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ElmoNew/Dropbox/Name representation/"/>
    </mc:Choice>
  </mc:AlternateContent>
  <xr:revisionPtr revIDLastSave="0" documentId="8_{2CC9D938-8EED-4B44-AE55-064C9BDD98FC}" xr6:coauthVersionLast="47" xr6:coauthVersionMax="47" xr10:uidLastSave="{00000000-0000-0000-0000-000000000000}"/>
  <bookViews>
    <workbookView xWindow="200" yWindow="500" windowWidth="25600" windowHeight="15500" activeTab="1" xr2:uid="{00000000-000D-0000-FFFF-FFFF00000000}"/>
  </bookViews>
  <sheets>
    <sheet name="Income" sheetId="1" r:id="rId1"/>
    <sheet name="Harvard" sheetId="2" r:id="rId2"/>
    <sheet name="US" sheetId="3" r:id="rId3"/>
    <sheet name="h100" sheetId="4" r:id="rId4"/>
    <sheet name="New Harvard" sheetId="5" r:id="rId5"/>
    <sheet name="Harvard metadata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4" i="2" l="1"/>
  <c r="Q74" i="2"/>
  <c r="M74" i="2"/>
  <c r="M75" i="2"/>
  <c r="M105" i="2"/>
  <c r="R105" i="2" s="1"/>
  <c r="Y118" i="2" s="1"/>
  <c r="Y162" i="2"/>
  <c r="Y100" i="2"/>
  <c r="Y53" i="2"/>
  <c r="Y27" i="2"/>
  <c r="W100" i="2"/>
  <c r="U59" i="1"/>
  <c r="W162" i="2"/>
  <c r="W118" i="2"/>
  <c r="W27" i="2"/>
  <c r="W53" i="2"/>
  <c r="S16" i="6"/>
  <c r="S15" i="6"/>
  <c r="S14" i="6"/>
  <c r="S13" i="6"/>
  <c r="S12" i="6"/>
  <c r="S11" i="6"/>
  <c r="S10" i="6"/>
  <c r="S9" i="6"/>
  <c r="S8" i="6"/>
  <c r="S7" i="6"/>
  <c r="S6" i="6"/>
  <c r="S5" i="6"/>
  <c r="S4" i="6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I295" i="5"/>
  <c r="L295" i="5" s="1"/>
  <c r="H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I276" i="5"/>
  <c r="L276" i="5" s="1"/>
  <c r="H276" i="5"/>
  <c r="L275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I228" i="5"/>
  <c r="H228" i="5"/>
  <c r="L227" i="5"/>
  <c r="L226" i="5"/>
  <c r="L225" i="5"/>
  <c r="L224" i="5"/>
  <c r="L223" i="5"/>
  <c r="L222" i="5"/>
  <c r="L221" i="5"/>
  <c r="L220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I187" i="5"/>
  <c r="H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H70" i="5"/>
  <c r="L69" i="5"/>
  <c r="L68" i="5"/>
  <c r="L67" i="5"/>
  <c r="L66" i="5"/>
  <c r="L65" i="5"/>
  <c r="L64" i="5"/>
  <c r="L63" i="5"/>
  <c r="L62" i="5"/>
  <c r="L61" i="5"/>
  <c r="L60" i="5"/>
  <c r="L59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O3" i="5"/>
  <c r="N3" i="5"/>
  <c r="M3" i="5"/>
  <c r="L3" i="5"/>
  <c r="F56" i="3"/>
  <c r="F57" i="3" s="1"/>
  <c r="L3" i="3"/>
  <c r="E3" i="3"/>
  <c r="D3" i="3"/>
  <c r="K3" i="3" s="1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L147" i="2"/>
  <c r="F147" i="2"/>
  <c r="N147" i="2" s="1"/>
  <c r="L146" i="2"/>
  <c r="F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L139" i="2"/>
  <c r="F139" i="2"/>
  <c r="N139" i="2" s="1"/>
  <c r="N138" i="2"/>
  <c r="M138" i="2"/>
  <c r="L138" i="2"/>
  <c r="N137" i="2"/>
  <c r="M137" i="2"/>
  <c r="L137" i="2"/>
  <c r="N136" i="2"/>
  <c r="M136" i="2"/>
  <c r="L136" i="2"/>
  <c r="L135" i="2"/>
  <c r="F135" i="2"/>
  <c r="N135" i="2" s="1"/>
  <c r="M134" i="2"/>
  <c r="L134" i="2"/>
  <c r="F134" i="2"/>
  <c r="N134" i="2" s="1"/>
  <c r="S134" i="2" s="1"/>
  <c r="M133" i="2"/>
  <c r="L133" i="2"/>
  <c r="F133" i="2"/>
  <c r="N133" i="2" s="1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L127" i="2"/>
  <c r="I127" i="2"/>
  <c r="H127" i="2"/>
  <c r="G127" i="2"/>
  <c r="M127" i="2" s="1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7" i="2"/>
  <c r="M117" i="2"/>
  <c r="L117" i="2"/>
  <c r="I116" i="2"/>
  <c r="H116" i="2"/>
  <c r="L116" i="2" s="1"/>
  <c r="G116" i="2"/>
  <c r="N116" i="2" s="1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L110" i="2"/>
  <c r="F110" i="2"/>
  <c r="M110" i="2" s="1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L105" i="2"/>
  <c r="H102" i="2"/>
  <c r="F102" i="2"/>
  <c r="H101" i="2"/>
  <c r="F101" i="2"/>
  <c r="F100" i="2"/>
  <c r="F103" i="2" s="1"/>
  <c r="N99" i="2"/>
  <c r="S99" i="2" s="1"/>
  <c r="M99" i="2"/>
  <c r="L99" i="2"/>
  <c r="N98" i="2"/>
  <c r="M98" i="2"/>
  <c r="L98" i="2"/>
  <c r="N97" i="2"/>
  <c r="S97" i="2" s="1"/>
  <c r="M97" i="2"/>
  <c r="L97" i="2"/>
  <c r="N96" i="2"/>
  <c r="M96" i="2"/>
  <c r="L96" i="2"/>
  <c r="N95" i="2"/>
  <c r="S95" i="2" s="1"/>
  <c r="M95" i="2"/>
  <c r="L95" i="2"/>
  <c r="N94" i="2"/>
  <c r="M94" i="2"/>
  <c r="L94" i="2"/>
  <c r="N93" i="2"/>
  <c r="S93" i="2" s="1"/>
  <c r="M93" i="2"/>
  <c r="L93" i="2"/>
  <c r="N92" i="2"/>
  <c r="M92" i="2"/>
  <c r="L92" i="2"/>
  <c r="N91" i="2"/>
  <c r="S91" i="2" s="1"/>
  <c r="M91" i="2"/>
  <c r="L91" i="2"/>
  <c r="N90" i="2"/>
  <c r="M90" i="2"/>
  <c r="L90" i="2"/>
  <c r="N89" i="2"/>
  <c r="S89" i="2" s="1"/>
  <c r="M89" i="2"/>
  <c r="L89" i="2"/>
  <c r="M88" i="2"/>
  <c r="R88" i="2" s="1"/>
  <c r="I88" i="2"/>
  <c r="I101" i="2" s="1"/>
  <c r="H88" i="2"/>
  <c r="H100" i="2" s="1"/>
  <c r="H103" i="2" s="1"/>
  <c r="G88" i="2"/>
  <c r="G100" i="2" s="1"/>
  <c r="Q87" i="2"/>
  <c r="N87" i="2"/>
  <c r="M87" i="2"/>
  <c r="L87" i="2"/>
  <c r="N86" i="2"/>
  <c r="M86" i="2"/>
  <c r="L86" i="2"/>
  <c r="F83" i="2"/>
  <c r="I82" i="2"/>
  <c r="H82" i="2"/>
  <c r="H83" i="2" s="1"/>
  <c r="G82" i="2"/>
  <c r="F82" i="2"/>
  <c r="I81" i="2"/>
  <c r="H81" i="2"/>
  <c r="G81" i="2"/>
  <c r="F81" i="2"/>
  <c r="I80" i="2"/>
  <c r="I83" i="2" s="1"/>
  <c r="H80" i="2"/>
  <c r="G80" i="2"/>
  <c r="G83" i="2" s="1"/>
  <c r="F80" i="2"/>
  <c r="N79" i="2"/>
  <c r="S79" i="2" s="1"/>
  <c r="M79" i="2"/>
  <c r="L79" i="2"/>
  <c r="N78" i="2"/>
  <c r="M78" i="2"/>
  <c r="L78" i="2"/>
  <c r="N77" i="2"/>
  <c r="S77" i="2" s="1"/>
  <c r="M77" i="2"/>
  <c r="L77" i="2"/>
  <c r="N76" i="2"/>
  <c r="M76" i="2"/>
  <c r="L76" i="2"/>
  <c r="N75" i="2"/>
  <c r="S75" i="2" s="1"/>
  <c r="L75" i="2"/>
  <c r="N74" i="2"/>
  <c r="N73" i="2"/>
  <c r="S73" i="2" s="1"/>
  <c r="M73" i="2"/>
  <c r="L73" i="2"/>
  <c r="N72" i="2"/>
  <c r="M72" i="2"/>
  <c r="L72" i="2"/>
  <c r="N71" i="2"/>
  <c r="S71" i="2" s="1"/>
  <c r="M71" i="2"/>
  <c r="L71" i="2"/>
  <c r="N70" i="2"/>
  <c r="M70" i="2"/>
  <c r="L70" i="2"/>
  <c r="N69" i="2"/>
  <c r="S69" i="2" s="1"/>
  <c r="M69" i="2"/>
  <c r="L69" i="2"/>
  <c r="N68" i="2"/>
  <c r="M68" i="2"/>
  <c r="L68" i="2"/>
  <c r="N67" i="2"/>
  <c r="S67" i="2" s="1"/>
  <c r="M67" i="2"/>
  <c r="L67" i="2"/>
  <c r="N66" i="2"/>
  <c r="M66" i="2"/>
  <c r="L66" i="2"/>
  <c r="N65" i="2"/>
  <c r="S65" i="2" s="1"/>
  <c r="M65" i="2"/>
  <c r="L65" i="2"/>
  <c r="N64" i="2"/>
  <c r="M64" i="2"/>
  <c r="L64" i="2"/>
  <c r="N63" i="2"/>
  <c r="S63" i="2" s="1"/>
  <c r="M63" i="2"/>
  <c r="L63" i="2"/>
  <c r="N62" i="2"/>
  <c r="M62" i="2"/>
  <c r="L62" i="2"/>
  <c r="N61" i="2"/>
  <c r="S61" i="2" s="1"/>
  <c r="M61" i="2"/>
  <c r="L61" i="2"/>
  <c r="N60" i="2"/>
  <c r="M60" i="2"/>
  <c r="L60" i="2"/>
  <c r="N59" i="2"/>
  <c r="S59" i="2" s="1"/>
  <c r="M59" i="2"/>
  <c r="L59" i="2"/>
  <c r="N58" i="2"/>
  <c r="M58" i="2"/>
  <c r="L58" i="2"/>
  <c r="N57" i="2"/>
  <c r="S57" i="2" s="1"/>
  <c r="M57" i="2"/>
  <c r="L57" i="2"/>
  <c r="N56" i="2"/>
  <c r="M56" i="2"/>
  <c r="L56" i="2"/>
  <c r="N55" i="2"/>
  <c r="M55" i="2"/>
  <c r="M81" i="2" s="1"/>
  <c r="L55" i="2"/>
  <c r="L80" i="2" s="1"/>
  <c r="N52" i="2"/>
  <c r="S52" i="2" s="1"/>
  <c r="M52" i="2"/>
  <c r="L52" i="2"/>
  <c r="N51" i="2"/>
  <c r="M51" i="2"/>
  <c r="L51" i="2"/>
  <c r="N50" i="2"/>
  <c r="S50" i="2" s="1"/>
  <c r="M50" i="2"/>
  <c r="L50" i="2"/>
  <c r="N49" i="2"/>
  <c r="M49" i="2"/>
  <c r="L49" i="2"/>
  <c r="N48" i="2"/>
  <c r="S48" i="2" s="1"/>
  <c r="M48" i="2"/>
  <c r="L48" i="2"/>
  <c r="Q48" i="2" s="1"/>
  <c r="N47" i="2"/>
  <c r="M47" i="2"/>
  <c r="L47" i="2"/>
  <c r="N46" i="2"/>
  <c r="S46" i="2" s="1"/>
  <c r="M46" i="2"/>
  <c r="L46" i="2"/>
  <c r="L45" i="2"/>
  <c r="F45" i="2"/>
  <c r="Q44" i="2"/>
  <c r="N44" i="2"/>
  <c r="M44" i="2"/>
  <c r="R44" i="2" s="1"/>
  <c r="L44" i="2"/>
  <c r="N43" i="2"/>
  <c r="M43" i="2"/>
  <c r="L43" i="2"/>
  <c r="M42" i="2"/>
  <c r="L42" i="2"/>
  <c r="F42" i="2"/>
  <c r="N42" i="2" s="1"/>
  <c r="N41" i="2"/>
  <c r="M41" i="2"/>
  <c r="R41" i="2" s="1"/>
  <c r="L41" i="2"/>
  <c r="N40" i="2"/>
  <c r="M40" i="2"/>
  <c r="L40" i="2"/>
  <c r="Q39" i="2"/>
  <c r="N39" i="2"/>
  <c r="M39" i="2"/>
  <c r="R39" i="2" s="1"/>
  <c r="L39" i="2"/>
  <c r="N38" i="2"/>
  <c r="M38" i="2"/>
  <c r="L38" i="2"/>
  <c r="N37" i="2"/>
  <c r="M37" i="2"/>
  <c r="R37" i="2" s="1"/>
  <c r="L37" i="2"/>
  <c r="N36" i="2"/>
  <c r="M36" i="2"/>
  <c r="L36" i="2"/>
  <c r="Q35" i="2"/>
  <c r="N35" i="2"/>
  <c r="M35" i="2"/>
  <c r="R35" i="2" s="1"/>
  <c r="L35" i="2"/>
  <c r="N34" i="2"/>
  <c r="M34" i="2"/>
  <c r="L34" i="2"/>
  <c r="N33" i="2"/>
  <c r="M33" i="2"/>
  <c r="R33" i="2" s="1"/>
  <c r="L33" i="2"/>
  <c r="N32" i="2"/>
  <c r="M32" i="2"/>
  <c r="L32" i="2"/>
  <c r="H30" i="2"/>
  <c r="I29" i="2"/>
  <c r="H29" i="2"/>
  <c r="G29" i="2"/>
  <c r="F29" i="2"/>
  <c r="I28" i="2"/>
  <c r="H28" i="2"/>
  <c r="G28" i="2"/>
  <c r="F28" i="2"/>
  <c r="I27" i="2"/>
  <c r="I30" i="2" s="1"/>
  <c r="H27" i="2"/>
  <c r="G27" i="2"/>
  <c r="G30" i="2" s="1"/>
  <c r="F27" i="2"/>
  <c r="F30" i="2" s="1"/>
  <c r="N26" i="2"/>
  <c r="M26" i="2"/>
  <c r="L26" i="2"/>
  <c r="N25" i="2"/>
  <c r="M25" i="2"/>
  <c r="L25" i="2"/>
  <c r="N24" i="2"/>
  <c r="S24" i="2" s="1"/>
  <c r="M24" i="2"/>
  <c r="L24" i="2"/>
  <c r="Q24" i="2" s="1"/>
  <c r="Q23" i="2"/>
  <c r="N23" i="2"/>
  <c r="M23" i="2"/>
  <c r="R23" i="2" s="1"/>
  <c r="L23" i="2"/>
  <c r="N22" i="2"/>
  <c r="S22" i="2" s="1"/>
  <c r="M22" i="2"/>
  <c r="L22" i="2"/>
  <c r="Q22" i="2" s="1"/>
  <c r="Q21" i="2"/>
  <c r="N21" i="2"/>
  <c r="S21" i="2" s="1"/>
  <c r="M21" i="2"/>
  <c r="L21" i="2"/>
  <c r="N20" i="2"/>
  <c r="M20" i="2"/>
  <c r="R20" i="2" s="1"/>
  <c r="L20" i="2"/>
  <c r="S19" i="2"/>
  <c r="Q19" i="2"/>
  <c r="N19" i="2"/>
  <c r="M19" i="2"/>
  <c r="R19" i="2" s="1"/>
  <c r="L19" i="2"/>
  <c r="Q18" i="2"/>
  <c r="N18" i="2"/>
  <c r="M18" i="2"/>
  <c r="L18" i="2"/>
  <c r="Q17" i="2"/>
  <c r="N17" i="2"/>
  <c r="S17" i="2" s="1"/>
  <c r="M17" i="2"/>
  <c r="L17" i="2"/>
  <c r="N16" i="2"/>
  <c r="M16" i="2"/>
  <c r="R16" i="2" s="1"/>
  <c r="L16" i="2"/>
  <c r="Q16" i="2" s="1"/>
  <c r="S15" i="2"/>
  <c r="Q15" i="2"/>
  <c r="N15" i="2"/>
  <c r="M15" i="2"/>
  <c r="R15" i="2" s="1"/>
  <c r="L15" i="2"/>
  <c r="Q14" i="2"/>
  <c r="N14" i="2"/>
  <c r="M14" i="2"/>
  <c r="L14" i="2"/>
  <c r="Q13" i="2"/>
  <c r="N13" i="2"/>
  <c r="S13" i="2" s="1"/>
  <c r="M13" i="2"/>
  <c r="L13" i="2"/>
  <c r="N12" i="2"/>
  <c r="M12" i="2"/>
  <c r="R12" i="2" s="1"/>
  <c r="L12" i="2"/>
  <c r="Q12" i="2" s="1"/>
  <c r="S11" i="2"/>
  <c r="Q11" i="2"/>
  <c r="N11" i="2"/>
  <c r="M11" i="2"/>
  <c r="R11" i="2" s="1"/>
  <c r="L11" i="2"/>
  <c r="Q10" i="2"/>
  <c r="N10" i="2"/>
  <c r="M10" i="2"/>
  <c r="R10" i="2" s="1"/>
  <c r="L10" i="2"/>
  <c r="R9" i="2"/>
  <c r="N9" i="2"/>
  <c r="S9" i="2" s="1"/>
  <c r="M9" i="2"/>
  <c r="L9" i="2"/>
  <c r="Q9" i="2" s="1"/>
  <c r="S8" i="2"/>
  <c r="Q8" i="2"/>
  <c r="N8" i="2"/>
  <c r="M8" i="2"/>
  <c r="R8" i="2" s="1"/>
  <c r="L8" i="2"/>
  <c r="N7" i="2"/>
  <c r="S7" i="2" s="1"/>
  <c r="M7" i="2"/>
  <c r="L7" i="2"/>
  <c r="Q7" i="2" s="1"/>
  <c r="S6" i="2"/>
  <c r="Q6" i="2"/>
  <c r="N6" i="2"/>
  <c r="M6" i="2"/>
  <c r="M27" i="2" s="1"/>
  <c r="L6" i="2"/>
  <c r="R5" i="2"/>
  <c r="N5" i="2"/>
  <c r="S5" i="2" s="1"/>
  <c r="M5" i="2"/>
  <c r="L5" i="2"/>
  <c r="Q5" i="2" s="1"/>
  <c r="S4" i="2"/>
  <c r="Q4" i="2"/>
  <c r="N4" i="2"/>
  <c r="N28" i="2" s="1"/>
  <c r="M4" i="2"/>
  <c r="L4" i="2"/>
  <c r="L29" i="2" s="1"/>
  <c r="O3" i="2"/>
  <c r="N3" i="2"/>
  <c r="S42" i="2" s="1"/>
  <c r="M3" i="2"/>
  <c r="L3" i="2"/>
  <c r="Q25" i="2" s="1"/>
  <c r="G120" i="1"/>
  <c r="F120" i="1"/>
  <c r="E120" i="1"/>
  <c r="D120" i="1"/>
  <c r="C120" i="1"/>
  <c r="G119" i="1"/>
  <c r="F119" i="1"/>
  <c r="E119" i="1"/>
  <c r="D119" i="1"/>
  <c r="C119" i="1"/>
  <c r="G118" i="1"/>
  <c r="G121" i="1" s="1"/>
  <c r="F118" i="1"/>
  <c r="F121" i="1" s="1"/>
  <c r="E118" i="1"/>
  <c r="E121" i="1" s="1"/>
  <c r="D118" i="1"/>
  <c r="D121" i="1" s="1"/>
  <c r="C118" i="1"/>
  <c r="C121" i="1" s="1"/>
  <c r="L117" i="1"/>
  <c r="K117" i="1"/>
  <c r="J117" i="1"/>
  <c r="Q116" i="1"/>
  <c r="L116" i="1"/>
  <c r="K116" i="1"/>
  <c r="J116" i="1"/>
  <c r="P115" i="1"/>
  <c r="L115" i="1"/>
  <c r="K115" i="1"/>
  <c r="J115" i="1"/>
  <c r="L114" i="1"/>
  <c r="K114" i="1"/>
  <c r="J114" i="1"/>
  <c r="L113" i="1"/>
  <c r="K113" i="1"/>
  <c r="J113" i="1"/>
  <c r="Q112" i="1"/>
  <c r="L112" i="1"/>
  <c r="K112" i="1"/>
  <c r="J112" i="1"/>
  <c r="P111" i="1"/>
  <c r="L111" i="1"/>
  <c r="K111" i="1"/>
  <c r="J111" i="1"/>
  <c r="L110" i="1"/>
  <c r="K110" i="1"/>
  <c r="J110" i="1"/>
  <c r="L109" i="1"/>
  <c r="K109" i="1"/>
  <c r="J109" i="1"/>
  <c r="Q108" i="1"/>
  <c r="L108" i="1"/>
  <c r="K108" i="1"/>
  <c r="J108" i="1"/>
  <c r="P107" i="1"/>
  <c r="L107" i="1"/>
  <c r="K107" i="1"/>
  <c r="J107" i="1"/>
  <c r="L106" i="1"/>
  <c r="K106" i="1"/>
  <c r="J106" i="1"/>
  <c r="L105" i="1"/>
  <c r="K105" i="1"/>
  <c r="J105" i="1"/>
  <c r="Q104" i="1"/>
  <c r="L104" i="1"/>
  <c r="K104" i="1"/>
  <c r="J104" i="1"/>
  <c r="P103" i="1"/>
  <c r="L103" i="1"/>
  <c r="K103" i="1"/>
  <c r="J103" i="1"/>
  <c r="L102" i="1"/>
  <c r="K102" i="1"/>
  <c r="J102" i="1"/>
  <c r="L101" i="1"/>
  <c r="K101" i="1"/>
  <c r="J101" i="1"/>
  <c r="Q100" i="1"/>
  <c r="L100" i="1"/>
  <c r="K100" i="1"/>
  <c r="J100" i="1"/>
  <c r="P99" i="1"/>
  <c r="L99" i="1"/>
  <c r="K99" i="1"/>
  <c r="J99" i="1"/>
  <c r="L98" i="1"/>
  <c r="K98" i="1"/>
  <c r="J98" i="1"/>
  <c r="L97" i="1"/>
  <c r="K97" i="1"/>
  <c r="J97" i="1"/>
  <c r="Q96" i="1"/>
  <c r="L96" i="1"/>
  <c r="K96" i="1"/>
  <c r="J96" i="1"/>
  <c r="P95" i="1"/>
  <c r="L95" i="1"/>
  <c r="K95" i="1"/>
  <c r="J95" i="1"/>
  <c r="L94" i="1"/>
  <c r="K94" i="1"/>
  <c r="J94" i="1"/>
  <c r="L93" i="1"/>
  <c r="K93" i="1"/>
  <c r="J93" i="1"/>
  <c r="Q92" i="1"/>
  <c r="L92" i="1"/>
  <c r="K92" i="1"/>
  <c r="J92" i="1"/>
  <c r="P91" i="1"/>
  <c r="L91" i="1"/>
  <c r="K91" i="1"/>
  <c r="J91" i="1"/>
  <c r="L90" i="1"/>
  <c r="K90" i="1"/>
  <c r="J90" i="1"/>
  <c r="L89" i="1"/>
  <c r="K89" i="1"/>
  <c r="J89" i="1"/>
  <c r="Q88" i="1"/>
  <c r="L88" i="1"/>
  <c r="K88" i="1"/>
  <c r="J88" i="1"/>
  <c r="P87" i="1"/>
  <c r="L87" i="1"/>
  <c r="K87" i="1"/>
  <c r="J87" i="1"/>
  <c r="L86" i="1"/>
  <c r="K86" i="1"/>
  <c r="J86" i="1"/>
  <c r="L85" i="1"/>
  <c r="K85" i="1"/>
  <c r="J85" i="1"/>
  <c r="Q84" i="1"/>
  <c r="L84" i="1"/>
  <c r="K84" i="1"/>
  <c r="J84" i="1"/>
  <c r="P83" i="1"/>
  <c r="L83" i="1"/>
  <c r="K83" i="1"/>
  <c r="J83" i="1"/>
  <c r="L82" i="1"/>
  <c r="K82" i="1"/>
  <c r="J82" i="1"/>
  <c r="L81" i="1"/>
  <c r="K81" i="1"/>
  <c r="J81" i="1"/>
  <c r="Q80" i="1"/>
  <c r="L80" i="1"/>
  <c r="K80" i="1"/>
  <c r="J80" i="1"/>
  <c r="P79" i="1"/>
  <c r="L79" i="1"/>
  <c r="K79" i="1"/>
  <c r="J79" i="1"/>
  <c r="L78" i="1"/>
  <c r="K78" i="1"/>
  <c r="J78" i="1"/>
  <c r="L77" i="1"/>
  <c r="K77" i="1"/>
  <c r="J77" i="1"/>
  <c r="Q76" i="1"/>
  <c r="L76" i="1"/>
  <c r="K76" i="1"/>
  <c r="J76" i="1"/>
  <c r="P75" i="1"/>
  <c r="L75" i="1"/>
  <c r="K75" i="1"/>
  <c r="J75" i="1"/>
  <c r="L74" i="1"/>
  <c r="K74" i="1"/>
  <c r="J74" i="1"/>
  <c r="L73" i="1"/>
  <c r="K73" i="1"/>
  <c r="J73" i="1"/>
  <c r="Q72" i="1"/>
  <c r="L72" i="1"/>
  <c r="K72" i="1"/>
  <c r="J72" i="1"/>
  <c r="P71" i="1"/>
  <c r="L71" i="1"/>
  <c r="K71" i="1"/>
  <c r="J71" i="1"/>
  <c r="L70" i="1"/>
  <c r="K70" i="1"/>
  <c r="J70" i="1"/>
  <c r="L69" i="1"/>
  <c r="K69" i="1"/>
  <c r="J69" i="1"/>
  <c r="O69" i="1" s="1"/>
  <c r="L68" i="1"/>
  <c r="L118" i="1" s="1"/>
  <c r="K68" i="1"/>
  <c r="J68" i="1"/>
  <c r="F62" i="1"/>
  <c r="G61" i="1"/>
  <c r="F61" i="1"/>
  <c r="E61" i="1"/>
  <c r="D61" i="1"/>
  <c r="C61" i="1"/>
  <c r="C62" i="1" s="1"/>
  <c r="L60" i="1"/>
  <c r="G60" i="1"/>
  <c r="F60" i="1"/>
  <c r="E60" i="1"/>
  <c r="D60" i="1"/>
  <c r="C60" i="1"/>
  <c r="G59" i="1"/>
  <c r="G62" i="1" s="1"/>
  <c r="F59" i="1"/>
  <c r="E59" i="1"/>
  <c r="E62" i="1" s="1"/>
  <c r="D59" i="1"/>
  <c r="D62" i="1" s="1"/>
  <c r="C59" i="1"/>
  <c r="L58" i="1"/>
  <c r="K58" i="1"/>
  <c r="P58" i="1" s="1"/>
  <c r="J58" i="1"/>
  <c r="Q57" i="1"/>
  <c r="L57" i="1"/>
  <c r="K57" i="1"/>
  <c r="P57" i="1" s="1"/>
  <c r="J57" i="1"/>
  <c r="L56" i="1"/>
  <c r="K56" i="1"/>
  <c r="P56" i="1" s="1"/>
  <c r="J56" i="1"/>
  <c r="Q55" i="1"/>
  <c r="L55" i="1"/>
  <c r="K55" i="1"/>
  <c r="P55" i="1" s="1"/>
  <c r="J55" i="1"/>
  <c r="L54" i="1"/>
  <c r="K54" i="1"/>
  <c r="P54" i="1" s="1"/>
  <c r="J54" i="1"/>
  <c r="Q53" i="1"/>
  <c r="L53" i="1"/>
  <c r="K53" i="1"/>
  <c r="P53" i="1" s="1"/>
  <c r="J53" i="1"/>
  <c r="L52" i="1"/>
  <c r="K52" i="1"/>
  <c r="P52" i="1" s="1"/>
  <c r="J52" i="1"/>
  <c r="Q51" i="1"/>
  <c r="L51" i="1"/>
  <c r="K51" i="1"/>
  <c r="P51" i="1" s="1"/>
  <c r="J51" i="1"/>
  <c r="L50" i="1"/>
  <c r="K50" i="1"/>
  <c r="P50" i="1" s="1"/>
  <c r="J50" i="1"/>
  <c r="Q49" i="1"/>
  <c r="L49" i="1"/>
  <c r="K49" i="1"/>
  <c r="P49" i="1" s="1"/>
  <c r="J49" i="1"/>
  <c r="L48" i="1"/>
  <c r="K48" i="1"/>
  <c r="P48" i="1" s="1"/>
  <c r="J48" i="1"/>
  <c r="Q47" i="1"/>
  <c r="L47" i="1"/>
  <c r="K47" i="1"/>
  <c r="P47" i="1" s="1"/>
  <c r="J47" i="1"/>
  <c r="L46" i="1"/>
  <c r="K46" i="1"/>
  <c r="P46" i="1" s="1"/>
  <c r="J46" i="1"/>
  <c r="Q45" i="1"/>
  <c r="L45" i="1"/>
  <c r="K45" i="1"/>
  <c r="P45" i="1" s="1"/>
  <c r="J45" i="1"/>
  <c r="L44" i="1"/>
  <c r="K44" i="1"/>
  <c r="P44" i="1" s="1"/>
  <c r="J44" i="1"/>
  <c r="Q43" i="1"/>
  <c r="L43" i="1"/>
  <c r="K43" i="1"/>
  <c r="P43" i="1" s="1"/>
  <c r="J43" i="1"/>
  <c r="L42" i="1"/>
  <c r="K42" i="1"/>
  <c r="P42" i="1" s="1"/>
  <c r="J42" i="1"/>
  <c r="Q41" i="1"/>
  <c r="L41" i="1"/>
  <c r="K41" i="1"/>
  <c r="P41" i="1" s="1"/>
  <c r="J41" i="1"/>
  <c r="L40" i="1"/>
  <c r="K40" i="1"/>
  <c r="P40" i="1" s="1"/>
  <c r="J40" i="1"/>
  <c r="Q39" i="1"/>
  <c r="L39" i="1"/>
  <c r="K39" i="1"/>
  <c r="P39" i="1" s="1"/>
  <c r="J39" i="1"/>
  <c r="L38" i="1"/>
  <c r="Q38" i="1" s="1"/>
  <c r="K38" i="1"/>
  <c r="P38" i="1" s="1"/>
  <c r="J38" i="1"/>
  <c r="L37" i="1"/>
  <c r="Q37" i="1" s="1"/>
  <c r="K37" i="1"/>
  <c r="P37" i="1" s="1"/>
  <c r="J37" i="1"/>
  <c r="O37" i="1" s="1"/>
  <c r="L36" i="1"/>
  <c r="Q36" i="1" s="1"/>
  <c r="K36" i="1"/>
  <c r="P36" i="1" s="1"/>
  <c r="J36" i="1"/>
  <c r="O36" i="1" s="1"/>
  <c r="L35" i="1"/>
  <c r="Q35" i="1" s="1"/>
  <c r="K35" i="1"/>
  <c r="P35" i="1" s="1"/>
  <c r="J35" i="1"/>
  <c r="O35" i="1" s="1"/>
  <c r="L34" i="1"/>
  <c r="Q34" i="1" s="1"/>
  <c r="K34" i="1"/>
  <c r="P34" i="1" s="1"/>
  <c r="J34" i="1"/>
  <c r="L33" i="1"/>
  <c r="Q33" i="1" s="1"/>
  <c r="K33" i="1"/>
  <c r="P33" i="1" s="1"/>
  <c r="J33" i="1"/>
  <c r="L32" i="1"/>
  <c r="Q32" i="1" s="1"/>
  <c r="K32" i="1"/>
  <c r="P32" i="1" s="1"/>
  <c r="J32" i="1"/>
  <c r="O32" i="1" s="1"/>
  <c r="L31" i="1"/>
  <c r="Q31" i="1" s="1"/>
  <c r="K31" i="1"/>
  <c r="P31" i="1" s="1"/>
  <c r="J31" i="1"/>
  <c r="O31" i="1" s="1"/>
  <c r="L30" i="1"/>
  <c r="Q30" i="1" s="1"/>
  <c r="K30" i="1"/>
  <c r="P30" i="1" s="1"/>
  <c r="J30" i="1"/>
  <c r="L29" i="1"/>
  <c r="Q29" i="1" s="1"/>
  <c r="K29" i="1"/>
  <c r="P29" i="1" s="1"/>
  <c r="J29" i="1"/>
  <c r="O29" i="1" s="1"/>
  <c r="L28" i="1"/>
  <c r="Q28" i="1" s="1"/>
  <c r="K28" i="1"/>
  <c r="P28" i="1" s="1"/>
  <c r="J28" i="1"/>
  <c r="L27" i="1"/>
  <c r="Q27" i="1" s="1"/>
  <c r="K27" i="1"/>
  <c r="P27" i="1" s="1"/>
  <c r="J27" i="1"/>
  <c r="O27" i="1" s="1"/>
  <c r="L26" i="1"/>
  <c r="Q26" i="1" s="1"/>
  <c r="K26" i="1"/>
  <c r="P26" i="1" s="1"/>
  <c r="J26" i="1"/>
  <c r="L25" i="1"/>
  <c r="Q25" i="1" s="1"/>
  <c r="K25" i="1"/>
  <c r="P25" i="1" s="1"/>
  <c r="J25" i="1"/>
  <c r="L24" i="1"/>
  <c r="Q24" i="1" s="1"/>
  <c r="K24" i="1"/>
  <c r="P24" i="1" s="1"/>
  <c r="J24" i="1"/>
  <c r="O24" i="1" s="1"/>
  <c r="L23" i="1"/>
  <c r="Q23" i="1" s="1"/>
  <c r="K23" i="1"/>
  <c r="P23" i="1" s="1"/>
  <c r="J23" i="1"/>
  <c r="L22" i="1"/>
  <c r="Q22" i="1" s="1"/>
  <c r="K22" i="1"/>
  <c r="P22" i="1" s="1"/>
  <c r="J22" i="1"/>
  <c r="O22" i="1" s="1"/>
  <c r="L21" i="1"/>
  <c r="Q21" i="1" s="1"/>
  <c r="K21" i="1"/>
  <c r="P21" i="1" s="1"/>
  <c r="J21" i="1"/>
  <c r="L20" i="1"/>
  <c r="Q20" i="1" s="1"/>
  <c r="K20" i="1"/>
  <c r="P20" i="1" s="1"/>
  <c r="J20" i="1"/>
  <c r="O20" i="1" s="1"/>
  <c r="L19" i="1"/>
  <c r="Q19" i="1" s="1"/>
  <c r="K19" i="1"/>
  <c r="P19" i="1" s="1"/>
  <c r="J19" i="1"/>
  <c r="L18" i="1"/>
  <c r="Q18" i="1" s="1"/>
  <c r="K18" i="1"/>
  <c r="P18" i="1" s="1"/>
  <c r="J18" i="1"/>
  <c r="O18" i="1" s="1"/>
  <c r="L17" i="1"/>
  <c r="Q17" i="1" s="1"/>
  <c r="K17" i="1"/>
  <c r="P17" i="1" s="1"/>
  <c r="J17" i="1"/>
  <c r="L16" i="1"/>
  <c r="Q16" i="1" s="1"/>
  <c r="K16" i="1"/>
  <c r="P16" i="1" s="1"/>
  <c r="J16" i="1"/>
  <c r="O16" i="1" s="1"/>
  <c r="L15" i="1"/>
  <c r="Q15" i="1" s="1"/>
  <c r="K15" i="1"/>
  <c r="P15" i="1" s="1"/>
  <c r="J15" i="1"/>
  <c r="L14" i="1"/>
  <c r="Q14" i="1" s="1"/>
  <c r="K14" i="1"/>
  <c r="P14" i="1" s="1"/>
  <c r="J14" i="1"/>
  <c r="O14" i="1" s="1"/>
  <c r="L13" i="1"/>
  <c r="Q13" i="1" s="1"/>
  <c r="K13" i="1"/>
  <c r="P13" i="1" s="1"/>
  <c r="J13" i="1"/>
  <c r="L12" i="1"/>
  <c r="Q12" i="1" s="1"/>
  <c r="K12" i="1"/>
  <c r="P12" i="1" s="1"/>
  <c r="J12" i="1"/>
  <c r="O12" i="1" s="1"/>
  <c r="L11" i="1"/>
  <c r="Q11" i="1" s="1"/>
  <c r="K11" i="1"/>
  <c r="P11" i="1" s="1"/>
  <c r="J11" i="1"/>
  <c r="L10" i="1"/>
  <c r="Q10" i="1" s="1"/>
  <c r="K10" i="1"/>
  <c r="P10" i="1" s="1"/>
  <c r="J10" i="1"/>
  <c r="O10" i="1" s="1"/>
  <c r="L9" i="1"/>
  <c r="L61" i="1" s="1"/>
  <c r="Q61" i="1" s="1"/>
  <c r="K9" i="1"/>
  <c r="J9" i="1"/>
  <c r="J61" i="1" s="1"/>
  <c r="O61" i="1" s="1"/>
  <c r="M5" i="1"/>
  <c r="L5" i="1"/>
  <c r="K5" i="1"/>
  <c r="J5" i="1"/>
  <c r="O43" i="1" s="1"/>
  <c r="Q118" i="1" l="1"/>
  <c r="K64" i="1"/>
  <c r="O70" i="1"/>
  <c r="O74" i="1"/>
  <c r="O90" i="1"/>
  <c r="O94" i="1"/>
  <c r="O98" i="1"/>
  <c r="O102" i="1"/>
  <c r="O106" i="1"/>
  <c r="K61" i="1"/>
  <c r="P61" i="1" s="1"/>
  <c r="K60" i="1"/>
  <c r="Q114" i="1"/>
  <c r="Q110" i="1"/>
  <c r="Q106" i="1"/>
  <c r="Q102" i="1"/>
  <c r="Q98" i="1"/>
  <c r="Q94" i="1"/>
  <c r="Q90" i="1"/>
  <c r="Q86" i="1"/>
  <c r="Q82" i="1"/>
  <c r="Q78" i="1"/>
  <c r="Q74" i="1"/>
  <c r="Q70" i="1"/>
  <c r="Q115" i="1"/>
  <c r="Q111" i="1"/>
  <c r="Q107" i="1"/>
  <c r="Q103" i="1"/>
  <c r="Q99" i="1"/>
  <c r="Q95" i="1"/>
  <c r="Q91" i="1"/>
  <c r="Q87" i="1"/>
  <c r="Q83" i="1"/>
  <c r="Q79" i="1"/>
  <c r="Q75" i="1"/>
  <c r="Q71" i="1"/>
  <c r="O39" i="1"/>
  <c r="Q40" i="1"/>
  <c r="Q42" i="1"/>
  <c r="Q44" i="1"/>
  <c r="O45" i="1"/>
  <c r="Q46" i="1"/>
  <c r="O47" i="1"/>
  <c r="Q48" i="1"/>
  <c r="O49" i="1"/>
  <c r="Q50" i="1"/>
  <c r="O51" i="1"/>
  <c r="Q52" i="1"/>
  <c r="O53" i="1"/>
  <c r="Q54" i="1"/>
  <c r="O55" i="1"/>
  <c r="Q56" i="1"/>
  <c r="O57" i="1"/>
  <c r="Q58" i="1"/>
  <c r="J118" i="1"/>
  <c r="Q68" i="1"/>
  <c r="Q69" i="1"/>
  <c r="P70" i="1"/>
  <c r="P72" i="1"/>
  <c r="P76" i="1"/>
  <c r="P80" i="1"/>
  <c r="P84" i="1"/>
  <c r="P88" i="1"/>
  <c r="P92" i="1"/>
  <c r="P96" i="1"/>
  <c r="P100" i="1"/>
  <c r="P104" i="1"/>
  <c r="P108" i="1"/>
  <c r="P112" i="1"/>
  <c r="P116" i="1"/>
  <c r="O9" i="1"/>
  <c r="O11" i="1"/>
  <c r="O13" i="1"/>
  <c r="O15" i="1"/>
  <c r="O17" i="1"/>
  <c r="O19" i="1"/>
  <c r="O21" i="1"/>
  <c r="O23" i="1"/>
  <c r="O25" i="1"/>
  <c r="O26" i="1"/>
  <c r="O28" i="1"/>
  <c r="O30" i="1"/>
  <c r="O33" i="1"/>
  <c r="O34" i="1"/>
  <c r="O40" i="1"/>
  <c r="O42" i="1"/>
  <c r="O48" i="1"/>
  <c r="O50" i="1"/>
  <c r="O52" i="1"/>
  <c r="O54" i="1"/>
  <c r="O56" i="1"/>
  <c r="O58" i="1"/>
  <c r="L120" i="1"/>
  <c r="Q120" i="1" s="1"/>
  <c r="L119" i="1"/>
  <c r="O86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114" i="1"/>
  <c r="P110" i="1"/>
  <c r="P106" i="1"/>
  <c r="P102" i="1"/>
  <c r="P98" i="1"/>
  <c r="P94" i="1"/>
  <c r="P90" i="1"/>
  <c r="P86" i="1"/>
  <c r="P82" i="1"/>
  <c r="P78" i="1"/>
  <c r="P74" i="1"/>
  <c r="P9" i="1"/>
  <c r="L64" i="1"/>
  <c r="L59" i="1"/>
  <c r="Q9" i="1"/>
  <c r="O41" i="1"/>
  <c r="M9" i="1"/>
  <c r="M10" i="1"/>
  <c r="M11" i="1"/>
  <c r="M12" i="1"/>
  <c r="M13" i="1"/>
  <c r="M14" i="1"/>
  <c r="M15" i="1"/>
  <c r="M16" i="1"/>
  <c r="S16" i="1"/>
  <c r="M17" i="1"/>
  <c r="M18" i="1"/>
  <c r="M19" i="1"/>
  <c r="M20" i="1"/>
  <c r="M21" i="1"/>
  <c r="M22" i="1"/>
  <c r="M23" i="1"/>
  <c r="M24" i="1"/>
  <c r="S24" i="1"/>
  <c r="M25" i="1"/>
  <c r="M26" i="1"/>
  <c r="M27" i="1"/>
  <c r="S27" i="1"/>
  <c r="M28" i="1"/>
  <c r="M29" i="1"/>
  <c r="M30" i="1"/>
  <c r="M31" i="1"/>
  <c r="M32" i="1"/>
  <c r="S32" i="1"/>
  <c r="M33" i="1"/>
  <c r="M34" i="1"/>
  <c r="M35" i="1"/>
  <c r="S35" i="1"/>
  <c r="M36" i="1"/>
  <c r="M37" i="1"/>
  <c r="S37" i="1"/>
  <c r="M38" i="1"/>
  <c r="M39" i="1"/>
  <c r="S41" i="1"/>
  <c r="M41" i="1"/>
  <c r="M43" i="1"/>
  <c r="S45" i="1"/>
  <c r="M45" i="1"/>
  <c r="M47" i="1"/>
  <c r="S49" i="1"/>
  <c r="M49" i="1"/>
  <c r="M51" i="1"/>
  <c r="S53" i="1"/>
  <c r="M53" i="1"/>
  <c r="M55" i="1"/>
  <c r="S57" i="1"/>
  <c r="M57" i="1"/>
  <c r="J60" i="1"/>
  <c r="J64" i="1"/>
  <c r="K120" i="1"/>
  <c r="P120" i="1" s="1"/>
  <c r="K118" i="1"/>
  <c r="P68" i="1"/>
  <c r="Q73" i="1"/>
  <c r="Q77" i="1"/>
  <c r="Q81" i="1"/>
  <c r="Q85" i="1"/>
  <c r="Q89" i="1"/>
  <c r="Q93" i="1"/>
  <c r="Q97" i="1"/>
  <c r="Q101" i="1"/>
  <c r="Q105" i="1"/>
  <c r="Q109" i="1"/>
  <c r="Q113" i="1"/>
  <c r="Q117" i="1"/>
  <c r="O116" i="1"/>
  <c r="O112" i="1"/>
  <c r="O108" i="1"/>
  <c r="O104" i="1"/>
  <c r="O100" i="1"/>
  <c r="O96" i="1"/>
  <c r="O92" i="1"/>
  <c r="O88" i="1"/>
  <c r="O84" i="1"/>
  <c r="O80" i="1"/>
  <c r="O76" i="1"/>
  <c r="O72" i="1"/>
  <c r="O117" i="1"/>
  <c r="O113" i="1"/>
  <c r="O109" i="1"/>
  <c r="O105" i="1"/>
  <c r="O101" i="1"/>
  <c r="O97" i="1"/>
  <c r="O93" i="1"/>
  <c r="O89" i="1"/>
  <c r="O85" i="1"/>
  <c r="O81" i="1"/>
  <c r="O77" i="1"/>
  <c r="O73" i="1"/>
  <c r="O38" i="1"/>
  <c r="O44" i="1"/>
  <c r="O46" i="1"/>
  <c r="J59" i="1"/>
  <c r="O78" i="1"/>
  <c r="O82" i="1"/>
  <c r="O110" i="1"/>
  <c r="O114" i="1"/>
  <c r="S40" i="1"/>
  <c r="M40" i="1"/>
  <c r="M42" i="1"/>
  <c r="S44" i="1"/>
  <c r="M44" i="1"/>
  <c r="M46" i="1"/>
  <c r="S48" i="1"/>
  <c r="M48" i="1"/>
  <c r="M50" i="1"/>
  <c r="S52" i="1"/>
  <c r="M52" i="1"/>
  <c r="M54" i="1"/>
  <c r="S56" i="1"/>
  <c r="M56" i="1"/>
  <c r="M58" i="1"/>
  <c r="K59" i="1"/>
  <c r="O68" i="1"/>
  <c r="O71" i="1"/>
  <c r="O75" i="1"/>
  <c r="S78" i="1"/>
  <c r="O79" i="1"/>
  <c r="S83" i="1"/>
  <c r="O83" i="1"/>
  <c r="O87" i="1"/>
  <c r="O91" i="1"/>
  <c r="S94" i="1"/>
  <c r="O95" i="1"/>
  <c r="S99" i="1"/>
  <c r="O99" i="1"/>
  <c r="O103" i="1"/>
  <c r="O107" i="1"/>
  <c r="S110" i="1"/>
  <c r="O111" i="1"/>
  <c r="S115" i="1"/>
  <c r="O115" i="1"/>
  <c r="K119" i="1"/>
  <c r="J119" i="1"/>
  <c r="J120" i="1"/>
  <c r="O120" i="1" s="1"/>
  <c r="R158" i="2"/>
  <c r="R152" i="2"/>
  <c r="R148" i="2"/>
  <c r="R144" i="2"/>
  <c r="R140" i="2"/>
  <c r="R154" i="2"/>
  <c r="R150" i="2"/>
  <c r="R142" i="2"/>
  <c r="R160" i="2"/>
  <c r="R156" i="2"/>
  <c r="R137" i="2"/>
  <c r="R129" i="2"/>
  <c r="R117" i="2"/>
  <c r="R114" i="2"/>
  <c r="R110" i="2"/>
  <c r="R136" i="2"/>
  <c r="R126" i="2"/>
  <c r="R122" i="2"/>
  <c r="R109" i="2"/>
  <c r="R131" i="2"/>
  <c r="R112" i="2"/>
  <c r="R124" i="2"/>
  <c r="R120" i="2"/>
  <c r="R107" i="2"/>
  <c r="R97" i="2"/>
  <c r="R93" i="2"/>
  <c r="R89" i="2"/>
  <c r="R86" i="2"/>
  <c r="R79" i="2"/>
  <c r="R75" i="2"/>
  <c r="Y80" i="2" s="1"/>
  <c r="R71" i="2"/>
  <c r="R67" i="2"/>
  <c r="R63" i="2"/>
  <c r="R59" i="2"/>
  <c r="R55" i="2"/>
  <c r="R52" i="2"/>
  <c r="R48" i="2"/>
  <c r="R43" i="2"/>
  <c r="R38" i="2"/>
  <c r="R34" i="2"/>
  <c r="R24" i="2"/>
  <c r="M29" i="2"/>
  <c r="M30" i="2" s="1"/>
  <c r="M28" i="2"/>
  <c r="R7" i="2"/>
  <c r="R13" i="2"/>
  <c r="R17" i="2"/>
  <c r="R21" i="2"/>
  <c r="S26" i="2"/>
  <c r="R32" i="2"/>
  <c r="S33" i="2"/>
  <c r="R36" i="2"/>
  <c r="S37" i="2"/>
  <c r="R40" i="2"/>
  <c r="S41" i="2"/>
  <c r="Q46" i="2"/>
  <c r="Q50" i="2"/>
  <c r="Q52" i="2"/>
  <c r="Q57" i="2"/>
  <c r="Q59" i="2"/>
  <c r="Q61" i="2"/>
  <c r="Q63" i="2"/>
  <c r="Q65" i="2"/>
  <c r="Q67" i="2"/>
  <c r="Q69" i="2"/>
  <c r="Q71" i="2"/>
  <c r="Q73" i="2"/>
  <c r="Q75" i="2"/>
  <c r="Q77" i="2"/>
  <c r="Q79" i="2"/>
  <c r="M102" i="2"/>
  <c r="R87" i="2"/>
  <c r="Q89" i="2"/>
  <c r="Q91" i="2"/>
  <c r="Q93" i="2"/>
  <c r="U94" i="2"/>
  <c r="Q95" i="2"/>
  <c r="Q97" i="2"/>
  <c r="Q99" i="2"/>
  <c r="S106" i="2"/>
  <c r="S159" i="2"/>
  <c r="S155" i="2"/>
  <c r="S151" i="2"/>
  <c r="S143" i="2"/>
  <c r="S153" i="2"/>
  <c r="S149" i="2"/>
  <c r="S145" i="2"/>
  <c r="S141" i="2"/>
  <c r="S161" i="2"/>
  <c r="S157" i="2"/>
  <c r="S138" i="2"/>
  <c r="S132" i="2"/>
  <c r="S128" i="2"/>
  <c r="S116" i="2"/>
  <c r="S113" i="2"/>
  <c r="S105" i="2"/>
  <c r="S125" i="2"/>
  <c r="S121" i="2"/>
  <c r="S108" i="2"/>
  <c r="S130" i="2"/>
  <c r="S115" i="2"/>
  <c r="S111" i="2"/>
  <c r="S123" i="2"/>
  <c r="S98" i="2"/>
  <c r="S94" i="2"/>
  <c r="S90" i="2"/>
  <c r="S87" i="2"/>
  <c r="S76" i="2"/>
  <c r="S72" i="2"/>
  <c r="S68" i="2"/>
  <c r="S64" i="2"/>
  <c r="S60" i="2"/>
  <c r="S56" i="2"/>
  <c r="S49" i="2"/>
  <c r="S44" i="2"/>
  <c r="S39" i="2"/>
  <c r="S35" i="2"/>
  <c r="S25" i="2"/>
  <c r="N27" i="2"/>
  <c r="N29" i="2"/>
  <c r="R6" i="2"/>
  <c r="S12" i="2"/>
  <c r="R14" i="2"/>
  <c r="S16" i="2"/>
  <c r="R18" i="2"/>
  <c r="Q20" i="2"/>
  <c r="Q29" i="2" s="1"/>
  <c r="S20" i="2"/>
  <c r="S23" i="2"/>
  <c r="U24" i="2"/>
  <c r="R26" i="2"/>
  <c r="Q32" i="2"/>
  <c r="U33" i="2"/>
  <c r="Q34" i="2"/>
  <c r="Q36" i="2"/>
  <c r="U37" i="2"/>
  <c r="Q38" i="2"/>
  <c r="Q40" i="2"/>
  <c r="U41" i="2"/>
  <c r="Q43" i="2"/>
  <c r="N45" i="2"/>
  <c r="S45" i="2" s="1"/>
  <c r="M45" i="2"/>
  <c r="R45" i="2" s="1"/>
  <c r="R47" i="2"/>
  <c r="R49" i="2"/>
  <c r="R51" i="2"/>
  <c r="R56" i="2"/>
  <c r="R58" i="2"/>
  <c r="R60" i="2"/>
  <c r="R62" i="2"/>
  <c r="R64" i="2"/>
  <c r="R66" i="2"/>
  <c r="R68" i="2"/>
  <c r="R70" i="2"/>
  <c r="R72" i="2"/>
  <c r="R74" i="2"/>
  <c r="R76" i="2"/>
  <c r="R78" i="2"/>
  <c r="L81" i="2"/>
  <c r="S86" i="2"/>
  <c r="R90" i="2"/>
  <c r="R92" i="2"/>
  <c r="R94" i="2"/>
  <c r="R96" i="2"/>
  <c r="R98" i="2"/>
  <c r="Q116" i="2"/>
  <c r="S135" i="2"/>
  <c r="Q28" i="2"/>
  <c r="Q26" i="2"/>
  <c r="U26" i="2"/>
  <c r="N80" i="2"/>
  <c r="S55" i="2"/>
  <c r="N81" i="2"/>
  <c r="M100" i="2"/>
  <c r="U144" i="2"/>
  <c r="Q161" i="2"/>
  <c r="Q157" i="2"/>
  <c r="Q146" i="2"/>
  <c r="Q138" i="2"/>
  <c r="Q153" i="2"/>
  <c r="Q149" i="2"/>
  <c r="Q145" i="2"/>
  <c r="Q159" i="2"/>
  <c r="Q155" i="2"/>
  <c r="Q147" i="2"/>
  <c r="Q133" i="2"/>
  <c r="Q123" i="2"/>
  <c r="Q107" i="2"/>
  <c r="Q143" i="2"/>
  <c r="Q141" i="2"/>
  <c r="Q139" i="2"/>
  <c r="Q132" i="2"/>
  <c r="Q128" i="2"/>
  <c r="Q113" i="2"/>
  <c r="Q151" i="2"/>
  <c r="Q135" i="2"/>
  <c r="Q125" i="2"/>
  <c r="Q121" i="2"/>
  <c r="Q108" i="2"/>
  <c r="Q134" i="2"/>
  <c r="Q130" i="2"/>
  <c r="Q115" i="2"/>
  <c r="Q111" i="2"/>
  <c r="Q106" i="2"/>
  <c r="Q96" i="2"/>
  <c r="Q92" i="2"/>
  <c r="Q78" i="2"/>
  <c r="Q70" i="2"/>
  <c r="Q66" i="2"/>
  <c r="Q62" i="2"/>
  <c r="Q58" i="2"/>
  <c r="Q51" i="2"/>
  <c r="Q47" i="2"/>
  <c r="Q42" i="2"/>
  <c r="Q41" i="2"/>
  <c r="Q37" i="2"/>
  <c r="Q33" i="2"/>
  <c r="L27" i="2"/>
  <c r="L30" i="2" s="1"/>
  <c r="L28" i="2"/>
  <c r="R4" i="2"/>
  <c r="S10" i="2"/>
  <c r="S29" i="2" s="1"/>
  <c r="S14" i="2"/>
  <c r="S18" i="2"/>
  <c r="R22" i="2"/>
  <c r="R25" i="2"/>
  <c r="S27" i="2"/>
  <c r="S32" i="2"/>
  <c r="S34" i="2"/>
  <c r="S36" i="2"/>
  <c r="S38" i="2"/>
  <c r="S40" i="2"/>
  <c r="R42" i="2"/>
  <c r="S43" i="2"/>
  <c r="Q45" i="2"/>
  <c r="R46" i="2"/>
  <c r="S47" i="2"/>
  <c r="Q49" i="2"/>
  <c r="R50" i="2"/>
  <c r="S51" i="2"/>
  <c r="Q56" i="2"/>
  <c r="R57" i="2"/>
  <c r="S58" i="2"/>
  <c r="Q60" i="2"/>
  <c r="R61" i="2"/>
  <c r="S62" i="2"/>
  <c r="Q64" i="2"/>
  <c r="R65" i="2"/>
  <c r="S66" i="2"/>
  <c r="Q68" i="2"/>
  <c r="R69" i="2"/>
  <c r="S70" i="2"/>
  <c r="Q72" i="2"/>
  <c r="R73" i="2"/>
  <c r="S74" i="2"/>
  <c r="Q76" i="2"/>
  <c r="R77" i="2"/>
  <c r="S78" i="2"/>
  <c r="N82" i="2"/>
  <c r="Q86" i="2"/>
  <c r="G102" i="2"/>
  <c r="G103" i="2" s="1"/>
  <c r="N88" i="2"/>
  <c r="S88" i="2" s="1"/>
  <c r="G101" i="2"/>
  <c r="Q90" i="2"/>
  <c r="R91" i="2"/>
  <c r="S92" i="2"/>
  <c r="Q94" i="2"/>
  <c r="R95" i="2"/>
  <c r="S96" i="2"/>
  <c r="Q98" i="2"/>
  <c r="R99" i="2"/>
  <c r="Q105" i="2"/>
  <c r="R106" i="2"/>
  <c r="R127" i="2"/>
  <c r="S133" i="2"/>
  <c r="M80" i="2"/>
  <c r="L82" i="2"/>
  <c r="L83" i="2" s="1"/>
  <c r="I100" i="2"/>
  <c r="I103" i="2" s="1"/>
  <c r="S112" i="2"/>
  <c r="R113" i="2"/>
  <c r="Q114" i="2"/>
  <c r="Q117" i="2"/>
  <c r="U117" i="2"/>
  <c r="S127" i="2"/>
  <c r="R128" i="2"/>
  <c r="Q129" i="2"/>
  <c r="U129" i="2"/>
  <c r="S131" i="2"/>
  <c r="R132" i="2"/>
  <c r="M135" i="2"/>
  <c r="R135" i="2" s="1"/>
  <c r="U138" i="2"/>
  <c r="S139" i="2"/>
  <c r="R141" i="2"/>
  <c r="R143" i="2"/>
  <c r="R145" i="2"/>
  <c r="R149" i="2"/>
  <c r="S152" i="2"/>
  <c r="Q154" i="2"/>
  <c r="Q89" i="5"/>
  <c r="M82" i="2"/>
  <c r="L88" i="2"/>
  <c r="L100" i="2"/>
  <c r="L103" i="2" s="1"/>
  <c r="M101" i="2"/>
  <c r="I102" i="2"/>
  <c r="S109" i="2"/>
  <c r="Q110" i="2"/>
  <c r="U111" i="2"/>
  <c r="M116" i="2"/>
  <c r="R116" i="2" s="1"/>
  <c r="Q120" i="2"/>
  <c r="U120" i="2"/>
  <c r="S122" i="2"/>
  <c r="R123" i="2"/>
  <c r="Q124" i="2"/>
  <c r="U124" i="2"/>
  <c r="S126" i="2"/>
  <c r="S136" i="2"/>
  <c r="U139" i="2"/>
  <c r="S140" i="2"/>
  <c r="S142" i="2"/>
  <c r="S144" i="2"/>
  <c r="S147" i="2"/>
  <c r="L102" i="2"/>
  <c r="S107" i="2"/>
  <c r="U108" i="2"/>
  <c r="S110" i="2"/>
  <c r="R111" i="2"/>
  <c r="Q112" i="2"/>
  <c r="U112" i="2"/>
  <c r="S114" i="2"/>
  <c r="R115" i="2"/>
  <c r="S117" i="2"/>
  <c r="U121" i="2"/>
  <c r="S129" i="2"/>
  <c r="R130" i="2"/>
  <c r="Q131" i="2"/>
  <c r="R133" i="2"/>
  <c r="N146" i="2"/>
  <c r="S146" i="2" s="1"/>
  <c r="M146" i="2"/>
  <c r="R146" i="2" s="1"/>
  <c r="S148" i="2"/>
  <c r="Q150" i="2"/>
  <c r="R153" i="2"/>
  <c r="Q324" i="5"/>
  <c r="Q55" i="2"/>
  <c r="R108" i="2"/>
  <c r="Q109" i="2"/>
  <c r="U109" i="2"/>
  <c r="S120" i="2"/>
  <c r="R121" i="2"/>
  <c r="Q122" i="2"/>
  <c r="S124" i="2"/>
  <c r="R125" i="2"/>
  <c r="Q126" i="2"/>
  <c r="Q127" i="2"/>
  <c r="U128" i="2"/>
  <c r="R134" i="2"/>
  <c r="Q136" i="2"/>
  <c r="Q140" i="2"/>
  <c r="Q142" i="2"/>
  <c r="Q144" i="2"/>
  <c r="Q20" i="5"/>
  <c r="Q36" i="5"/>
  <c r="Q52" i="5"/>
  <c r="Q148" i="2"/>
  <c r="S150" i="2"/>
  <c r="R151" i="2"/>
  <c r="Q152" i="2"/>
  <c r="S154" i="2"/>
  <c r="R155" i="2"/>
  <c r="R157" i="2"/>
  <c r="R159" i="2"/>
  <c r="R161" i="2"/>
  <c r="I3" i="3"/>
  <c r="J3" i="3"/>
  <c r="O3" i="3" s="1"/>
  <c r="Q18" i="5"/>
  <c r="Q34" i="5"/>
  <c r="Q50" i="5"/>
  <c r="Q85" i="5"/>
  <c r="Q93" i="5"/>
  <c r="Q148" i="5"/>
  <c r="Q137" i="2"/>
  <c r="M139" i="2"/>
  <c r="R139" i="2" s="1"/>
  <c r="U141" i="2"/>
  <c r="U145" i="2"/>
  <c r="M147" i="2"/>
  <c r="R147" i="2" s="1"/>
  <c r="U153" i="2"/>
  <c r="S156" i="2"/>
  <c r="S158" i="2"/>
  <c r="S160" i="2"/>
  <c r="Q7" i="5"/>
  <c r="Q11" i="5"/>
  <c r="Q23" i="5"/>
  <c r="Q27" i="5"/>
  <c r="Q63" i="5"/>
  <c r="Q67" i="5"/>
  <c r="Q91" i="5"/>
  <c r="Q99" i="5"/>
  <c r="Q152" i="5"/>
  <c r="Q295" i="5"/>
  <c r="S137" i="2"/>
  <c r="R138" i="2"/>
  <c r="U143" i="2"/>
  <c r="U146" i="2"/>
  <c r="Q156" i="2"/>
  <c r="U156" i="2"/>
  <c r="Q158" i="2"/>
  <c r="U159" i="2"/>
  <c r="Q160" i="2"/>
  <c r="P3" i="3"/>
  <c r="Q5" i="5"/>
  <c r="Q17" i="5"/>
  <c r="Q21" i="5"/>
  <c r="Q33" i="5"/>
  <c r="Q61" i="5"/>
  <c r="Q71" i="5"/>
  <c r="Q79" i="5"/>
  <c r="Q103" i="5"/>
  <c r="Q120" i="5"/>
  <c r="Q149" i="5"/>
  <c r="Q157" i="5"/>
  <c r="L228" i="5"/>
  <c r="Q228" i="5" s="1"/>
  <c r="Q151" i="5"/>
  <c r="L187" i="5"/>
  <c r="M83" i="2" l="1"/>
  <c r="R80" i="2"/>
  <c r="R82" i="2"/>
  <c r="R81" i="2"/>
  <c r="K62" i="1"/>
  <c r="K65" i="1"/>
  <c r="P59" i="1"/>
  <c r="Q322" i="5"/>
  <c r="Q320" i="5"/>
  <c r="Q318" i="5"/>
  <c r="Q316" i="5"/>
  <c r="Q314" i="5"/>
  <c r="Q312" i="5"/>
  <c r="Q310" i="5"/>
  <c r="Q308" i="5"/>
  <c r="Q306" i="5"/>
  <c r="Q304" i="5"/>
  <c r="Q302" i="5"/>
  <c r="Q300" i="5"/>
  <c r="Q298" i="5"/>
  <c r="Q296" i="5"/>
  <c r="Q293" i="5"/>
  <c r="Q291" i="5"/>
  <c r="Q289" i="5"/>
  <c r="Q287" i="5"/>
  <c r="Q285" i="5"/>
  <c r="Q283" i="5"/>
  <c r="Q281" i="5"/>
  <c r="Q279" i="5"/>
  <c r="Q277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4" i="5"/>
  <c r="Q242" i="5"/>
  <c r="Q240" i="5"/>
  <c r="Q238" i="5"/>
  <c r="Q236" i="5"/>
  <c r="Q234" i="5"/>
  <c r="Q232" i="5"/>
  <c r="Q230" i="5"/>
  <c r="Q227" i="5"/>
  <c r="Q225" i="5"/>
  <c r="Q223" i="5"/>
  <c r="Q221" i="5"/>
  <c r="Q215" i="5"/>
  <c r="Q213" i="5"/>
  <c r="Q211" i="5"/>
  <c r="Q209" i="5"/>
  <c r="Q207" i="5"/>
  <c r="Q205" i="5"/>
  <c r="Q203" i="5"/>
  <c r="Q201" i="5"/>
  <c r="Q199" i="5"/>
  <c r="Q197" i="5"/>
  <c r="Q195" i="5"/>
  <c r="Q193" i="5"/>
  <c r="Q191" i="5"/>
  <c r="Q189" i="5"/>
  <c r="Q186" i="5"/>
  <c r="Q184" i="5"/>
  <c r="Q182" i="5"/>
  <c r="Q180" i="5"/>
  <c r="Q178" i="5"/>
  <c r="Q176" i="5"/>
  <c r="Q174" i="5"/>
  <c r="Q172" i="5"/>
  <c r="Q170" i="5"/>
  <c r="Q168" i="5"/>
  <c r="Q319" i="5"/>
  <c r="Q311" i="5"/>
  <c r="Q303" i="5"/>
  <c r="Q288" i="5"/>
  <c r="Q280" i="5"/>
  <c r="Q263" i="5"/>
  <c r="Q255" i="5"/>
  <c r="Q247" i="5"/>
  <c r="Q239" i="5"/>
  <c r="Q231" i="5"/>
  <c r="Q226" i="5"/>
  <c r="Q210" i="5"/>
  <c r="Q202" i="5"/>
  <c r="Q194" i="5"/>
  <c r="Q181" i="5"/>
  <c r="Q173" i="5"/>
  <c r="Q156" i="5"/>
  <c r="N3" i="3"/>
  <c r="Q323" i="5"/>
  <c r="Q315" i="5"/>
  <c r="Q307" i="5"/>
  <c r="Q299" i="5"/>
  <c r="Q292" i="5"/>
  <c r="Q284" i="5"/>
  <c r="Q267" i="5"/>
  <c r="Q259" i="5"/>
  <c r="Q251" i="5"/>
  <c r="Q243" i="5"/>
  <c r="Q235" i="5"/>
  <c r="Q222" i="5"/>
  <c r="Q214" i="5"/>
  <c r="Q206" i="5"/>
  <c r="Q198" i="5"/>
  <c r="Q190" i="5"/>
  <c r="Q185" i="5"/>
  <c r="Q177" i="5"/>
  <c r="Q169" i="5"/>
  <c r="Q160" i="5"/>
  <c r="Q68" i="5"/>
  <c r="Q66" i="5"/>
  <c r="Q64" i="5"/>
  <c r="Q62" i="5"/>
  <c r="Q60" i="5"/>
  <c r="Q53" i="5"/>
  <c r="Q51" i="5"/>
  <c r="Q49" i="5"/>
  <c r="Q47" i="5"/>
  <c r="Q45" i="5"/>
  <c r="Q43" i="5"/>
  <c r="Q41" i="5"/>
  <c r="Q39" i="5"/>
  <c r="Q37" i="5"/>
  <c r="Q35" i="5"/>
  <c r="Q317" i="5"/>
  <c r="Q309" i="5"/>
  <c r="Q301" i="5"/>
  <c r="Q294" i="5"/>
  <c r="Q286" i="5"/>
  <c r="Q278" i="5"/>
  <c r="Q269" i="5"/>
  <c r="Q261" i="5"/>
  <c r="Q253" i="5"/>
  <c r="Q245" i="5"/>
  <c r="Q237" i="5"/>
  <c r="Q229" i="5"/>
  <c r="Q224" i="5"/>
  <c r="Q216" i="5"/>
  <c r="Q208" i="5"/>
  <c r="Q200" i="5"/>
  <c r="Q192" i="5"/>
  <c r="Q179" i="5"/>
  <c r="Q171" i="5"/>
  <c r="Q162" i="5"/>
  <c r="Q154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321" i="5"/>
  <c r="Q290" i="5"/>
  <c r="Q265" i="5"/>
  <c r="Q233" i="5"/>
  <c r="Q188" i="5"/>
  <c r="Q175" i="5"/>
  <c r="Q150" i="5"/>
  <c r="Q141" i="5"/>
  <c r="Q133" i="5"/>
  <c r="Q125" i="5"/>
  <c r="Q117" i="5"/>
  <c r="Q108" i="5"/>
  <c r="Q100" i="5"/>
  <c r="Q92" i="5"/>
  <c r="Q84" i="5"/>
  <c r="Q76" i="5"/>
  <c r="U130" i="2"/>
  <c r="U123" i="2"/>
  <c r="Q305" i="5"/>
  <c r="Q275" i="5"/>
  <c r="Q249" i="5"/>
  <c r="Q204" i="5"/>
  <c r="Q145" i="5"/>
  <c r="Q137" i="5"/>
  <c r="Q129" i="5"/>
  <c r="Q121" i="5"/>
  <c r="Q113" i="5"/>
  <c r="Q104" i="5"/>
  <c r="Q96" i="5"/>
  <c r="Q88" i="5"/>
  <c r="Q80" i="5"/>
  <c r="Q72" i="5"/>
  <c r="Q297" i="5"/>
  <c r="Q241" i="5"/>
  <c r="Q220" i="5"/>
  <c r="Q196" i="5"/>
  <c r="Q183" i="5"/>
  <c r="Q158" i="5"/>
  <c r="Q139" i="5"/>
  <c r="Q131" i="5"/>
  <c r="Q123" i="5"/>
  <c r="Q115" i="5"/>
  <c r="Q106" i="5"/>
  <c r="Q98" i="5"/>
  <c r="Q90" i="5"/>
  <c r="Q82" i="5"/>
  <c r="Q74" i="5"/>
  <c r="Q313" i="5"/>
  <c r="Q135" i="5"/>
  <c r="Q102" i="5"/>
  <c r="Q70" i="5"/>
  <c r="U158" i="2"/>
  <c r="U154" i="2"/>
  <c r="U106" i="2"/>
  <c r="Q282" i="5"/>
  <c r="Q127" i="5"/>
  <c r="Q94" i="5"/>
  <c r="Q167" i="5"/>
  <c r="Q119" i="5"/>
  <c r="Q86" i="5"/>
  <c r="U76" i="2"/>
  <c r="U72" i="2"/>
  <c r="U68" i="2"/>
  <c r="U64" i="2"/>
  <c r="U60" i="2"/>
  <c r="U56" i="2"/>
  <c r="U49" i="2"/>
  <c r="U45" i="2"/>
  <c r="U44" i="2"/>
  <c r="U39" i="2"/>
  <c r="U35" i="2"/>
  <c r="U25" i="2"/>
  <c r="U21" i="2"/>
  <c r="Q257" i="5"/>
  <c r="Q212" i="5"/>
  <c r="Q143" i="5"/>
  <c r="Q78" i="5"/>
  <c r="U110" i="2"/>
  <c r="U97" i="2"/>
  <c r="U93" i="2"/>
  <c r="U89" i="2"/>
  <c r="U79" i="2"/>
  <c r="U75" i="2"/>
  <c r="U71" i="2"/>
  <c r="U67" i="2"/>
  <c r="U63" i="2"/>
  <c r="U59" i="2"/>
  <c r="U55" i="2"/>
  <c r="U52" i="2"/>
  <c r="U48" i="2"/>
  <c r="U86" i="2"/>
  <c r="U20" i="2"/>
  <c r="U18" i="2"/>
  <c r="U16" i="2"/>
  <c r="U14" i="2"/>
  <c r="U12" i="2"/>
  <c r="U10" i="2"/>
  <c r="U7" i="2"/>
  <c r="S116" i="1"/>
  <c r="S112" i="1"/>
  <c r="S108" i="1"/>
  <c r="S104" i="1"/>
  <c r="S100" i="1"/>
  <c r="S96" i="1"/>
  <c r="S92" i="1"/>
  <c r="S88" i="1"/>
  <c r="S84" i="1"/>
  <c r="S80" i="1"/>
  <c r="S76" i="1"/>
  <c r="S72" i="1"/>
  <c r="U8" i="2"/>
  <c r="U4" i="2"/>
  <c r="U43" i="2"/>
  <c r="U38" i="2"/>
  <c r="U34" i="2"/>
  <c r="U17" i="2"/>
  <c r="U13" i="2"/>
  <c r="S117" i="1"/>
  <c r="S113" i="1"/>
  <c r="S109" i="1"/>
  <c r="S105" i="1"/>
  <c r="S101" i="1"/>
  <c r="S97" i="1"/>
  <c r="S89" i="1"/>
  <c r="S73" i="1"/>
  <c r="S68" i="1"/>
  <c r="S93" i="1"/>
  <c r="S81" i="1"/>
  <c r="S77" i="1"/>
  <c r="S85" i="1"/>
  <c r="Q16" i="5"/>
  <c r="U15" i="2"/>
  <c r="S81" i="2"/>
  <c r="S82" i="2"/>
  <c r="S80" i="2"/>
  <c r="U96" i="2"/>
  <c r="U90" i="2"/>
  <c r="U5" i="2"/>
  <c r="S30" i="1"/>
  <c r="S33" i="1"/>
  <c r="S13" i="1"/>
  <c r="S30" i="2"/>
  <c r="N100" i="2"/>
  <c r="N103" i="2" s="1"/>
  <c r="Q46" i="5"/>
  <c r="Q14" i="5"/>
  <c r="U147" i="2"/>
  <c r="Q48" i="5"/>
  <c r="Q153" i="5"/>
  <c r="U134" i="2"/>
  <c r="U140" i="2"/>
  <c r="U40" i="2"/>
  <c r="U32" i="2"/>
  <c r="S114" i="1"/>
  <c r="S103" i="1"/>
  <c r="S82" i="1"/>
  <c r="S71" i="1"/>
  <c r="Q187" i="5"/>
  <c r="Q155" i="5"/>
  <c r="Q276" i="5"/>
  <c r="Q95" i="5"/>
  <c r="Q69" i="5"/>
  <c r="Q29" i="5"/>
  <c r="Q13" i="5"/>
  <c r="U161" i="2"/>
  <c r="U155" i="2"/>
  <c r="Q116" i="5"/>
  <c r="Q83" i="5"/>
  <c r="Q59" i="5"/>
  <c r="Q19" i="5"/>
  <c r="U149" i="2"/>
  <c r="Q118" i="5"/>
  <c r="Q77" i="5"/>
  <c r="Q42" i="5"/>
  <c r="Q26" i="5"/>
  <c r="Q10" i="5"/>
  <c r="Q56" i="5" s="1"/>
  <c r="Q114" i="5"/>
  <c r="Q44" i="5"/>
  <c r="Q28" i="5"/>
  <c r="Q12" i="5"/>
  <c r="U126" i="2"/>
  <c r="U122" i="2"/>
  <c r="U162" i="2" s="1"/>
  <c r="U116" i="2"/>
  <c r="Q105" i="5"/>
  <c r="U133" i="2"/>
  <c r="U88" i="2"/>
  <c r="Q88" i="2"/>
  <c r="U114" i="2"/>
  <c r="U105" i="2"/>
  <c r="U87" i="2"/>
  <c r="U127" i="2"/>
  <c r="N83" i="2"/>
  <c r="Q27" i="2"/>
  <c r="Q30" i="2" s="1"/>
  <c r="S102" i="2"/>
  <c r="S100" i="2"/>
  <c r="S101" i="2"/>
  <c r="U23" i="2"/>
  <c r="U142" i="2"/>
  <c r="U95" i="2"/>
  <c r="U92" i="2"/>
  <c r="U78" i="2"/>
  <c r="U74" i="2"/>
  <c r="W80" i="2" s="1"/>
  <c r="U70" i="2"/>
  <c r="U66" i="2"/>
  <c r="U62" i="2"/>
  <c r="U58" i="2"/>
  <c r="U51" i="2"/>
  <c r="U46" i="2"/>
  <c r="S28" i="2"/>
  <c r="S107" i="1"/>
  <c r="S102" i="1"/>
  <c r="S91" i="1"/>
  <c r="S86" i="1"/>
  <c r="S75" i="1"/>
  <c r="S70" i="1"/>
  <c r="S58" i="1"/>
  <c r="S54" i="1"/>
  <c r="S50" i="1"/>
  <c r="S46" i="1"/>
  <c r="S42" i="1"/>
  <c r="U118" i="1"/>
  <c r="P119" i="1"/>
  <c r="S55" i="1"/>
  <c r="S51" i="1"/>
  <c r="S47" i="1"/>
  <c r="S43" i="1"/>
  <c r="S39" i="1"/>
  <c r="S36" i="1"/>
  <c r="S31" i="1"/>
  <c r="S20" i="1"/>
  <c r="S12" i="1"/>
  <c r="Q60" i="1"/>
  <c r="Q64" i="1"/>
  <c r="O118" i="1"/>
  <c r="O121" i="1" s="1"/>
  <c r="J121" i="1"/>
  <c r="Q159" i="5"/>
  <c r="Q147" i="5"/>
  <c r="Q161" i="5"/>
  <c r="Q87" i="5"/>
  <c r="Q65" i="5"/>
  <c r="Q25" i="5"/>
  <c r="Q9" i="5"/>
  <c r="U160" i="2"/>
  <c r="U157" i="2"/>
  <c r="U151" i="2"/>
  <c r="Q107" i="5"/>
  <c r="Q75" i="5"/>
  <c r="Q31" i="5"/>
  <c r="Q15" i="5"/>
  <c r="U137" i="2"/>
  <c r="Q101" i="5"/>
  <c r="Q54" i="5"/>
  <c r="Q38" i="5"/>
  <c r="Q22" i="5"/>
  <c r="Q6" i="5"/>
  <c r="Q55" i="5" s="1"/>
  <c r="U152" i="2"/>
  <c r="U148" i="2"/>
  <c r="Q81" i="5"/>
  <c r="Q40" i="5"/>
  <c r="Q24" i="5"/>
  <c r="Q8" i="5"/>
  <c r="U136" i="2"/>
  <c r="U132" i="2"/>
  <c r="U113" i="2"/>
  <c r="Q82" i="2"/>
  <c r="Q81" i="2"/>
  <c r="Q80" i="2"/>
  <c r="Q73" i="5"/>
  <c r="U131" i="2"/>
  <c r="U125" i="2"/>
  <c r="Q97" i="5"/>
  <c r="U115" i="2"/>
  <c r="L101" i="2"/>
  <c r="Q101" i="2"/>
  <c r="Q102" i="2"/>
  <c r="Q100" i="2"/>
  <c r="Q103" i="2" s="1"/>
  <c r="U19" i="2"/>
  <c r="U11" i="2"/>
  <c r="U150" i="2"/>
  <c r="M103" i="2"/>
  <c r="U42" i="2"/>
  <c r="U107" i="2"/>
  <c r="N101" i="2"/>
  <c r="N30" i="2"/>
  <c r="U98" i="2"/>
  <c r="U91" i="2"/>
  <c r="U77" i="2"/>
  <c r="U73" i="2"/>
  <c r="U69" i="2"/>
  <c r="U65" i="2"/>
  <c r="U61" i="2"/>
  <c r="U57" i="2"/>
  <c r="U50" i="2"/>
  <c r="U22" i="2"/>
  <c r="U9" i="2"/>
  <c r="R102" i="2"/>
  <c r="R100" i="2"/>
  <c r="R101" i="2"/>
  <c r="S111" i="1"/>
  <c r="S106" i="1"/>
  <c r="S95" i="1"/>
  <c r="S90" i="1"/>
  <c r="S79" i="1"/>
  <c r="S74" i="1"/>
  <c r="O119" i="1"/>
  <c r="P118" i="1"/>
  <c r="P121" i="1" s="1"/>
  <c r="K121" i="1"/>
  <c r="S22" i="1"/>
  <c r="S14" i="1"/>
  <c r="S9" i="1"/>
  <c r="Q59" i="1"/>
  <c r="L62" i="1"/>
  <c r="L65" i="1"/>
  <c r="S38" i="1"/>
  <c r="Q121" i="1"/>
  <c r="S26" i="1"/>
  <c r="S25" i="1"/>
  <c r="S23" i="1"/>
  <c r="S69" i="1"/>
  <c r="L121" i="1"/>
  <c r="S11" i="1"/>
  <c r="S21" i="1"/>
  <c r="S19" i="1"/>
  <c r="Q30" i="5"/>
  <c r="Q32" i="5"/>
  <c r="U135" i="2"/>
  <c r="R27" i="2"/>
  <c r="R28" i="2"/>
  <c r="R29" i="2"/>
  <c r="N102" i="2"/>
  <c r="U36" i="2"/>
  <c r="U99" i="2"/>
  <c r="U47" i="2"/>
  <c r="U6" i="2"/>
  <c r="S98" i="1"/>
  <c r="S87" i="1"/>
  <c r="J62" i="1"/>
  <c r="O59" i="1"/>
  <c r="J65" i="1"/>
  <c r="S29" i="1"/>
  <c r="S18" i="1"/>
  <c r="S10" i="1"/>
  <c r="P64" i="1"/>
  <c r="P60" i="1"/>
  <c r="O64" i="1"/>
  <c r="O60" i="1"/>
  <c r="Q119" i="1"/>
  <c r="S34" i="1"/>
  <c r="S28" i="1"/>
  <c r="S17" i="1"/>
  <c r="S15" i="1"/>
  <c r="O65" i="1" l="1"/>
  <c r="O62" i="1"/>
  <c r="S64" i="1"/>
  <c r="S59" i="1"/>
  <c r="S61" i="1"/>
  <c r="S60" i="1"/>
  <c r="U27" i="2"/>
  <c r="U80" i="2"/>
  <c r="Q326" i="5"/>
  <c r="Q325" i="5"/>
  <c r="S120" i="1"/>
  <c r="S119" i="1"/>
  <c r="S118" i="1"/>
  <c r="Q217" i="5"/>
  <c r="Q218" i="5"/>
  <c r="R103" i="2"/>
  <c r="U118" i="2"/>
  <c r="Q109" i="5"/>
  <c r="Q110" i="5"/>
  <c r="U53" i="2"/>
  <c r="S83" i="2"/>
  <c r="U100" i="2"/>
  <c r="Q270" i="5"/>
  <c r="Q271" i="5"/>
  <c r="Q163" i="5"/>
  <c r="Q164" i="5"/>
  <c r="P62" i="1"/>
  <c r="P65" i="1"/>
  <c r="R30" i="2"/>
  <c r="Q62" i="1"/>
  <c r="Q65" i="1"/>
  <c r="Q83" i="2"/>
  <c r="S103" i="2"/>
  <c r="R83" i="2"/>
  <c r="S65" i="1" l="1"/>
  <c r="S62" i="1"/>
  <c r="S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08" authorId="0" shapeId="0" xr:uid="{00000000-0006-0000-0000-000002000000}">
      <text>
        <r>
          <rPr>
            <sz val="10"/>
            <color rgb="FF000000"/>
            <rFont val="Arial"/>
            <scheme val="minor"/>
          </rPr>
          <t>AUTOCORRECT, no results listed for surname
	-E.W. Tekwa</t>
        </r>
      </text>
    </comment>
    <comment ref="F114" authorId="0" shapeId="0" xr:uid="{00000000-0006-0000-0000-000001000000}">
      <text>
        <r>
          <rPr>
            <sz val="10"/>
            <color rgb="FF000000"/>
            <rFont val="Arial"/>
            <scheme val="minor"/>
          </rPr>
          <t>AUTOCORRECT, no results listed for surname
	-E.W. Tekwa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2" authorId="0" shapeId="0" xr:uid="{00000000-0006-0000-0100-000004000000}">
      <text>
        <r>
          <rPr>
            <sz val="10"/>
            <color rgb="FF000000"/>
            <rFont val="Arial"/>
            <scheme val="minor"/>
          </rPr>
          <t>this field might not be complete because of total pubs 
(highlighted rachel ones in purple)
	-Rachel Giles</t>
        </r>
      </text>
    </comment>
    <comment ref="H32" authorId="0" shapeId="0" xr:uid="{00000000-0006-0000-0100-000005000000}">
      <text>
        <r>
          <rPr>
            <sz val="10"/>
            <color rgb="FF000000"/>
            <rFont val="Arial"/>
            <scheme val="minor"/>
          </rPr>
          <t>needs clarifying before proceeding!
	-Rachel Giles
record "Documents" or "# of authors" 
?
	-Rachel Giles
This field is # authors
	-E.W. Tekwa
ok great so I have done this correctly
	-Rachel Giles</t>
        </r>
      </text>
    </comment>
    <comment ref="I95" authorId="0" shapeId="0" xr:uid="{00000000-0006-0000-0100-000001000000}">
      <text>
        <r>
          <rPr>
            <sz val="10"/>
            <color rgb="FF000000"/>
            <rFont val="Arial"/>
            <scheme val="minor"/>
          </rPr>
          <t>previously 15223411
	-E.W. Tekwa</t>
        </r>
      </text>
    </comment>
    <comment ref="H116" authorId="0" shapeId="0" xr:uid="{00000000-0006-0000-0100-000003000000}">
      <text>
        <r>
          <rPr>
            <sz val="10"/>
            <color rgb="FF000000"/>
            <rFont val="Arial"/>
            <scheme val="minor"/>
          </rPr>
          <t>need to double search for compound name?
	-Rachel Giles</t>
        </r>
      </text>
    </comment>
    <comment ref="H127" authorId="0" shapeId="0" xr:uid="{00000000-0006-0000-0100-000002000000}">
      <text>
        <r>
          <rPr>
            <sz val="10"/>
            <color rgb="FF000000"/>
            <rFont val="Arial"/>
            <scheme val="minor"/>
          </rPr>
          <t>search for compound name?
	-Rachel Giles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200-000002000000}">
      <text>
        <r>
          <rPr>
            <sz val="10"/>
            <color rgb="FF000000"/>
            <rFont val="Arial"/>
            <scheme val="minor"/>
          </rPr>
          <t>items with US affiliation - items with US &amp; other affiliations =20646497-4494221
	-E.W. Tekwa</t>
        </r>
      </text>
    </comment>
    <comment ref="E3" authorId="0" shapeId="0" xr:uid="{00000000-0006-0000-0200-000001000000}">
      <text>
        <r>
          <rPr>
            <sz val="10"/>
            <color rgb="FF000000"/>
            <rFont val="Arial"/>
            <scheme val="minor"/>
          </rPr>
          <t>authors with US affiliations - authors with US and foreign affiliations=8994855-1483865
	-E.W. Tekwa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F000000}">
      <text>
        <r>
          <rPr>
            <sz val="10"/>
            <color rgb="FF000000"/>
            <rFont val="Arial"/>
            <scheme val="minor"/>
          </rPr>
          <t>Took about 45 minutes to get all names with lots interruptions from the cat
	-Alexandra Davis
Cool thanks! I think we decided last time to only count tenure-track profs (not lecturers). Can you replace those or does it mean redoing more because of the randomization?
	-E.W. Tekwa
I see in some departments, lecturer is lumped together with faculty, and in others they are separated! -_- maybe exclude lecturers as we had before? and exclude emeritus?
	-E.W. Tekwa
or we can assume whatever the department defines as faculty is the norm there and include everyone listed under "faculty"
	-E.W. Tekwa
it should be easy. i didnt add any emeritus, and tried to only add lecturer if they did research but i can replace them
	-Alexandra Davis</t>
        </r>
      </text>
    </comment>
    <comment ref="H12" authorId="0" shapeId="0" xr:uid="{00000000-0006-0000-0400-000004000000}">
      <text>
        <r>
          <rPr>
            <sz val="10"/>
            <color rgb="FF000000"/>
            <rFont val="Arial"/>
            <scheme val="minor"/>
          </rPr>
          <t>Ed corrected
	-E.W. Tekwa</t>
        </r>
      </text>
    </comment>
    <comment ref="I44" authorId="0" shapeId="0" xr:uid="{00000000-0006-0000-0400-000003000000}">
      <text>
        <r>
          <rPr>
            <sz val="10"/>
            <color rgb="FF000000"/>
            <rFont val="Arial"/>
            <scheme val="minor"/>
          </rPr>
          <t>4 recorded in forebears
	-E.W. Tekwa</t>
        </r>
      </text>
    </comment>
    <comment ref="D59" authorId="0" shapeId="0" xr:uid="{00000000-0006-0000-0400-000009000000}">
      <text>
        <r>
          <rPr>
            <sz val="10"/>
            <color rgb="FF000000"/>
            <rFont val="Arial"/>
            <scheme val="minor"/>
          </rPr>
          <t>21 faculties
	-E.W. Tekwa</t>
        </r>
      </text>
    </comment>
    <comment ref="D64" authorId="0" shapeId="0" xr:uid="{00000000-0006-0000-0400-00000A000000}">
      <text>
        <r>
          <rPr>
            <sz val="10"/>
            <color rgb="FF000000"/>
            <rFont val="Arial"/>
            <scheme val="minor"/>
          </rPr>
          <t>28 faculties
	-E.W. Tekwa</t>
        </r>
      </text>
    </comment>
    <comment ref="D69" authorId="0" shapeId="0" xr:uid="{00000000-0006-0000-0400-00000B000000}">
      <text>
        <r>
          <rPr>
            <sz val="10"/>
            <color rgb="FF000000"/>
            <rFont val="Arial"/>
            <scheme val="minor"/>
          </rPr>
          <t>32 faculties
	-E.W. Tekwa</t>
        </r>
      </text>
    </comment>
    <comment ref="D74" authorId="0" shapeId="0" xr:uid="{00000000-0006-0000-0400-00000C000000}">
      <text>
        <r>
          <rPr>
            <sz val="10"/>
            <color rgb="FF000000"/>
            <rFont val="Arial"/>
            <scheme val="minor"/>
          </rPr>
          <t>12 faculties
	-E.W. Tekwa</t>
        </r>
      </text>
    </comment>
    <comment ref="D79" authorId="0" shapeId="0" xr:uid="{00000000-0006-0000-0400-00000D000000}">
      <text>
        <r>
          <rPr>
            <sz val="10"/>
            <color rgb="FF000000"/>
            <rFont val="Arial"/>
            <scheme val="minor"/>
          </rPr>
          <t>21 faculties
	-E.W. Tekwa</t>
        </r>
      </text>
    </comment>
    <comment ref="D84" authorId="0" shapeId="0" xr:uid="{00000000-0006-0000-0400-00000E000000}">
      <text>
        <r>
          <rPr>
            <sz val="10"/>
            <color rgb="FF000000"/>
            <rFont val="Arial"/>
            <scheme val="minor"/>
          </rPr>
          <t>33 faculties
	-E.W. Tekwa</t>
        </r>
      </text>
    </comment>
    <comment ref="D89" authorId="0" shapeId="0" xr:uid="{00000000-0006-0000-0400-000008000000}">
      <text>
        <r>
          <rPr>
            <sz val="10"/>
            <color rgb="FF000000"/>
            <rFont val="Arial"/>
            <scheme val="minor"/>
          </rPr>
          <t>33 faculties
	-E.W. Tekwa
Looks like the first time around we didnt add any of the faculty before the letter n... so the sets do not overlap
	-Alexandra Davis</t>
        </r>
      </text>
    </comment>
    <comment ref="D94" authorId="0" shapeId="0" xr:uid="{00000000-0006-0000-0400-000007000000}">
      <text>
        <r>
          <rPr>
            <sz val="10"/>
            <color rgb="FF000000"/>
            <rFont val="Arial"/>
            <scheme val="minor"/>
          </rPr>
          <t>55 tenure-tracked faculties excluding emeritus
	-E.W. Tekwa</t>
        </r>
      </text>
    </comment>
    <comment ref="D99" authorId="0" shapeId="0" xr:uid="{00000000-0006-0000-0400-000005000000}">
      <text>
        <r>
          <rPr>
            <sz val="10"/>
            <color rgb="FF000000"/>
            <rFont val="Arial"/>
            <scheme val="minor"/>
          </rPr>
          <t>19 faculties
	-E.W. Tekwa</t>
        </r>
      </text>
    </comment>
    <comment ref="D104" authorId="0" shapeId="0" xr:uid="{00000000-0006-0000-0400-000006000000}">
      <text>
        <r>
          <rPr>
            <sz val="10"/>
            <color rgb="FF000000"/>
            <rFont val="Arial"/>
            <scheme val="minor"/>
          </rPr>
          <t>20 faculties
	-E.W. Tekwa</t>
        </r>
      </text>
    </comment>
    <comment ref="I187" authorId="0" shapeId="0" xr:uid="{00000000-0006-0000-0400-000002000000}">
      <text>
        <r>
          <rPr>
            <sz val="10"/>
            <color rgb="FF000000"/>
            <rFont val="Arial"/>
            <scheme val="minor"/>
          </rPr>
          <t>does this include tally from 3 names?
	-E.W. Tekwa</t>
        </r>
      </text>
    </comment>
    <comment ref="I236" authorId="0" shapeId="0" xr:uid="{00000000-0006-0000-0400-000001000000}">
      <text>
        <r>
          <rPr>
            <sz val="10"/>
            <color rgb="FF000000"/>
            <rFont val="Arial"/>
            <scheme val="minor"/>
          </rPr>
          <t>4 recorded on forebears
	-E.W. Tekwa</t>
        </r>
      </text>
    </comment>
  </commentList>
</comments>
</file>

<file path=xl/sharedStrings.xml><?xml version="1.0" encoding="utf-8"?>
<sst xmlns="http://schemas.openxmlformats.org/spreadsheetml/2006/main" count="1987" uniqueCount="1184">
  <si>
    <t>Total</t>
  </si>
  <si>
    <t>https://www.scopus.com/search/form.uri?display=basic&amp;zone=header&amp;origin=#basic</t>
  </si>
  <si>
    <t>https://data.worldbank.org/indicator/SP.POP.TOTL</t>
  </si>
  <si>
    <t>https://forebears.io/earth/surnames</t>
  </si>
  <si>
    <t>Average</t>
  </si>
  <si>
    <t>Ratio</t>
  </si>
  <si>
    <t>(=entrance x privilege)</t>
  </si>
  <si>
    <t>Search Date</t>
  </si>
  <si>
    <t>Last Name</t>
  </si>
  <si>
    <t>Income</t>
  </si>
  <si>
    <t>Income sample size</t>
  </si>
  <si>
    <t>Items</t>
  </si>
  <si>
    <t>Authors</t>
  </si>
  <si>
    <t>Total Population</t>
  </si>
  <si>
    <t>Names</t>
  </si>
  <si>
    <t>Authors per person</t>
  </si>
  <si>
    <t>Items per author</t>
  </si>
  <si>
    <t>Items per person</t>
  </si>
  <si>
    <t>Items per name</t>
  </si>
  <si>
    <t>Authors per person relative to all people</t>
  </si>
  <si>
    <t>Items per author relative to all authors</t>
  </si>
  <si>
    <t>Items per person relative to all people</t>
  </si>
  <si>
    <t>Authors per person relative to US people</t>
  </si>
  <si>
    <t>entrance-advancement slope</t>
  </si>
  <si>
    <t>All</t>
  </si>
  <si>
    <t>entrance into knowledge production</t>
  </si>
  <si>
    <t>privilege among knowledge producers</t>
  </si>
  <si>
    <t>overall publishing impact</t>
  </si>
  <si>
    <t>United States</t>
  </si>
  <si>
    <t xml:space="preserve">Richest </t>
  </si>
  <si>
    <t>Van Tran</t>
  </si>
  <si>
    <t>D'Onofrio</t>
  </si>
  <si>
    <t>Shokrian</t>
  </si>
  <si>
    <t>Arts</t>
  </si>
  <si>
    <t>Hedayati</t>
  </si>
  <si>
    <t>dela Cruz</t>
  </si>
  <si>
    <t>Pizza</t>
  </si>
  <si>
    <t>O'Hearn</t>
  </si>
  <si>
    <t>O'Loughlin</t>
  </si>
  <si>
    <t>Apt</t>
  </si>
  <si>
    <t>Khachaturian</t>
  </si>
  <si>
    <t>St Amant</t>
  </si>
  <si>
    <t>Denha</t>
  </si>
  <si>
    <t>Koros</t>
  </si>
  <si>
    <t>van Camp</t>
  </si>
  <si>
    <t>van Beek</t>
  </si>
  <si>
    <t>di Pietro</t>
  </si>
  <si>
    <t>Hiremath</t>
  </si>
  <si>
    <t>O'Hare</t>
  </si>
  <si>
    <t>D'Alessandro</t>
  </si>
  <si>
    <t>St Laurent</t>
  </si>
  <si>
    <t>D'Ambrosio</t>
  </si>
  <si>
    <t>Van Nostrand</t>
  </si>
  <si>
    <t>Kwei</t>
  </si>
  <si>
    <t>O'Connell</t>
  </si>
  <si>
    <t>de Simone</t>
  </si>
  <si>
    <t>Kashanian</t>
  </si>
  <si>
    <t>St Amand</t>
  </si>
  <si>
    <t>Dratch</t>
  </si>
  <si>
    <t>Schulhof</t>
  </si>
  <si>
    <t>D'Alessio</t>
  </si>
  <si>
    <t>O'Hara</t>
  </si>
  <si>
    <t>van Fleet</t>
  </si>
  <si>
    <t>L'Heureux</t>
  </si>
  <si>
    <t>St Jean</t>
  </si>
  <si>
    <t>van Gundy</t>
  </si>
  <si>
    <t>Kathuria</t>
  </si>
  <si>
    <t>O'Leary</t>
  </si>
  <si>
    <t>O'Reilly</t>
  </si>
  <si>
    <t>O'Donnell</t>
  </si>
  <si>
    <t>Shafa</t>
  </si>
  <si>
    <t>O'Sullivan</t>
  </si>
  <si>
    <t>Shyr</t>
  </si>
  <si>
    <t>van Deusen</t>
  </si>
  <si>
    <t>Tabibian</t>
  </si>
  <si>
    <t>O'Meara</t>
  </si>
  <si>
    <t>D'Andrea</t>
  </si>
  <si>
    <t>Nazemi</t>
  </si>
  <si>
    <t>St Onge</t>
  </si>
  <si>
    <t>Shamash</t>
  </si>
  <si>
    <t>mean</t>
  </si>
  <si>
    <t>s.d.</t>
  </si>
  <si>
    <t>median</t>
  </si>
  <si>
    <t>mean/median (measure of long tail)</t>
  </si>
  <si>
    <t>p-values from 2-sided t-test with heteroscedasticity comparing high:low income indices</t>
  </si>
  <si>
    <t>high:low income ratio of mean indices</t>
  </si>
  <si>
    <t>Poorest</t>
  </si>
  <si>
    <t>Dople</t>
  </si>
  <si>
    <t>Sarias</t>
  </si>
  <si>
    <t>Trevinio</t>
  </si>
  <si>
    <t>Goseyun</t>
  </si>
  <si>
    <t>Saquic</t>
  </si>
  <si>
    <t>Belez</t>
  </si>
  <si>
    <t>Rizera</t>
  </si>
  <si>
    <t>Mahamud</t>
  </si>
  <si>
    <t>Ceniseros</t>
  </si>
  <si>
    <t>Donias</t>
  </si>
  <si>
    <t>Hewing</t>
  </si>
  <si>
    <t>Ratliss</t>
  </si>
  <si>
    <t>Bartolon</t>
  </si>
  <si>
    <t>Holgin</t>
  </si>
  <si>
    <t>Rodriduez</t>
  </si>
  <si>
    <t>Pryear</t>
  </si>
  <si>
    <t>Oxlaj</t>
  </si>
  <si>
    <t>Cuellas</t>
  </si>
  <si>
    <t>Minnieweather</t>
  </si>
  <si>
    <t>Yahola</t>
  </si>
  <si>
    <t>Stencer</t>
  </si>
  <si>
    <t>Cistrunk</t>
  </si>
  <si>
    <t>Alaquinez</t>
  </si>
  <si>
    <t>Paxtor</t>
  </si>
  <si>
    <t>Betties</t>
  </si>
  <si>
    <t>Santes</t>
  </si>
  <si>
    <t>Kingbird</t>
  </si>
  <si>
    <t>Yac</t>
  </si>
  <si>
    <t>Torez</t>
  </si>
  <si>
    <t>Golsby</t>
  </si>
  <si>
    <t>Slores</t>
  </si>
  <si>
    <t>Villega</t>
  </si>
  <si>
    <t>Cux</t>
  </si>
  <si>
    <t>Juana</t>
  </si>
  <si>
    <t>Munye</t>
  </si>
  <si>
    <t>Noperi</t>
  </si>
  <si>
    <t>Nosie</t>
  </si>
  <si>
    <t>Santigo</t>
  </si>
  <si>
    <t>Varajas</t>
  </si>
  <si>
    <t>Gembe</t>
  </si>
  <si>
    <t>Cudjo</t>
  </si>
  <si>
    <t>Cabrerra</t>
  </si>
  <si>
    <t>Littlewolf</t>
  </si>
  <si>
    <t>Mijarez</t>
  </si>
  <si>
    <t>Yellow</t>
  </si>
  <si>
    <t>Sardin</t>
  </si>
  <si>
    <t>Poncho</t>
  </si>
  <si>
    <t>Alavarado</t>
  </si>
  <si>
    <t>Abukar</t>
  </si>
  <si>
    <t>Sowler</t>
  </si>
  <si>
    <t>forebears.io</t>
  </si>
  <si>
    <t>First Name</t>
  </si>
  <si>
    <t>Inst. Unit</t>
  </si>
  <si>
    <t>Position</t>
  </si>
  <si>
    <t>Personal Pubs</t>
  </si>
  <si>
    <t>Publications</t>
  </si>
  <si>
    <t>advancement-personal pub slope</t>
  </si>
  <si>
    <t>advancement among knowledge producers</t>
  </si>
  <si>
    <t>James G</t>
  </si>
  <si>
    <t>Anderson</t>
  </si>
  <si>
    <t>ENV Sci  &amp; Eng</t>
  </si>
  <si>
    <t>Brian F</t>
  </si>
  <si>
    <t>Farrell</t>
  </si>
  <si>
    <t>meterology</t>
  </si>
  <si>
    <t>Noel M</t>
  </si>
  <si>
    <t>Holbrook</t>
  </si>
  <si>
    <t>forerstry</t>
  </si>
  <si>
    <t>Peter J</t>
  </si>
  <si>
    <t>Huybers</t>
  </si>
  <si>
    <t>planetary science</t>
  </si>
  <si>
    <t>Daniel J</t>
  </si>
  <si>
    <t>Jacob</t>
  </si>
  <si>
    <t>atm chem</t>
  </si>
  <si>
    <t>David</t>
  </si>
  <si>
    <t>Keith</t>
  </si>
  <si>
    <t>applied physics</t>
  </si>
  <si>
    <t>Frank N</t>
  </si>
  <si>
    <t>Keutsch</t>
  </si>
  <si>
    <t>Zhiming</t>
  </si>
  <si>
    <t>Kuang</t>
  </si>
  <si>
    <t>atm and env sci</t>
  </si>
  <si>
    <t>Marianna K</t>
  </si>
  <si>
    <t>Linz</t>
  </si>
  <si>
    <t xml:space="preserve">Scott T </t>
  </si>
  <si>
    <t>Martin</t>
  </si>
  <si>
    <t xml:space="preserve">Kaighin A </t>
  </si>
  <si>
    <t>McColl</t>
  </si>
  <si>
    <t xml:space="preserve">Michael B </t>
  </si>
  <si>
    <t>McElroy</t>
  </si>
  <si>
    <t>env studies</t>
  </si>
  <si>
    <t>Ralph</t>
  </si>
  <si>
    <t>Mitchell</t>
  </si>
  <si>
    <t>Emeritus</t>
  </si>
  <si>
    <t>Jerry X</t>
  </si>
  <si>
    <t>Mitrovica</t>
  </si>
  <si>
    <t>Paul R</t>
  </si>
  <si>
    <t>Moorcroft</t>
  </si>
  <si>
    <t>evo bio</t>
  </si>
  <si>
    <t>Ann</t>
  </si>
  <si>
    <t>Pearson</t>
  </si>
  <si>
    <t>evo sci</t>
  </si>
  <si>
    <t>James R</t>
  </si>
  <si>
    <t>Rice</t>
  </si>
  <si>
    <t>Daniel P</t>
  </si>
  <si>
    <t>Schrag</t>
  </si>
  <si>
    <t>geology</t>
  </si>
  <si>
    <t>John H</t>
  </si>
  <si>
    <t>Shaw</t>
  </si>
  <si>
    <t>Elsie M</t>
  </si>
  <si>
    <t>Sunderland</t>
  </si>
  <si>
    <t>env chem</t>
  </si>
  <si>
    <t xml:space="preserve">Eli </t>
  </si>
  <si>
    <t>Tziperman</t>
  </si>
  <si>
    <t>oceonography and physics</t>
  </si>
  <si>
    <t>Steven C</t>
  </si>
  <si>
    <t>Wofsy</t>
  </si>
  <si>
    <t>atm env sci</t>
  </si>
  <si>
    <t>Robin</t>
  </si>
  <si>
    <t>Wordsworth</t>
  </si>
  <si>
    <t>Judith</t>
  </si>
  <si>
    <t>Agudo</t>
  </si>
  <si>
    <t>Immunology</t>
  </si>
  <si>
    <t>Dan</t>
  </si>
  <si>
    <t>Barouch</t>
  </si>
  <si>
    <t>NOTE: Did not appear at Harvard, Appeared at MIT and Stanford</t>
  </si>
  <si>
    <t>Facundo</t>
  </si>
  <si>
    <t>Batista</t>
  </si>
  <si>
    <t>Christophe</t>
  </si>
  <si>
    <t>Benoist</t>
  </si>
  <si>
    <t>Harvey</t>
  </si>
  <si>
    <t>Cantor</t>
  </si>
  <si>
    <t>Isaac</t>
  </si>
  <si>
    <t>Chiu</t>
  </si>
  <si>
    <t>Dorf</t>
  </si>
  <si>
    <t>Stephanie</t>
  </si>
  <si>
    <t>Dougan</t>
  </si>
  <si>
    <t>Laurie</t>
  </si>
  <si>
    <t>Glimcher</t>
  </si>
  <si>
    <t>Peter</t>
  </si>
  <si>
    <t>Howley</t>
  </si>
  <si>
    <t>Jun</t>
  </si>
  <si>
    <t>Huh</t>
  </si>
  <si>
    <t xml:space="preserve">NOTE: appeared twice on list </t>
  </si>
  <si>
    <t>Ruaidhrí</t>
  </si>
  <si>
    <t>Jackson</t>
  </si>
  <si>
    <t>Dennis</t>
  </si>
  <si>
    <t>Kasper</t>
  </si>
  <si>
    <t>Diane</t>
  </si>
  <si>
    <t>Mathis</t>
  </si>
  <si>
    <t>Roni</t>
  </si>
  <si>
    <t>Nowarski</t>
  </si>
  <si>
    <t>NOTE: not showing up at harvard</t>
  </si>
  <si>
    <t>Arlene</t>
  </si>
  <si>
    <t>Sharpe</t>
  </si>
  <si>
    <t>Meromit</t>
  </si>
  <si>
    <t>Singer</t>
  </si>
  <si>
    <t>Uli</t>
  </si>
  <si>
    <t>von Andrian</t>
  </si>
  <si>
    <t>Bruce</t>
  </si>
  <si>
    <t>Walker</t>
  </si>
  <si>
    <t>Director, professor</t>
  </si>
  <si>
    <t>Ming-Ru</t>
  </si>
  <si>
    <t>Wu</t>
  </si>
  <si>
    <t>Kai</t>
  </si>
  <si>
    <t>Wucherpfennig</t>
  </si>
  <si>
    <t>Jason</t>
  </si>
  <si>
    <t>Beckfield</t>
  </si>
  <si>
    <t>Sociology</t>
  </si>
  <si>
    <t>Deirdre</t>
  </si>
  <si>
    <t>Bloome</t>
  </si>
  <si>
    <t>Lawerence D</t>
  </si>
  <si>
    <t>Bobo</t>
  </si>
  <si>
    <t>Mary C</t>
  </si>
  <si>
    <t>Brinton</t>
  </si>
  <si>
    <t>Paul Y</t>
  </si>
  <si>
    <t>Chang</t>
  </si>
  <si>
    <t>Christina C</t>
  </si>
  <si>
    <t>Eller</t>
  </si>
  <si>
    <t>Frank</t>
  </si>
  <si>
    <t>Dobbin</t>
  </si>
  <si>
    <t>Rakesh</t>
  </si>
  <si>
    <t>Khurana</t>
  </si>
  <si>
    <t>Alexandra</t>
  </si>
  <si>
    <t>Killewald</t>
  </si>
  <si>
    <t>Michèle</t>
  </si>
  <si>
    <t>Lamont</t>
  </si>
  <si>
    <t>Joscha</t>
  </si>
  <si>
    <t>Legewie</t>
  </si>
  <si>
    <t>Ya-Wen</t>
  </si>
  <si>
    <t>Lei</t>
  </si>
  <si>
    <t>Peter V</t>
  </si>
  <si>
    <t>Marsden</t>
  </si>
  <si>
    <t>Ellis</t>
  </si>
  <si>
    <t>Monk</t>
  </si>
  <si>
    <t>Orlando</t>
  </si>
  <si>
    <t>Patterson</t>
  </si>
  <si>
    <t>Pedulla</t>
  </si>
  <si>
    <t>Robert J</t>
  </si>
  <si>
    <t>Sampson</t>
  </si>
  <si>
    <t>Daniel</t>
  </si>
  <si>
    <t>Schneider</t>
  </si>
  <si>
    <t>Theda</t>
  </si>
  <si>
    <t>Skocpol</t>
  </si>
  <si>
    <t>Sandra S</t>
  </si>
  <si>
    <t>Smith</t>
  </si>
  <si>
    <t>Adaner</t>
  </si>
  <si>
    <t>Usmani</t>
  </si>
  <si>
    <t>Jocelyn</t>
  </si>
  <si>
    <t>Viterna</t>
  </si>
  <si>
    <t>Waters</t>
  </si>
  <si>
    <t>Christopher</t>
  </si>
  <si>
    <t>Winship</t>
  </si>
  <si>
    <t>Xiang</t>
  </si>
  <si>
    <t>Zhou</t>
  </si>
  <si>
    <t>Martin A.</t>
  </si>
  <si>
    <t>Nowak</t>
  </si>
  <si>
    <t>Department of Organismic &amp; Evolutionary Biology</t>
  </si>
  <si>
    <t>Bence P.</t>
  </si>
  <si>
    <t>Ölveczky</t>
  </si>
  <si>
    <t>Javier</t>
  </si>
  <si>
    <t>Ortega-Hernández</t>
  </si>
  <si>
    <t>Oretega-1327950, Hernández- 38176</t>
  </si>
  <si>
    <t>Donald H.</t>
  </si>
  <si>
    <t>Pfister</t>
  </si>
  <si>
    <t>Naomi E.</t>
  </si>
  <si>
    <t>Pierce</t>
  </si>
  <si>
    <t>Stephanie E.</t>
  </si>
  <si>
    <t>Pardis</t>
  </si>
  <si>
    <t>Sabeti</t>
  </si>
  <si>
    <t>Otto T.</t>
  </si>
  <si>
    <t>Solbrig</t>
  </si>
  <si>
    <t>Mansi</t>
  </si>
  <si>
    <t>Srivastava</t>
  </si>
  <si>
    <t>Benton</t>
  </si>
  <si>
    <t>Taylor</t>
  </si>
  <si>
    <t>John</t>
  </si>
  <si>
    <t>Wakeley</t>
  </si>
  <si>
    <t>Edward O.</t>
  </si>
  <si>
    <t>Wilson</t>
  </si>
  <si>
    <t>Robert M.</t>
  </si>
  <si>
    <t>Woollacott</t>
  </si>
  <si>
    <t>Yun</t>
  </si>
  <si>
    <t>Zhang</t>
  </si>
  <si>
    <t>Kelsey</t>
  </si>
  <si>
    <t>Ethnicity, Migration, Rights</t>
  </si>
  <si>
    <t>Eram</t>
  </si>
  <si>
    <t>Alam</t>
  </si>
  <si>
    <t>Glenda R.</t>
  </si>
  <si>
    <t>Carpio</t>
  </si>
  <si>
    <t>Bruno</t>
  </si>
  <si>
    <t>Carvalho</t>
  </si>
  <si>
    <t xml:space="preserve">NOTE: none found at harvard, and closest was concordia (5) </t>
  </si>
  <si>
    <t>Philip</t>
  </si>
  <si>
    <t>Deloria</t>
  </si>
  <si>
    <t>Sarah Dryden</t>
  </si>
  <si>
    <t>Peterson</t>
  </si>
  <si>
    <t>NOTE: found twice as hyphenated after trucating the Sarah Peterson</t>
  </si>
  <si>
    <t>Vijay</t>
  </si>
  <si>
    <t>Iyer</t>
  </si>
  <si>
    <t>Jinah</t>
  </si>
  <si>
    <t>Kim</t>
  </si>
  <si>
    <t>Ju Yon</t>
  </si>
  <si>
    <t>Matthew</t>
  </si>
  <si>
    <t>Liebmann</t>
  </si>
  <si>
    <t>Malavika</t>
  </si>
  <si>
    <t>Reddy</t>
  </si>
  <si>
    <t xml:space="preserve">NOTE: not found at harvard, only 1 from chicago </t>
  </si>
  <si>
    <t>Robert F.</t>
  </si>
  <si>
    <t>Reid-Pharr</t>
  </si>
  <si>
    <t>Reid-345075, Pharr-4954</t>
  </si>
  <si>
    <t>Mayra</t>
  </si>
  <si>
    <t>Rivera</t>
  </si>
  <si>
    <t>Nada</t>
  </si>
  <si>
    <t>Amin</t>
  </si>
  <si>
    <t>Computer Science</t>
  </si>
  <si>
    <t>Anurag</t>
  </si>
  <si>
    <t>Anshu</t>
  </si>
  <si>
    <t>NOTE: no pubs found at harvard, only from waterloo</t>
  </si>
  <si>
    <t>Boaz</t>
  </si>
  <si>
    <t>Barak</t>
  </si>
  <si>
    <t>Karen</t>
  </si>
  <si>
    <t>Brennan</t>
  </si>
  <si>
    <t>Brooks</t>
  </si>
  <si>
    <t>Yiling</t>
  </si>
  <si>
    <t>Chen</t>
  </si>
  <si>
    <t>Stephen</t>
  </si>
  <si>
    <t>Chong</t>
  </si>
  <si>
    <t>Finale</t>
  </si>
  <si>
    <t>Doshi-Velez</t>
  </si>
  <si>
    <t>Doshi- 71180, Velez-355425</t>
  </si>
  <si>
    <t>Cynthia</t>
  </si>
  <si>
    <t>Dwork</t>
  </si>
  <si>
    <t>NOTE: None found at harvard, only found at Radcliffe Institute</t>
  </si>
  <si>
    <t>Krzysztof Z</t>
  </si>
  <si>
    <t>Gajos</t>
  </si>
  <si>
    <t>Gil</t>
  </si>
  <si>
    <t>Elena Leah</t>
  </si>
  <si>
    <t>Glassman</t>
  </si>
  <si>
    <t>Sharad</t>
  </si>
  <si>
    <t>Goel</t>
  </si>
  <si>
    <t>Steven J.</t>
  </si>
  <si>
    <t>Gortler</t>
  </si>
  <si>
    <t>NOTE: showed up twice, so summed</t>
  </si>
  <si>
    <t>Barbara J.</t>
  </si>
  <si>
    <t>Grosz</t>
  </si>
  <si>
    <t>Stratos</t>
  </si>
  <si>
    <t>Idreos</t>
  </si>
  <si>
    <t>Lucas B</t>
  </si>
  <si>
    <t>Janson</t>
  </si>
  <si>
    <t>NOTE: none under Lucas B, so did Lucas</t>
  </si>
  <si>
    <t>Sham</t>
  </si>
  <si>
    <t>Kakade</t>
  </si>
  <si>
    <t>Eddie</t>
  </si>
  <si>
    <t>Kohler</t>
  </si>
  <si>
    <t>H.T.</t>
  </si>
  <si>
    <t>Kung</t>
  </si>
  <si>
    <r>
      <rPr>
        <u/>
        <sz val="10"/>
        <color rgb="FFA51C30"/>
        <rFont val="Arial"/>
      </rPr>
      <t>Hima</t>
    </r>
    <r>
      <rPr>
        <u/>
        <sz val="10"/>
        <color rgb="FF000000"/>
        <rFont val="Arial"/>
      </rPr>
      <t>bindu</t>
    </r>
  </si>
  <si>
    <t>Lakkaraju</t>
  </si>
  <si>
    <t>NOTE: None showed up at Harvard</t>
  </si>
  <si>
    <t>Harry R.</t>
  </si>
  <si>
    <t>Lewis</t>
  </si>
  <si>
    <t>David J.</t>
  </si>
  <si>
    <t>Malan</t>
  </si>
  <si>
    <t>James</t>
  </si>
  <si>
    <t>Mickens</t>
  </si>
  <si>
    <t>Michael D.</t>
  </si>
  <si>
    <t>Mitzenmacher</t>
  </si>
  <si>
    <t>Susan A</t>
  </si>
  <si>
    <t>Murphy</t>
  </si>
  <si>
    <t xml:space="preserve">NOTE: none showed up at harvard, but many at Radcliffe Institute in Cambridge </t>
  </si>
  <si>
    <t>Parkes</t>
  </si>
  <si>
    <t>Hanspeter</t>
  </si>
  <si>
    <t>Ariel</t>
  </si>
  <si>
    <t>Procaccia</t>
  </si>
  <si>
    <t>Michael O.</t>
  </si>
  <si>
    <t>Rabin</t>
  </si>
  <si>
    <t>Stuart M.</t>
  </si>
  <si>
    <t>Shieber</t>
  </si>
  <si>
    <t>Yaron</t>
  </si>
  <si>
    <t>Madhu</t>
  </si>
  <si>
    <t>Sudan</t>
  </si>
  <si>
    <t>Milind</t>
  </si>
  <si>
    <t>Tambe</t>
  </si>
  <si>
    <t>Salil P.</t>
  </si>
  <si>
    <t>Vadhan</t>
  </si>
  <si>
    <t>Leslie G.</t>
  </si>
  <si>
    <t>Valiant</t>
  </si>
  <si>
    <t>Fernanda</t>
  </si>
  <si>
    <t>Viegas</t>
  </si>
  <si>
    <t>NOTE: None found at harvard. the closest was google</t>
  </si>
  <si>
    <t>James H.</t>
  </si>
  <si>
    <t>Waldo</t>
  </si>
  <si>
    <t xml:space="preserve">NOTE: none found with James H. 45 found with James (no initial) </t>
  </si>
  <si>
    <t>Wattenberg</t>
  </si>
  <si>
    <t xml:space="preserve">NOTE: None found at harvard. the closest was google (54) </t>
  </si>
  <si>
    <t>Minlan</t>
  </si>
  <si>
    <t>Yu</t>
  </si>
  <si>
    <t>Jonathan</t>
  </si>
  <si>
    <t>Zittrain</t>
  </si>
  <si>
    <t>https://www.census.gov/popclock/</t>
  </si>
  <si>
    <t>US surname frequency rank</t>
  </si>
  <si>
    <t>US</t>
  </si>
  <si>
    <t>Johnson</t>
  </si>
  <si>
    <t>Williams</t>
  </si>
  <si>
    <t>Brown</t>
  </si>
  <si>
    <t>Jones</t>
  </si>
  <si>
    <t>Davis</t>
  </si>
  <si>
    <t>Miller</t>
  </si>
  <si>
    <t>Garcia</t>
  </si>
  <si>
    <t>Thomas</t>
  </si>
  <si>
    <t>Moore</t>
  </si>
  <si>
    <t>Rodriguez</t>
  </si>
  <si>
    <t>Lee</t>
  </si>
  <si>
    <t>White</t>
  </si>
  <si>
    <t>Martinez</t>
  </si>
  <si>
    <t>Thompson</t>
  </si>
  <si>
    <t>Harris</t>
  </si>
  <si>
    <t>Clark</t>
  </si>
  <si>
    <t>Hernandez</t>
  </si>
  <si>
    <t>Lopez</t>
  </si>
  <si>
    <t>Robinson</t>
  </si>
  <si>
    <t>Allen</t>
  </si>
  <si>
    <t>Gonzalez</t>
  </si>
  <si>
    <t>Hall</t>
  </si>
  <si>
    <t>Young</t>
  </si>
  <si>
    <t>King</t>
  </si>
  <si>
    <t>Wright</t>
  </si>
  <si>
    <t>Adams</t>
  </si>
  <si>
    <t>Hill</t>
  </si>
  <si>
    <t>Baker</t>
  </si>
  <si>
    <t>Green</t>
  </si>
  <si>
    <t>Scott</t>
  </si>
  <si>
    <t>Nelson</t>
  </si>
  <si>
    <t>Perez</t>
  </si>
  <si>
    <t>Campbell</t>
  </si>
  <si>
    <t>Carter</t>
  </si>
  <si>
    <t>Roberts</t>
  </si>
  <si>
    <t>Sanchez</t>
  </si>
  <si>
    <t>Evans</t>
  </si>
  <si>
    <t>Phillips</t>
  </si>
  <si>
    <t>Turner</t>
  </si>
  <si>
    <t>Edwards</t>
  </si>
  <si>
    <t>Collins</t>
  </si>
  <si>
    <t>total</t>
  </si>
  <si>
    <t>% of population</t>
  </si>
  <si>
    <t>https://www.webometrics.info/en/hlargerthan100</t>
  </si>
  <si>
    <t>(March 7, 2022)</t>
  </si>
  <si>
    <t>RANK</t>
  </si>
  <si>
    <t>NAME</t>
  </si>
  <si>
    <t>ORGANIZATION</t>
  </si>
  <si>
    <t>H INDEX</t>
  </si>
  <si>
    <t>CITATIONS</t>
  </si>
  <si>
    <t>Ronald C Kessler</t>
  </si>
  <si>
    <t>Harvard University</t>
  </si>
  <si>
    <t>JoAnn E Manson</t>
  </si>
  <si>
    <t>Brigham and Women’s Hospital; Harvard Medical School</t>
  </si>
  <si>
    <t>Robert Langer</t>
  </si>
  <si>
    <t>Massachusetts Institute of Technology MIT</t>
  </si>
  <si>
    <t>Graham Colditz</t>
  </si>
  <si>
    <t>Washington University in Saint Louis</t>
  </si>
  <si>
    <t>Shizuo Akira</t>
  </si>
  <si>
    <t>Osaka University</t>
  </si>
  <si>
    <t>Eric Lander</t>
  </si>
  <si>
    <t>not on google</t>
  </si>
  <si>
    <t>Frank B Hu</t>
  </si>
  <si>
    <t>Michael Graetzel</t>
  </si>
  <si>
    <t>Ecole Polytechnique Fédérale de Lausanne</t>
  </si>
  <si>
    <t>Bert Vogelstein</t>
  </si>
  <si>
    <t>Johns Hopkins University</t>
  </si>
  <si>
    <t>Zhong Lin Wang</t>
  </si>
  <si>
    <t>Georgia Institute of Technology</t>
  </si>
  <si>
    <t>Gordon Guyatt</t>
  </si>
  <si>
    <t>McMaster University</t>
  </si>
  <si>
    <t>Michael Karin</t>
  </si>
  <si>
    <t>University of California at San Diego</t>
  </si>
  <si>
    <t>Salim Yusuf</t>
  </si>
  <si>
    <t>Xiaoping Zhang</t>
  </si>
  <si>
    <t>Icahn School of Medicine at Mount Sinai</t>
  </si>
  <si>
    <t>Richard A Flavell</t>
  </si>
  <si>
    <t>Yale University; Howard Hughes Medical Institute</t>
  </si>
  <si>
    <t>Guido Kroemer</t>
  </si>
  <si>
    <t>Université de Paris; Hôpital Européen George Pompidou AP-HP; Gustave Roussy Cancer Campus</t>
  </si>
  <si>
    <t>Paul M Ridker</t>
  </si>
  <si>
    <t>Harvard Medical School</t>
  </si>
  <si>
    <t>Karl Friston</t>
  </si>
  <si>
    <t>University College London</t>
  </si>
  <si>
    <t>Steven A Rosenberg</t>
  </si>
  <si>
    <t>National Institutes of Health NIH</t>
  </si>
  <si>
    <t>T W Robbins</t>
  </si>
  <si>
    <t>University of Cambridge</t>
  </si>
  <si>
    <t>Daniel Levy</t>
  </si>
  <si>
    <t>Robert J Lefkowitz</t>
  </si>
  <si>
    <t>Howard Hughes Medical Institute; Duke University</t>
  </si>
  <si>
    <t>Matthias Mann</t>
  </si>
  <si>
    <t>Max Planck Institute of Biochemistry; University of Copenhagen</t>
  </si>
  <si>
    <t>Peter Libby</t>
  </si>
  <si>
    <t>Carlo Croce</t>
  </si>
  <si>
    <t>Ohio State University</t>
  </si>
  <si>
    <t>Ralph B D'Agostino</t>
  </si>
  <si>
    <t>Boston University</t>
  </si>
  <si>
    <t>Peter J Barnes</t>
  </si>
  <si>
    <t>Imperial College London</t>
  </si>
  <si>
    <t>Rusty Gage</t>
  </si>
  <si>
    <t>Salk Institute for Biological Studies</t>
  </si>
  <si>
    <t>Christopher Murray</t>
  </si>
  <si>
    <t>University of Washington</t>
  </si>
  <si>
    <t>Kenneth Kinzler</t>
  </si>
  <si>
    <t>Mark P Mattson</t>
  </si>
  <si>
    <t>Eric Topol</t>
  </si>
  <si>
    <t>Scripps Research Institute</t>
  </si>
  <si>
    <t>Gerrit E W Bauer</t>
  </si>
  <si>
    <t>IMR/WPI AIMR; Tohoku University; Zernike Institute for Advanced Materials; Kavli Institute</t>
  </si>
  <si>
    <t>Younan Xia</t>
  </si>
  <si>
    <t>Shen En Chen</t>
  </si>
  <si>
    <t>University of North Carolina at Charlotte</t>
  </si>
  <si>
    <t>Luigi Ferrucci</t>
  </si>
  <si>
    <t>Eric Rimm</t>
  </si>
  <si>
    <t>Yi Cui</t>
  </si>
  <si>
    <t>Stanford University</t>
  </si>
  <si>
    <t>David J Hunter</t>
  </si>
  <si>
    <t>Gregory Lip</t>
  </si>
  <si>
    <t>University of Liverpool; Aalborg University</t>
  </si>
  <si>
    <t>Chris Frith</t>
  </si>
  <si>
    <t>Joseph E Stiglitz</t>
  </si>
  <si>
    <t>Columbia University</t>
  </si>
  <si>
    <t>Cyrus Cooper</t>
  </si>
  <si>
    <t>University of Southampton; Oxford University; Mayo Clinic</t>
  </si>
  <si>
    <t>A S Fauci</t>
  </si>
  <si>
    <t>John P A Ioannidis</t>
  </si>
  <si>
    <t>Craig Thompson</t>
  </si>
  <si>
    <t>Memorial Sloan Kettering Cancer Center</t>
  </si>
  <si>
    <t>Eugene Koonin</t>
  </si>
  <si>
    <t>Tim D Spector</t>
  </si>
  <si>
    <t>King's College London</t>
  </si>
  <si>
    <t>Nicholas Wareham</t>
  </si>
  <si>
    <t>Medical Research Council University of Cambridge</t>
  </si>
  <si>
    <t>Irving Weissman</t>
  </si>
  <si>
    <t>Social Sciences</t>
  </si>
  <si>
    <t>Marcyliena</t>
  </si>
  <si>
    <t>Morgan</t>
  </si>
  <si>
    <t>AA Studies</t>
  </si>
  <si>
    <t>Prof</t>
  </si>
  <si>
    <t xml:space="preserve">Kay Kaufman </t>
  </si>
  <si>
    <t>Shelemay</t>
  </si>
  <si>
    <t>Bernstein</t>
  </si>
  <si>
    <t>Caroline</t>
  </si>
  <si>
    <t>Elkins</t>
  </si>
  <si>
    <t>Carrasco</t>
  </si>
  <si>
    <t>Anthro</t>
  </si>
  <si>
    <t>Salmaan</t>
  </si>
  <si>
    <t>Keshavjee</t>
  </si>
  <si>
    <t>Gareth</t>
  </si>
  <si>
    <t>Doherty</t>
  </si>
  <si>
    <t>Asst. Prof</t>
  </si>
  <si>
    <t>Nicholas</t>
  </si>
  <si>
    <t>Harkness</t>
  </si>
  <si>
    <t xml:space="preserve">Jeremy </t>
  </si>
  <si>
    <t>Stein</t>
  </si>
  <si>
    <t>Econ</t>
  </si>
  <si>
    <t>John Y</t>
  </si>
  <si>
    <t>Neil</t>
  </si>
  <si>
    <t>Shephard</t>
  </si>
  <si>
    <t>David M</t>
  </si>
  <si>
    <t>Cutler</t>
  </si>
  <si>
    <t>Lawrence</t>
  </si>
  <si>
    <t>Katz</t>
  </si>
  <si>
    <t>Yahua</t>
  </si>
  <si>
    <t>Wang</t>
  </si>
  <si>
    <t>Govt</t>
  </si>
  <si>
    <t xml:space="preserve">Paul E </t>
  </si>
  <si>
    <t>Ansolabehere</t>
  </si>
  <si>
    <t>Latanya</t>
  </si>
  <si>
    <t>Sweeney</t>
  </si>
  <si>
    <t>Elizabeth J</t>
  </si>
  <si>
    <t>Perry</t>
  </si>
  <si>
    <t>Inistar</t>
  </si>
  <si>
    <t>Rabb</t>
  </si>
  <si>
    <t>History</t>
  </si>
  <si>
    <t>Armitage</t>
  </si>
  <si>
    <t>Michael</t>
  </si>
  <si>
    <t>McCormick</t>
  </si>
  <si>
    <t>Cemal</t>
  </si>
  <si>
    <t>Kafadar</t>
  </si>
  <si>
    <t>Mark</t>
  </si>
  <si>
    <t>Schiefsky</t>
  </si>
  <si>
    <t>Hist of Sci</t>
  </si>
  <si>
    <t>Benjamin</t>
  </si>
  <si>
    <t>Janet</t>
  </si>
  <si>
    <t>Browne</t>
  </si>
  <si>
    <t>Gabriela Soto</t>
  </si>
  <si>
    <t>Laveaga</t>
  </si>
  <si>
    <t>Jill M</t>
  </si>
  <si>
    <t>Hooley</t>
  </si>
  <si>
    <t>Psych</t>
  </si>
  <si>
    <t>Susan E</t>
  </si>
  <si>
    <t>Carey</t>
  </si>
  <si>
    <t>Mark L</t>
  </si>
  <si>
    <t>Hatzenbuehler</t>
  </si>
  <si>
    <t>Mahzarin R</t>
  </si>
  <si>
    <t>Banaji</t>
  </si>
  <si>
    <t>John R</t>
  </si>
  <si>
    <t>Weisz</t>
  </si>
  <si>
    <t>E J</t>
  </si>
  <si>
    <t>Dionne</t>
  </si>
  <si>
    <t>Social Stud</t>
  </si>
  <si>
    <t>Brandon</t>
  </si>
  <si>
    <t>Terry</t>
  </si>
  <si>
    <t>Eric</t>
  </si>
  <si>
    <t>Beerbohm</t>
  </si>
  <si>
    <t>Marglin</t>
  </si>
  <si>
    <t>Nicolas</t>
  </si>
  <si>
    <t>Prevelakis</t>
  </si>
  <si>
    <t>Prof/Asst Director</t>
  </si>
  <si>
    <t>Christina Ciocca</t>
  </si>
  <si>
    <t>Durba</t>
  </si>
  <si>
    <t>Mitra</t>
  </si>
  <si>
    <t>Women/Gender</t>
  </si>
  <si>
    <t>Katherine</t>
  </si>
  <si>
    <t>Gibson</t>
  </si>
  <si>
    <t>Linda</t>
  </si>
  <si>
    <t>Schlossberg</t>
  </si>
  <si>
    <t>Afsaneh</t>
  </si>
  <si>
    <t>Najmabadi</t>
  </si>
  <si>
    <t>Phyllis</t>
  </si>
  <si>
    <t>Science</t>
  </si>
  <si>
    <t>(Jun 29, 2022)</t>
  </si>
  <si>
    <t>Charlie</t>
  </si>
  <si>
    <t>Conroy</t>
  </si>
  <si>
    <t>Astronomy</t>
  </si>
  <si>
    <t>Douglas</t>
  </si>
  <si>
    <t>Finkbeiner</t>
  </si>
  <si>
    <t>John Asher</t>
  </si>
  <si>
    <t>Avi</t>
  </si>
  <si>
    <t>Loeb</t>
  </si>
  <si>
    <t>Dimitar</t>
  </si>
  <si>
    <t>Sasselov</t>
  </si>
  <si>
    <t>Friend</t>
  </si>
  <si>
    <t>Chemistry &amp; Chemical Biology</t>
  </si>
  <si>
    <t>Brian</t>
  </si>
  <si>
    <t>Liau</t>
  </si>
  <si>
    <t>Assoc. Prof</t>
  </si>
  <si>
    <t>Jarad</t>
  </si>
  <si>
    <t>Mason</t>
  </si>
  <si>
    <t>Daniel G.</t>
  </si>
  <si>
    <t>Nocera</t>
  </si>
  <si>
    <t>Shair</t>
  </si>
  <si>
    <t>Earth &amp; Planetary Sciences</t>
  </si>
  <si>
    <t>Scot</t>
  </si>
  <si>
    <t>Naomi</t>
  </si>
  <si>
    <t>Oreskes</t>
  </si>
  <si>
    <t>Chair/Prof</t>
  </si>
  <si>
    <t>Carl</t>
  </si>
  <si>
    <t>Wunsch</t>
  </si>
  <si>
    <t>Visiting Prof</t>
  </si>
  <si>
    <t>Joseph</t>
  </si>
  <si>
    <t>Henrich</t>
  </si>
  <si>
    <t>Human Evolutionary Biology</t>
  </si>
  <si>
    <t>David R.</t>
  </si>
  <si>
    <t>Pilbeam</t>
  </si>
  <si>
    <t>Research Prof</t>
  </si>
  <si>
    <t>Maryellen</t>
  </si>
  <si>
    <t>Ruvolo</t>
  </si>
  <si>
    <t>Noreen</t>
  </si>
  <si>
    <t>Tuross</t>
  </si>
  <si>
    <t>Richard W.</t>
  </si>
  <si>
    <t>Wrangham</t>
  </si>
  <si>
    <t>Kisin</t>
  </si>
  <si>
    <t>Mathematics</t>
  </si>
  <si>
    <t>Barry</t>
  </si>
  <si>
    <t>Mazur</t>
  </si>
  <si>
    <t>Curtis</t>
  </si>
  <si>
    <t>McMullen</t>
  </si>
  <si>
    <t>Cliff</t>
  </si>
  <si>
    <t>Taubes</t>
  </si>
  <si>
    <t>Shing-Tung</t>
  </si>
  <si>
    <t>Yau</t>
  </si>
  <si>
    <t>Howard</t>
  </si>
  <si>
    <t>Berg</t>
  </si>
  <si>
    <t>Molecular &amp; Cellular Biology</t>
  </si>
  <si>
    <t>Victoria</t>
  </si>
  <si>
    <t>D'Souza</t>
  </si>
  <si>
    <t>Vlad</t>
  </si>
  <si>
    <t>Denic</t>
  </si>
  <si>
    <t>Jeff</t>
  </si>
  <si>
    <t>Lichtman</t>
  </si>
  <si>
    <t>Richard</t>
  </si>
  <si>
    <t>Losick</t>
  </si>
  <si>
    <t>Charles C.</t>
  </si>
  <si>
    <t>Organismic &amp; Evolutionary Biology</t>
  </si>
  <si>
    <t>Gonzalo</t>
  </si>
  <si>
    <t>Giribet</t>
  </si>
  <si>
    <t>Hanken</t>
  </si>
  <si>
    <t>Hopkins</t>
  </si>
  <si>
    <t>Paul R.</t>
  </si>
  <si>
    <t>Melissa</t>
  </si>
  <si>
    <t>Franklin</t>
  </si>
  <si>
    <t>Physics</t>
  </si>
  <si>
    <t>Gerald</t>
  </si>
  <si>
    <t>Holton</t>
  </si>
  <si>
    <t>Masahiro</t>
  </si>
  <si>
    <t>Morii</t>
  </si>
  <si>
    <t>Norman Y.</t>
  </si>
  <si>
    <t>Yao</t>
  </si>
  <si>
    <t>David A.</t>
  </si>
  <si>
    <t>Weitz</t>
  </si>
  <si>
    <t>Tracy</t>
  </si>
  <si>
    <t>Ke</t>
  </si>
  <si>
    <t>Statistics</t>
  </si>
  <si>
    <t>Xihong</t>
  </si>
  <si>
    <t>Lin</t>
  </si>
  <si>
    <t>Jun S.</t>
  </si>
  <si>
    <t>Liu</t>
  </si>
  <si>
    <t>Susan</t>
  </si>
  <si>
    <t>Kevin</t>
  </si>
  <si>
    <t>Rader</t>
  </si>
  <si>
    <t>Senior Preceptor</t>
  </si>
  <si>
    <t>Paola</t>
  </si>
  <si>
    <t>Arlotta</t>
  </si>
  <si>
    <t>Stem Cell &amp; Regenerative Biology</t>
  </si>
  <si>
    <t>Mark C.</t>
  </si>
  <si>
    <t>Fishman</t>
  </si>
  <si>
    <t>Ruth</t>
  </si>
  <si>
    <t>Melton</t>
  </si>
  <si>
    <t>Jessica</t>
  </si>
  <si>
    <t>Whited</t>
  </si>
  <si>
    <t>Medicine</t>
  </si>
  <si>
    <t>Haribabu</t>
  </si>
  <si>
    <t>Arthanari</t>
  </si>
  <si>
    <t>Biological Chemistry and Molecular Pharmacology</t>
  </si>
  <si>
    <t>Joseph John</t>
  </si>
  <si>
    <t>Loparo</t>
  </si>
  <si>
    <t>Timothy Alan</t>
  </si>
  <si>
    <t>Springer</t>
  </si>
  <si>
    <t>Gerhard</t>
  </si>
  <si>
    <t>Wagner</t>
  </si>
  <si>
    <t>Maha</t>
  </si>
  <si>
    <t>Farhat</t>
  </si>
  <si>
    <t xml:space="preserve">Biomedical Informatics </t>
  </si>
  <si>
    <t>Heng</t>
  </si>
  <si>
    <t>Li</t>
  </si>
  <si>
    <t>Park</t>
  </si>
  <si>
    <t>Shamil</t>
  </si>
  <si>
    <t>Sunyaev</t>
  </si>
  <si>
    <t>Kun-Hsing</t>
  </si>
  <si>
    <t>Edward</t>
  </si>
  <si>
    <t>Chouchani</t>
  </si>
  <si>
    <t>Cell Biology</t>
  </si>
  <si>
    <t>Alfred</t>
  </si>
  <si>
    <t>Goldberg</t>
  </si>
  <si>
    <t>Pellman</t>
  </si>
  <si>
    <t>Chris</t>
  </si>
  <si>
    <t>Sander</t>
  </si>
  <si>
    <t>Sichen (Susan)</t>
  </si>
  <si>
    <t>Shao</t>
  </si>
  <si>
    <t>Frederick M.</t>
  </si>
  <si>
    <t>Ausubel</t>
  </si>
  <si>
    <t>Genetics</t>
  </si>
  <si>
    <t>Deborah Tan</t>
  </si>
  <si>
    <t>Hung</t>
  </si>
  <si>
    <t>Robert Edward</t>
  </si>
  <si>
    <t>Kingston</t>
  </si>
  <si>
    <t>Seed</t>
  </si>
  <si>
    <t>Christine Edry</t>
  </si>
  <si>
    <t>Seidman</t>
  </si>
  <si>
    <t>Molly Forrest</t>
  </si>
  <si>
    <t>Franke</t>
  </si>
  <si>
    <t>Global Health and Social Medicine</t>
  </si>
  <si>
    <t>Vanessa</t>
  </si>
  <si>
    <t>Kerry</t>
  </si>
  <si>
    <t>Gene</t>
  </si>
  <si>
    <t>Kwan</t>
  </si>
  <si>
    <t>Naslund</t>
  </si>
  <si>
    <t>Judith Sullivan</t>
  </si>
  <si>
    <t>Palfrey</t>
  </si>
  <si>
    <t>Anupam B.</t>
  </si>
  <si>
    <t>Jena</t>
  </si>
  <si>
    <t>Health Care Policy</t>
  </si>
  <si>
    <t>Mary Beth</t>
  </si>
  <si>
    <t>Landrum</t>
  </si>
  <si>
    <t>Timothy J.</t>
  </si>
  <si>
    <t>Layton</t>
  </si>
  <si>
    <t>McNeil</t>
  </si>
  <si>
    <t>Darren</t>
  </si>
  <si>
    <t>Higgins</t>
  </si>
  <si>
    <t>Microbiology</t>
  </si>
  <si>
    <t>Hochschild</t>
  </si>
  <si>
    <t>Max</t>
  </si>
  <si>
    <t>Nibert</t>
  </si>
  <si>
    <t>Rudner</t>
  </si>
  <si>
    <t>Jan</t>
  </si>
  <si>
    <t>Drugowitsch</t>
  </si>
  <si>
    <t>Neurobiology</t>
  </si>
  <si>
    <t>Jeffrey S.</t>
  </si>
  <si>
    <t>Flier</t>
  </si>
  <si>
    <t>Lisa</t>
  </si>
  <si>
    <t>Goodrich</t>
  </si>
  <si>
    <t>Charles</t>
  </si>
  <si>
    <t>Stem Cell and Regenerative Biology</t>
  </si>
  <si>
    <t>Buenrostro</t>
  </si>
  <si>
    <t>Kara</t>
  </si>
  <si>
    <t>McKinley</t>
  </si>
  <si>
    <t>Ramanathan</t>
  </si>
  <si>
    <t>Scadden</t>
  </si>
  <si>
    <t>Angela</t>
  </si>
  <si>
    <t>DePace</t>
  </si>
  <si>
    <t>Systems Biology</t>
  </si>
  <si>
    <t>Debora</t>
  </si>
  <si>
    <t>Marks</t>
  </si>
  <si>
    <t>Johan</t>
  </si>
  <si>
    <t>Paulsson</t>
  </si>
  <si>
    <t>Sorger</t>
  </si>
  <si>
    <t>Business</t>
  </si>
  <si>
    <t>https://www.hbs.edu/faculty/Pages/browse.aspx?unit=Technology%20and%20Operations%20Management</t>
  </si>
  <si>
    <t>Accounting and Management</t>
  </si>
  <si>
    <t>Paul M.</t>
  </si>
  <si>
    <t>Healy</t>
  </si>
  <si>
    <t>Jonas</t>
  </si>
  <si>
    <t>Heese</t>
  </si>
  <si>
    <t>Shirley</t>
  </si>
  <si>
    <t>Lu</t>
  </si>
  <si>
    <t>Ethan C.</t>
  </si>
  <si>
    <t>Rouen</t>
  </si>
  <si>
    <t xml:space="preserve">Rawi E. </t>
  </si>
  <si>
    <t>Abdelal</t>
  </si>
  <si>
    <t xml:space="preserve">Business, Government and the International Economy </t>
  </si>
  <si>
    <t xml:space="preserve">Caroline M. </t>
  </si>
  <si>
    <t xml:space="preserve">Mattias E. </t>
  </si>
  <si>
    <t>Fibiger</t>
  </si>
  <si>
    <t>Vincent</t>
  </si>
  <si>
    <t>Pons</t>
  </si>
  <si>
    <t xml:space="preserve">Sophus A. </t>
  </si>
  <si>
    <t>Reinert</t>
  </si>
  <si>
    <t xml:space="preserve">Thomas R. </t>
  </si>
  <si>
    <t>Eisenmann</t>
  </si>
  <si>
    <t>Entrepreneurial Management</t>
  </si>
  <si>
    <t>Vikram</t>
  </si>
  <si>
    <t>Gandhi</t>
  </si>
  <si>
    <t>Asim Ijaz</t>
  </si>
  <si>
    <t>Khwaja</t>
  </si>
  <si>
    <t>Melissa J.</t>
  </si>
  <si>
    <t>Perri</t>
  </si>
  <si>
    <t xml:space="preserve">Christina M. </t>
  </si>
  <si>
    <t>Wallace</t>
  </si>
  <si>
    <t xml:space="preserve">Malcolm P. </t>
  </si>
  <si>
    <t>Finance</t>
  </si>
  <si>
    <t>Paul A.</t>
  </si>
  <si>
    <t>Gompers</t>
  </si>
  <si>
    <t>Sebastian</t>
  </si>
  <si>
    <t>Hillenbrand</t>
  </si>
  <si>
    <t>Erik</t>
  </si>
  <si>
    <t>Stafford</t>
  </si>
  <si>
    <t>Emily</t>
  </si>
  <si>
    <t>Hakeem I.</t>
  </si>
  <si>
    <t>Belo-Osagie</t>
  </si>
  <si>
    <t>General Management</t>
  </si>
  <si>
    <t>Chester A.</t>
  </si>
  <si>
    <t>Huber</t>
  </si>
  <si>
    <t xml:space="preserve">Dutch </t>
  </si>
  <si>
    <t>Leonard</t>
  </si>
  <si>
    <t>Youngme</t>
  </si>
  <si>
    <t>Moon</t>
  </si>
  <si>
    <t>Sandra J.</t>
  </si>
  <si>
    <t>Sucher</t>
  </si>
  <si>
    <t>Jill J.</t>
  </si>
  <si>
    <t>Avery</t>
  </si>
  <si>
    <t>Marketing</t>
  </si>
  <si>
    <t xml:space="preserve">John T. </t>
  </si>
  <si>
    <t>Gourville</t>
  </si>
  <si>
    <t xml:space="preserve">Sunil </t>
  </si>
  <si>
    <t>Gupta</t>
  </si>
  <si>
    <t>Das</t>
  </si>
  <si>
    <t>Narayandas</t>
  </si>
  <si>
    <t>V. Kasturi</t>
  </si>
  <si>
    <t>Rangan</t>
  </si>
  <si>
    <t>Max H.</t>
  </si>
  <si>
    <t>Bazerman</t>
  </si>
  <si>
    <t>Negotiation, Organizations &amp; Markets</t>
  </si>
  <si>
    <t>Beshears</t>
  </si>
  <si>
    <t>Amit</t>
  </si>
  <si>
    <t>Goldenberg</t>
  </si>
  <si>
    <t>Joshua R.</t>
  </si>
  <si>
    <t>Schwartzstein</t>
  </si>
  <si>
    <t>James K.</t>
  </si>
  <si>
    <t>Sebenius</t>
  </si>
  <si>
    <t>Julie</t>
  </si>
  <si>
    <t>Battilana</t>
  </si>
  <si>
    <t>Organizational Behaviour</t>
  </si>
  <si>
    <t>Alexandra C.</t>
  </si>
  <si>
    <t>Feldberg</t>
  </si>
  <si>
    <t>Ranjay</t>
  </si>
  <si>
    <t>Gulati</t>
  </si>
  <si>
    <t>Laura</t>
  </si>
  <si>
    <t>Huang</t>
  </si>
  <si>
    <t>Truelove</t>
  </si>
  <si>
    <t>Bharat N.</t>
  </si>
  <si>
    <t>Anand</t>
  </si>
  <si>
    <t>Strategy</t>
  </si>
  <si>
    <t>Tarun</t>
  </si>
  <si>
    <t>Khanna</t>
  </si>
  <si>
    <t xml:space="preserve">Michael E. </t>
  </si>
  <si>
    <t>Porter</t>
  </si>
  <si>
    <t>Eric J.</t>
  </si>
  <si>
    <t>Van den Steen</t>
  </si>
  <si>
    <t>David B.</t>
  </si>
  <si>
    <t>Yoffie</t>
  </si>
  <si>
    <t>Himabindu</t>
  </si>
  <si>
    <t>Technology and Operations Management</t>
  </si>
  <si>
    <t>Allison H.</t>
  </si>
  <si>
    <t>Mnookin</t>
  </si>
  <si>
    <t>Antonio</t>
  </si>
  <si>
    <t>Moreno</t>
  </si>
  <si>
    <t>Ariel D.</t>
  </si>
  <si>
    <t>Stern</t>
  </si>
  <si>
    <t>Roberto</t>
  </si>
  <si>
    <t>Verganti</t>
  </si>
  <si>
    <t>Public Health</t>
  </si>
  <si>
    <t>Brent</t>
  </si>
  <si>
    <t>Coull</t>
  </si>
  <si>
    <t>Biostatistics</t>
  </si>
  <si>
    <t>Robert</t>
  </si>
  <si>
    <t>Gray</t>
  </si>
  <si>
    <t>Adam</t>
  </si>
  <si>
    <t>Haber</t>
  </si>
  <si>
    <t>Rafael</t>
  </si>
  <si>
    <t>Irizarry</t>
  </si>
  <si>
    <t>Liming</t>
  </si>
  <si>
    <t>Liang</t>
  </si>
  <si>
    <t>Joe</t>
  </si>
  <si>
    <t>Brain</t>
  </si>
  <si>
    <t>Environmental Health</t>
  </si>
  <si>
    <t>David C.</t>
  </si>
  <si>
    <t>Christiani</t>
  </si>
  <si>
    <t>Russ</t>
  </si>
  <si>
    <t>Hauser</t>
  </si>
  <si>
    <t>Tamarra</t>
  </si>
  <si>
    <t>James-Todd</t>
  </si>
  <si>
    <t>Petros</t>
  </si>
  <si>
    <t>Koutrakis</t>
  </si>
  <si>
    <t>Francine</t>
  </si>
  <si>
    <t>Laden</t>
  </si>
  <si>
    <t>Jorge E.</t>
  </si>
  <si>
    <t>Chavarro</t>
  </si>
  <si>
    <t>Epidemiology</t>
  </si>
  <si>
    <t>Earl F.</t>
  </si>
  <si>
    <t>Cook</t>
  </si>
  <si>
    <t>Barbra</t>
  </si>
  <si>
    <t>Dickerman</t>
  </si>
  <si>
    <t>Karestan</t>
  </si>
  <si>
    <t>Koenen</t>
  </si>
  <si>
    <t>Kyu Ha</t>
  </si>
  <si>
    <t>Marc</t>
  </si>
  <si>
    <t>Lipsitch</t>
  </si>
  <si>
    <t>Cash</t>
  </si>
  <si>
    <t>Global Health and Population</t>
  </si>
  <si>
    <t>Goodarz</t>
  </si>
  <si>
    <t>Danaei</t>
  </si>
  <si>
    <t>Ana</t>
  </si>
  <si>
    <t>Langer</t>
  </si>
  <si>
    <t>Shekhar</t>
  </si>
  <si>
    <t>Saxena</t>
  </si>
  <si>
    <t>Christopher R.</t>
  </si>
  <si>
    <t>Sudfeld</t>
  </si>
  <si>
    <t>Wikler</t>
  </si>
  <si>
    <t>Rifat</t>
  </si>
  <si>
    <t>Atun</t>
  </si>
  <si>
    <t>Health Policy and Management</t>
  </si>
  <si>
    <t>Delia W.</t>
  </si>
  <si>
    <t>Joseph P.</t>
  </si>
  <si>
    <t>Newhouse</t>
  </si>
  <si>
    <t>Meredith</t>
  </si>
  <si>
    <t>Rosenthal</t>
  </si>
  <si>
    <t>Anna D.</t>
  </si>
  <si>
    <t>Sinaiko</t>
  </si>
  <si>
    <t>Kizzmekia S.</t>
  </si>
  <si>
    <t>Corbett</t>
  </si>
  <si>
    <t>Immunology and Infectious Diseases</t>
  </si>
  <si>
    <t>Sarah</t>
  </si>
  <si>
    <t>Fortune</t>
  </si>
  <si>
    <t>Wendy</t>
  </si>
  <si>
    <t>Garrett</t>
  </si>
  <si>
    <t>Kanki</t>
  </si>
  <si>
    <t>Dyann F.</t>
  </si>
  <si>
    <t>Wirth</t>
  </si>
  <si>
    <t>Barbara</t>
  </si>
  <si>
    <t>Burleigh</t>
  </si>
  <si>
    <t>Molecular Metabolism</t>
  </si>
  <si>
    <t>Robert V.</t>
  </si>
  <si>
    <t>Farese</t>
  </si>
  <si>
    <t>Gokhan S.</t>
  </si>
  <si>
    <t>Hotamisligil</t>
  </si>
  <si>
    <t>Sheng Tony</t>
  </si>
  <si>
    <t>Hui</t>
  </si>
  <si>
    <t>Chih-Hao</t>
  </si>
  <si>
    <t>Quan</t>
  </si>
  <si>
    <t>Giovannucci</t>
  </si>
  <si>
    <t>Nutrition</t>
  </si>
  <si>
    <t>Golden</t>
  </si>
  <si>
    <t>Frank B.</t>
  </si>
  <si>
    <t>Josiemer</t>
  </si>
  <si>
    <t>Mattei</t>
  </si>
  <si>
    <t>Mingyang</t>
  </si>
  <si>
    <t>Song</t>
  </si>
  <si>
    <t>Meir</t>
  </si>
  <si>
    <t>Stampfer</t>
  </si>
  <si>
    <t>Jarvis</t>
  </si>
  <si>
    <t>Social and Behaviourl Sciences</t>
  </si>
  <si>
    <t>Ichiro</t>
  </si>
  <si>
    <t>Kawachi</t>
  </si>
  <si>
    <t>Laura D.</t>
  </si>
  <si>
    <t>Kubzansky</t>
  </si>
  <si>
    <t>Glorian</t>
  </si>
  <si>
    <t>Sorensen</t>
  </si>
  <si>
    <t>Henning</t>
  </si>
  <si>
    <t>Tiemeier</t>
  </si>
  <si>
    <t>Art &amp; Humanities</t>
  </si>
  <si>
    <t>Guiliana</t>
  </si>
  <si>
    <t>Department of Art, Film, and Visual Studies</t>
  </si>
  <si>
    <t>Lucian</t>
  </si>
  <si>
    <t>Castaing-Taylor</t>
  </si>
  <si>
    <t>Joseph F</t>
  </si>
  <si>
    <t>Nagy</t>
  </si>
  <si>
    <t>Celtic Languages and Literatures</t>
  </si>
  <si>
    <t>Catherine</t>
  </si>
  <si>
    <t>McKenna</t>
  </si>
  <si>
    <t>Kathleen M</t>
  </si>
  <si>
    <t>Coleman</t>
  </si>
  <si>
    <t>The Classics</t>
  </si>
  <si>
    <t>Adriaan</t>
  </si>
  <si>
    <t>Lanni</t>
  </si>
  <si>
    <t>Verena</t>
  </si>
  <si>
    <t>Conley</t>
  </si>
  <si>
    <t>Comparative Literature</t>
  </si>
  <si>
    <t>Shell</t>
  </si>
  <si>
    <t>Tomiko</t>
  </si>
  <si>
    <t>Yoda</t>
  </si>
  <si>
    <t>East Asian Languages &amp; Civilizations</t>
  </si>
  <si>
    <t>Jennifer (Li-Chia)</t>
  </si>
  <si>
    <t>Eckert</t>
  </si>
  <si>
    <t>Teju</t>
  </si>
  <si>
    <t>Cole</t>
  </si>
  <si>
    <t>English</t>
  </si>
  <si>
    <t>Dimick</t>
  </si>
  <si>
    <t>Asst Prof</t>
  </si>
  <si>
    <t>David F</t>
  </si>
  <si>
    <t>Elmer</t>
  </si>
  <si>
    <t>Folklore &amp; Mythology</t>
  </si>
  <si>
    <t>Hamilton</t>
  </si>
  <si>
    <t>Agnes</t>
  </si>
  <si>
    <t>Broome</t>
  </si>
  <si>
    <t>Germanic Languages &amp; Literatures</t>
  </si>
  <si>
    <t>Carranza</t>
  </si>
  <si>
    <t>Roxburgh</t>
  </si>
  <si>
    <t>History of Art &amp; Architecture</t>
  </si>
  <si>
    <t>Ewa</t>
  </si>
  <si>
    <t>Lajer-Burcharth</t>
  </si>
  <si>
    <t>History &amp; Literature</t>
  </si>
  <si>
    <t>Virginie</t>
  </si>
  <si>
    <t>Greene</t>
  </si>
  <si>
    <t>Mark C</t>
  </si>
  <si>
    <t>Elliot</t>
  </si>
  <si>
    <t>Inner Asian and Altaic Studies</t>
  </si>
  <si>
    <t>Rowan</t>
  </si>
  <si>
    <t>Flad</t>
  </si>
  <si>
    <t>Tanya</t>
  </si>
  <si>
    <t>Bondarenko</t>
  </si>
  <si>
    <t>Linguistics</t>
  </si>
  <si>
    <t>Jay</t>
  </si>
  <si>
    <t>Jasanoff</t>
  </si>
  <si>
    <t>Donoghue</t>
  </si>
  <si>
    <t>Medieval Studies</t>
  </si>
  <si>
    <t>Felipe</t>
  </si>
  <si>
    <t>Pereda</t>
  </si>
  <si>
    <t>Richard K</t>
  </si>
  <si>
    <t>Wolf</t>
  </si>
  <si>
    <t>Music</t>
  </si>
  <si>
    <t>Kate</t>
  </si>
  <si>
    <t>van Orden</t>
  </si>
  <si>
    <t>Shaye JD</t>
  </si>
  <si>
    <t>Cohen</t>
  </si>
  <si>
    <t>Near Eastern Languages &amp; Civilizations</t>
  </si>
  <si>
    <t>Machinist</t>
  </si>
  <si>
    <t>Jeffrey</t>
  </si>
  <si>
    <t>McDonough</t>
  </si>
  <si>
    <t>Philosophy</t>
  </si>
  <si>
    <t>Amartya</t>
  </si>
  <si>
    <t>Sen</t>
  </si>
  <si>
    <t>Tommie</t>
  </si>
  <si>
    <t>Shelby</t>
  </si>
  <si>
    <t>Regional Studies of East Asia</t>
  </si>
  <si>
    <t>Cunningham</t>
  </si>
  <si>
    <t>Christina</t>
  </si>
  <si>
    <t>Karen L</t>
  </si>
  <si>
    <t>Religion</t>
  </si>
  <si>
    <t>Tonde</t>
  </si>
  <si>
    <t>Tom</t>
  </si>
  <si>
    <t>Romance Languages &amp; Literatures</t>
  </si>
  <si>
    <t>Annabel</t>
  </si>
  <si>
    <t>Slavic Languages &amp; Literatures</t>
  </si>
  <si>
    <t>Justin McCabe</t>
  </si>
  <si>
    <t>Weir</t>
  </si>
  <si>
    <t>Sandler</t>
  </si>
  <si>
    <t>Francis X</t>
  </si>
  <si>
    <t>Clooney</t>
  </si>
  <si>
    <t>South Asian Studies</t>
  </si>
  <si>
    <t>Leonard WJ</t>
  </si>
  <si>
    <t>van der Kuijp</t>
  </si>
  <si>
    <t>Ryan</t>
  </si>
  <si>
    <t>McKittrick</t>
  </si>
  <si>
    <t>Theater, Dance &amp; Media</t>
  </si>
  <si>
    <t>head of dept</t>
  </si>
  <si>
    <t>Shira</t>
  </si>
  <si>
    <t>Milikowsky</t>
  </si>
  <si>
    <t>lecturer</t>
  </si>
  <si>
    <t>https://faculty.harvard.edu/current-annual-report</t>
  </si>
  <si>
    <t>Total Tenured Faculty</t>
  </si>
  <si>
    <t>Total Tenured Minorities</t>
  </si>
  <si>
    <t>Asian</t>
  </si>
  <si>
    <t>Black or African-American</t>
  </si>
  <si>
    <t>Hispanic or Latino</t>
  </si>
  <si>
    <t>Multiracial</t>
  </si>
  <si>
    <t>Native American</t>
  </si>
  <si>
    <t>Total Tenure-Track Faculty</t>
  </si>
  <si>
    <t>Total Tenure-Track Minorities</t>
  </si>
  <si>
    <t>Hispanic or Latino/a</t>
  </si>
  <si>
    <t>Total Faculties</t>
  </si>
  <si>
    <t>All FAS</t>
  </si>
  <si>
    <t>FAS Arts and Humanities</t>
  </si>
  <si>
    <t>FAS Engineering</t>
  </si>
  <si>
    <t>FAS Science</t>
  </si>
  <si>
    <t>FAS Social Sciences</t>
  </si>
  <si>
    <t>Design</t>
  </si>
  <si>
    <t>Divinity</t>
  </si>
  <si>
    <t>Education</t>
  </si>
  <si>
    <t>Government</t>
  </si>
  <si>
    <t>Law</t>
  </si>
  <si>
    <t>#N/A</t>
  </si>
  <si>
    <t>entrance-personal pub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</si>
</sst>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#,##0.000"/>
    <numFmt numFmtId="166" formatCode="mmmm\ d\,\ yyyy"/>
    <numFmt numFmtId="167" formatCode="&quot;$&quot;#,##0"/>
    <numFmt numFmtId="168" formatCode="0.000"/>
    <numFmt numFmtId="169" formatCode="0.0E+00"/>
    <numFmt numFmtId="170" formatCode="m/d/yyyy"/>
    <numFmt numFmtId="171" formatCode="mmm\ d\,\ yyyy"/>
  </numFmts>
  <fonts count="66">
    <font>
      <sz val="10"/>
      <color rgb="FF00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b/>
      <sz val="10"/>
      <color theme="1"/>
      <name val="Arial"/>
      <scheme val="minor"/>
    </font>
    <font>
      <sz val="11"/>
      <color rgb="FF50595E"/>
      <name val="Arial"/>
    </font>
    <font>
      <sz val="11"/>
      <color rgb="FF312652"/>
      <name val="Arial"/>
    </font>
    <font>
      <b/>
      <sz val="11"/>
      <color theme="1"/>
      <name val="Arial"/>
    </font>
    <font>
      <sz val="11"/>
      <color rgb="FF505050"/>
      <name val="Arial"/>
    </font>
    <font>
      <sz val="11"/>
      <color rgb="FF212529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rgb="FF505050"/>
      <name val="NexusSan"/>
    </font>
    <font>
      <sz val="11"/>
      <color rgb="FF000000"/>
      <name val="Roboto"/>
    </font>
    <font>
      <sz val="10"/>
      <color rgb="FF505050"/>
      <name val="Arial"/>
    </font>
    <font>
      <sz val="11"/>
      <color rgb="FF1E1E1E"/>
      <name val="Arial"/>
    </font>
    <font>
      <sz val="10"/>
      <color theme="1"/>
      <name val="Arial"/>
    </font>
    <font>
      <u/>
      <sz val="14"/>
      <color rgb="FF215990"/>
      <name val="Georgia"/>
    </font>
    <font>
      <sz val="10"/>
      <color rgb="FF000000"/>
      <name val="Roboto"/>
    </font>
    <font>
      <u/>
      <sz val="10"/>
      <color rgb="FF215990"/>
      <name val="Lora"/>
    </font>
    <font>
      <u/>
      <sz val="10"/>
      <color rgb="FFA51C30"/>
      <name val="Arial"/>
    </font>
    <font>
      <sz val="17"/>
      <color rgb="FF312652"/>
      <name val="Helvetica"/>
    </font>
    <font>
      <u/>
      <sz val="12"/>
      <color rgb="FF725CF9"/>
      <name val="&quot;Work Sans&quot;"/>
    </font>
    <font>
      <sz val="12"/>
      <color rgb="FF212529"/>
      <name val="&quot;Work Sans&quot;"/>
    </font>
    <font>
      <b/>
      <sz val="9"/>
      <color rgb="FF333333"/>
      <name val="Inherit"/>
    </font>
    <font>
      <sz val="9"/>
      <color rgb="FF333333"/>
      <name val="Inherit"/>
    </font>
    <font>
      <b/>
      <u/>
      <sz val="9"/>
      <color rgb="FF338C5F"/>
      <name val="Inherit"/>
    </font>
    <font>
      <sz val="10"/>
      <color theme="1"/>
      <name val="Arial"/>
      <scheme val="minor"/>
    </font>
    <font>
      <u/>
      <sz val="10"/>
      <color rgb="FF215990"/>
      <name val="Arial"/>
      <scheme val="minor"/>
    </font>
    <font>
      <u/>
      <sz val="12"/>
      <color rgb="FF323232"/>
      <name val="NexusSan"/>
    </font>
    <font>
      <sz val="12"/>
      <color rgb="FF323232"/>
      <name val="Arial"/>
    </font>
    <font>
      <u/>
      <sz val="12"/>
      <color rgb="FF323232"/>
      <name val="NexusSan"/>
    </font>
    <font>
      <sz val="12"/>
      <color rgb="FF312652"/>
      <name val="&quot;Work Sans&quot;"/>
    </font>
    <font>
      <sz val="10"/>
      <color theme="1"/>
      <name val="Arial"/>
    </font>
    <font>
      <u/>
      <sz val="10"/>
      <color rgb="FF215990"/>
      <name val="Arial"/>
    </font>
    <font>
      <u/>
      <sz val="11"/>
      <color rgb="FF215990"/>
      <name val="Arial"/>
    </font>
    <font>
      <u/>
      <sz val="10"/>
      <color rgb="FF215990"/>
      <name val="Arial"/>
    </font>
    <font>
      <b/>
      <u/>
      <sz val="10"/>
      <color rgb="FF407CB5"/>
      <name val="Montserrat"/>
    </font>
    <font>
      <b/>
      <u/>
      <sz val="10"/>
      <color rgb="FF407CB5"/>
      <name val="Montserrat"/>
    </font>
    <font>
      <u/>
      <sz val="14"/>
      <color rgb="FF215990"/>
      <name val="Georgia"/>
    </font>
    <font>
      <u/>
      <sz val="11"/>
      <color rgb="FF215990"/>
      <name val="Arial"/>
    </font>
    <font>
      <b/>
      <u/>
      <sz val="10"/>
      <color rgb="FFAD182D"/>
      <name val="&quot;Libre Franklin&quot;"/>
    </font>
    <font>
      <b/>
      <u/>
      <sz val="10"/>
      <color rgb="FF1E1E1E"/>
      <name val="&quot;Libre Franklin&quot;"/>
    </font>
    <font>
      <b/>
      <sz val="10"/>
      <color rgb="FF1E1E1E"/>
      <name val="&quot;Libre Franklin&quot;"/>
    </font>
    <font>
      <b/>
      <sz val="10"/>
      <color rgb="FF1E1E1E"/>
      <name val="Libre Franklin"/>
    </font>
    <font>
      <b/>
      <u/>
      <sz val="10"/>
      <color rgb="FF1E1E1E"/>
      <name val="&quot;Libre Franklin&quot;"/>
    </font>
    <font>
      <b/>
      <u/>
      <sz val="10"/>
      <color rgb="FF1E1E1E"/>
      <name val="&quot;Libre Franklin&quot;"/>
    </font>
    <font>
      <u/>
      <sz val="12"/>
      <color rgb="FF1E1E1E"/>
      <name val="&quot;Roboto Slab&quot;"/>
    </font>
    <font>
      <u/>
      <sz val="10"/>
      <color rgb="FF1155CC"/>
      <name val="&quot;Libre Franklin&quot;"/>
    </font>
    <font>
      <u/>
      <sz val="12"/>
      <color rgb="FF1E1E1E"/>
      <name val="&quot;Roboto Slab&quot;"/>
    </font>
    <font>
      <u/>
      <sz val="10"/>
      <color rgb="FF2D6CB9"/>
      <name val="Roboto"/>
    </font>
    <font>
      <b/>
      <u/>
      <sz val="11"/>
      <color rgb="FF215990"/>
      <name val="&quot;Open Sans&quot;"/>
    </font>
    <font>
      <u/>
      <sz val="10"/>
      <color theme="1"/>
      <name val="Arial"/>
    </font>
    <font>
      <u/>
      <sz val="12"/>
      <color rgb="FF007EAD"/>
      <name val="Merriweather"/>
    </font>
    <font>
      <sz val="10"/>
      <color rgb="FF000000"/>
      <name val="Arial"/>
    </font>
    <font>
      <sz val="14"/>
      <color rgb="FF725CF9"/>
      <name val="Helvetica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b/>
      <sz val="11"/>
      <color theme="1"/>
      <name val="Montserrat"/>
    </font>
    <font>
      <sz val="11"/>
      <color theme="1"/>
      <name val="Montserrat"/>
    </font>
    <font>
      <u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E5E5E5"/>
        <bgColor rgb="FFE5E5E5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rgb="FFFAFAFA"/>
      </patternFill>
    </fill>
  </fills>
  <borders count="10">
    <border>
      <left/>
      <right/>
      <top/>
      <bottom/>
      <diagonal/>
    </border>
    <border>
      <left style="medium">
        <color rgb="FFEA4335"/>
      </left>
      <right/>
      <top style="medium">
        <color rgb="FFEA4335"/>
      </top>
      <bottom/>
      <diagonal/>
    </border>
    <border>
      <left/>
      <right/>
      <top style="medium">
        <color rgb="FFEA4335"/>
      </top>
      <bottom/>
      <diagonal/>
    </border>
    <border>
      <left/>
      <right style="medium">
        <color rgb="FFEA4335"/>
      </right>
      <top style="medium">
        <color rgb="FFEA4335"/>
      </top>
      <bottom/>
      <diagonal/>
    </border>
    <border>
      <left style="medium">
        <color rgb="FFEA4335"/>
      </left>
      <right/>
      <top/>
      <bottom style="medium">
        <color rgb="FFEA4335"/>
      </bottom>
      <diagonal/>
    </border>
    <border>
      <left/>
      <right/>
      <top/>
      <bottom style="medium">
        <color rgb="FFEA4335"/>
      </bottom>
      <diagonal/>
    </border>
    <border>
      <left/>
      <right style="medium">
        <color rgb="FFEA4335"/>
      </right>
      <top/>
      <bottom style="medium">
        <color rgb="FFEA4335"/>
      </bottom>
      <diagonal/>
    </border>
    <border>
      <left style="thin">
        <color rgb="FFEEEDF5"/>
      </left>
      <right style="thin">
        <color rgb="FFEEEDF5"/>
      </right>
      <top style="thin">
        <color rgb="FFDEE2E6"/>
      </top>
      <bottom style="thin">
        <color rgb="FFEEEDF5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4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6" fillId="0" borderId="0" xfId="0" applyFont="1" applyAlignment="1"/>
    <xf numFmtId="0" fontId="2" fillId="0" borderId="0" xfId="0" applyFont="1" applyAlignment="1"/>
    <xf numFmtId="11" fontId="2" fillId="0" borderId="0" xfId="0" applyNumberFormat="1" applyFont="1" applyAlignment="1">
      <alignment horizontal="right"/>
    </xf>
    <xf numFmtId="11" fontId="7" fillId="2" borderId="0" xfId="0" applyNumberFormat="1" applyFont="1" applyFill="1" applyAlignment="1">
      <alignment horizontal="right"/>
    </xf>
    <xf numFmtId="11" fontId="8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 applyAlignment="1"/>
    <xf numFmtId="165" fontId="2" fillId="0" borderId="0" xfId="0" applyNumberFormat="1" applyFont="1" applyAlignment="1"/>
    <xf numFmtId="0" fontId="9" fillId="0" borderId="0" xfId="0" applyFont="1" applyAlignment="1"/>
    <xf numFmtId="166" fontId="1" fillId="0" borderId="0" xfId="0" applyNumberFormat="1" applyFont="1" applyAlignment="1"/>
    <xf numFmtId="0" fontId="1" fillId="0" borderId="0" xfId="0" applyFont="1" applyAlignme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3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" fillId="0" borderId="0" xfId="0" applyFont="1" applyAlignme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9" fillId="0" borderId="0" xfId="0" applyFont="1"/>
    <xf numFmtId="167" fontId="9" fillId="0" borderId="0" xfId="0" applyNumberFormat="1" applyFont="1"/>
    <xf numFmtId="164" fontId="9" fillId="0" borderId="0" xfId="0" applyNumberFormat="1" applyFont="1"/>
    <xf numFmtId="4" fontId="9" fillId="0" borderId="0" xfId="0" applyNumberFormat="1" applyFont="1"/>
    <xf numFmtId="165" fontId="9" fillId="0" borderId="0" xfId="0" applyNumberFormat="1" applyFont="1"/>
    <xf numFmtId="2" fontId="9" fillId="0" borderId="0" xfId="0" applyNumberFormat="1" applyFont="1"/>
    <xf numFmtId="168" fontId="6" fillId="0" borderId="0" xfId="0" applyNumberFormat="1" applyFont="1"/>
    <xf numFmtId="2" fontId="1" fillId="0" borderId="0" xfId="0" applyNumberFormat="1" applyFont="1" applyAlignment="1"/>
    <xf numFmtId="167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9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9" fontId="9" fillId="0" borderId="2" xfId="0" applyNumberFormat="1" applyFont="1" applyBorder="1"/>
    <xf numFmtId="169" fontId="9" fillId="0" borderId="3" xfId="0" applyNumberFormat="1" applyFont="1" applyBorder="1"/>
    <xf numFmtId="0" fontId="9" fillId="0" borderId="4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1" fillId="0" borderId="0" xfId="0" applyFont="1" applyAlignme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 vertical="top"/>
    </xf>
    <xf numFmtId="167" fontId="11" fillId="2" borderId="7" xfId="0" applyNumberFormat="1" applyFont="1" applyFill="1" applyBorder="1" applyAlignment="1">
      <alignment horizontal="right" vertical="top"/>
    </xf>
    <xf numFmtId="0" fontId="11" fillId="2" borderId="7" xfId="0" applyFont="1" applyFill="1" applyBorder="1" applyAlignment="1">
      <alignment horizontal="right" vertical="top"/>
    </xf>
    <xf numFmtId="3" fontId="11" fillId="2" borderId="7" xfId="0" applyNumberFormat="1" applyFont="1" applyFill="1" applyBorder="1" applyAlignment="1">
      <alignment horizontal="right" vertical="top"/>
    </xf>
    <xf numFmtId="0" fontId="12" fillId="0" borderId="0" xfId="0" applyFont="1" applyAlignment="1"/>
    <xf numFmtId="170" fontId="2" fillId="0" borderId="0" xfId="0" applyNumberFormat="1" applyFont="1" applyAlignment="1"/>
    <xf numFmtId="0" fontId="1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11" fontId="9" fillId="0" borderId="0" xfId="0" applyNumberFormat="1" applyFont="1"/>
    <xf numFmtId="11" fontId="1" fillId="0" borderId="0" xfId="0" applyNumberFormat="1" applyFont="1"/>
    <xf numFmtId="170" fontId="2" fillId="3" borderId="0" xfId="0" applyNumberFormat="1" applyFont="1" applyFill="1" applyAlignment="1"/>
    <xf numFmtId="0" fontId="14" fillId="3" borderId="0" xfId="0" applyFont="1" applyFill="1" applyAlignment="1"/>
    <xf numFmtId="0" fontId="15" fillId="3" borderId="0" xfId="0" applyFont="1" applyFill="1" applyAlignment="1"/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4" borderId="0" xfId="0" applyFont="1" applyFill="1" applyAlignment="1"/>
    <xf numFmtId="3" fontId="16" fillId="3" borderId="0" xfId="0" applyNumberFormat="1" applyFont="1" applyFill="1" applyAlignment="1"/>
    <xf numFmtId="0" fontId="17" fillId="4" borderId="0" xfId="0" applyFont="1" applyFill="1" applyAlignment="1"/>
    <xf numFmtId="0" fontId="14" fillId="4" borderId="0" xfId="0" applyFont="1" applyFill="1" applyAlignment="1"/>
    <xf numFmtId="0" fontId="16" fillId="3" borderId="0" xfId="0" applyFont="1" applyFill="1" applyAlignment="1"/>
    <xf numFmtId="0" fontId="18" fillId="3" borderId="0" xfId="0" applyFont="1" applyFill="1" applyAlignment="1"/>
    <xf numFmtId="0" fontId="14" fillId="4" borderId="0" xfId="0" applyFont="1" applyFill="1"/>
    <xf numFmtId="0" fontId="19" fillId="3" borderId="0" xfId="0" applyFont="1" applyFill="1" applyAlignment="1"/>
    <xf numFmtId="0" fontId="14" fillId="3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22" fillId="0" borderId="0" xfId="0" applyFont="1" applyAlignment="1"/>
    <xf numFmtId="0" fontId="14" fillId="0" borderId="0" xfId="0" applyFont="1"/>
    <xf numFmtId="0" fontId="23" fillId="3" borderId="0" xfId="0" applyFont="1" applyFill="1" applyAlignment="1"/>
    <xf numFmtId="0" fontId="22" fillId="3" borderId="0" xfId="0" applyFont="1" applyFill="1" applyAlignment="1"/>
    <xf numFmtId="3" fontId="18" fillId="3" borderId="0" xfId="0" applyNumberFormat="1" applyFont="1" applyFill="1" applyAlignment="1"/>
    <xf numFmtId="3" fontId="16" fillId="4" borderId="0" xfId="0" applyNumberFormat="1" applyFont="1" applyFill="1" applyAlignment="1"/>
    <xf numFmtId="3" fontId="18" fillId="4" borderId="0" xfId="0" applyNumberFormat="1" applyFont="1" applyFill="1" applyAlignment="1"/>
    <xf numFmtId="0" fontId="16" fillId="4" borderId="0" xfId="0" applyFont="1" applyFill="1" applyAlignment="1"/>
    <xf numFmtId="0" fontId="24" fillId="3" borderId="0" xfId="0" applyFont="1" applyFill="1" applyAlignment="1"/>
    <xf numFmtId="0" fontId="18" fillId="4" borderId="0" xfId="0" applyFont="1" applyFill="1" applyAlignment="1"/>
    <xf numFmtId="166" fontId="2" fillId="0" borderId="0" xfId="0" applyNumberFormat="1" applyFont="1" applyAlignment="1"/>
    <xf numFmtId="11" fontId="16" fillId="2" borderId="0" xfId="0" applyNumberFormat="1" applyFont="1" applyFill="1" applyAlignment="1"/>
    <xf numFmtId="11" fontId="18" fillId="2" borderId="0" xfId="0" applyNumberFormat="1" applyFont="1" applyFill="1" applyAlignment="1"/>
    <xf numFmtId="11" fontId="25" fillId="2" borderId="0" xfId="0" applyNumberFormat="1" applyFont="1" applyFill="1" applyAlignment="1">
      <alignment horizontal="left"/>
    </xf>
    <xf numFmtId="0" fontId="26" fillId="0" borderId="0" xfId="0" applyFont="1" applyAlignment="1">
      <alignment horizontal="center" vertical="top"/>
    </xf>
    <xf numFmtId="0" fontId="14" fillId="0" borderId="0" xfId="0" applyFont="1"/>
    <xf numFmtId="20" fontId="27" fillId="2" borderId="0" xfId="0" applyNumberFormat="1" applyFont="1" applyFill="1" applyAlignment="1">
      <alignment horizontal="left" vertical="top"/>
    </xf>
    <xf numFmtId="3" fontId="27" fillId="2" borderId="0" xfId="0" applyNumberFormat="1" applyFont="1" applyFill="1" applyAlignment="1">
      <alignment horizontal="left" vertical="top"/>
    </xf>
    <xf numFmtId="20" fontId="27" fillId="5" borderId="0" xfId="0" applyNumberFormat="1" applyFont="1" applyFill="1" applyAlignment="1">
      <alignment horizontal="left" vertical="top"/>
    </xf>
    <xf numFmtId="3" fontId="27" fillId="5" borderId="0" xfId="0" applyNumberFormat="1" applyFont="1" applyFill="1" applyAlignment="1">
      <alignment horizontal="left" vertical="top"/>
    </xf>
    <xf numFmtId="3" fontId="14" fillId="0" borderId="0" xfId="0" applyNumberFormat="1" applyFont="1"/>
    <xf numFmtId="10" fontId="14" fillId="0" borderId="0" xfId="0" applyNumberFormat="1" applyFont="1"/>
    <xf numFmtId="0" fontId="28" fillId="6" borderId="8" xfId="0" applyFont="1" applyFill="1" applyBorder="1" applyAlignment="1">
      <alignment horizontal="center"/>
    </xf>
    <xf numFmtId="0" fontId="28" fillId="6" borderId="8" xfId="0" applyFont="1" applyFill="1" applyBorder="1" applyAlignment="1">
      <alignment horizontal="left"/>
    </xf>
    <xf numFmtId="0" fontId="29" fillId="6" borderId="8" xfId="0" applyFont="1" applyFill="1" applyBorder="1" applyAlignment="1">
      <alignment horizontal="center"/>
    </xf>
    <xf numFmtId="0" fontId="30" fillId="6" borderId="8" xfId="0" applyFont="1" applyFill="1" applyBorder="1" applyAlignment="1">
      <alignment horizontal="left"/>
    </xf>
    <xf numFmtId="0" fontId="29" fillId="6" borderId="8" xfId="0" applyFont="1" applyFill="1" applyBorder="1" applyAlignment="1">
      <alignment horizontal="left"/>
    </xf>
    <xf numFmtId="0" fontId="29" fillId="6" borderId="8" xfId="0" applyFont="1" applyFill="1" applyBorder="1" applyAlignment="1">
      <alignment horizontal="left"/>
    </xf>
    <xf numFmtId="0" fontId="29" fillId="6" borderId="8" xfId="0" applyFont="1" applyFill="1" applyBorder="1" applyAlignment="1">
      <alignment horizontal="center"/>
    </xf>
    <xf numFmtId="0" fontId="31" fillId="0" borderId="0" xfId="0" applyFont="1" applyAlignment="1"/>
    <xf numFmtId="0" fontId="32" fillId="2" borderId="0" xfId="0" applyFont="1" applyFill="1" applyAlignment="1">
      <alignment horizontal="left"/>
    </xf>
    <xf numFmtId="170" fontId="31" fillId="0" borderId="0" xfId="0" applyNumberFormat="1" applyFont="1" applyAlignment="1"/>
    <xf numFmtId="0" fontId="31" fillId="2" borderId="0" xfId="0" applyFont="1" applyFill="1" applyAlignment="1">
      <alignment horizontal="left"/>
    </xf>
    <xf numFmtId="0" fontId="33" fillId="0" borderId="9" xfId="0" applyFont="1" applyBorder="1" applyAlignment="1">
      <alignment horizontal="right" vertical="top"/>
    </xf>
    <xf numFmtId="3" fontId="16" fillId="2" borderId="0" xfId="0" applyNumberFormat="1" applyFont="1" applyFill="1" applyAlignment="1"/>
    <xf numFmtId="0" fontId="34" fillId="0" borderId="0" xfId="0" applyFont="1" applyAlignment="1"/>
    <xf numFmtId="0" fontId="35" fillId="2" borderId="0" xfId="0" applyFont="1" applyFill="1" applyAlignment="1">
      <alignment horizontal="right"/>
    </xf>
    <xf numFmtId="3" fontId="36" fillId="2" borderId="0" xfId="0" applyNumberFormat="1" applyFont="1" applyFill="1" applyAlignment="1">
      <alignment horizontal="left"/>
    </xf>
    <xf numFmtId="0" fontId="16" fillId="2" borderId="0" xfId="0" applyFont="1" applyFill="1" applyAlignment="1"/>
    <xf numFmtId="0" fontId="34" fillId="2" borderId="0" xfId="0" applyFont="1" applyFill="1" applyAlignment="1"/>
    <xf numFmtId="3" fontId="18" fillId="2" borderId="0" xfId="0" applyNumberFormat="1" applyFont="1" applyFill="1" applyAlignment="1"/>
    <xf numFmtId="0" fontId="18" fillId="2" borderId="0" xfId="0" applyFont="1" applyFill="1" applyAlignment="1"/>
    <xf numFmtId="0" fontId="36" fillId="2" borderId="0" xfId="0" applyFont="1" applyFill="1" applyAlignment="1">
      <alignment horizontal="left"/>
    </xf>
    <xf numFmtId="3" fontId="36" fillId="0" borderId="0" xfId="0" applyNumberFormat="1" applyFont="1" applyAlignment="1">
      <alignment horizontal="left"/>
    </xf>
    <xf numFmtId="0" fontId="37" fillId="2" borderId="0" xfId="0" applyFont="1" applyFill="1" applyAlignment="1">
      <alignment horizontal="left"/>
    </xf>
    <xf numFmtId="170" fontId="31" fillId="4" borderId="0" xfId="0" applyNumberFormat="1" applyFont="1" applyFill="1" applyAlignment="1"/>
    <xf numFmtId="0" fontId="36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right"/>
    </xf>
    <xf numFmtId="2" fontId="6" fillId="0" borderId="0" xfId="0" applyNumberFormat="1" applyFont="1"/>
    <xf numFmtId="170" fontId="14" fillId="0" borderId="0" xfId="0" applyNumberFormat="1" applyFont="1" applyAlignment="1"/>
    <xf numFmtId="0" fontId="38" fillId="2" borderId="0" xfId="0" applyFont="1" applyFill="1" applyAlignment="1"/>
    <xf numFmtId="0" fontId="39" fillId="2" borderId="0" xfId="0" applyFont="1" applyFill="1" applyAlignment="1"/>
    <xf numFmtId="0" fontId="40" fillId="2" borderId="0" xfId="0" applyFont="1" applyFill="1" applyAlignment="1"/>
    <xf numFmtId="0" fontId="41" fillId="2" borderId="0" xfId="0" applyFont="1" applyFill="1" applyAlignment="1"/>
    <xf numFmtId="0" fontId="42" fillId="2" borderId="0" xfId="0" applyFont="1" applyFill="1" applyAlignment="1"/>
    <xf numFmtId="0" fontId="43" fillId="2" borderId="0" xfId="0" applyFont="1" applyFill="1" applyAlignment="1"/>
    <xf numFmtId="0" fontId="44" fillId="2" borderId="0" xfId="0" applyFont="1" applyFill="1" applyAlignment="1"/>
    <xf numFmtId="0" fontId="45" fillId="0" borderId="0" xfId="0" applyFont="1" applyAlignment="1"/>
    <xf numFmtId="0" fontId="46" fillId="2" borderId="0" xfId="0" applyFont="1" applyFill="1" applyAlignme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7" fillId="2" borderId="0" xfId="0" applyFont="1" applyFill="1" applyAlignment="1"/>
    <xf numFmtId="0" fontId="48" fillId="2" borderId="0" xfId="0" applyFont="1" applyFill="1" applyAlignment="1">
      <alignment horizontal="left"/>
    </xf>
    <xf numFmtId="0" fontId="49" fillId="2" borderId="0" xfId="0" applyFont="1" applyFill="1" applyAlignment="1"/>
    <xf numFmtId="0" fontId="50" fillId="0" borderId="0" xfId="0" applyFont="1" applyAlignment="1"/>
    <xf numFmtId="3" fontId="14" fillId="0" borderId="0" xfId="0" applyNumberFormat="1" applyFont="1" applyAlignment="1"/>
    <xf numFmtId="0" fontId="51" fillId="7" borderId="0" xfId="0" applyFont="1" applyFill="1" applyAlignment="1"/>
    <xf numFmtId="0" fontId="52" fillId="0" borderId="0" xfId="0" applyFont="1" applyAlignment="1"/>
    <xf numFmtId="0" fontId="53" fillId="2" borderId="0" xfId="0" applyFont="1" applyFill="1" applyAlignment="1"/>
    <xf numFmtId="0" fontId="54" fillId="0" borderId="0" xfId="0" applyFont="1" applyAlignment="1"/>
    <xf numFmtId="0" fontId="55" fillId="2" borderId="0" xfId="0" applyFont="1" applyFill="1" applyAlignment="1"/>
    <xf numFmtId="0" fontId="56" fillId="0" borderId="0" xfId="0" applyFont="1" applyAlignment="1"/>
    <xf numFmtId="0" fontId="31" fillId="0" borderId="0" xfId="0" applyFont="1"/>
    <xf numFmtId="166" fontId="31" fillId="0" borderId="0" xfId="0" applyNumberFormat="1" applyFont="1" applyAlignment="1"/>
    <xf numFmtId="3" fontId="31" fillId="2" borderId="0" xfId="0" applyNumberFormat="1" applyFont="1" applyFill="1" applyAlignment="1">
      <alignment horizontal="left"/>
    </xf>
    <xf numFmtId="0" fontId="31" fillId="2" borderId="0" xfId="0" applyFont="1" applyFill="1" applyAlignment="1"/>
    <xf numFmtId="3" fontId="31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3" fontId="31" fillId="0" borderId="0" xfId="0" applyNumberFormat="1" applyFont="1" applyAlignment="1"/>
    <xf numFmtId="171" fontId="14" fillId="0" borderId="0" xfId="0" applyNumberFormat="1" applyFont="1" applyAlignment="1"/>
    <xf numFmtId="0" fontId="57" fillId="2" borderId="0" xfId="0" applyFont="1" applyFill="1" applyAlignment="1">
      <alignment horizontal="left"/>
    </xf>
    <xf numFmtId="0" fontId="20" fillId="0" borderId="0" xfId="0" applyFont="1" applyAlignment="1"/>
    <xf numFmtId="0" fontId="58" fillId="2" borderId="0" xfId="0" applyFont="1" applyFill="1" applyAlignment="1">
      <alignment horizontal="left"/>
    </xf>
    <xf numFmtId="3" fontId="59" fillId="2" borderId="0" xfId="0" applyNumberFormat="1" applyFont="1" applyFill="1" applyAlignment="1">
      <alignment horizontal="center"/>
    </xf>
    <xf numFmtId="0" fontId="60" fillId="0" borderId="0" xfId="0" applyFont="1" applyAlignment="1"/>
    <xf numFmtId="0" fontId="31" fillId="2" borderId="0" xfId="0" applyFont="1" applyFill="1" applyAlignment="1"/>
    <xf numFmtId="0" fontId="31" fillId="0" borderId="0" xfId="0" applyFont="1" applyAlignment="1">
      <alignment horizontal="right"/>
    </xf>
    <xf numFmtId="0" fontId="31" fillId="0" borderId="0" xfId="0" applyFont="1" applyAlignment="1"/>
    <xf numFmtId="0" fontId="31" fillId="0" borderId="0" xfId="0" applyFont="1" applyAlignment="1">
      <alignment horizontal="right"/>
    </xf>
    <xf numFmtId="0" fontId="31" fillId="2" borderId="0" xfId="0" applyFont="1" applyFill="1" applyAlignment="1"/>
    <xf numFmtId="3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61" fillId="2" borderId="0" xfId="0" applyFont="1" applyFill="1" applyAlignment="1"/>
    <xf numFmtId="0" fontId="31" fillId="0" borderId="0" xfId="0" applyFont="1" applyAlignment="1"/>
    <xf numFmtId="0" fontId="31" fillId="2" borderId="0" xfId="0" applyFont="1" applyFill="1" applyAlignment="1"/>
    <xf numFmtId="0" fontId="62" fillId="0" borderId="0" xfId="0" applyFont="1" applyAlignment="1"/>
    <xf numFmtId="0" fontId="63" fillId="8" borderId="0" xfId="0" applyFont="1" applyFill="1" applyAlignment="1">
      <alignment horizontal="left" vertical="top"/>
    </xf>
    <xf numFmtId="0" fontId="64" fillId="8" borderId="0" xfId="0" applyFont="1" applyFill="1" applyAlignment="1">
      <alignment vertical="top"/>
    </xf>
    <xf numFmtId="9" fontId="64" fillId="8" borderId="0" xfId="0" applyNumberFormat="1" applyFont="1" applyFill="1" applyAlignment="1">
      <alignment vertical="top"/>
    </xf>
    <xf numFmtId="10" fontId="64" fillId="8" borderId="0" xfId="0" applyNumberFormat="1" applyFont="1" applyFill="1" applyAlignment="1">
      <alignment vertical="top"/>
    </xf>
    <xf numFmtId="0" fontId="6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rebears.io/earth/surnames" TargetMode="External"/><Relationship Id="rId2" Type="http://schemas.openxmlformats.org/officeDocument/2006/relationships/hyperlink" Target="https://data.worldbank.org/indicator/SP.POP.TOTL" TargetMode="External"/><Relationship Id="rId1" Type="http://schemas.openxmlformats.org/officeDocument/2006/relationships/hyperlink" Target="https://www.scopus.com/search/form.uri?display=basic&amp;zone=header&amp;origin=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mr.fas.harvard.edu/people/ju-yon-kim" TargetMode="External"/><Relationship Id="rId21" Type="http://schemas.openxmlformats.org/officeDocument/2006/relationships/hyperlink" Target="https://emr.fas.harvard.edu/people/bruno-carvalho" TargetMode="External"/><Relationship Id="rId42" Type="http://schemas.openxmlformats.org/officeDocument/2006/relationships/hyperlink" Target="https://www.seas.harvard.edu/person/elena-glassman" TargetMode="External"/><Relationship Id="rId47" Type="http://schemas.openxmlformats.org/officeDocument/2006/relationships/hyperlink" Target="https://www.seas.harvard.edu/person/lucas-janson" TargetMode="External"/><Relationship Id="rId63" Type="http://schemas.openxmlformats.org/officeDocument/2006/relationships/hyperlink" Target="https://www.seas.harvard.edu/person/madhu-sudan" TargetMode="External"/><Relationship Id="rId68" Type="http://schemas.openxmlformats.org/officeDocument/2006/relationships/hyperlink" Target="https://www.seas.harvard.edu/person/james-waldo" TargetMode="External"/><Relationship Id="rId2" Type="http://schemas.openxmlformats.org/officeDocument/2006/relationships/hyperlink" Target="https://forebears.io/earth/surnames" TargetMode="External"/><Relationship Id="rId16" Type="http://schemas.openxmlformats.org/officeDocument/2006/relationships/hyperlink" Target="https://oeb.harvard.edu/people/robert-m-woollacott" TargetMode="External"/><Relationship Id="rId29" Type="http://schemas.openxmlformats.org/officeDocument/2006/relationships/hyperlink" Target="https://emr.fas.harvard.edu/people/robert-f-reid-pharr" TargetMode="External"/><Relationship Id="rId11" Type="http://schemas.openxmlformats.org/officeDocument/2006/relationships/hyperlink" Target="https://oeb.harvard.edu/people/otto-t-solbrig" TargetMode="External"/><Relationship Id="rId24" Type="http://schemas.openxmlformats.org/officeDocument/2006/relationships/hyperlink" Target="https://emr.fas.harvard.edu/people/vijay-iyer" TargetMode="External"/><Relationship Id="rId32" Type="http://schemas.openxmlformats.org/officeDocument/2006/relationships/hyperlink" Target="https://www.seas.harvard.edu/person/anurag-anshu" TargetMode="External"/><Relationship Id="rId37" Type="http://schemas.openxmlformats.org/officeDocument/2006/relationships/hyperlink" Target="https://www.seas.harvard.edu/person/stephen-chong" TargetMode="External"/><Relationship Id="rId40" Type="http://schemas.openxmlformats.org/officeDocument/2006/relationships/hyperlink" Target="https://www.seas.harvard.edu/person/krzysztof-gajos" TargetMode="External"/><Relationship Id="rId45" Type="http://schemas.openxmlformats.org/officeDocument/2006/relationships/hyperlink" Target="https://www.seas.harvard.edu/person/barbara-grosz" TargetMode="External"/><Relationship Id="rId53" Type="http://schemas.openxmlformats.org/officeDocument/2006/relationships/hyperlink" Target="https://www.seas.harvard.edu/person/david-malan" TargetMode="External"/><Relationship Id="rId58" Type="http://schemas.openxmlformats.org/officeDocument/2006/relationships/hyperlink" Target="https://www.seas.harvard.edu/person/ariel-procaccia" TargetMode="External"/><Relationship Id="rId66" Type="http://schemas.openxmlformats.org/officeDocument/2006/relationships/hyperlink" Target="https://www.seas.harvard.edu/person/leslie-valiant" TargetMode="External"/><Relationship Id="rId5" Type="http://schemas.openxmlformats.org/officeDocument/2006/relationships/hyperlink" Target="https://oeb.harvard.edu/people/bence-p-olveczky" TargetMode="External"/><Relationship Id="rId61" Type="http://schemas.openxmlformats.org/officeDocument/2006/relationships/hyperlink" Target="https://www.seas.harvard.edu/person/yaron-singer" TargetMode="External"/><Relationship Id="rId19" Type="http://schemas.openxmlformats.org/officeDocument/2006/relationships/hyperlink" Target="https://emr.fas.harvard.edu/people/eram-alam" TargetMode="External"/><Relationship Id="rId14" Type="http://schemas.openxmlformats.org/officeDocument/2006/relationships/hyperlink" Target="https://oeb.harvard.edu/people/john-wakeley" TargetMode="External"/><Relationship Id="rId22" Type="http://schemas.openxmlformats.org/officeDocument/2006/relationships/hyperlink" Target="https://emr.fas.harvard.edu/people/philip-deloria" TargetMode="External"/><Relationship Id="rId27" Type="http://schemas.openxmlformats.org/officeDocument/2006/relationships/hyperlink" Target="https://emr.fas.harvard.edu/people/matthew-liebmann" TargetMode="External"/><Relationship Id="rId30" Type="http://schemas.openxmlformats.org/officeDocument/2006/relationships/hyperlink" Target="https://emr.fas.harvard.edu/people/mayra-rivera-rivera" TargetMode="External"/><Relationship Id="rId35" Type="http://schemas.openxmlformats.org/officeDocument/2006/relationships/hyperlink" Target="https://www.seas.harvard.edu/person/david-brooks" TargetMode="External"/><Relationship Id="rId43" Type="http://schemas.openxmlformats.org/officeDocument/2006/relationships/hyperlink" Target="https://www.seas.harvard.edu/person/sharad-goel" TargetMode="External"/><Relationship Id="rId48" Type="http://schemas.openxmlformats.org/officeDocument/2006/relationships/hyperlink" Target="https://www.seas.harvard.edu/person/sham-kakade" TargetMode="External"/><Relationship Id="rId56" Type="http://schemas.openxmlformats.org/officeDocument/2006/relationships/hyperlink" Target="https://www.seas.harvard.edu/person/david-parkes" TargetMode="External"/><Relationship Id="rId64" Type="http://schemas.openxmlformats.org/officeDocument/2006/relationships/hyperlink" Target="https://www.seas.harvard.edu/person/milind-tambe" TargetMode="External"/><Relationship Id="rId69" Type="http://schemas.openxmlformats.org/officeDocument/2006/relationships/hyperlink" Target="https://www.seas.harvard.edu/person/martin-wattenberg" TargetMode="External"/><Relationship Id="rId8" Type="http://schemas.openxmlformats.org/officeDocument/2006/relationships/hyperlink" Target="https://oeb.harvard.edu/people/naomi-e-pierce" TargetMode="External"/><Relationship Id="rId51" Type="http://schemas.openxmlformats.org/officeDocument/2006/relationships/hyperlink" Target="https://www.seas.harvard.edu/person/hima-lakkaraju" TargetMode="External"/><Relationship Id="rId72" Type="http://schemas.openxmlformats.org/officeDocument/2006/relationships/vmlDrawing" Target="../drawings/vmlDrawing2.vml"/><Relationship Id="rId3" Type="http://schemas.openxmlformats.org/officeDocument/2006/relationships/hyperlink" Target="https://www.jacksonimmunology.com/" TargetMode="External"/><Relationship Id="rId12" Type="http://schemas.openxmlformats.org/officeDocument/2006/relationships/hyperlink" Target="https://oeb.harvard.edu/people/mansi-srivastava" TargetMode="External"/><Relationship Id="rId17" Type="http://schemas.openxmlformats.org/officeDocument/2006/relationships/hyperlink" Target="https://oeb.harvard.edu/people/yun-zhang" TargetMode="External"/><Relationship Id="rId25" Type="http://schemas.openxmlformats.org/officeDocument/2006/relationships/hyperlink" Target="https://emr.fas.harvard.edu/people/jinah-kim" TargetMode="External"/><Relationship Id="rId33" Type="http://schemas.openxmlformats.org/officeDocument/2006/relationships/hyperlink" Target="https://www.seas.harvard.edu/person/boaz-barak" TargetMode="External"/><Relationship Id="rId38" Type="http://schemas.openxmlformats.org/officeDocument/2006/relationships/hyperlink" Target="https://www.seas.harvard.edu/person/finale-doshi-velez" TargetMode="External"/><Relationship Id="rId46" Type="http://schemas.openxmlformats.org/officeDocument/2006/relationships/hyperlink" Target="https://www.seas.harvard.edu/person/stratos-idreos" TargetMode="External"/><Relationship Id="rId59" Type="http://schemas.openxmlformats.org/officeDocument/2006/relationships/hyperlink" Target="https://www.seas.harvard.edu/person/michael-rabin" TargetMode="External"/><Relationship Id="rId67" Type="http://schemas.openxmlformats.org/officeDocument/2006/relationships/hyperlink" Target="https://www.seas.harvard.edu/person/fernanda-viegas" TargetMode="External"/><Relationship Id="rId20" Type="http://schemas.openxmlformats.org/officeDocument/2006/relationships/hyperlink" Target="https://emr.fas.harvard.edu/people/glenda-r-carpio" TargetMode="External"/><Relationship Id="rId41" Type="http://schemas.openxmlformats.org/officeDocument/2006/relationships/hyperlink" Target="https://www.seas.harvard.edu/person/stephanie-gil" TargetMode="External"/><Relationship Id="rId54" Type="http://schemas.openxmlformats.org/officeDocument/2006/relationships/hyperlink" Target="https://www.seas.harvard.edu/person/james-mickens" TargetMode="External"/><Relationship Id="rId62" Type="http://schemas.openxmlformats.org/officeDocument/2006/relationships/hyperlink" Target="https://www.seas.harvard.edu/person/michael-smith" TargetMode="External"/><Relationship Id="rId70" Type="http://schemas.openxmlformats.org/officeDocument/2006/relationships/hyperlink" Target="https://www.seas.harvard.edu/person/minlan-yu" TargetMode="External"/><Relationship Id="rId1" Type="http://schemas.openxmlformats.org/officeDocument/2006/relationships/hyperlink" Target="http://forebears.io/" TargetMode="External"/><Relationship Id="rId6" Type="http://schemas.openxmlformats.org/officeDocument/2006/relationships/hyperlink" Target="https://oeb.harvard.edu/people/javier-ortega-hernandez" TargetMode="External"/><Relationship Id="rId15" Type="http://schemas.openxmlformats.org/officeDocument/2006/relationships/hyperlink" Target="https://oeb.harvard.edu/people/edward-o-wilson" TargetMode="External"/><Relationship Id="rId23" Type="http://schemas.openxmlformats.org/officeDocument/2006/relationships/hyperlink" Target="https://emr.fas.harvard.edu/people/sarah-dryden-peterson" TargetMode="External"/><Relationship Id="rId28" Type="http://schemas.openxmlformats.org/officeDocument/2006/relationships/hyperlink" Target="https://emr.fas.harvard.edu/people/malavika-reddy" TargetMode="External"/><Relationship Id="rId36" Type="http://schemas.openxmlformats.org/officeDocument/2006/relationships/hyperlink" Target="https://www.seas.harvard.edu/person/yiling-chen" TargetMode="External"/><Relationship Id="rId49" Type="http://schemas.openxmlformats.org/officeDocument/2006/relationships/hyperlink" Target="https://www.seas.harvard.edu/person/eddie-kohler" TargetMode="External"/><Relationship Id="rId57" Type="http://schemas.openxmlformats.org/officeDocument/2006/relationships/hyperlink" Target="https://www.seas.harvard.edu/person/hanspeter-pfister" TargetMode="External"/><Relationship Id="rId10" Type="http://schemas.openxmlformats.org/officeDocument/2006/relationships/hyperlink" Target="https://oeb.harvard.edu/people/pardis-sabeti" TargetMode="External"/><Relationship Id="rId31" Type="http://schemas.openxmlformats.org/officeDocument/2006/relationships/hyperlink" Target="https://www.seas.harvard.edu/person/nada-amin" TargetMode="External"/><Relationship Id="rId44" Type="http://schemas.openxmlformats.org/officeDocument/2006/relationships/hyperlink" Target="https://www.seas.harvard.edu/person/steven-gortler" TargetMode="External"/><Relationship Id="rId52" Type="http://schemas.openxmlformats.org/officeDocument/2006/relationships/hyperlink" Target="https://www.seas.harvard.edu/person/harry-lewis" TargetMode="External"/><Relationship Id="rId60" Type="http://schemas.openxmlformats.org/officeDocument/2006/relationships/hyperlink" Target="https://www.seas.harvard.edu/person/stuart-shieber" TargetMode="External"/><Relationship Id="rId65" Type="http://schemas.openxmlformats.org/officeDocument/2006/relationships/hyperlink" Target="https://www.seas.harvard.edu/person/salil-vadhan" TargetMode="External"/><Relationship Id="rId73" Type="http://schemas.openxmlformats.org/officeDocument/2006/relationships/comments" Target="../comments2.xml"/><Relationship Id="rId4" Type="http://schemas.openxmlformats.org/officeDocument/2006/relationships/hyperlink" Target="https://oeb.harvard.edu/people/martin-nowak" TargetMode="External"/><Relationship Id="rId9" Type="http://schemas.openxmlformats.org/officeDocument/2006/relationships/hyperlink" Target="https://oeb.harvard.edu/people/stephanie-e-pierce" TargetMode="External"/><Relationship Id="rId13" Type="http://schemas.openxmlformats.org/officeDocument/2006/relationships/hyperlink" Target="https://oeb.harvard.edu/people/benton-taylor" TargetMode="External"/><Relationship Id="rId18" Type="http://schemas.openxmlformats.org/officeDocument/2006/relationships/hyperlink" Target="https://emr.fas.harvard.edu/people/robin-kelsey" TargetMode="External"/><Relationship Id="rId39" Type="http://schemas.openxmlformats.org/officeDocument/2006/relationships/hyperlink" Target="https://www.seas.harvard.edu/person/cynthia-dwork" TargetMode="External"/><Relationship Id="rId34" Type="http://schemas.openxmlformats.org/officeDocument/2006/relationships/hyperlink" Target="https://www.seas.harvard.edu/person/karen-brennan" TargetMode="External"/><Relationship Id="rId50" Type="http://schemas.openxmlformats.org/officeDocument/2006/relationships/hyperlink" Target="https://www.seas.harvard.edu/person/ht-kung" TargetMode="External"/><Relationship Id="rId55" Type="http://schemas.openxmlformats.org/officeDocument/2006/relationships/hyperlink" Target="https://www.seas.harvard.edu/person/michael-mitzenmacher" TargetMode="External"/><Relationship Id="rId7" Type="http://schemas.openxmlformats.org/officeDocument/2006/relationships/hyperlink" Target="https://oeb.harvard.edu/people/donald-h-pfister" TargetMode="External"/><Relationship Id="rId71" Type="http://schemas.openxmlformats.org/officeDocument/2006/relationships/hyperlink" Target="https://www.seas.harvard.edu/person/jonathan-zittrai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ebears.io/surnames/garcia" TargetMode="External"/><Relationship Id="rId18" Type="http://schemas.openxmlformats.org/officeDocument/2006/relationships/hyperlink" Target="https://forebears.io/surnames/lee" TargetMode="External"/><Relationship Id="rId26" Type="http://schemas.openxmlformats.org/officeDocument/2006/relationships/hyperlink" Target="https://forebears.io/surnames/hernandez" TargetMode="External"/><Relationship Id="rId39" Type="http://schemas.openxmlformats.org/officeDocument/2006/relationships/hyperlink" Target="https://forebears.io/surnames/baker" TargetMode="External"/><Relationship Id="rId21" Type="http://schemas.openxmlformats.org/officeDocument/2006/relationships/hyperlink" Target="https://forebears.io/surnames/white" TargetMode="External"/><Relationship Id="rId34" Type="http://schemas.openxmlformats.org/officeDocument/2006/relationships/hyperlink" Target="https://forebears.io/surnames/young" TargetMode="External"/><Relationship Id="rId42" Type="http://schemas.openxmlformats.org/officeDocument/2006/relationships/hyperlink" Target="https://forebears.io/surnames/nelson" TargetMode="External"/><Relationship Id="rId47" Type="http://schemas.openxmlformats.org/officeDocument/2006/relationships/hyperlink" Target="https://forebears.io/surnames/sanchez" TargetMode="External"/><Relationship Id="rId50" Type="http://schemas.openxmlformats.org/officeDocument/2006/relationships/hyperlink" Target="https://forebears.io/surnames/phillips" TargetMode="External"/><Relationship Id="rId55" Type="http://schemas.openxmlformats.org/officeDocument/2006/relationships/comments" Target="../comments3.xml"/><Relationship Id="rId7" Type="http://schemas.openxmlformats.org/officeDocument/2006/relationships/hyperlink" Target="https://forebears.io/surnames/brown" TargetMode="External"/><Relationship Id="rId2" Type="http://schemas.openxmlformats.org/officeDocument/2006/relationships/hyperlink" Target="https://www.census.gov/popclock/" TargetMode="External"/><Relationship Id="rId16" Type="http://schemas.openxmlformats.org/officeDocument/2006/relationships/hyperlink" Target="https://forebears.io/surnames/moore" TargetMode="External"/><Relationship Id="rId29" Type="http://schemas.openxmlformats.org/officeDocument/2006/relationships/hyperlink" Target="https://forebears.io/surnames/walker" TargetMode="External"/><Relationship Id="rId11" Type="http://schemas.openxmlformats.org/officeDocument/2006/relationships/hyperlink" Target="https://forebears.io/surnames/anderson" TargetMode="External"/><Relationship Id="rId24" Type="http://schemas.openxmlformats.org/officeDocument/2006/relationships/hyperlink" Target="https://forebears.io/surnames/harris" TargetMode="External"/><Relationship Id="rId32" Type="http://schemas.openxmlformats.org/officeDocument/2006/relationships/hyperlink" Target="https://forebears.io/surnames/gonzalez" TargetMode="External"/><Relationship Id="rId37" Type="http://schemas.openxmlformats.org/officeDocument/2006/relationships/hyperlink" Target="https://forebears.io/surnames/adams" TargetMode="External"/><Relationship Id="rId40" Type="http://schemas.openxmlformats.org/officeDocument/2006/relationships/hyperlink" Target="https://forebears.io/surnames/green" TargetMode="External"/><Relationship Id="rId45" Type="http://schemas.openxmlformats.org/officeDocument/2006/relationships/hyperlink" Target="https://forebears.io/surnames/carter" TargetMode="External"/><Relationship Id="rId53" Type="http://schemas.openxmlformats.org/officeDocument/2006/relationships/hyperlink" Target="https://forebears.io/surnames/collins" TargetMode="External"/><Relationship Id="rId5" Type="http://schemas.openxmlformats.org/officeDocument/2006/relationships/hyperlink" Target="https://forebears.io/surnames/johnson" TargetMode="External"/><Relationship Id="rId10" Type="http://schemas.openxmlformats.org/officeDocument/2006/relationships/hyperlink" Target="https://forebears.io/surnames/miller" TargetMode="External"/><Relationship Id="rId19" Type="http://schemas.openxmlformats.org/officeDocument/2006/relationships/hyperlink" Target="https://forebears.io/surnames/jackson" TargetMode="External"/><Relationship Id="rId31" Type="http://schemas.openxmlformats.org/officeDocument/2006/relationships/hyperlink" Target="https://forebears.io/surnames/allen" TargetMode="External"/><Relationship Id="rId44" Type="http://schemas.openxmlformats.org/officeDocument/2006/relationships/hyperlink" Target="https://forebears.io/surnames/campbell" TargetMode="External"/><Relationship Id="rId52" Type="http://schemas.openxmlformats.org/officeDocument/2006/relationships/hyperlink" Target="https://forebears.io/surnames/edwards" TargetMode="External"/><Relationship Id="rId4" Type="http://schemas.openxmlformats.org/officeDocument/2006/relationships/hyperlink" Target="https://forebears.io/surnames/smith" TargetMode="External"/><Relationship Id="rId9" Type="http://schemas.openxmlformats.org/officeDocument/2006/relationships/hyperlink" Target="https://forebears.io/surnames/davis" TargetMode="External"/><Relationship Id="rId14" Type="http://schemas.openxmlformats.org/officeDocument/2006/relationships/hyperlink" Target="https://forebears.io/surnames/taylor" TargetMode="External"/><Relationship Id="rId22" Type="http://schemas.openxmlformats.org/officeDocument/2006/relationships/hyperlink" Target="https://forebears.io/surnames/martinez" TargetMode="External"/><Relationship Id="rId27" Type="http://schemas.openxmlformats.org/officeDocument/2006/relationships/hyperlink" Target="https://forebears.io/surnames/lopez" TargetMode="External"/><Relationship Id="rId30" Type="http://schemas.openxmlformats.org/officeDocument/2006/relationships/hyperlink" Target="https://forebears.io/surnames/robinson" TargetMode="External"/><Relationship Id="rId35" Type="http://schemas.openxmlformats.org/officeDocument/2006/relationships/hyperlink" Target="https://forebears.io/surnames/king" TargetMode="External"/><Relationship Id="rId43" Type="http://schemas.openxmlformats.org/officeDocument/2006/relationships/hyperlink" Target="https://forebears.io/surnames/perez" TargetMode="External"/><Relationship Id="rId48" Type="http://schemas.openxmlformats.org/officeDocument/2006/relationships/hyperlink" Target="https://forebears.io/surnames/mitchell" TargetMode="External"/><Relationship Id="rId8" Type="http://schemas.openxmlformats.org/officeDocument/2006/relationships/hyperlink" Target="https://forebears.io/surnames/jones" TargetMode="External"/><Relationship Id="rId51" Type="http://schemas.openxmlformats.org/officeDocument/2006/relationships/hyperlink" Target="https://forebears.io/surnames/turner" TargetMode="External"/><Relationship Id="rId3" Type="http://schemas.openxmlformats.org/officeDocument/2006/relationships/hyperlink" Target="https://forebears.io/earth/surnames" TargetMode="External"/><Relationship Id="rId12" Type="http://schemas.openxmlformats.org/officeDocument/2006/relationships/hyperlink" Target="https://forebears.io/surnames/wilson" TargetMode="External"/><Relationship Id="rId17" Type="http://schemas.openxmlformats.org/officeDocument/2006/relationships/hyperlink" Target="https://forebears.io/surnames/rodriguez" TargetMode="External"/><Relationship Id="rId25" Type="http://schemas.openxmlformats.org/officeDocument/2006/relationships/hyperlink" Target="https://forebears.io/surnames/clark" TargetMode="External"/><Relationship Id="rId33" Type="http://schemas.openxmlformats.org/officeDocument/2006/relationships/hyperlink" Target="https://forebears.io/surnames/hall" TargetMode="External"/><Relationship Id="rId38" Type="http://schemas.openxmlformats.org/officeDocument/2006/relationships/hyperlink" Target="https://forebears.io/surnames/hill" TargetMode="External"/><Relationship Id="rId46" Type="http://schemas.openxmlformats.org/officeDocument/2006/relationships/hyperlink" Target="https://forebears.io/surnames/roberts" TargetMode="External"/><Relationship Id="rId20" Type="http://schemas.openxmlformats.org/officeDocument/2006/relationships/hyperlink" Target="https://forebears.io/surnames/martin" TargetMode="External"/><Relationship Id="rId41" Type="http://schemas.openxmlformats.org/officeDocument/2006/relationships/hyperlink" Target="https://forebears.io/surnames/scott" TargetMode="External"/><Relationship Id="rId54" Type="http://schemas.openxmlformats.org/officeDocument/2006/relationships/vmlDrawing" Target="../drawings/vmlDrawing3.vml"/><Relationship Id="rId1" Type="http://schemas.openxmlformats.org/officeDocument/2006/relationships/hyperlink" Target="https://www.scopus.com/search/form.uri?display=basic&amp;zone=header&amp;origin=" TargetMode="External"/><Relationship Id="rId6" Type="http://schemas.openxmlformats.org/officeDocument/2006/relationships/hyperlink" Target="https://forebears.io/surnames/williams" TargetMode="External"/><Relationship Id="rId15" Type="http://schemas.openxmlformats.org/officeDocument/2006/relationships/hyperlink" Target="https://forebears.io/surnames/thomas" TargetMode="External"/><Relationship Id="rId23" Type="http://schemas.openxmlformats.org/officeDocument/2006/relationships/hyperlink" Target="https://forebears.io/surnames/thompson" TargetMode="External"/><Relationship Id="rId28" Type="http://schemas.openxmlformats.org/officeDocument/2006/relationships/hyperlink" Target="https://forebears.io/surnames/lewis" TargetMode="External"/><Relationship Id="rId36" Type="http://schemas.openxmlformats.org/officeDocument/2006/relationships/hyperlink" Target="https://forebears.io/surnames/wright" TargetMode="External"/><Relationship Id="rId49" Type="http://schemas.openxmlformats.org/officeDocument/2006/relationships/hyperlink" Target="https://forebears.io/surnames/evan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cholar.google.com/citations?user=mF0tslEAAAAJ" TargetMode="External"/><Relationship Id="rId18" Type="http://schemas.openxmlformats.org/officeDocument/2006/relationships/hyperlink" Target="https://scholar.google.com/citations?user=q_4u0aoAAAAJ" TargetMode="External"/><Relationship Id="rId26" Type="http://schemas.openxmlformats.org/officeDocument/2006/relationships/hyperlink" Target="https://scholar.google.com/citations?user=FupgTT8AAAAJ" TargetMode="External"/><Relationship Id="rId39" Type="http://schemas.openxmlformats.org/officeDocument/2006/relationships/hyperlink" Target="https://scholar.google.com/citations?user=Nq0hidMAAAAJ" TargetMode="External"/><Relationship Id="rId21" Type="http://schemas.openxmlformats.org/officeDocument/2006/relationships/hyperlink" Target="https://scholar.google.com/citations?user=xmOaZ8EAAAAJ" TargetMode="External"/><Relationship Id="rId34" Type="http://schemas.openxmlformats.org/officeDocument/2006/relationships/hyperlink" Target="https://scholar.google.com/citations?user=3gDWh4gAAAAJ" TargetMode="External"/><Relationship Id="rId42" Type="http://schemas.openxmlformats.org/officeDocument/2006/relationships/hyperlink" Target="https://scholar.google.com/citations?user=2AF4iHIAAAAJ" TargetMode="External"/><Relationship Id="rId47" Type="http://schemas.openxmlformats.org/officeDocument/2006/relationships/hyperlink" Target="https://scholar.google.com/citations?user=F4P3ghEAAAAJ" TargetMode="External"/><Relationship Id="rId50" Type="http://schemas.openxmlformats.org/officeDocument/2006/relationships/hyperlink" Target="https://scholar.google.com/citations?user=Y66bJgUAAAAJ" TargetMode="External"/><Relationship Id="rId7" Type="http://schemas.openxmlformats.org/officeDocument/2006/relationships/hyperlink" Target="https://scholar.google.com/citations?user=9Wq1xSUAAAAJ" TargetMode="External"/><Relationship Id="rId2" Type="http://schemas.openxmlformats.org/officeDocument/2006/relationships/hyperlink" Target="https://scholar.google.com/citations?user=EicYvbwAAAAJ" TargetMode="External"/><Relationship Id="rId16" Type="http://schemas.openxmlformats.org/officeDocument/2006/relationships/hyperlink" Target="https://scholar.google.com/citations?user=OU05Q_MAAAAJ" TargetMode="External"/><Relationship Id="rId29" Type="http://schemas.openxmlformats.org/officeDocument/2006/relationships/hyperlink" Target="https://scholar.google.com/citations?user=iTsZVuoAAAAJ" TargetMode="External"/><Relationship Id="rId11" Type="http://schemas.openxmlformats.org/officeDocument/2006/relationships/hyperlink" Target="https://scholar.google.com/citations?user=VKGc654AAAAJ" TargetMode="External"/><Relationship Id="rId24" Type="http://schemas.openxmlformats.org/officeDocument/2006/relationships/hyperlink" Target="https://scholar.google.com/citations?user=1LgbXjEAAAAJ" TargetMode="External"/><Relationship Id="rId32" Type="http://schemas.openxmlformats.org/officeDocument/2006/relationships/hyperlink" Target="https://scholar.google.com/citations?user=E2-uIQYAAAAJ" TargetMode="External"/><Relationship Id="rId37" Type="http://schemas.openxmlformats.org/officeDocument/2006/relationships/hyperlink" Target="https://scholar.google.com/citations?user=U7sQDw4AAAAJ" TargetMode="External"/><Relationship Id="rId40" Type="http://schemas.openxmlformats.org/officeDocument/2006/relationships/hyperlink" Target="https://scholar.google.com/citations?user=cqY4wxQAAAAJ" TargetMode="External"/><Relationship Id="rId45" Type="http://schemas.openxmlformats.org/officeDocument/2006/relationships/hyperlink" Target="https://scholar.google.com/citations?user=JiiMY_wAAAAJ" TargetMode="External"/><Relationship Id="rId5" Type="http://schemas.openxmlformats.org/officeDocument/2006/relationships/hyperlink" Target="https://scholar.google.com/citations?user=M5_mEHQAAAAJ" TargetMode="External"/><Relationship Id="rId15" Type="http://schemas.openxmlformats.org/officeDocument/2006/relationships/hyperlink" Target="https://scholar.google.com/citations?user=IPbxgZkAAAAJ" TargetMode="External"/><Relationship Id="rId23" Type="http://schemas.openxmlformats.org/officeDocument/2006/relationships/hyperlink" Target="https://scholar.google.com/citations?user=NjzvH3kAAAAJ" TargetMode="External"/><Relationship Id="rId28" Type="http://schemas.openxmlformats.org/officeDocument/2006/relationships/hyperlink" Target="https://scholar.google.com/citations?user=2oTK5YsAAAAJ" TargetMode="External"/><Relationship Id="rId36" Type="http://schemas.openxmlformats.org/officeDocument/2006/relationships/hyperlink" Target="https://scholar.google.com/citations?user=HhoOnBAAAAAJ" TargetMode="External"/><Relationship Id="rId49" Type="http://schemas.openxmlformats.org/officeDocument/2006/relationships/hyperlink" Target="https://scholar.google.com/citations?user=Px_ww5EAAAAJ" TargetMode="External"/><Relationship Id="rId10" Type="http://schemas.openxmlformats.org/officeDocument/2006/relationships/hyperlink" Target="https://scholar.google.com/citations?user=HeHFFW8AAAAJ" TargetMode="External"/><Relationship Id="rId19" Type="http://schemas.openxmlformats.org/officeDocument/2006/relationships/hyperlink" Target="https://scholar.google.com/citations?user=XkJsAeQAAAAJ" TargetMode="External"/><Relationship Id="rId31" Type="http://schemas.openxmlformats.org/officeDocument/2006/relationships/hyperlink" Target="https://scholar.google.com/citations?user=N3ObarMAAAAJ" TargetMode="External"/><Relationship Id="rId44" Type="http://schemas.openxmlformats.org/officeDocument/2006/relationships/hyperlink" Target="https://scholar.google.com/citations?user=0dDO3SAAAAAJ" TargetMode="External"/><Relationship Id="rId4" Type="http://schemas.openxmlformats.org/officeDocument/2006/relationships/hyperlink" Target="https://scholar.google.com/citations?user=5HX--AYAAAAJ" TargetMode="External"/><Relationship Id="rId9" Type="http://schemas.openxmlformats.org/officeDocument/2006/relationships/hyperlink" Target="https://scholar.google.com/citations?user=O3FVg9AAAAAJ" TargetMode="External"/><Relationship Id="rId14" Type="http://schemas.openxmlformats.org/officeDocument/2006/relationships/hyperlink" Target="https://scholar.google.com/citations?user=Vjrbf0IAAAAJ" TargetMode="External"/><Relationship Id="rId22" Type="http://schemas.openxmlformats.org/officeDocument/2006/relationships/hyperlink" Target="https://scholar.google.com/citations?user=vbSOpNkAAAAJ" TargetMode="External"/><Relationship Id="rId27" Type="http://schemas.openxmlformats.org/officeDocument/2006/relationships/hyperlink" Target="https://scholar.google.com/citations?user=cnJx9f0AAAAJ" TargetMode="External"/><Relationship Id="rId30" Type="http://schemas.openxmlformats.org/officeDocument/2006/relationships/hyperlink" Target="https://scholar.google.com/citations?user=tV32RXkAAAAJ" TargetMode="External"/><Relationship Id="rId35" Type="http://schemas.openxmlformats.org/officeDocument/2006/relationships/hyperlink" Target="https://scholar.google.com/citations?user=-iGuoKIAAAAJ" TargetMode="External"/><Relationship Id="rId43" Type="http://schemas.openxmlformats.org/officeDocument/2006/relationships/hyperlink" Target="https://scholar.google.com/citations?user=kdV3bzcAAAAJ" TargetMode="External"/><Relationship Id="rId48" Type="http://schemas.openxmlformats.org/officeDocument/2006/relationships/hyperlink" Target="https://scholar.google.com/citations?user=FIK--DEAAAAJ" TargetMode="External"/><Relationship Id="rId8" Type="http://schemas.openxmlformats.org/officeDocument/2006/relationships/hyperlink" Target="https://scholar.google.com/citations?user=B0h47WAAAAAJ" TargetMode="External"/><Relationship Id="rId3" Type="http://schemas.openxmlformats.org/officeDocument/2006/relationships/hyperlink" Target="https://scholar.google.com/citations?user=QK07bYEAAAAJ" TargetMode="External"/><Relationship Id="rId12" Type="http://schemas.openxmlformats.org/officeDocument/2006/relationships/hyperlink" Target="https://scholar.google.com/citations?user=xVvyb1gAAAAJ" TargetMode="External"/><Relationship Id="rId17" Type="http://schemas.openxmlformats.org/officeDocument/2006/relationships/hyperlink" Target="https://scholar.google.com/citations?user=SJ-BZ58AAAAJ" TargetMode="External"/><Relationship Id="rId25" Type="http://schemas.openxmlformats.org/officeDocument/2006/relationships/hyperlink" Target="https://scholar.google.com/citations?user=2SF6AXQAAAAJ" TargetMode="External"/><Relationship Id="rId33" Type="http://schemas.openxmlformats.org/officeDocument/2006/relationships/hyperlink" Target="https://scholar.google.com/citations?user=M2F73RsAAAAJ" TargetMode="External"/><Relationship Id="rId38" Type="http://schemas.openxmlformats.org/officeDocument/2006/relationships/hyperlink" Target="https://scholar.google.com/citations?user=lNmR2vAAAAAJ" TargetMode="External"/><Relationship Id="rId46" Type="http://schemas.openxmlformats.org/officeDocument/2006/relationships/hyperlink" Target="https://scholar.google.com/citations?user=Dm-CryUAAAAJ" TargetMode="External"/><Relationship Id="rId20" Type="http://schemas.openxmlformats.org/officeDocument/2006/relationships/hyperlink" Target="https://scholar.google.com/citations?user=7vl9HdwAAAAJ" TargetMode="External"/><Relationship Id="rId41" Type="http://schemas.openxmlformats.org/officeDocument/2006/relationships/hyperlink" Target="https://scholar.google.com/citations?user=0YEXoMMAAAAJ" TargetMode="External"/><Relationship Id="rId1" Type="http://schemas.openxmlformats.org/officeDocument/2006/relationships/hyperlink" Target="https://www.webometrics.info/en/hlargerthan100" TargetMode="External"/><Relationship Id="rId6" Type="http://schemas.openxmlformats.org/officeDocument/2006/relationships/hyperlink" Target="https://scholar.google.com/citations?user=0TG2laoAAAAJ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hcp.hms.harvard.edu/people/timothy-j-layton" TargetMode="External"/><Relationship Id="rId21" Type="http://schemas.openxmlformats.org/officeDocument/2006/relationships/hyperlink" Target="http://astronomy.fas.harvard.edu/" TargetMode="External"/><Relationship Id="rId42" Type="http://schemas.openxmlformats.org/officeDocument/2006/relationships/hyperlink" Target="http://www.eps.harvard.edu/" TargetMode="External"/><Relationship Id="rId63" Type="http://schemas.openxmlformats.org/officeDocument/2006/relationships/hyperlink" Target="http://www.mcb.harvard.edu/" TargetMode="External"/><Relationship Id="rId84" Type="http://schemas.openxmlformats.org/officeDocument/2006/relationships/hyperlink" Target="https://hscrb.harvard.edu/" TargetMode="External"/><Relationship Id="rId138" Type="http://schemas.openxmlformats.org/officeDocument/2006/relationships/hyperlink" Target="http://projects.iq.harvard.edu/sysbiohms/debora-marks" TargetMode="External"/><Relationship Id="rId107" Type="http://schemas.openxmlformats.org/officeDocument/2006/relationships/hyperlink" Target="https://genetics.hms.harvard.edu/faculty-staff/robert-edward-kingston" TargetMode="External"/><Relationship Id="rId11" Type="http://schemas.openxmlformats.org/officeDocument/2006/relationships/hyperlink" Target="https://astronomy.fas.harvard.edu/people/charlie-conroy" TargetMode="External"/><Relationship Id="rId32" Type="http://schemas.openxmlformats.org/officeDocument/2006/relationships/hyperlink" Target="https://chemistry.harvard.edu/people/jarad-mason" TargetMode="External"/><Relationship Id="rId53" Type="http://schemas.openxmlformats.org/officeDocument/2006/relationships/hyperlink" Target="http://www.heb.fas.harvard.edu/" TargetMode="External"/><Relationship Id="rId74" Type="http://schemas.openxmlformats.org/officeDocument/2006/relationships/hyperlink" Target="http://www.physics.harvard.edu/" TargetMode="External"/><Relationship Id="rId128" Type="http://schemas.openxmlformats.org/officeDocument/2006/relationships/hyperlink" Target="https://neuro.hms.harvard.edu/faculty-staff/jan-drugowitsch" TargetMode="External"/><Relationship Id="rId5" Type="http://schemas.openxmlformats.org/officeDocument/2006/relationships/hyperlink" Target="https://www-scopus-com.myaccess.library.utoronto.ca/results/authorLookup.uri?authorNameSelected=1&amp;st1=%22Bernstein%22&amp;st2=%22Robin%22&amp;origin=AuthorNamesList&amp;resultsPerPage=20&amp;offset=1&amp;sort=count-f&amp;docSelectedAuthor=38662246600&amp;partialQuery=" TargetMode="External"/><Relationship Id="rId90" Type="http://schemas.openxmlformats.org/officeDocument/2006/relationships/hyperlink" Target="http://bcmp.hms.harvard.edu/" TargetMode="External"/><Relationship Id="rId95" Type="http://schemas.openxmlformats.org/officeDocument/2006/relationships/hyperlink" Target="https://dbmi.hms.harvard.edu/people/maha-farhat" TargetMode="External"/><Relationship Id="rId22" Type="http://schemas.openxmlformats.org/officeDocument/2006/relationships/hyperlink" Target="https://astronomy.fas.harvard.edu/people/dimitar-sasselov" TargetMode="External"/><Relationship Id="rId27" Type="http://schemas.openxmlformats.org/officeDocument/2006/relationships/hyperlink" Target="http://chemistry.harvard.edu/" TargetMode="External"/><Relationship Id="rId43" Type="http://schemas.openxmlformats.org/officeDocument/2006/relationships/hyperlink" Target="https://eps.harvard.edu/people/scot-t-martin" TargetMode="External"/><Relationship Id="rId48" Type="http://schemas.openxmlformats.org/officeDocument/2006/relationships/hyperlink" Target="https://eps.harvard.edu/people/ann-pearson" TargetMode="External"/><Relationship Id="rId64" Type="http://schemas.openxmlformats.org/officeDocument/2006/relationships/hyperlink" Target="http://www.mcb.harvard.edu/" TargetMode="External"/><Relationship Id="rId69" Type="http://schemas.openxmlformats.org/officeDocument/2006/relationships/hyperlink" Target="http://www.oeb.harvard.edu/" TargetMode="External"/><Relationship Id="rId113" Type="http://schemas.openxmlformats.org/officeDocument/2006/relationships/hyperlink" Target="https://ghsm.hms.harvard.edu/faculty-staff/john-naslund" TargetMode="External"/><Relationship Id="rId118" Type="http://schemas.openxmlformats.org/officeDocument/2006/relationships/hyperlink" Target="https://hcp.hms.harvard.edu/people/barbara-j-mcneil" TargetMode="External"/><Relationship Id="rId134" Type="http://schemas.openxmlformats.org/officeDocument/2006/relationships/hyperlink" Target="https://hscrb.harvard.edu/people/kara-mckinley/" TargetMode="External"/><Relationship Id="rId139" Type="http://schemas.openxmlformats.org/officeDocument/2006/relationships/hyperlink" Target="http://projects.iq.harvard.edu/sysbiohms/johan-paulsson" TargetMode="External"/><Relationship Id="rId80" Type="http://schemas.openxmlformats.org/officeDocument/2006/relationships/hyperlink" Target="http://www.stat.harvard.edu/" TargetMode="External"/><Relationship Id="rId85" Type="http://schemas.openxmlformats.org/officeDocument/2006/relationships/hyperlink" Target="https://hscrb.harvard.edu/" TargetMode="External"/><Relationship Id="rId12" Type="http://schemas.openxmlformats.org/officeDocument/2006/relationships/hyperlink" Target="http://astronomy.fas.harvard.edu/" TargetMode="External"/><Relationship Id="rId17" Type="http://schemas.openxmlformats.org/officeDocument/2006/relationships/hyperlink" Target="https://astronomy.fas.harvard.edu/people/john-asher-johnson" TargetMode="External"/><Relationship Id="rId33" Type="http://schemas.openxmlformats.org/officeDocument/2006/relationships/hyperlink" Target="http://chemistry.harvard.edu/" TargetMode="External"/><Relationship Id="rId38" Type="http://schemas.openxmlformats.org/officeDocument/2006/relationships/hyperlink" Target="https://chemistry.harvard.edu/people/matthew-shair" TargetMode="External"/><Relationship Id="rId59" Type="http://schemas.openxmlformats.org/officeDocument/2006/relationships/hyperlink" Target="http://www.math.harvard.edu/" TargetMode="External"/><Relationship Id="rId103" Type="http://schemas.openxmlformats.org/officeDocument/2006/relationships/hyperlink" Target="https://cellbio.hms.harvard.edu/faculty-staff/chris-sander-phd" TargetMode="External"/><Relationship Id="rId108" Type="http://schemas.openxmlformats.org/officeDocument/2006/relationships/hyperlink" Target="https://genetics.hms.harvard.edu/faculty-staff/brian-seed" TargetMode="External"/><Relationship Id="rId124" Type="http://schemas.openxmlformats.org/officeDocument/2006/relationships/hyperlink" Target="http://higginslab.med.harvard.edu/" TargetMode="External"/><Relationship Id="rId129" Type="http://schemas.openxmlformats.org/officeDocument/2006/relationships/hyperlink" Target="https://neuro.hms.harvard.edu/faculty-staff/jeffrey-s-flier" TargetMode="External"/><Relationship Id="rId54" Type="http://schemas.openxmlformats.org/officeDocument/2006/relationships/hyperlink" Target="http://www.heb.fas.harvard.edu/" TargetMode="External"/><Relationship Id="rId70" Type="http://schemas.openxmlformats.org/officeDocument/2006/relationships/hyperlink" Target="http://www.oeb.harvard.edu/" TargetMode="External"/><Relationship Id="rId75" Type="http://schemas.openxmlformats.org/officeDocument/2006/relationships/hyperlink" Target="http://www.physics.harvard.edu/" TargetMode="External"/><Relationship Id="rId91" Type="http://schemas.openxmlformats.org/officeDocument/2006/relationships/hyperlink" Target="https://bcmp.hms.harvard.edu/faculty-staff/timothy-alan-springer" TargetMode="External"/><Relationship Id="rId96" Type="http://schemas.openxmlformats.org/officeDocument/2006/relationships/hyperlink" Target="https://dbmi.hms.harvard.edu/people/heng-li" TargetMode="External"/><Relationship Id="rId140" Type="http://schemas.openxmlformats.org/officeDocument/2006/relationships/hyperlink" Target="http://projects.iq.harvard.edu/sysbiohms/peter-sorger" TargetMode="External"/><Relationship Id="rId145" Type="http://schemas.openxmlformats.org/officeDocument/2006/relationships/hyperlink" Target="https://www.hsph.harvard.edu/profile/rafael-a-irizarry/" TargetMode="External"/><Relationship Id="rId1" Type="http://schemas.openxmlformats.org/officeDocument/2006/relationships/hyperlink" Target="http://forebears.io/" TargetMode="External"/><Relationship Id="rId6" Type="http://schemas.openxmlformats.org/officeDocument/2006/relationships/hyperlink" Target="https://www-scopus-com.myaccess.library.utoronto.ca/results/authorLookup.uri?authorNameSelected=0&amp;st1=%22Elkins%22&amp;st2=Caroline&amp;origin=AuthorNamesList&amp;resultsPerPage=20&amp;offset=1&amp;sort=count-f&amp;docSelectedAuthor=12790203300&amp;partialQuery=" TargetMode="External"/><Relationship Id="rId23" Type="http://schemas.openxmlformats.org/officeDocument/2006/relationships/hyperlink" Target="https://astronomy.fas.harvard.edu/people/dimitar-sasselov" TargetMode="External"/><Relationship Id="rId28" Type="http://schemas.openxmlformats.org/officeDocument/2006/relationships/hyperlink" Target="https://chemistry.harvard.edu/people/brian-liau" TargetMode="External"/><Relationship Id="rId49" Type="http://schemas.openxmlformats.org/officeDocument/2006/relationships/hyperlink" Target="https://eps.harvard.edu/people/ann-pearson" TargetMode="External"/><Relationship Id="rId114" Type="http://schemas.openxmlformats.org/officeDocument/2006/relationships/hyperlink" Target="https://ghsm.hms.harvard.edu/faculty-staff/judith-sullivan-palfrey" TargetMode="External"/><Relationship Id="rId119" Type="http://schemas.openxmlformats.org/officeDocument/2006/relationships/hyperlink" Target="http://chiulab.med.harvard.edu/" TargetMode="External"/><Relationship Id="rId44" Type="http://schemas.openxmlformats.org/officeDocument/2006/relationships/hyperlink" Target="https://eps.harvard.edu/people/scot-t-martin" TargetMode="External"/><Relationship Id="rId60" Type="http://schemas.openxmlformats.org/officeDocument/2006/relationships/hyperlink" Target="http://www.math.harvard.edu/" TargetMode="External"/><Relationship Id="rId65" Type="http://schemas.openxmlformats.org/officeDocument/2006/relationships/hyperlink" Target="http://www.mcb.harvard.edu/" TargetMode="External"/><Relationship Id="rId81" Type="http://schemas.openxmlformats.org/officeDocument/2006/relationships/hyperlink" Target="http://www.stat.harvard.edu/" TargetMode="External"/><Relationship Id="rId86" Type="http://schemas.openxmlformats.org/officeDocument/2006/relationships/hyperlink" Target="https://hscrb.harvard.edu/" TargetMode="External"/><Relationship Id="rId130" Type="http://schemas.openxmlformats.org/officeDocument/2006/relationships/hyperlink" Target="https://neuro.hms.harvard.edu/faculty-staff/lisa-goodrich" TargetMode="External"/><Relationship Id="rId135" Type="http://schemas.openxmlformats.org/officeDocument/2006/relationships/hyperlink" Target="https://hscrb.harvard.edu/people/sharad-ramanathan/" TargetMode="External"/><Relationship Id="rId13" Type="http://schemas.openxmlformats.org/officeDocument/2006/relationships/hyperlink" Target="https://astronomy.fas.harvard.edu/people/douglas-finkbeiner" TargetMode="External"/><Relationship Id="rId18" Type="http://schemas.openxmlformats.org/officeDocument/2006/relationships/hyperlink" Target="http://astronomy.fas.harvard.edu/" TargetMode="External"/><Relationship Id="rId39" Type="http://schemas.openxmlformats.org/officeDocument/2006/relationships/hyperlink" Target="http://chemistry.harvard.edu/" TargetMode="External"/><Relationship Id="rId109" Type="http://schemas.openxmlformats.org/officeDocument/2006/relationships/hyperlink" Target="https://genetics.hms.harvard.edu/faculty-staff/christine-edry-seidman" TargetMode="External"/><Relationship Id="rId34" Type="http://schemas.openxmlformats.org/officeDocument/2006/relationships/hyperlink" Target="https://chemistry.harvard.edu/people/daniel-g-nocera" TargetMode="External"/><Relationship Id="rId50" Type="http://schemas.openxmlformats.org/officeDocument/2006/relationships/hyperlink" Target="http://www.eps.harvard.edu/" TargetMode="External"/><Relationship Id="rId55" Type="http://schemas.openxmlformats.org/officeDocument/2006/relationships/hyperlink" Target="http://www.heb.fas.harvard.edu/" TargetMode="External"/><Relationship Id="rId76" Type="http://schemas.openxmlformats.org/officeDocument/2006/relationships/hyperlink" Target="http://www.physics.harvard.edu/" TargetMode="External"/><Relationship Id="rId97" Type="http://schemas.openxmlformats.org/officeDocument/2006/relationships/hyperlink" Target="https://dbmi.hms.harvard.edu/people/peter-park" TargetMode="External"/><Relationship Id="rId104" Type="http://schemas.openxmlformats.org/officeDocument/2006/relationships/hyperlink" Target="https://cellbio.hms.harvard.edu/faculty-staff/sichen-susan-shao-phd" TargetMode="External"/><Relationship Id="rId120" Type="http://schemas.openxmlformats.org/officeDocument/2006/relationships/hyperlink" Target="http://www.dfhcc.harvard.edu/insider/member-detail/member/peter-m-howley-md/" TargetMode="External"/><Relationship Id="rId125" Type="http://schemas.openxmlformats.org/officeDocument/2006/relationships/hyperlink" Target="https://hochschildlab.med.harvard.edu/" TargetMode="External"/><Relationship Id="rId141" Type="http://schemas.openxmlformats.org/officeDocument/2006/relationships/hyperlink" Target="https://www.hbs.edu/faculty/Pages/browse.aspx?unit=Technology%20and%20Operations%20Management" TargetMode="External"/><Relationship Id="rId146" Type="http://schemas.openxmlformats.org/officeDocument/2006/relationships/hyperlink" Target="https://www.hsph.harvard.edu/profile/liming-liang/" TargetMode="External"/><Relationship Id="rId7" Type="http://schemas.openxmlformats.org/officeDocument/2006/relationships/hyperlink" Target="https://www-scopus-com.myaccess.library.utoronto.ca/results/authorLookup.uri?authorNameSelected=0&amp;st1=%22Keshavjee%22&amp;st2=Salmaan&amp;origin=AuthorNamesList&amp;resultsPerPage=20&amp;offset=1&amp;sort=count-f&amp;docSelectedAuthor=57205716814&amp;partialQuery=" TargetMode="External"/><Relationship Id="rId71" Type="http://schemas.openxmlformats.org/officeDocument/2006/relationships/hyperlink" Target="http://www.oeb.harvard.edu/" TargetMode="External"/><Relationship Id="rId92" Type="http://schemas.openxmlformats.org/officeDocument/2006/relationships/hyperlink" Target="http://bcmp.hms.harvard.edu/" TargetMode="External"/><Relationship Id="rId2" Type="http://schemas.openxmlformats.org/officeDocument/2006/relationships/hyperlink" Target="https://forebears.io/earth/surnames" TargetMode="External"/><Relationship Id="rId29" Type="http://schemas.openxmlformats.org/officeDocument/2006/relationships/hyperlink" Target="https://chemistry.harvard.edu/people/brian-liau" TargetMode="External"/><Relationship Id="rId24" Type="http://schemas.openxmlformats.org/officeDocument/2006/relationships/hyperlink" Target="http://astronomy.fas.harvard.edu/" TargetMode="External"/><Relationship Id="rId40" Type="http://schemas.openxmlformats.org/officeDocument/2006/relationships/hyperlink" Target="https://eps.harvard.edu/people/peter-huybers" TargetMode="External"/><Relationship Id="rId45" Type="http://schemas.openxmlformats.org/officeDocument/2006/relationships/hyperlink" Target="http://www.eps.harvard.edu/" TargetMode="External"/><Relationship Id="rId66" Type="http://schemas.openxmlformats.org/officeDocument/2006/relationships/hyperlink" Target="http://www.mcb.harvard.edu/" TargetMode="External"/><Relationship Id="rId87" Type="http://schemas.openxmlformats.org/officeDocument/2006/relationships/hyperlink" Target="https://hscrb.harvard.edu/" TargetMode="External"/><Relationship Id="rId110" Type="http://schemas.openxmlformats.org/officeDocument/2006/relationships/hyperlink" Target="https://ghsm.hms.harvard.edu/faculty-staff/molly-forrest-franke" TargetMode="External"/><Relationship Id="rId115" Type="http://schemas.openxmlformats.org/officeDocument/2006/relationships/hyperlink" Target="https://hcp.hms.harvard.edu/people/anupam-b-jena" TargetMode="External"/><Relationship Id="rId131" Type="http://schemas.openxmlformats.org/officeDocument/2006/relationships/hyperlink" Target="https://neuro.hms.harvard.edu/faculty-staff/charles-weitz" TargetMode="External"/><Relationship Id="rId136" Type="http://schemas.openxmlformats.org/officeDocument/2006/relationships/hyperlink" Target="https://hscrb.harvard.edu/people/david-scadden/" TargetMode="External"/><Relationship Id="rId61" Type="http://schemas.openxmlformats.org/officeDocument/2006/relationships/hyperlink" Target="http://www.math.harvard.edu/" TargetMode="External"/><Relationship Id="rId82" Type="http://schemas.openxmlformats.org/officeDocument/2006/relationships/hyperlink" Target="http://www.stat.harvard.edu/" TargetMode="External"/><Relationship Id="rId19" Type="http://schemas.openxmlformats.org/officeDocument/2006/relationships/hyperlink" Target="https://astronomy.fas.harvard.edu/people/avi-loeb" TargetMode="External"/><Relationship Id="rId14" Type="http://schemas.openxmlformats.org/officeDocument/2006/relationships/hyperlink" Target="https://astronomy.fas.harvard.edu/people/douglas-finkbeiner" TargetMode="External"/><Relationship Id="rId30" Type="http://schemas.openxmlformats.org/officeDocument/2006/relationships/hyperlink" Target="http://chemistry.harvard.edu/" TargetMode="External"/><Relationship Id="rId35" Type="http://schemas.openxmlformats.org/officeDocument/2006/relationships/hyperlink" Target="https://chemistry.harvard.edu/people/daniel-g-nocera" TargetMode="External"/><Relationship Id="rId56" Type="http://schemas.openxmlformats.org/officeDocument/2006/relationships/hyperlink" Target="http://www.heb.fas.harvard.edu/" TargetMode="External"/><Relationship Id="rId77" Type="http://schemas.openxmlformats.org/officeDocument/2006/relationships/hyperlink" Target="http://www.physics.harvard.edu/" TargetMode="External"/><Relationship Id="rId100" Type="http://schemas.openxmlformats.org/officeDocument/2006/relationships/hyperlink" Target="https://cellbio.hms.harvard.edu/faculty-staff/edward-chouchani" TargetMode="External"/><Relationship Id="rId105" Type="http://schemas.openxmlformats.org/officeDocument/2006/relationships/hyperlink" Target="https://genetics.hms.harvard.edu/faculty-staff/frederick-m-ausubel-phd" TargetMode="External"/><Relationship Id="rId126" Type="http://schemas.openxmlformats.org/officeDocument/2006/relationships/hyperlink" Target="http://nibertlab.med.harvard.edu/" TargetMode="External"/><Relationship Id="rId147" Type="http://schemas.openxmlformats.org/officeDocument/2006/relationships/vmlDrawing" Target="../drawings/vmlDrawing4.vml"/><Relationship Id="rId8" Type="http://schemas.openxmlformats.org/officeDocument/2006/relationships/hyperlink" Target="https://www-scopus-com.myaccess.library.utoronto.ca/results/authorLookup.uri?authorNameSelected=0&amp;st1=%22Doherty%22&amp;st2=Gareth&amp;origin=AuthorNamesList&amp;resultsPerPage=20&amp;offset=1&amp;sort=count-f&amp;docSelectedAuthor=57189299850&amp;partialQuery=" TargetMode="External"/><Relationship Id="rId51" Type="http://schemas.openxmlformats.org/officeDocument/2006/relationships/hyperlink" Target="https://eps.harvard.edu/people/carl-wunsch" TargetMode="External"/><Relationship Id="rId72" Type="http://schemas.openxmlformats.org/officeDocument/2006/relationships/hyperlink" Target="http://www.oeb.harvard.edu/" TargetMode="External"/><Relationship Id="rId93" Type="http://schemas.openxmlformats.org/officeDocument/2006/relationships/hyperlink" Target="https://bcmp.hms.harvard.edu/faculty-staff/gerhard-wagner" TargetMode="External"/><Relationship Id="rId98" Type="http://schemas.openxmlformats.org/officeDocument/2006/relationships/hyperlink" Target="https://dbmi.hms.harvard.edu/people/shamil-sunyaev" TargetMode="External"/><Relationship Id="rId121" Type="http://schemas.openxmlformats.org/officeDocument/2006/relationships/hyperlink" Target="https://kasperlab.hms.harvard.edu/" TargetMode="External"/><Relationship Id="rId142" Type="http://schemas.openxmlformats.org/officeDocument/2006/relationships/hyperlink" Target="https://www.hsph.harvard.edu/profile/brent-coull/" TargetMode="External"/><Relationship Id="rId3" Type="http://schemas.openxmlformats.org/officeDocument/2006/relationships/hyperlink" Target="https://www-scopus-com.myaccess.library.utoronto.ca/results/authorLookup.uri?authorNameSelected=0&amp;st1=%22Morgan%22&amp;st2=Marcyliena&amp;origin=AuthorNamesList&amp;resultsPerPage=20&amp;offset=1&amp;sort=count-f&amp;docSelectedAuthor=56291534100&amp;partialQuery=" TargetMode="External"/><Relationship Id="rId25" Type="http://schemas.openxmlformats.org/officeDocument/2006/relationships/hyperlink" Target="https://chemistry.harvard.edu/people/cynthia-friend" TargetMode="External"/><Relationship Id="rId46" Type="http://schemas.openxmlformats.org/officeDocument/2006/relationships/hyperlink" Target="https://eps.harvard.edu/people/naomi-oreskes" TargetMode="External"/><Relationship Id="rId67" Type="http://schemas.openxmlformats.org/officeDocument/2006/relationships/hyperlink" Target="http://www.mcb.harvard.edu/" TargetMode="External"/><Relationship Id="rId116" Type="http://schemas.openxmlformats.org/officeDocument/2006/relationships/hyperlink" Target="https://hcp.hms.harvard.edu/people/mary-beth-landrum" TargetMode="External"/><Relationship Id="rId137" Type="http://schemas.openxmlformats.org/officeDocument/2006/relationships/hyperlink" Target="http://projects.iq.harvard.edu/sysbiohms/angela-depace" TargetMode="External"/><Relationship Id="rId20" Type="http://schemas.openxmlformats.org/officeDocument/2006/relationships/hyperlink" Target="https://astronomy.fas.harvard.edu/people/avi-loeb" TargetMode="External"/><Relationship Id="rId41" Type="http://schemas.openxmlformats.org/officeDocument/2006/relationships/hyperlink" Target="https://eps.harvard.edu/people/peter-huybers" TargetMode="External"/><Relationship Id="rId62" Type="http://schemas.openxmlformats.org/officeDocument/2006/relationships/hyperlink" Target="http://www.math.harvard.edu/" TargetMode="External"/><Relationship Id="rId83" Type="http://schemas.openxmlformats.org/officeDocument/2006/relationships/hyperlink" Target="https://hscrb.harvard.edu/" TargetMode="External"/><Relationship Id="rId88" Type="http://schemas.openxmlformats.org/officeDocument/2006/relationships/hyperlink" Target="https://bcmp.hms.harvard.edu/faculty-staff/haribabu-arthanari" TargetMode="External"/><Relationship Id="rId111" Type="http://schemas.openxmlformats.org/officeDocument/2006/relationships/hyperlink" Target="https://ghsm.hms.harvard.edu/faculty-staff/vanessa-kerry" TargetMode="External"/><Relationship Id="rId132" Type="http://schemas.openxmlformats.org/officeDocument/2006/relationships/hyperlink" Target="https://hscrb.harvard.edu/people/mark-fishman/" TargetMode="External"/><Relationship Id="rId15" Type="http://schemas.openxmlformats.org/officeDocument/2006/relationships/hyperlink" Target="http://astronomy.fas.harvard.edu/" TargetMode="External"/><Relationship Id="rId36" Type="http://schemas.openxmlformats.org/officeDocument/2006/relationships/hyperlink" Target="http://chemistry.harvard.edu/" TargetMode="External"/><Relationship Id="rId57" Type="http://schemas.openxmlformats.org/officeDocument/2006/relationships/hyperlink" Target="http://www.heb.fas.harvard.edu/" TargetMode="External"/><Relationship Id="rId106" Type="http://schemas.openxmlformats.org/officeDocument/2006/relationships/hyperlink" Target="https://genetics.hms.harvard.edu/faculty-staff/deborah-tan-hung" TargetMode="External"/><Relationship Id="rId127" Type="http://schemas.openxmlformats.org/officeDocument/2006/relationships/hyperlink" Target="http://rudnerlab.med.harvard.edu/" TargetMode="External"/><Relationship Id="rId10" Type="http://schemas.openxmlformats.org/officeDocument/2006/relationships/hyperlink" Target="https://astronomy.fas.harvard.edu/people/charlie-conroy" TargetMode="External"/><Relationship Id="rId31" Type="http://schemas.openxmlformats.org/officeDocument/2006/relationships/hyperlink" Target="https://chemistry.harvard.edu/people/jarad-mason" TargetMode="External"/><Relationship Id="rId52" Type="http://schemas.openxmlformats.org/officeDocument/2006/relationships/hyperlink" Target="http://www.eps.harvard.edu/" TargetMode="External"/><Relationship Id="rId73" Type="http://schemas.openxmlformats.org/officeDocument/2006/relationships/hyperlink" Target="http://www.physics.harvard.edu/" TargetMode="External"/><Relationship Id="rId78" Type="http://schemas.openxmlformats.org/officeDocument/2006/relationships/hyperlink" Target="http://www.stat.harvard.edu/" TargetMode="External"/><Relationship Id="rId94" Type="http://schemas.openxmlformats.org/officeDocument/2006/relationships/hyperlink" Target="http://bcmp.hms.harvard.edu/" TargetMode="External"/><Relationship Id="rId99" Type="http://schemas.openxmlformats.org/officeDocument/2006/relationships/hyperlink" Target="https://dbmi.hms.harvard.edu/people/kun-hsing-yu" TargetMode="External"/><Relationship Id="rId101" Type="http://schemas.openxmlformats.org/officeDocument/2006/relationships/hyperlink" Target="https://cellbio.hms.harvard.edu/faculty-staff/alfred-goldberg" TargetMode="External"/><Relationship Id="rId122" Type="http://schemas.openxmlformats.org/officeDocument/2006/relationships/hyperlink" Target="https://www.nowarskilab.com/" TargetMode="External"/><Relationship Id="rId143" Type="http://schemas.openxmlformats.org/officeDocument/2006/relationships/hyperlink" Target="https://www.hsph.harvard.edu/profile/robert-gray/" TargetMode="External"/><Relationship Id="rId148" Type="http://schemas.openxmlformats.org/officeDocument/2006/relationships/comments" Target="../comments4.xml"/><Relationship Id="rId4" Type="http://schemas.openxmlformats.org/officeDocument/2006/relationships/hyperlink" Target="https://www-scopus-com.myaccess.library.utoronto.ca/results/authorLookup.uri?authorNameSelected=8&amp;st1=%22Iyer%22&amp;st2=%22Vijay%22&amp;origin=AuthorNamesList&amp;resultsPerPage=20&amp;offset=1&amp;sort=count-f&amp;docSelectedAuthor=36740781300&amp;partialQuery=" TargetMode="External"/><Relationship Id="rId9" Type="http://schemas.openxmlformats.org/officeDocument/2006/relationships/hyperlink" Target="https://gov.harvard.edu/people/stephen-ansolabehere" TargetMode="External"/><Relationship Id="rId26" Type="http://schemas.openxmlformats.org/officeDocument/2006/relationships/hyperlink" Target="https://chemistry.harvard.edu/people/cynthia-friend" TargetMode="External"/><Relationship Id="rId47" Type="http://schemas.openxmlformats.org/officeDocument/2006/relationships/hyperlink" Target="http://www.eps.harvard.edu/" TargetMode="External"/><Relationship Id="rId68" Type="http://schemas.openxmlformats.org/officeDocument/2006/relationships/hyperlink" Target="http://www.oeb.harvard.edu/" TargetMode="External"/><Relationship Id="rId89" Type="http://schemas.openxmlformats.org/officeDocument/2006/relationships/hyperlink" Target="http://bcmp.hms.harvard.edu/" TargetMode="External"/><Relationship Id="rId112" Type="http://schemas.openxmlformats.org/officeDocument/2006/relationships/hyperlink" Target="https://ghsm.hms.harvard.edu/faculty-staff/gene-kwan" TargetMode="External"/><Relationship Id="rId133" Type="http://schemas.openxmlformats.org/officeDocument/2006/relationships/hyperlink" Target="https://hscrb.harvard.edu/people/jason-buenrostro/" TargetMode="External"/><Relationship Id="rId16" Type="http://schemas.openxmlformats.org/officeDocument/2006/relationships/hyperlink" Target="https://astronomy.fas.harvard.edu/people/john-asher-johnson" TargetMode="External"/><Relationship Id="rId37" Type="http://schemas.openxmlformats.org/officeDocument/2006/relationships/hyperlink" Target="https://chemistry.harvard.edu/people/matthew-shair" TargetMode="External"/><Relationship Id="rId58" Type="http://schemas.openxmlformats.org/officeDocument/2006/relationships/hyperlink" Target="http://www.math.harvard.edu/" TargetMode="External"/><Relationship Id="rId79" Type="http://schemas.openxmlformats.org/officeDocument/2006/relationships/hyperlink" Target="http://www.stat.harvard.edu/" TargetMode="External"/><Relationship Id="rId102" Type="http://schemas.openxmlformats.org/officeDocument/2006/relationships/hyperlink" Target="https://cellbio.hms.harvard.edu/faculty-staff/david-pellman-md" TargetMode="External"/><Relationship Id="rId123" Type="http://schemas.openxmlformats.org/officeDocument/2006/relationships/hyperlink" Target="https://t-cells-treating-cancer.dana-farber.org/" TargetMode="External"/><Relationship Id="rId144" Type="http://schemas.openxmlformats.org/officeDocument/2006/relationships/hyperlink" Target="https://www.hsph.harvard.edu/profile/adam-l-habe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aculty.harvard.edu/current-annual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7"/>
  <sheetViews>
    <sheetView topLeftCell="I1" workbookViewId="0">
      <pane ySplit="6" topLeftCell="A46" activePane="bottomLeft" state="frozen"/>
      <selection pane="bottomLeft" activeCell="O78" sqref="O78"/>
    </sheetView>
  </sheetViews>
  <sheetFormatPr baseColWidth="10" defaultColWidth="12.6640625" defaultRowHeight="15.75" customHeight="1"/>
  <cols>
    <col min="4" max="4" width="18.1640625" customWidth="1"/>
    <col min="7" max="7" width="15.1640625" customWidth="1"/>
    <col min="10" max="10" width="18" customWidth="1"/>
    <col min="11" max="11" width="15.33203125" customWidth="1"/>
    <col min="12" max="12" width="15.6640625" customWidth="1"/>
  </cols>
  <sheetData>
    <row r="1" spans="1:21" ht="15.75" customHeight="1">
      <c r="A1" s="1"/>
      <c r="B1" s="1"/>
      <c r="C1" s="2"/>
      <c r="D1" s="2"/>
      <c r="E1" s="2"/>
      <c r="F1" s="2"/>
      <c r="G1" s="1"/>
      <c r="H1" s="1"/>
      <c r="I1" s="1"/>
      <c r="J1" s="3"/>
      <c r="K1" s="4"/>
      <c r="L1" s="5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>
      <c r="A2" s="1"/>
      <c r="B2" s="1"/>
      <c r="C2" s="2"/>
      <c r="D2" s="2"/>
      <c r="E2" s="2"/>
      <c r="F2" s="2"/>
      <c r="G2" s="1"/>
      <c r="H2" s="1"/>
      <c r="I2" s="1"/>
      <c r="J2" s="3"/>
      <c r="K2" s="4"/>
      <c r="L2" s="5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>
      <c r="A3" s="6"/>
      <c r="B3" s="6"/>
      <c r="C3" s="7"/>
      <c r="D3" s="7"/>
      <c r="E3" s="8" t="s">
        <v>0</v>
      </c>
      <c r="F3" s="9" t="s">
        <v>1</v>
      </c>
      <c r="G3" s="9" t="s">
        <v>2</v>
      </c>
      <c r="H3" s="194" t="s">
        <v>3</v>
      </c>
      <c r="I3" s="195"/>
      <c r="J3" s="195"/>
      <c r="K3" s="10" t="s">
        <v>4</v>
      </c>
      <c r="L3" s="11"/>
      <c r="M3" s="12"/>
      <c r="N3" s="6"/>
      <c r="O3" s="13" t="s">
        <v>5</v>
      </c>
      <c r="P3" s="6"/>
      <c r="Q3" s="13" t="s">
        <v>6</v>
      </c>
      <c r="R3" s="12"/>
      <c r="S3" s="13" t="s">
        <v>5</v>
      </c>
      <c r="T3" s="1"/>
      <c r="U3" s="1"/>
    </row>
    <row r="4" spans="1:21" ht="15.75" customHeight="1">
      <c r="A4" s="13" t="s">
        <v>7</v>
      </c>
      <c r="B4" s="13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13" t="s">
        <v>13</v>
      </c>
      <c r="H4" s="13" t="s">
        <v>14</v>
      </c>
      <c r="I4" s="13"/>
      <c r="J4" s="14" t="s">
        <v>15</v>
      </c>
      <c r="K4" s="10" t="s">
        <v>16</v>
      </c>
      <c r="L4" s="15" t="s">
        <v>17</v>
      </c>
      <c r="M4" s="13" t="s">
        <v>18</v>
      </c>
      <c r="N4" s="13"/>
      <c r="O4" s="13" t="s">
        <v>19</v>
      </c>
      <c r="P4" s="13" t="s">
        <v>20</v>
      </c>
      <c r="Q4" s="13" t="s">
        <v>21</v>
      </c>
      <c r="R4" s="12"/>
      <c r="S4" s="13" t="s">
        <v>22</v>
      </c>
      <c r="T4" s="1"/>
      <c r="U4" s="16" t="s">
        <v>23</v>
      </c>
    </row>
    <row r="5" spans="1:21" ht="15.75" customHeight="1">
      <c r="A5" s="17"/>
      <c r="B5" s="17" t="s">
        <v>24</v>
      </c>
      <c r="C5" s="7"/>
      <c r="D5" s="7"/>
      <c r="E5" s="18">
        <v>81000000</v>
      </c>
      <c r="F5" s="18">
        <v>17000000</v>
      </c>
      <c r="G5" s="19">
        <v>7761620150</v>
      </c>
      <c r="H5" s="20">
        <v>30635595</v>
      </c>
      <c r="I5" s="6"/>
      <c r="J5" s="21">
        <f>F5/G5</f>
        <v>2.1902643612364873E-3</v>
      </c>
      <c r="K5" s="22">
        <f>E5/MAX(F5,1)</f>
        <v>4.7647058823529411</v>
      </c>
      <c r="L5" s="23">
        <f>E5/G5</f>
        <v>1.0435965485891499E-2</v>
      </c>
      <c r="M5" s="22">
        <f>E5/H5</f>
        <v>2.6439832488972388</v>
      </c>
      <c r="N5" s="6"/>
      <c r="O5" s="17" t="s">
        <v>25</v>
      </c>
      <c r="P5" s="17" t="s">
        <v>26</v>
      </c>
      <c r="Q5" s="196" t="s">
        <v>27</v>
      </c>
      <c r="R5" s="195"/>
      <c r="S5" s="17" t="s">
        <v>25</v>
      </c>
      <c r="T5" s="1"/>
      <c r="U5" s="1"/>
    </row>
    <row r="6" spans="1:21" ht="15.75" customHeight="1">
      <c r="A6" s="6"/>
      <c r="B6" s="6"/>
      <c r="C6" s="7"/>
      <c r="D6" s="7"/>
      <c r="E6" s="7"/>
      <c r="F6" s="7"/>
      <c r="G6" s="6"/>
      <c r="H6" s="6"/>
      <c r="I6" s="6"/>
      <c r="J6" s="24"/>
      <c r="K6" s="25"/>
      <c r="L6" s="26"/>
      <c r="M6" s="6"/>
      <c r="N6" s="6"/>
      <c r="O6" s="6"/>
      <c r="P6" s="6"/>
      <c r="Q6" s="6"/>
      <c r="R6" s="6"/>
      <c r="S6" s="6"/>
      <c r="T6" s="1"/>
      <c r="U6" s="1"/>
    </row>
    <row r="7" spans="1:21" ht="15.75" customHeight="1">
      <c r="A7" s="1"/>
      <c r="B7" s="27" t="s">
        <v>28</v>
      </c>
      <c r="C7" s="2"/>
      <c r="D7" s="2"/>
      <c r="E7" s="2"/>
      <c r="F7" s="2"/>
      <c r="G7" s="1"/>
      <c r="H7" s="1"/>
      <c r="I7" s="1"/>
      <c r="J7" s="3"/>
      <c r="K7" s="4"/>
      <c r="L7" s="5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>
      <c r="A8" s="1"/>
      <c r="B8" s="27" t="s">
        <v>29</v>
      </c>
      <c r="C8" s="2"/>
      <c r="D8" s="2"/>
      <c r="E8" s="2"/>
      <c r="F8" s="2"/>
      <c r="G8" s="1"/>
      <c r="H8" s="1"/>
      <c r="I8" s="1"/>
      <c r="J8" s="3"/>
      <c r="K8" s="4"/>
      <c r="L8" s="5"/>
      <c r="M8" s="1"/>
      <c r="N8" s="1"/>
      <c r="O8" s="1"/>
      <c r="P8" s="1"/>
      <c r="Q8" s="1"/>
      <c r="R8" s="1"/>
      <c r="S8" s="1"/>
      <c r="T8" s="1"/>
      <c r="U8" s="1"/>
    </row>
    <row r="9" spans="1:21" ht="15.75" customHeight="1">
      <c r="A9" s="28">
        <v>44670</v>
      </c>
      <c r="B9" s="29" t="s">
        <v>30</v>
      </c>
      <c r="C9" s="30">
        <v>89248</v>
      </c>
      <c r="D9" s="31">
        <v>162</v>
      </c>
      <c r="E9" s="31">
        <v>409</v>
      </c>
      <c r="F9" s="31">
        <v>230</v>
      </c>
      <c r="G9" s="29">
        <v>761</v>
      </c>
      <c r="H9" s="1"/>
      <c r="I9" s="1"/>
      <c r="J9" s="21">
        <f t="shared" ref="J9:J58" si="0">MAX(F9-1,0)/MAX(G9-1,1)</f>
        <v>0.3013157894736842</v>
      </c>
      <c r="K9" s="22">
        <f t="shared" ref="K9:K58" si="1">E9/MAX(F9,1)</f>
        <v>1.7782608695652173</v>
      </c>
      <c r="L9" s="23">
        <f t="shared" ref="L9:L58" si="2">E9/G9</f>
        <v>0.53745072273324568</v>
      </c>
      <c r="M9" s="1">
        <f t="shared" ref="M9:M58" si="3">J9*K9</f>
        <v>0.53581807780320367</v>
      </c>
      <c r="N9" s="1"/>
      <c r="O9" s="32">
        <f t="shared" ref="O9:Q9" si="4">J9/J$5</f>
        <v>137.57051194659445</v>
      </c>
      <c r="P9" s="32">
        <f t="shared" si="4"/>
        <v>0.37321524422973695</v>
      </c>
      <c r="Q9" s="32">
        <f t="shared" si="4"/>
        <v>51.499856286400281</v>
      </c>
      <c r="R9" s="1"/>
      <c r="S9" s="32">
        <f>J9/US!$I$3</f>
        <v>13.348647554940722</v>
      </c>
      <c r="T9" s="1"/>
      <c r="U9" s="1"/>
    </row>
    <row r="10" spans="1:21" ht="15.75" customHeight="1">
      <c r="A10" s="28">
        <v>44670</v>
      </c>
      <c r="B10" s="29" t="s">
        <v>31</v>
      </c>
      <c r="C10" s="30">
        <v>87651</v>
      </c>
      <c r="D10" s="31">
        <v>126</v>
      </c>
      <c r="E10" s="33">
        <v>4975</v>
      </c>
      <c r="F10" s="34">
        <v>456</v>
      </c>
      <c r="G10" s="29">
        <v>18140</v>
      </c>
      <c r="H10" s="1"/>
      <c r="I10" s="1"/>
      <c r="J10" s="21">
        <f t="shared" si="0"/>
        <v>2.5084072991895915E-2</v>
      </c>
      <c r="K10" s="22">
        <f t="shared" si="1"/>
        <v>10.910087719298245</v>
      </c>
      <c r="L10" s="23">
        <f t="shared" si="2"/>
        <v>0.2742557883131202</v>
      </c>
      <c r="M10" s="1">
        <f t="shared" si="3"/>
        <v>0.2736694366988644</v>
      </c>
      <c r="N10" s="1"/>
      <c r="O10" s="32">
        <f t="shared" ref="O10:Q10" si="5">J10/J$5</f>
        <v>11.452532139880596</v>
      </c>
      <c r="P10" s="32">
        <f t="shared" si="5"/>
        <v>2.2897714966428415</v>
      </c>
      <c r="Q10" s="32">
        <f t="shared" si="5"/>
        <v>26.279867318830224</v>
      </c>
      <c r="R10" s="1"/>
      <c r="S10" s="32">
        <f>J10/US!$I$3</f>
        <v>1.1112542432512305</v>
      </c>
      <c r="T10" s="1"/>
      <c r="U10" s="1"/>
    </row>
    <row r="11" spans="1:21" ht="15.75" customHeight="1">
      <c r="A11" s="28">
        <v>44670</v>
      </c>
      <c r="B11" s="29" t="s">
        <v>32</v>
      </c>
      <c r="C11" s="30">
        <v>84107</v>
      </c>
      <c r="D11" s="31">
        <v>107</v>
      </c>
      <c r="E11" s="31">
        <v>32</v>
      </c>
      <c r="F11" s="31">
        <v>21</v>
      </c>
      <c r="G11" s="29">
        <v>432</v>
      </c>
      <c r="H11" s="1"/>
      <c r="I11" s="1"/>
      <c r="J11" s="21">
        <f t="shared" si="0"/>
        <v>4.6403712296983757E-2</v>
      </c>
      <c r="K11" s="22">
        <f t="shared" si="1"/>
        <v>1.5238095238095237</v>
      </c>
      <c r="L11" s="23">
        <f t="shared" si="2"/>
        <v>7.407407407407407E-2</v>
      </c>
      <c r="M11" s="1">
        <f t="shared" si="3"/>
        <v>7.0710418738260963E-2</v>
      </c>
      <c r="N11" s="1"/>
      <c r="O11" s="32">
        <f t="shared" ref="O11:Q11" si="6">J11/J$5</f>
        <v>21.186352258768938</v>
      </c>
      <c r="P11" s="32">
        <f t="shared" si="6"/>
        <v>0.31981187536743089</v>
      </c>
      <c r="Q11" s="32">
        <f t="shared" si="6"/>
        <v>7.0979608139003201</v>
      </c>
      <c r="R11" s="1"/>
      <c r="S11" s="32">
        <f>J11/US!$I$3</f>
        <v>2.0557396005541997</v>
      </c>
      <c r="T11" s="1"/>
      <c r="U11" s="1"/>
    </row>
    <row r="12" spans="1:21" ht="15.75" customHeight="1">
      <c r="A12" s="28">
        <v>44670</v>
      </c>
      <c r="B12" s="29" t="s">
        <v>33</v>
      </c>
      <c r="C12" s="30">
        <v>83548</v>
      </c>
      <c r="D12" s="31">
        <v>101</v>
      </c>
      <c r="E12" s="31">
        <v>3151</v>
      </c>
      <c r="F12" s="31">
        <v>333</v>
      </c>
      <c r="G12" s="29">
        <v>12672</v>
      </c>
      <c r="H12" s="1"/>
      <c r="I12" s="1"/>
      <c r="J12" s="21">
        <f t="shared" si="0"/>
        <v>2.6201562623313076E-2</v>
      </c>
      <c r="K12" s="22">
        <f t="shared" si="1"/>
        <v>9.4624624624624616</v>
      </c>
      <c r="L12" s="23">
        <f t="shared" si="2"/>
        <v>0.24865845959595959</v>
      </c>
      <c r="M12" s="1">
        <f t="shared" si="3"/>
        <v>0.24793130278095946</v>
      </c>
      <c r="N12" s="1"/>
      <c r="O12" s="32">
        <f t="shared" ref="O12:Q12" si="7">J12/J$5</f>
        <v>11.962739789329039</v>
      </c>
      <c r="P12" s="32">
        <f t="shared" si="7"/>
        <v>1.9859489118748377</v>
      </c>
      <c r="Q12" s="32">
        <f t="shared" si="7"/>
        <v>23.827068030468652</v>
      </c>
      <c r="R12" s="1"/>
      <c r="S12" s="32">
        <f>J12/US!$I$3</f>
        <v>1.160760361938685</v>
      </c>
      <c r="T12" s="1"/>
      <c r="U12" s="1"/>
    </row>
    <row r="13" spans="1:21" ht="15.75" customHeight="1">
      <c r="A13" s="28">
        <v>44670</v>
      </c>
      <c r="B13" s="29" t="s">
        <v>34</v>
      </c>
      <c r="C13" s="30">
        <v>80714</v>
      </c>
      <c r="D13" s="31">
        <v>154</v>
      </c>
      <c r="E13" s="31">
        <v>2188</v>
      </c>
      <c r="F13" s="31">
        <v>308</v>
      </c>
      <c r="G13" s="29">
        <v>32543</v>
      </c>
      <c r="H13" s="1"/>
      <c r="I13" s="1"/>
      <c r="J13" s="21">
        <f t="shared" si="0"/>
        <v>9.433962264150943E-3</v>
      </c>
      <c r="K13" s="22">
        <f t="shared" si="1"/>
        <v>7.1038961038961039</v>
      </c>
      <c r="L13" s="23">
        <f t="shared" si="2"/>
        <v>6.7234121009126388E-2</v>
      </c>
      <c r="M13" s="1">
        <f t="shared" si="3"/>
        <v>6.7017887772604756E-2</v>
      </c>
      <c r="N13" s="1"/>
      <c r="O13" s="32">
        <f t="shared" ref="O13:Q13" si="8">J13/J$5</f>
        <v>4.3072253884572698</v>
      </c>
      <c r="P13" s="32">
        <f t="shared" si="8"/>
        <v>1.4909411576078242</v>
      </c>
      <c r="Q13" s="32">
        <f t="shared" si="8"/>
        <v>6.4425396097774534</v>
      </c>
      <c r="R13" s="1"/>
      <c r="S13" s="32">
        <f>J13/US!$I$3</f>
        <v>0.41793573954663216</v>
      </c>
      <c r="T13" s="1"/>
      <c r="U13" s="1"/>
    </row>
    <row r="14" spans="1:21" ht="15.75" customHeight="1">
      <c r="A14" s="28">
        <v>44670</v>
      </c>
      <c r="B14" s="29" t="s">
        <v>35</v>
      </c>
      <c r="C14" s="30">
        <v>80443</v>
      </c>
      <c r="D14" s="31">
        <v>377</v>
      </c>
      <c r="E14" s="31">
        <v>1196</v>
      </c>
      <c r="F14" s="31">
        <v>345</v>
      </c>
      <c r="G14" s="29">
        <v>636048</v>
      </c>
      <c r="H14" s="1"/>
      <c r="I14" s="1"/>
      <c r="J14" s="21">
        <f t="shared" si="0"/>
        <v>5.4084053536924157E-4</v>
      </c>
      <c r="K14" s="22">
        <f t="shared" si="1"/>
        <v>3.4666666666666668</v>
      </c>
      <c r="L14" s="23">
        <f t="shared" si="2"/>
        <v>1.8803612305989485E-3</v>
      </c>
      <c r="M14" s="1">
        <f t="shared" si="3"/>
        <v>1.8749138559467041E-3</v>
      </c>
      <c r="N14" s="1"/>
      <c r="O14" s="32">
        <f t="shared" ref="O14:Q14" si="9">J14/J$5</f>
        <v>0.24692934101521727</v>
      </c>
      <c r="P14" s="32">
        <f t="shared" si="9"/>
        <v>0.72757201646090541</v>
      </c>
      <c r="Q14" s="32">
        <f t="shared" si="9"/>
        <v>0.18018085946537771</v>
      </c>
      <c r="R14" s="1"/>
      <c r="S14" s="32">
        <f>J14/US!$I$3</f>
        <v>2.3959878447392086E-2</v>
      </c>
      <c r="T14" s="1"/>
      <c r="U14" s="1"/>
    </row>
    <row r="15" spans="1:21" ht="15.75" customHeight="1">
      <c r="A15" s="28">
        <v>44670</v>
      </c>
      <c r="B15" s="29" t="s">
        <v>36</v>
      </c>
      <c r="C15" s="30">
        <v>80107</v>
      </c>
      <c r="D15" s="31">
        <v>185</v>
      </c>
      <c r="E15" s="31">
        <v>1297</v>
      </c>
      <c r="F15" s="31">
        <v>91</v>
      </c>
      <c r="G15" s="29">
        <v>3530</v>
      </c>
      <c r="H15" s="1"/>
      <c r="I15" s="1"/>
      <c r="J15" s="21">
        <f t="shared" si="0"/>
        <v>2.550297534712383E-2</v>
      </c>
      <c r="K15" s="22">
        <f t="shared" si="1"/>
        <v>14.252747252747254</v>
      </c>
      <c r="L15" s="23">
        <f t="shared" si="2"/>
        <v>0.36742209631728046</v>
      </c>
      <c r="M15" s="1">
        <f t="shared" si="3"/>
        <v>0.3634874618156001</v>
      </c>
      <c r="N15" s="1"/>
      <c r="O15" s="32">
        <f t="shared" ref="O15:Q15" si="10">J15/J$5</f>
        <v>11.643788667011153</v>
      </c>
      <c r="P15" s="32">
        <f t="shared" si="10"/>
        <v>2.9913173246506584</v>
      </c>
      <c r="Q15" s="32">
        <f t="shared" si="10"/>
        <v>35.207293164585735</v>
      </c>
      <c r="R15" s="1"/>
      <c r="S15" s="32">
        <f>J15/US!$I$3</f>
        <v>1.129812115408011</v>
      </c>
      <c r="T15" s="1"/>
      <c r="U15" s="1"/>
    </row>
    <row r="16" spans="1:21" ht="15.75" customHeight="1">
      <c r="A16" s="28">
        <v>44670</v>
      </c>
      <c r="B16" s="29" t="s">
        <v>37</v>
      </c>
      <c r="C16" s="30">
        <v>79147</v>
      </c>
      <c r="D16" s="31">
        <v>178</v>
      </c>
      <c r="E16" s="31">
        <v>461</v>
      </c>
      <c r="F16" s="31">
        <v>93</v>
      </c>
      <c r="G16" s="29">
        <v>2372</v>
      </c>
      <c r="H16" s="1"/>
      <c r="I16" s="1"/>
      <c r="J16" s="21">
        <f t="shared" si="0"/>
        <v>3.8802193167439901E-2</v>
      </c>
      <c r="K16" s="22">
        <f t="shared" si="1"/>
        <v>4.956989247311828</v>
      </c>
      <c r="L16" s="23">
        <f t="shared" si="2"/>
        <v>0.19435075885328837</v>
      </c>
      <c r="M16" s="1">
        <f t="shared" si="3"/>
        <v>0.19234205430311607</v>
      </c>
      <c r="N16" s="1"/>
      <c r="O16" s="32">
        <f t="shared" ref="O16:Q16" si="11">J16/J$5</f>
        <v>17.71575790309376</v>
      </c>
      <c r="P16" s="32">
        <f t="shared" si="11"/>
        <v>1.0403557679543343</v>
      </c>
      <c r="Q16" s="32">
        <f t="shared" si="11"/>
        <v>18.623169951647824</v>
      </c>
      <c r="R16" s="1"/>
      <c r="S16" s="32">
        <f>J16/US!$I$3</f>
        <v>1.7189832695313187</v>
      </c>
      <c r="T16" s="1"/>
      <c r="U16" s="1"/>
    </row>
    <row r="17" spans="1:21" ht="15.75" customHeight="1">
      <c r="A17" s="28">
        <v>44670</v>
      </c>
      <c r="B17" s="29" t="s">
        <v>38</v>
      </c>
      <c r="C17" s="30">
        <v>78899</v>
      </c>
      <c r="D17" s="31">
        <v>168</v>
      </c>
      <c r="E17" s="31">
        <v>2372</v>
      </c>
      <c r="F17" s="31">
        <v>380</v>
      </c>
      <c r="G17" s="29">
        <v>11984</v>
      </c>
      <c r="H17" s="1"/>
      <c r="I17" s="1"/>
      <c r="J17" s="21">
        <f t="shared" si="0"/>
        <v>3.1628139864808481E-2</v>
      </c>
      <c r="K17" s="22">
        <f t="shared" si="1"/>
        <v>6.242105263157895</v>
      </c>
      <c r="L17" s="23">
        <f t="shared" si="2"/>
        <v>0.19793057409879838</v>
      </c>
      <c r="M17" s="1">
        <f t="shared" si="3"/>
        <v>0.19742617831401504</v>
      </c>
      <c r="N17" s="1"/>
      <c r="O17" s="32">
        <f t="shared" ref="O17:Q17" si="12">J17/J$5</f>
        <v>14.440329863630341</v>
      </c>
      <c r="P17" s="32">
        <f t="shared" si="12"/>
        <v>1.3100714749837559</v>
      </c>
      <c r="Q17" s="32">
        <f t="shared" si="12"/>
        <v>18.966196694151872</v>
      </c>
      <c r="R17" s="1"/>
      <c r="S17" s="32">
        <f>J17/US!$I$3</f>
        <v>1.4011641826376033</v>
      </c>
      <c r="T17" s="1"/>
      <c r="U17" s="1"/>
    </row>
    <row r="18" spans="1:21" ht="15.75" customHeight="1">
      <c r="A18" s="28">
        <v>44670</v>
      </c>
      <c r="B18" s="29" t="s">
        <v>39</v>
      </c>
      <c r="C18" s="30">
        <v>78657</v>
      </c>
      <c r="D18" s="31">
        <v>117</v>
      </c>
      <c r="E18" s="31">
        <v>885</v>
      </c>
      <c r="F18" s="31">
        <v>73</v>
      </c>
      <c r="G18" s="29">
        <v>2869</v>
      </c>
      <c r="H18" s="1"/>
      <c r="I18" s="1"/>
      <c r="J18" s="21">
        <f t="shared" si="0"/>
        <v>2.5104602510460251E-2</v>
      </c>
      <c r="K18" s="22">
        <f t="shared" si="1"/>
        <v>12.123287671232877</v>
      </c>
      <c r="L18" s="23">
        <f t="shared" si="2"/>
        <v>0.30846985012199374</v>
      </c>
      <c r="M18" s="1">
        <f t="shared" si="3"/>
        <v>0.30435031810626467</v>
      </c>
      <c r="N18" s="1"/>
      <c r="O18" s="32">
        <f t="shared" ref="O18:Q18" si="13">J18/J$5</f>
        <v>11.461905217819346</v>
      </c>
      <c r="P18" s="32">
        <f t="shared" si="13"/>
        <v>2.5443937087772706</v>
      </c>
      <c r="Q18" s="32">
        <f t="shared" si="13"/>
        <v>29.558343263880822</v>
      </c>
      <c r="R18" s="1"/>
      <c r="S18" s="32">
        <f>J18/US!$I$3</f>
        <v>1.112163725320745</v>
      </c>
      <c r="T18" s="1"/>
      <c r="U18" s="1"/>
    </row>
    <row r="19" spans="1:21" ht="15.75" customHeight="1">
      <c r="A19" s="28">
        <v>44670</v>
      </c>
      <c r="B19" s="29" t="s">
        <v>40</v>
      </c>
      <c r="C19" s="30">
        <v>78452</v>
      </c>
      <c r="D19" s="31">
        <v>107</v>
      </c>
      <c r="E19" s="31">
        <v>419</v>
      </c>
      <c r="F19" s="31">
        <v>60</v>
      </c>
      <c r="G19" s="29">
        <v>1023</v>
      </c>
      <c r="H19" s="1"/>
      <c r="I19" s="1"/>
      <c r="J19" s="21">
        <f t="shared" si="0"/>
        <v>5.7729941291585124E-2</v>
      </c>
      <c r="K19" s="22">
        <f t="shared" si="1"/>
        <v>6.9833333333333334</v>
      </c>
      <c r="L19" s="23">
        <f t="shared" si="2"/>
        <v>0.4095796676441838</v>
      </c>
      <c r="M19" s="1">
        <f t="shared" si="3"/>
        <v>0.40314742335290277</v>
      </c>
      <c r="N19" s="1"/>
      <c r="O19" s="32">
        <f t="shared" ref="O19:Q19" si="14">J19/J$5</f>
        <v>26.357522093357893</v>
      </c>
      <c r="P19" s="32">
        <f t="shared" si="14"/>
        <v>1.4656378600823046</v>
      </c>
      <c r="Q19" s="32">
        <f t="shared" si="14"/>
        <v>39.246935819967902</v>
      </c>
      <c r="R19" s="1"/>
      <c r="S19" s="32">
        <f>J19/US!$I$3</f>
        <v>2.5575050050143222</v>
      </c>
      <c r="T19" s="1"/>
      <c r="U19" s="1"/>
    </row>
    <row r="20" spans="1:21" ht="15.75" customHeight="1">
      <c r="A20" s="28">
        <v>44670</v>
      </c>
      <c r="B20" s="29" t="s">
        <v>41</v>
      </c>
      <c r="C20" s="30">
        <v>78305</v>
      </c>
      <c r="D20" s="31">
        <v>137</v>
      </c>
      <c r="E20" s="31">
        <v>311</v>
      </c>
      <c r="F20" s="31">
        <v>60</v>
      </c>
      <c r="G20" s="29">
        <v>1230</v>
      </c>
      <c r="H20" s="1"/>
      <c r="I20" s="1"/>
      <c r="J20" s="21">
        <f t="shared" si="0"/>
        <v>4.8006509357200973E-2</v>
      </c>
      <c r="K20" s="22">
        <f t="shared" si="1"/>
        <v>5.1833333333333336</v>
      </c>
      <c r="L20" s="23">
        <f t="shared" si="2"/>
        <v>0.25284552845528457</v>
      </c>
      <c r="M20" s="1">
        <f t="shared" si="3"/>
        <v>0.2488337401681584</v>
      </c>
      <c r="N20" s="1"/>
      <c r="O20" s="32">
        <f t="shared" ref="O20:Q20" si="15">J20/J$5</f>
        <v>21.918134726942039</v>
      </c>
      <c r="P20" s="32">
        <f t="shared" si="15"/>
        <v>1.0878600823045268</v>
      </c>
      <c r="Q20" s="32">
        <f t="shared" si="15"/>
        <v>24.228283314764631</v>
      </c>
      <c r="R20" s="1"/>
      <c r="S20" s="32">
        <f>J20/US!$I$3</f>
        <v>2.1267454150729352</v>
      </c>
      <c r="T20" s="1"/>
      <c r="U20" s="1"/>
    </row>
    <row r="21" spans="1:21" ht="15.75" customHeight="1">
      <c r="A21" s="28">
        <v>44670</v>
      </c>
      <c r="B21" s="29" t="s">
        <v>42</v>
      </c>
      <c r="C21" s="30">
        <v>77895</v>
      </c>
      <c r="D21" s="31">
        <v>152</v>
      </c>
      <c r="E21" s="31">
        <v>8</v>
      </c>
      <c r="F21" s="31">
        <v>5</v>
      </c>
      <c r="G21" s="29">
        <v>1259</v>
      </c>
      <c r="H21" s="1"/>
      <c r="I21" s="1"/>
      <c r="J21" s="21">
        <f t="shared" si="0"/>
        <v>3.1796502384737681E-3</v>
      </c>
      <c r="K21" s="22">
        <f t="shared" si="1"/>
        <v>1.6</v>
      </c>
      <c r="L21" s="23">
        <f t="shared" si="2"/>
        <v>6.354249404289118E-3</v>
      </c>
      <c r="M21" s="1">
        <f t="shared" si="3"/>
        <v>5.0874403815580295E-3</v>
      </c>
      <c r="N21" s="1"/>
      <c r="O21" s="32">
        <f t="shared" ref="O21:Q21" si="16">J21/J$5</f>
        <v>1.4517198447582533</v>
      </c>
      <c r="P21" s="32">
        <f t="shared" si="16"/>
        <v>0.33580246913580247</v>
      </c>
      <c r="Q21" s="32">
        <f t="shared" si="16"/>
        <v>0.60887987919081377</v>
      </c>
      <c r="R21" s="1"/>
      <c r="S21" s="32">
        <f>J21/US!$I$3</f>
        <v>0.14086228423511291</v>
      </c>
      <c r="T21" s="1"/>
      <c r="U21" s="1"/>
    </row>
    <row r="22" spans="1:21" ht="15.75" customHeight="1">
      <c r="A22" s="28">
        <v>44670</v>
      </c>
      <c r="B22" s="29" t="s">
        <v>43</v>
      </c>
      <c r="C22" s="30">
        <v>77701</v>
      </c>
      <c r="D22" s="31">
        <v>104</v>
      </c>
      <c r="E22" s="31">
        <v>850</v>
      </c>
      <c r="F22" s="31">
        <v>53</v>
      </c>
      <c r="G22" s="29">
        <v>11743</v>
      </c>
      <c r="H22" s="1"/>
      <c r="I22" s="1"/>
      <c r="J22" s="21">
        <f t="shared" si="0"/>
        <v>4.4285470958950772E-3</v>
      </c>
      <c r="K22" s="22">
        <f t="shared" si="1"/>
        <v>16.037735849056602</v>
      </c>
      <c r="L22" s="23">
        <f t="shared" si="2"/>
        <v>7.2383547645405777E-2</v>
      </c>
      <c r="M22" s="1">
        <f t="shared" si="3"/>
        <v>7.1023868519071984E-2</v>
      </c>
      <c r="N22" s="1"/>
      <c r="O22" s="32">
        <f t="shared" ref="O22:Q22" si="17">J22/J$5</f>
        <v>2.0219235514543068</v>
      </c>
      <c r="P22" s="32">
        <f t="shared" si="17"/>
        <v>3.365944560913114</v>
      </c>
      <c r="Q22" s="32">
        <f t="shared" si="17"/>
        <v>6.9359703942353894</v>
      </c>
      <c r="R22" s="1"/>
      <c r="S22" s="32">
        <f>J22/US!$I$3</f>
        <v>0.19618989919783991</v>
      </c>
      <c r="T22" s="1"/>
      <c r="U22" s="1"/>
    </row>
    <row r="23" spans="1:21" ht="15.75" customHeight="1">
      <c r="A23" s="28">
        <v>44670</v>
      </c>
      <c r="B23" s="29" t="s">
        <v>44</v>
      </c>
      <c r="C23" s="30">
        <v>77439</v>
      </c>
      <c r="D23" s="31">
        <v>172</v>
      </c>
      <c r="E23" s="33">
        <v>1921</v>
      </c>
      <c r="F23" s="34">
        <v>178</v>
      </c>
      <c r="G23" s="29">
        <v>5895</v>
      </c>
      <c r="H23" s="1"/>
      <c r="I23" s="1"/>
      <c r="J23" s="21">
        <f t="shared" si="0"/>
        <v>3.0030539531727182E-2</v>
      </c>
      <c r="K23" s="22">
        <f t="shared" si="1"/>
        <v>10.792134831460674</v>
      </c>
      <c r="L23" s="23">
        <f t="shared" si="2"/>
        <v>0.32586938083121292</v>
      </c>
      <c r="M23" s="1">
        <f t="shared" si="3"/>
        <v>0.32409363168790961</v>
      </c>
      <c r="N23" s="1"/>
      <c r="O23" s="32">
        <f t="shared" ref="O23:Q23" si="18">J23/J$5</f>
        <v>13.710920043813251</v>
      </c>
      <c r="P23" s="32">
        <f t="shared" si="18"/>
        <v>2.2650159522818698</v>
      </c>
      <c r="Q23" s="32">
        <f t="shared" si="18"/>
        <v>31.225609290463776</v>
      </c>
      <c r="R23" s="1"/>
      <c r="S23" s="32">
        <f>J23/US!$I$3</f>
        <v>1.3303885893067378</v>
      </c>
      <c r="T23" s="1"/>
      <c r="U23" s="1"/>
    </row>
    <row r="24" spans="1:21" ht="15.75" customHeight="1">
      <c r="A24" s="28">
        <v>44670</v>
      </c>
      <c r="B24" s="29" t="s">
        <v>45</v>
      </c>
      <c r="C24" s="30">
        <v>77357</v>
      </c>
      <c r="D24" s="31">
        <v>181</v>
      </c>
      <c r="E24" s="31">
        <v>3746</v>
      </c>
      <c r="F24" s="31">
        <v>549</v>
      </c>
      <c r="G24" s="29">
        <v>21705</v>
      </c>
      <c r="H24" s="1"/>
      <c r="I24" s="1"/>
      <c r="J24" s="21">
        <f t="shared" si="0"/>
        <v>2.5248802064135642E-2</v>
      </c>
      <c r="K24" s="22">
        <f t="shared" si="1"/>
        <v>6.8233151183970859</v>
      </c>
      <c r="L24" s="23">
        <f t="shared" si="2"/>
        <v>0.17258696152960148</v>
      </c>
      <c r="M24" s="1">
        <f t="shared" si="3"/>
        <v>0.17228053284563227</v>
      </c>
      <c r="N24" s="1"/>
      <c r="O24" s="32">
        <f t="shared" ref="O24:Q24" si="19">J24/J$5</f>
        <v>11.527741815550401</v>
      </c>
      <c r="P24" s="32">
        <f t="shared" si="19"/>
        <v>1.4320537902808699</v>
      </c>
      <c r="Q24" s="32">
        <f t="shared" si="19"/>
        <v>16.537709114017652</v>
      </c>
      <c r="R24" s="1"/>
      <c r="S24" s="32">
        <f>J24/US!$I$3</f>
        <v>1.1185519369141526</v>
      </c>
      <c r="T24" s="1"/>
      <c r="U24" s="1"/>
    </row>
    <row r="25" spans="1:21" ht="15.75" customHeight="1">
      <c r="A25" s="28">
        <v>44670</v>
      </c>
      <c r="B25" s="29" t="s">
        <v>46</v>
      </c>
      <c r="C25" s="30">
        <v>77234</v>
      </c>
      <c r="D25" s="31">
        <v>100</v>
      </c>
      <c r="E25" s="31">
        <v>3984</v>
      </c>
      <c r="F25" s="31">
        <v>457</v>
      </c>
      <c r="G25" s="29">
        <v>29748</v>
      </c>
      <c r="H25" s="1"/>
      <c r="I25" s="1"/>
      <c r="J25" s="21">
        <f t="shared" si="0"/>
        <v>1.5329276901872458E-2</v>
      </c>
      <c r="K25" s="22">
        <f t="shared" si="1"/>
        <v>8.7177242888402624</v>
      </c>
      <c r="L25" s="23">
        <f t="shared" si="2"/>
        <v>0.13392496974586526</v>
      </c>
      <c r="M25" s="1">
        <f t="shared" si="3"/>
        <v>0.13363640957781153</v>
      </c>
      <c r="N25" s="1"/>
      <c r="O25" s="32">
        <f t="shared" ref="O25:Q25" si="20">J25/J$5</f>
        <v>6.9988249697942857</v>
      </c>
      <c r="P25" s="32">
        <f t="shared" si="20"/>
        <v>1.8296458383985736</v>
      </c>
      <c r="Q25" s="32">
        <f t="shared" si="20"/>
        <v>12.833021527995657</v>
      </c>
      <c r="R25" s="1"/>
      <c r="S25" s="32">
        <f>J25/US!$I$3</f>
        <v>0.67910518394211217</v>
      </c>
      <c r="T25" s="1"/>
      <c r="U25" s="1"/>
    </row>
    <row r="26" spans="1:21" ht="15.75" customHeight="1">
      <c r="A26" s="28">
        <v>44670</v>
      </c>
      <c r="B26" s="29" t="s">
        <v>47</v>
      </c>
      <c r="C26" s="30">
        <v>77130</v>
      </c>
      <c r="D26" s="31">
        <v>127</v>
      </c>
      <c r="E26" s="31">
        <v>2528</v>
      </c>
      <c r="F26" s="31">
        <v>484</v>
      </c>
      <c r="G26" s="29">
        <v>140511</v>
      </c>
      <c r="H26" s="1"/>
      <c r="I26" s="1"/>
      <c r="J26" s="21">
        <f t="shared" si="0"/>
        <v>3.4374777595900649E-3</v>
      </c>
      <c r="K26" s="22">
        <f t="shared" si="1"/>
        <v>5.223140495867769</v>
      </c>
      <c r="L26" s="23">
        <f t="shared" si="2"/>
        <v>1.7991473977126346E-2</v>
      </c>
      <c r="M26" s="1">
        <f t="shared" si="3"/>
        <v>1.7954429289759679E-2</v>
      </c>
      <c r="N26" s="1"/>
      <c r="O26" s="32">
        <f t="shared" ref="O26:Q26" si="21">J26/J$5</f>
        <v>1.5694350967065356</v>
      </c>
      <c r="P26" s="32">
        <f t="shared" si="21"/>
        <v>1.0962146719722479</v>
      </c>
      <c r="Q26" s="32">
        <f t="shared" si="21"/>
        <v>1.723987493198327</v>
      </c>
      <c r="R26" s="1"/>
      <c r="S26" s="32">
        <f>J26/US!$I$3</f>
        <v>0.15228434982071365</v>
      </c>
      <c r="T26" s="1"/>
      <c r="U26" s="1"/>
    </row>
    <row r="27" spans="1:21" ht="15.75" customHeight="1">
      <c r="A27" s="28">
        <v>44670</v>
      </c>
      <c r="B27" s="29" t="s">
        <v>48</v>
      </c>
      <c r="C27" s="30">
        <v>76972</v>
      </c>
      <c r="D27" s="31">
        <v>292</v>
      </c>
      <c r="E27" s="31">
        <v>3788</v>
      </c>
      <c r="F27" s="31">
        <v>532</v>
      </c>
      <c r="G27" s="29">
        <v>13238</v>
      </c>
      <c r="H27" s="1"/>
      <c r="I27" s="1"/>
      <c r="J27" s="21">
        <f t="shared" si="0"/>
        <v>4.0114829644179194E-2</v>
      </c>
      <c r="K27" s="22">
        <f t="shared" si="1"/>
        <v>7.1203007518796992</v>
      </c>
      <c r="L27" s="23">
        <f t="shared" si="2"/>
        <v>0.28614594349599637</v>
      </c>
      <c r="M27" s="1">
        <f t="shared" si="3"/>
        <v>0.28562965167697518</v>
      </c>
      <c r="N27" s="1"/>
      <c r="O27" s="32">
        <f t="shared" ref="O27:Q27" si="22">J27/J$5</f>
        <v>18.315062945886975</v>
      </c>
      <c r="P27" s="32">
        <f t="shared" si="22"/>
        <v>1.4943841084191962</v>
      </c>
      <c r="Q27" s="32">
        <f t="shared" si="22"/>
        <v>27.419211368880084</v>
      </c>
      <c r="R27" s="1"/>
      <c r="S27" s="32">
        <f>J27/US!$I$3</f>
        <v>1.7771346253774827</v>
      </c>
      <c r="T27" s="1"/>
      <c r="U27" s="1"/>
    </row>
    <row r="28" spans="1:21" ht="15.75" customHeight="1">
      <c r="A28" s="28">
        <v>44670</v>
      </c>
      <c r="B28" s="29" t="s">
        <v>49</v>
      </c>
      <c r="C28" s="30">
        <v>76788</v>
      </c>
      <c r="D28" s="31">
        <v>162</v>
      </c>
      <c r="E28" s="31">
        <v>7655</v>
      </c>
      <c r="F28" s="31">
        <v>758</v>
      </c>
      <c r="G28" s="29">
        <v>31271</v>
      </c>
      <c r="H28" s="1"/>
      <c r="I28" s="1"/>
      <c r="J28" s="21">
        <f t="shared" si="0"/>
        <v>2.4208506555804286E-2</v>
      </c>
      <c r="K28" s="22">
        <f t="shared" si="1"/>
        <v>10.098944591029024</v>
      </c>
      <c r="L28" s="23">
        <f t="shared" si="2"/>
        <v>0.2447954974257299</v>
      </c>
      <c r="M28" s="1">
        <f t="shared" si="3"/>
        <v>0.24448036633863038</v>
      </c>
      <c r="N28" s="1"/>
      <c r="O28" s="32">
        <f t="shared" ref="O28:Q28" si="23">J28/J$5</f>
        <v>11.052778369702215</v>
      </c>
      <c r="P28" s="32">
        <f t="shared" si="23"/>
        <v>2.119531580833252</v>
      </c>
      <c r="Q28" s="32">
        <f t="shared" si="23"/>
        <v>23.45690944998541</v>
      </c>
      <c r="R28" s="1"/>
      <c r="S28" s="32">
        <f>J28/US!$I$3</f>
        <v>1.072465609616273</v>
      </c>
      <c r="T28" s="1"/>
      <c r="U28" s="1"/>
    </row>
    <row r="29" spans="1:21" ht="15.75" customHeight="1">
      <c r="A29" s="28">
        <v>44670</v>
      </c>
      <c r="B29" s="35" t="s">
        <v>50</v>
      </c>
      <c r="C29" s="36">
        <v>76660</v>
      </c>
      <c r="D29" s="37">
        <v>271</v>
      </c>
      <c r="E29" s="31">
        <v>858</v>
      </c>
      <c r="F29" s="31">
        <v>158</v>
      </c>
      <c r="G29" s="29">
        <v>3329</v>
      </c>
      <c r="H29" s="1"/>
      <c r="I29" s="1"/>
      <c r="J29" s="21">
        <f t="shared" si="0"/>
        <v>4.7175480769230768E-2</v>
      </c>
      <c r="K29" s="22">
        <f t="shared" si="1"/>
        <v>5.4303797468354427</v>
      </c>
      <c r="L29" s="23">
        <f t="shared" si="2"/>
        <v>0.25773505557224391</v>
      </c>
      <c r="M29" s="1">
        <f t="shared" si="3"/>
        <v>0.25618077531645567</v>
      </c>
      <c r="N29" s="1"/>
      <c r="O29" s="32">
        <f t="shared" ref="O29:Q29" si="24">J29/J$5</f>
        <v>21.538715419082298</v>
      </c>
      <c r="P29" s="32">
        <f t="shared" si="24"/>
        <v>1.1397093295827472</v>
      </c>
      <c r="Q29" s="32">
        <f t="shared" si="24"/>
        <v>24.696809885072817</v>
      </c>
      <c r="R29" s="1"/>
      <c r="S29" s="32">
        <f>J29/US!$I$3</f>
        <v>2.0899298610381769</v>
      </c>
      <c r="T29" s="1"/>
      <c r="U29" s="1"/>
    </row>
    <row r="30" spans="1:21" ht="15.75" customHeight="1">
      <c r="A30" s="28">
        <v>44670</v>
      </c>
      <c r="B30" s="35" t="s">
        <v>51</v>
      </c>
      <c r="C30" s="36">
        <v>76646</v>
      </c>
      <c r="D30" s="37">
        <v>198</v>
      </c>
      <c r="E30" s="31">
        <v>4368</v>
      </c>
      <c r="F30" s="31">
        <v>561</v>
      </c>
      <c r="G30" s="29">
        <v>31395</v>
      </c>
      <c r="H30" s="1"/>
      <c r="I30" s="1"/>
      <c r="J30" s="21">
        <f t="shared" si="0"/>
        <v>1.7837803401923934E-2</v>
      </c>
      <c r="K30" s="22">
        <f t="shared" si="1"/>
        <v>7.786096256684492</v>
      </c>
      <c r="L30" s="23">
        <f t="shared" si="2"/>
        <v>0.1391304347826087</v>
      </c>
      <c r="M30" s="1">
        <f t="shared" si="3"/>
        <v>0.13888685429519385</v>
      </c>
      <c r="N30" s="1"/>
      <c r="O30" s="32">
        <f t="shared" ref="O30:Q30" si="25">J30/J$5</f>
        <v>8.1441326068300803</v>
      </c>
      <c r="P30" s="32">
        <f t="shared" si="25"/>
        <v>1.6341189674523009</v>
      </c>
      <c r="Q30" s="32">
        <f t="shared" si="25"/>
        <v>13.331822050456253</v>
      </c>
      <c r="R30" s="1"/>
      <c r="S30" s="32">
        <f>J30/US!$I$3</f>
        <v>0.79023588900707409</v>
      </c>
      <c r="T30" s="1"/>
      <c r="U30" s="1"/>
    </row>
    <row r="31" spans="1:21" ht="15.75" customHeight="1">
      <c r="A31" s="28">
        <v>44670</v>
      </c>
      <c r="B31" s="35" t="s">
        <v>52</v>
      </c>
      <c r="C31" s="36">
        <v>76531</v>
      </c>
      <c r="D31" s="37">
        <v>132</v>
      </c>
      <c r="E31" s="31">
        <v>818</v>
      </c>
      <c r="F31" s="31">
        <v>73</v>
      </c>
      <c r="G31" s="29">
        <v>655</v>
      </c>
      <c r="H31" s="1"/>
      <c r="I31" s="1"/>
      <c r="J31" s="21">
        <f t="shared" si="0"/>
        <v>0.11009174311926606</v>
      </c>
      <c r="K31" s="22">
        <f t="shared" si="1"/>
        <v>11.205479452054794</v>
      </c>
      <c r="L31" s="23">
        <f t="shared" si="2"/>
        <v>1.248854961832061</v>
      </c>
      <c r="M31" s="1">
        <f t="shared" si="3"/>
        <v>1.2336307653638305</v>
      </c>
      <c r="N31" s="1"/>
      <c r="O31" s="32">
        <f t="shared" ref="O31:Q31" si="26">J31/J$5</f>
        <v>50.264134808418788</v>
      </c>
      <c r="P31" s="32">
        <f t="shared" si="26"/>
        <v>2.3517672924065618</v>
      </c>
      <c r="Q31" s="32">
        <f t="shared" si="26"/>
        <v>119.66836834794081</v>
      </c>
      <c r="R31" s="1"/>
      <c r="S31" s="32">
        <f>J31/US!$I$3</f>
        <v>4.8771950523240015</v>
      </c>
      <c r="T31" s="1"/>
      <c r="U31" s="1"/>
    </row>
    <row r="32" spans="1:21" ht="15.75" customHeight="1">
      <c r="A32" s="28">
        <v>44670</v>
      </c>
      <c r="B32" s="35" t="s">
        <v>53</v>
      </c>
      <c r="C32" s="36">
        <v>76299</v>
      </c>
      <c r="D32" s="37">
        <v>100</v>
      </c>
      <c r="E32" s="31">
        <v>3</v>
      </c>
      <c r="F32" s="31">
        <v>78</v>
      </c>
      <c r="G32" s="29">
        <v>5216</v>
      </c>
      <c r="H32" s="1"/>
      <c r="I32" s="1"/>
      <c r="J32" s="21">
        <f t="shared" si="0"/>
        <v>1.4765100671140939E-2</v>
      </c>
      <c r="K32" s="22">
        <f t="shared" si="1"/>
        <v>3.8461538461538464E-2</v>
      </c>
      <c r="L32" s="23">
        <f t="shared" si="2"/>
        <v>5.7515337423312887E-4</v>
      </c>
      <c r="M32" s="1">
        <f t="shared" si="3"/>
        <v>5.6788848735157458E-4</v>
      </c>
      <c r="N32" s="1"/>
      <c r="O32" s="32">
        <f t="shared" ref="O32:Q32" si="27">J32/J$5</f>
        <v>6.741241346229768</v>
      </c>
      <c r="P32" s="32">
        <f t="shared" si="27"/>
        <v>8.0721747388414061E-3</v>
      </c>
      <c r="Q32" s="32">
        <f t="shared" si="27"/>
        <v>5.5112617515905481E-2</v>
      </c>
      <c r="R32" s="1"/>
      <c r="S32" s="32">
        <f>J32/US!$I$3</f>
        <v>0.65411150645821892</v>
      </c>
      <c r="T32" s="1"/>
      <c r="U32" s="1"/>
    </row>
    <row r="33" spans="1:21" ht="15.75" customHeight="1">
      <c r="A33" s="28">
        <v>44670</v>
      </c>
      <c r="B33" s="35" t="s">
        <v>54</v>
      </c>
      <c r="C33" s="36">
        <v>76250</v>
      </c>
      <c r="D33" s="38">
        <v>1879</v>
      </c>
      <c r="E33" s="33">
        <v>14843</v>
      </c>
      <c r="F33" s="31">
        <v>2621</v>
      </c>
      <c r="G33" s="29">
        <v>55891</v>
      </c>
      <c r="H33" s="1"/>
      <c r="I33" s="1"/>
      <c r="J33" s="21">
        <f t="shared" si="0"/>
        <v>4.6877795670066204E-2</v>
      </c>
      <c r="K33" s="22">
        <f t="shared" si="1"/>
        <v>5.6631056848531092</v>
      </c>
      <c r="L33" s="23">
        <f t="shared" si="2"/>
        <v>0.26557048540909983</v>
      </c>
      <c r="M33" s="1">
        <f t="shared" si="3"/>
        <v>0.26547391115253438</v>
      </c>
      <c r="N33" s="1"/>
      <c r="O33" s="32">
        <f t="shared" ref="O33:Q33" si="28">J33/J$5</f>
        <v>21.402802556492272</v>
      </c>
      <c r="P33" s="32">
        <f t="shared" si="28"/>
        <v>1.188553044969171</v>
      </c>
      <c r="Q33" s="32">
        <f t="shared" si="28"/>
        <v>25.447620133290744</v>
      </c>
      <c r="R33" s="1"/>
      <c r="S33" s="32">
        <f>J33/US!$I$3</f>
        <v>2.0767420573786133</v>
      </c>
      <c r="T33" s="1"/>
      <c r="U33" s="1"/>
    </row>
    <row r="34" spans="1:21" ht="15.75" customHeight="1">
      <c r="A34" s="28">
        <v>44670</v>
      </c>
      <c r="B34" s="35" t="s">
        <v>55</v>
      </c>
      <c r="C34" s="36">
        <v>76079</v>
      </c>
      <c r="D34" s="37">
        <v>206</v>
      </c>
      <c r="E34" s="33">
        <v>6593</v>
      </c>
      <c r="F34" s="31">
        <v>670</v>
      </c>
      <c r="G34" s="29">
        <v>37215</v>
      </c>
      <c r="H34" s="1"/>
      <c r="I34" s="1"/>
      <c r="J34" s="21">
        <f t="shared" si="0"/>
        <v>1.7977105390444455E-2</v>
      </c>
      <c r="K34" s="22">
        <f t="shared" si="1"/>
        <v>9.8402985074626859</v>
      </c>
      <c r="L34" s="23">
        <f t="shared" si="2"/>
        <v>0.17715974741367729</v>
      </c>
      <c r="M34" s="1">
        <f t="shared" si="3"/>
        <v>0.17690008334208998</v>
      </c>
      <c r="N34" s="1"/>
      <c r="O34" s="32">
        <f t="shared" ref="O34:Q34" si="29">J34/J$5</f>
        <v>8.2077331433616063</v>
      </c>
      <c r="P34" s="32">
        <f t="shared" si="29"/>
        <v>2.065247834899576</v>
      </c>
      <c r="Q34" s="32">
        <f t="shared" si="29"/>
        <v>16.975884756727261</v>
      </c>
      <c r="R34" s="1"/>
      <c r="S34" s="32">
        <f>J34/US!$I$3</f>
        <v>0.79640713264389396</v>
      </c>
      <c r="T34" s="1"/>
      <c r="U34" s="1"/>
    </row>
    <row r="35" spans="1:21" ht="15.75" customHeight="1">
      <c r="A35" s="28">
        <v>44670</v>
      </c>
      <c r="B35" s="35" t="s">
        <v>56</v>
      </c>
      <c r="C35" s="36">
        <v>75996</v>
      </c>
      <c r="D35" s="37">
        <v>141</v>
      </c>
      <c r="E35" s="31">
        <v>424</v>
      </c>
      <c r="F35" s="31">
        <v>38</v>
      </c>
      <c r="G35" s="29">
        <v>1548</v>
      </c>
      <c r="H35" s="1"/>
      <c r="I35" s="1"/>
      <c r="J35" s="21">
        <f t="shared" si="0"/>
        <v>2.3917259211376857E-2</v>
      </c>
      <c r="K35" s="22">
        <f t="shared" si="1"/>
        <v>11.157894736842104</v>
      </c>
      <c r="L35" s="23">
        <f t="shared" si="2"/>
        <v>0.27390180878552972</v>
      </c>
      <c r="M35" s="1">
        <f t="shared" si="3"/>
        <v>0.26686626067431019</v>
      </c>
      <c r="N35" s="1"/>
      <c r="O35" s="32">
        <f t="shared" ref="O35:Q35" si="30">J35/J$5</f>
        <v>10.919804766340926</v>
      </c>
      <c r="P35" s="32">
        <f t="shared" si="30"/>
        <v>2.3417803768680958</v>
      </c>
      <c r="Q35" s="32">
        <f t="shared" si="30"/>
        <v>26.245948125817463</v>
      </c>
      <c r="R35" s="1"/>
      <c r="S35" s="32">
        <f>J35/US!$I$3</f>
        <v>1.0595630061421404</v>
      </c>
      <c r="T35" s="1"/>
      <c r="U35" s="1"/>
    </row>
    <row r="36" spans="1:21" ht="15.75" customHeight="1">
      <c r="A36" s="28">
        <v>44670</v>
      </c>
      <c r="B36" s="35" t="s">
        <v>57</v>
      </c>
      <c r="C36" s="36">
        <v>75979</v>
      </c>
      <c r="D36" s="37">
        <v>171</v>
      </c>
      <c r="E36" s="31">
        <v>341</v>
      </c>
      <c r="F36" s="31">
        <v>83</v>
      </c>
      <c r="G36" s="29">
        <v>2174</v>
      </c>
      <c r="H36" s="1"/>
      <c r="I36" s="1"/>
      <c r="J36" s="21">
        <f t="shared" si="0"/>
        <v>3.7735849056603772E-2</v>
      </c>
      <c r="K36" s="22">
        <f t="shared" si="1"/>
        <v>4.1084337349397586</v>
      </c>
      <c r="L36" s="23">
        <f t="shared" si="2"/>
        <v>0.15685372585096596</v>
      </c>
      <c r="M36" s="1">
        <f t="shared" si="3"/>
        <v>0.15503523528074561</v>
      </c>
      <c r="N36" s="1"/>
      <c r="O36" s="32">
        <f t="shared" ref="O36:Q36" si="31">J36/J$5</f>
        <v>17.228901553829079</v>
      </c>
      <c r="P36" s="32">
        <f t="shared" si="31"/>
        <v>0.86226387029599871</v>
      </c>
      <c r="Q36" s="32">
        <f t="shared" si="31"/>
        <v>15.030111594659671</v>
      </c>
      <c r="R36" s="1"/>
      <c r="S36" s="32">
        <f>J36/US!$I$3</f>
        <v>1.6717429581865286</v>
      </c>
      <c r="T36" s="1"/>
      <c r="U36" s="1"/>
    </row>
    <row r="37" spans="1:21" ht="15.75" customHeight="1">
      <c r="A37" s="28">
        <v>44670</v>
      </c>
      <c r="B37" s="35" t="s">
        <v>58</v>
      </c>
      <c r="C37" s="36">
        <v>75502</v>
      </c>
      <c r="D37" s="37">
        <v>112</v>
      </c>
      <c r="E37" s="31">
        <v>36</v>
      </c>
      <c r="F37" s="34">
        <v>22</v>
      </c>
      <c r="G37" s="29">
        <v>295</v>
      </c>
      <c r="H37" s="1"/>
      <c r="I37" s="1"/>
      <c r="J37" s="21">
        <f t="shared" si="0"/>
        <v>7.1428571428571425E-2</v>
      </c>
      <c r="K37" s="22">
        <f t="shared" si="1"/>
        <v>1.6363636363636365</v>
      </c>
      <c r="L37" s="23">
        <f t="shared" si="2"/>
        <v>0.12203389830508475</v>
      </c>
      <c r="M37" s="1">
        <f t="shared" si="3"/>
        <v>0.11688311688311688</v>
      </c>
      <c r="N37" s="1"/>
      <c r="O37" s="32">
        <f t="shared" ref="O37:Q37" si="32">J37/J$5</f>
        <v>32.611849369747901</v>
      </c>
      <c r="P37" s="32">
        <f t="shared" si="32"/>
        <v>0.34343434343434348</v>
      </c>
      <c r="Q37" s="32">
        <f t="shared" si="32"/>
        <v>11.693589679849341</v>
      </c>
      <c r="R37" s="1"/>
      <c r="S37" s="32">
        <f>J37/US!$I$3</f>
        <v>3.1643705994245006</v>
      </c>
      <c r="T37" s="1"/>
      <c r="U37" s="1"/>
    </row>
    <row r="38" spans="1:21" ht="15.75" customHeight="1">
      <c r="A38" s="28">
        <v>44670</v>
      </c>
      <c r="B38" s="35" t="s">
        <v>59</v>
      </c>
      <c r="C38" s="36">
        <v>75436</v>
      </c>
      <c r="D38" s="37">
        <v>124</v>
      </c>
      <c r="E38" s="31">
        <v>210</v>
      </c>
      <c r="F38" s="31">
        <v>39</v>
      </c>
      <c r="G38" s="29">
        <v>524</v>
      </c>
      <c r="H38" s="1"/>
      <c r="I38" s="1"/>
      <c r="J38" s="21">
        <f t="shared" si="0"/>
        <v>7.2657743785850867E-2</v>
      </c>
      <c r="K38" s="22">
        <f t="shared" si="1"/>
        <v>5.384615384615385</v>
      </c>
      <c r="L38" s="23">
        <f t="shared" si="2"/>
        <v>0.40076335877862596</v>
      </c>
      <c r="M38" s="1">
        <f t="shared" si="3"/>
        <v>0.39123400500073546</v>
      </c>
      <c r="N38" s="1"/>
      <c r="O38" s="32">
        <f t="shared" ref="O38:Q38" si="33">J38/J$5</f>
        <v>33.173047542458676</v>
      </c>
      <c r="P38" s="32">
        <f t="shared" si="33"/>
        <v>1.1301044634377968</v>
      </c>
      <c r="Q38" s="32">
        <f t="shared" si="33"/>
        <v>38.402135319479783</v>
      </c>
      <c r="R38" s="1"/>
      <c r="S38" s="32">
        <f>J38/US!$I$3</f>
        <v>3.2188243955905058</v>
      </c>
      <c r="T38" s="1"/>
      <c r="U38" s="1"/>
    </row>
    <row r="39" spans="1:21" ht="15.75" customHeight="1">
      <c r="A39" s="28">
        <v>44670</v>
      </c>
      <c r="B39" s="35" t="s">
        <v>60</v>
      </c>
      <c r="C39" s="36">
        <v>75150</v>
      </c>
      <c r="D39" s="37">
        <v>107</v>
      </c>
      <c r="E39" s="31">
        <v>2416</v>
      </c>
      <c r="F39" s="34">
        <v>282</v>
      </c>
      <c r="G39" s="29">
        <v>12205</v>
      </c>
      <c r="H39" s="1"/>
      <c r="I39" s="1"/>
      <c r="J39" s="21">
        <f t="shared" si="0"/>
        <v>2.302523762700754E-2</v>
      </c>
      <c r="K39" s="22">
        <f t="shared" si="1"/>
        <v>8.5673758865248235</v>
      </c>
      <c r="L39" s="23">
        <f t="shared" si="2"/>
        <v>0.19795165915608356</v>
      </c>
      <c r="M39" s="1">
        <f t="shared" si="3"/>
        <v>0.19726586562712844</v>
      </c>
      <c r="N39" s="1"/>
      <c r="O39" s="32">
        <f t="shared" ref="O39:Q39" si="34">J39/J$5</f>
        <v>10.512538136724702</v>
      </c>
      <c r="P39" s="32">
        <f t="shared" si="34"/>
        <v>1.7980912354434815</v>
      </c>
      <c r="Q39" s="32">
        <f t="shared" si="34"/>
        <v>18.968217116441853</v>
      </c>
      <c r="R39" s="1"/>
      <c r="S39" s="32">
        <f>J39/US!$I$3</f>
        <v>1.0200453898833157</v>
      </c>
      <c r="T39" s="1"/>
      <c r="U39" s="1"/>
    </row>
    <row r="40" spans="1:21" ht="15.75" customHeight="1">
      <c r="A40" s="28">
        <v>44670</v>
      </c>
      <c r="B40" s="35" t="s">
        <v>61</v>
      </c>
      <c r="C40" s="36">
        <v>75113</v>
      </c>
      <c r="D40" s="38">
        <v>1023</v>
      </c>
      <c r="E40" s="33">
        <v>18674</v>
      </c>
      <c r="F40" s="31">
        <v>3224</v>
      </c>
      <c r="G40" s="29">
        <v>31628</v>
      </c>
      <c r="H40" s="1"/>
      <c r="I40" s="1"/>
      <c r="J40" s="21">
        <f t="shared" si="0"/>
        <v>0.10190659879217125</v>
      </c>
      <c r="K40" s="22">
        <f t="shared" si="1"/>
        <v>5.7921836228287837</v>
      </c>
      <c r="L40" s="23">
        <f t="shared" si="2"/>
        <v>0.5904262046288099</v>
      </c>
      <c r="M40" s="1">
        <f t="shared" si="3"/>
        <v>0.59026173258219783</v>
      </c>
      <c r="N40" s="1"/>
      <c r="O40" s="32">
        <f t="shared" ref="O40:Q40" si="35">J40/J$5</f>
        <v>46.527077094310712</v>
      </c>
      <c r="P40" s="32">
        <f t="shared" si="35"/>
        <v>1.2156434763961645</v>
      </c>
      <c r="Q40" s="32">
        <f t="shared" si="35"/>
        <v>56.576097863394992</v>
      </c>
      <c r="R40" s="1"/>
      <c r="S40" s="32">
        <f>J40/US!$I$3</f>
        <v>4.5145834314741302</v>
      </c>
      <c r="T40" s="1"/>
      <c r="U40" s="1"/>
    </row>
    <row r="41" spans="1:21" ht="15.75" customHeight="1">
      <c r="A41" s="28">
        <v>44670</v>
      </c>
      <c r="B41" s="35" t="s">
        <v>62</v>
      </c>
      <c r="C41" s="36">
        <v>75075</v>
      </c>
      <c r="D41" s="37">
        <v>100</v>
      </c>
      <c r="E41" s="31">
        <v>240</v>
      </c>
      <c r="F41" s="31">
        <v>64</v>
      </c>
      <c r="G41" s="29">
        <v>878</v>
      </c>
      <c r="H41" s="1"/>
      <c r="I41" s="1"/>
      <c r="J41" s="21">
        <f t="shared" si="0"/>
        <v>7.1835803876852913E-2</v>
      </c>
      <c r="K41" s="22">
        <f t="shared" si="1"/>
        <v>3.75</v>
      </c>
      <c r="L41" s="23">
        <f t="shared" si="2"/>
        <v>0.27334851936218679</v>
      </c>
      <c r="M41" s="1">
        <f t="shared" si="3"/>
        <v>0.26938426453819841</v>
      </c>
      <c r="N41" s="1"/>
      <c r="O41" s="32">
        <f t="shared" ref="O41:Q41" si="36">J41/J$5</f>
        <v>32.797777815413511</v>
      </c>
      <c r="P41" s="32">
        <f t="shared" si="36"/>
        <v>0.78703703703703709</v>
      </c>
      <c r="Q41" s="32">
        <f t="shared" si="36"/>
        <v>26.19293056610141</v>
      </c>
      <c r="R41" s="1"/>
      <c r="S41" s="32">
        <f>J41/US!$I$3</f>
        <v>3.1824114808351309</v>
      </c>
      <c r="T41" s="1"/>
      <c r="U41" s="1"/>
    </row>
    <row r="42" spans="1:21" ht="15.75" customHeight="1">
      <c r="A42" s="28">
        <v>44670</v>
      </c>
      <c r="B42" s="35" t="s">
        <v>63</v>
      </c>
      <c r="C42" s="36">
        <v>74771</v>
      </c>
      <c r="D42" s="37">
        <v>190</v>
      </c>
      <c r="E42" s="31">
        <v>968</v>
      </c>
      <c r="F42" s="31">
        <v>188</v>
      </c>
      <c r="G42" s="29">
        <v>6438</v>
      </c>
      <c r="H42" s="1"/>
      <c r="I42" s="1"/>
      <c r="J42" s="21">
        <f t="shared" si="0"/>
        <v>2.9050800062140749E-2</v>
      </c>
      <c r="K42" s="22">
        <f t="shared" si="1"/>
        <v>5.1489361702127656</v>
      </c>
      <c r="L42" s="23">
        <f t="shared" si="2"/>
        <v>0.15035725380552967</v>
      </c>
      <c r="M42" s="1">
        <f t="shared" si="3"/>
        <v>0.14958071521357577</v>
      </c>
      <c r="N42" s="1"/>
      <c r="O42" s="32">
        <f t="shared" ref="O42:Q42" si="37">J42/J$5</f>
        <v>13.263604419760759</v>
      </c>
      <c r="P42" s="32">
        <f t="shared" si="37"/>
        <v>1.0806409246125557</v>
      </c>
      <c r="Q42" s="32">
        <f t="shared" si="37"/>
        <v>14.407603590563744</v>
      </c>
      <c r="R42" s="1"/>
      <c r="S42" s="32">
        <f>J42/US!$I$3</f>
        <v>1.286984966489567</v>
      </c>
      <c r="T42" s="1"/>
      <c r="U42" s="1"/>
    </row>
    <row r="43" spans="1:21" ht="15.75" customHeight="1">
      <c r="A43" s="28">
        <v>44670</v>
      </c>
      <c r="B43" s="35" t="s">
        <v>64</v>
      </c>
      <c r="C43" s="36">
        <v>74502</v>
      </c>
      <c r="D43" s="37">
        <v>343</v>
      </c>
      <c r="E43" s="31">
        <v>683</v>
      </c>
      <c r="F43" s="31">
        <v>140</v>
      </c>
      <c r="G43" s="29">
        <v>11139</v>
      </c>
      <c r="H43" s="1"/>
      <c r="I43" s="1"/>
      <c r="J43" s="21">
        <f t="shared" si="0"/>
        <v>1.2479798886694199E-2</v>
      </c>
      <c r="K43" s="22">
        <f t="shared" si="1"/>
        <v>4.878571428571429</v>
      </c>
      <c r="L43" s="23">
        <f t="shared" si="2"/>
        <v>6.1316096597540178E-2</v>
      </c>
      <c r="M43" s="1">
        <f t="shared" si="3"/>
        <v>6.088359028294385E-2</v>
      </c>
      <c r="N43" s="1"/>
      <c r="O43" s="32">
        <f t="shared" ref="O43:Q43" si="38">J43/J$5</f>
        <v>5.6978505004066635</v>
      </c>
      <c r="P43" s="32">
        <f t="shared" si="38"/>
        <v>1.0238977072310407</v>
      </c>
      <c r="Q43" s="32">
        <f t="shared" si="38"/>
        <v>5.8754598872940038</v>
      </c>
      <c r="R43" s="1"/>
      <c r="S43" s="32">
        <f>J43/US!$I$3</f>
        <v>0.5528699215730003</v>
      </c>
      <c r="T43" s="1"/>
      <c r="U43" s="1"/>
    </row>
    <row r="44" spans="1:21" ht="15.75" customHeight="1">
      <c r="A44" s="28">
        <v>44670</v>
      </c>
      <c r="B44" s="35" t="s">
        <v>65</v>
      </c>
      <c r="C44" s="36">
        <v>74490</v>
      </c>
      <c r="D44" s="37">
        <v>103</v>
      </c>
      <c r="E44" s="31">
        <v>116</v>
      </c>
      <c r="F44" s="31">
        <v>27</v>
      </c>
      <c r="G44" s="29">
        <v>396</v>
      </c>
      <c r="H44" s="1"/>
      <c r="I44" s="1"/>
      <c r="J44" s="21">
        <f t="shared" si="0"/>
        <v>6.5822784810126586E-2</v>
      </c>
      <c r="K44" s="22">
        <f t="shared" si="1"/>
        <v>4.2962962962962967</v>
      </c>
      <c r="L44" s="23">
        <f t="shared" si="2"/>
        <v>0.29292929292929293</v>
      </c>
      <c r="M44" s="1">
        <f t="shared" si="3"/>
        <v>0.28279418659165501</v>
      </c>
      <c r="N44" s="1"/>
      <c r="O44" s="32">
        <f t="shared" ref="O44:Q44" si="39">J44/J$5</f>
        <v>30.052438406552501</v>
      </c>
      <c r="P44" s="32">
        <f t="shared" si="39"/>
        <v>0.90169181527206232</v>
      </c>
      <c r="Q44" s="32">
        <f t="shared" si="39"/>
        <v>28.069208673151266</v>
      </c>
      <c r="R44" s="1"/>
      <c r="S44" s="32">
        <f>J44/US!$I$3</f>
        <v>2.9160275903557427</v>
      </c>
      <c r="T44" s="1"/>
      <c r="U44" s="1"/>
    </row>
    <row r="45" spans="1:21" ht="15.75" customHeight="1">
      <c r="A45" s="28">
        <v>44670</v>
      </c>
      <c r="B45" s="35" t="s">
        <v>66</v>
      </c>
      <c r="C45" s="36">
        <v>74300</v>
      </c>
      <c r="D45" s="37">
        <v>167</v>
      </c>
      <c r="E45" s="33">
        <v>1142</v>
      </c>
      <c r="F45" s="31">
        <v>210</v>
      </c>
      <c r="G45" s="29">
        <v>10236</v>
      </c>
      <c r="H45" s="1"/>
      <c r="I45" s="1"/>
      <c r="J45" s="21">
        <f t="shared" si="0"/>
        <v>2.0420127015144115E-2</v>
      </c>
      <c r="K45" s="22">
        <f t="shared" si="1"/>
        <v>5.4380952380952383</v>
      </c>
      <c r="L45" s="23">
        <f t="shared" si="2"/>
        <v>0.11156701836654943</v>
      </c>
      <c r="M45" s="1">
        <f t="shared" si="3"/>
        <v>0.11104659548235514</v>
      </c>
      <c r="N45" s="1"/>
      <c r="O45" s="32">
        <f t="shared" ref="O45:Q45" si="40">J45/J$5</f>
        <v>9.3231334886059951</v>
      </c>
      <c r="P45" s="32">
        <f t="shared" si="40"/>
        <v>1.1413286302175192</v>
      </c>
      <c r="Q45" s="32">
        <f t="shared" si="40"/>
        <v>10.690627380607779</v>
      </c>
      <c r="R45" s="1"/>
      <c r="S45" s="32">
        <f>J45/US!$I$3</f>
        <v>0.9046358938853043</v>
      </c>
      <c r="T45" s="1"/>
      <c r="U45" s="1"/>
    </row>
    <row r="46" spans="1:21" ht="15.75" customHeight="1">
      <c r="A46" s="28">
        <v>44670</v>
      </c>
      <c r="B46" s="35" t="s">
        <v>67</v>
      </c>
      <c r="C46" s="36">
        <v>74290</v>
      </c>
      <c r="D46" s="38">
        <v>1200</v>
      </c>
      <c r="E46" s="33">
        <v>10668</v>
      </c>
      <c r="F46" s="31">
        <v>1757</v>
      </c>
      <c r="G46" s="29">
        <v>40361</v>
      </c>
      <c r="H46" s="1"/>
      <c r="I46" s="1"/>
      <c r="J46" s="21">
        <f t="shared" si="0"/>
        <v>4.3508424182358771E-2</v>
      </c>
      <c r="K46" s="22">
        <f t="shared" si="1"/>
        <v>6.0717131474103585</v>
      </c>
      <c r="L46" s="23">
        <f t="shared" si="2"/>
        <v>0.26431456108619705</v>
      </c>
      <c r="M46" s="1">
        <f t="shared" si="3"/>
        <v>0.26417067113113452</v>
      </c>
      <c r="N46" s="1"/>
      <c r="O46" s="32">
        <f t="shared" ref="O46:Q46" si="41">J46/J$5</f>
        <v>19.864462460502537</v>
      </c>
      <c r="P46" s="32">
        <f t="shared" si="41"/>
        <v>1.2743101667404457</v>
      </c>
      <c r="Q46" s="32">
        <f t="shared" si="41"/>
        <v>25.327274361296702</v>
      </c>
      <c r="R46" s="1"/>
      <c r="S46" s="32">
        <f>J46/US!$I$3</f>
        <v>1.927474896339245</v>
      </c>
      <c r="T46" s="1"/>
      <c r="U46" s="1"/>
    </row>
    <row r="47" spans="1:21" ht="15.75" customHeight="1">
      <c r="A47" s="28">
        <v>44670</v>
      </c>
      <c r="B47" s="35" t="s">
        <v>68</v>
      </c>
      <c r="C47" s="36">
        <v>74252</v>
      </c>
      <c r="D47" s="37">
        <v>624</v>
      </c>
      <c r="E47" s="33">
        <v>12023</v>
      </c>
      <c r="F47" s="31">
        <v>1633</v>
      </c>
      <c r="G47" s="29">
        <v>49436</v>
      </c>
      <c r="H47" s="1"/>
      <c r="I47" s="1"/>
      <c r="J47" s="21">
        <f t="shared" si="0"/>
        <v>3.3013047436027107E-2</v>
      </c>
      <c r="K47" s="22">
        <f t="shared" si="1"/>
        <v>7.3625229638701777</v>
      </c>
      <c r="L47" s="23">
        <f t="shared" si="2"/>
        <v>0.2432033336030423</v>
      </c>
      <c r="M47" s="1">
        <f t="shared" si="3"/>
        <v>0.24305931985508505</v>
      </c>
      <c r="N47" s="1"/>
      <c r="O47" s="32">
        <f t="shared" ref="O47:Q47" si="42">J47/J$5</f>
        <v>15.072631423080814</v>
      </c>
      <c r="P47" s="32">
        <f t="shared" si="42"/>
        <v>1.5452208689604077</v>
      </c>
      <c r="Q47" s="32">
        <f t="shared" si="42"/>
        <v>23.304344378278337</v>
      </c>
      <c r="R47" s="1"/>
      <c r="S47" s="32">
        <f>J47/US!$I$3</f>
        <v>1.4625172338555881</v>
      </c>
      <c r="T47" s="1"/>
      <c r="U47" s="1"/>
    </row>
    <row r="48" spans="1:21" ht="15.75" customHeight="1">
      <c r="A48" s="28">
        <v>44670</v>
      </c>
      <c r="B48" s="35" t="s">
        <v>69</v>
      </c>
      <c r="C48" s="36">
        <v>74239</v>
      </c>
      <c r="D48" s="38">
        <v>2178</v>
      </c>
      <c r="E48" s="33">
        <v>18434</v>
      </c>
      <c r="F48" s="33">
        <v>3054</v>
      </c>
      <c r="G48" s="29">
        <v>70326</v>
      </c>
      <c r="H48" s="1"/>
      <c r="I48" s="1"/>
      <c r="J48" s="21">
        <f t="shared" si="0"/>
        <v>4.3412726626377532E-2</v>
      </c>
      <c r="K48" s="22">
        <f t="shared" si="1"/>
        <v>6.0360183366077278</v>
      </c>
      <c r="L48" s="23">
        <f t="shared" si="2"/>
        <v>0.26212211699798083</v>
      </c>
      <c r="M48" s="1">
        <f t="shared" si="3"/>
        <v>0.26204001395895332</v>
      </c>
      <c r="N48" s="1"/>
      <c r="O48" s="32">
        <f t="shared" ref="O48:Q48" si="43">J48/J$5</f>
        <v>19.820770220572552</v>
      </c>
      <c r="P48" s="32">
        <f t="shared" si="43"/>
        <v>1.2668186632386589</v>
      </c>
      <c r="Q48" s="32">
        <f t="shared" si="43"/>
        <v>25.11718895126155</v>
      </c>
      <c r="R48" s="1"/>
      <c r="S48" s="32">
        <f>J48/US!$I$3</f>
        <v>1.9232353808830716</v>
      </c>
      <c r="T48" s="1"/>
      <c r="U48" s="1"/>
    </row>
    <row r="49" spans="1:21" ht="15.75" customHeight="1">
      <c r="A49" s="28">
        <v>44670</v>
      </c>
      <c r="B49" s="29" t="s">
        <v>70</v>
      </c>
      <c r="C49" s="30">
        <v>74112</v>
      </c>
      <c r="D49" s="31">
        <v>100</v>
      </c>
      <c r="E49" s="31">
        <v>210</v>
      </c>
      <c r="F49" s="31">
        <v>61</v>
      </c>
      <c r="G49" s="29">
        <v>14247</v>
      </c>
      <c r="H49" s="1"/>
      <c r="I49" s="1"/>
      <c r="J49" s="21">
        <f t="shared" si="0"/>
        <v>4.2117085497683556E-3</v>
      </c>
      <c r="K49" s="22">
        <f t="shared" si="1"/>
        <v>3.442622950819672</v>
      </c>
      <c r="L49" s="23">
        <f t="shared" si="2"/>
        <v>1.4739945251631923E-2</v>
      </c>
      <c r="M49" s="1">
        <f t="shared" si="3"/>
        <v>1.4499324515595978E-2</v>
      </c>
      <c r="N49" s="1"/>
      <c r="O49" s="32">
        <f t="shared" ref="O49:Q49" si="44">J49/J$5</f>
        <v>1.9229224674005501</v>
      </c>
      <c r="P49" s="32">
        <f t="shared" si="44"/>
        <v>0.72252580449301762</v>
      </c>
      <c r="Q49" s="32">
        <f t="shared" si="44"/>
        <v>1.4124179762341129</v>
      </c>
      <c r="R49" s="1"/>
      <c r="S49" s="32">
        <f>J49/US!$I$3</f>
        <v>0.18658369391524499</v>
      </c>
      <c r="T49" s="1"/>
      <c r="U49" s="1"/>
    </row>
    <row r="50" spans="1:21" ht="15.75" customHeight="1">
      <c r="A50" s="28">
        <v>44670</v>
      </c>
      <c r="B50" s="29" t="s">
        <v>71</v>
      </c>
      <c r="C50" s="30">
        <v>74027</v>
      </c>
      <c r="D50" s="31">
        <v>648</v>
      </c>
      <c r="E50" s="33">
        <v>16282</v>
      </c>
      <c r="F50" s="31">
        <v>2544</v>
      </c>
      <c r="G50" s="29">
        <v>80675</v>
      </c>
      <c r="H50" s="1"/>
      <c r="I50" s="1"/>
      <c r="J50" s="21">
        <f t="shared" si="0"/>
        <v>3.1521927758633515E-2</v>
      </c>
      <c r="K50" s="22">
        <f t="shared" si="1"/>
        <v>6.4001572327044025</v>
      </c>
      <c r="L50" s="23">
        <f t="shared" si="2"/>
        <v>0.20182212581344902</v>
      </c>
      <c r="M50" s="1">
        <f t="shared" si="3"/>
        <v>0.20174529393320398</v>
      </c>
      <c r="N50" s="1"/>
      <c r="O50" s="32">
        <f t="shared" ref="O50:Q50" si="45">J50/J$5</f>
        <v>14.391837038720839</v>
      </c>
      <c r="P50" s="32">
        <f t="shared" si="45"/>
        <v>1.3432428759996895</v>
      </c>
      <c r="Q50" s="32">
        <f t="shared" si="45"/>
        <v>19.33909479542594</v>
      </c>
      <c r="R50" s="1"/>
      <c r="S50" s="32">
        <f>J50/US!$I$3</f>
        <v>1.3964588601124412</v>
      </c>
      <c r="T50" s="1"/>
      <c r="U50" s="1"/>
    </row>
    <row r="51" spans="1:21" ht="15.75" customHeight="1">
      <c r="A51" s="28">
        <v>44670</v>
      </c>
      <c r="B51" s="29" t="s">
        <v>72</v>
      </c>
      <c r="C51" s="30">
        <v>73989</v>
      </c>
      <c r="D51" s="31">
        <v>100</v>
      </c>
      <c r="E51" s="31">
        <v>1265</v>
      </c>
      <c r="F51" s="31">
        <v>83</v>
      </c>
      <c r="G51" s="29">
        <v>445</v>
      </c>
      <c r="H51" s="1"/>
      <c r="I51" s="1"/>
      <c r="J51" s="21">
        <f t="shared" si="0"/>
        <v>0.18468468468468469</v>
      </c>
      <c r="K51" s="22">
        <f t="shared" si="1"/>
        <v>15.240963855421686</v>
      </c>
      <c r="L51" s="23">
        <f t="shared" si="2"/>
        <v>2.8426966292134832</v>
      </c>
      <c r="M51" s="1">
        <f t="shared" si="3"/>
        <v>2.8147726039292302</v>
      </c>
      <c r="N51" s="1"/>
      <c r="O51" s="32">
        <f t="shared" ref="O51:Q51" si="46">J51/J$5</f>
        <v>84.320727649708545</v>
      </c>
      <c r="P51" s="32">
        <f t="shared" si="46"/>
        <v>3.1987208091625763</v>
      </c>
      <c r="Q51" s="32">
        <f t="shared" si="46"/>
        <v>272.39421527951174</v>
      </c>
      <c r="R51" s="1"/>
      <c r="S51" s="32">
        <f>J51/US!$I$3</f>
        <v>8.1817510093228076</v>
      </c>
      <c r="T51" s="1"/>
      <c r="U51" s="1"/>
    </row>
    <row r="52" spans="1:21" ht="14">
      <c r="A52" s="28">
        <v>44670</v>
      </c>
      <c r="B52" s="29" t="s">
        <v>73</v>
      </c>
      <c r="C52" s="30">
        <v>73968</v>
      </c>
      <c r="D52" s="31">
        <v>112</v>
      </c>
      <c r="E52" s="31">
        <v>352</v>
      </c>
      <c r="F52" s="31">
        <v>74</v>
      </c>
      <c r="G52" s="29">
        <v>581</v>
      </c>
      <c r="H52" s="1"/>
      <c r="I52" s="1"/>
      <c r="J52" s="21">
        <f t="shared" si="0"/>
        <v>0.12586206896551724</v>
      </c>
      <c r="K52" s="22">
        <f t="shared" si="1"/>
        <v>4.756756756756757</v>
      </c>
      <c r="L52" s="23">
        <f t="shared" si="2"/>
        <v>0.60585197934595525</v>
      </c>
      <c r="M52" s="1">
        <f t="shared" si="3"/>
        <v>0.5986952469711091</v>
      </c>
      <c r="N52" s="1"/>
      <c r="O52" s="32">
        <f t="shared" ref="O52:Q52" si="47">J52/J$5</f>
        <v>57.464327682555783</v>
      </c>
      <c r="P52" s="32">
        <f t="shared" si="47"/>
        <v>0.9983316649983317</v>
      </c>
      <c r="Q52" s="32">
        <f t="shared" si="47"/>
        <v>58.054233713690742</v>
      </c>
      <c r="R52" s="1"/>
      <c r="S52" s="32">
        <f>J52/US!$I$3</f>
        <v>5.5758392286411027</v>
      </c>
      <c r="T52" s="1"/>
      <c r="U52" s="1"/>
    </row>
    <row r="53" spans="1:21" ht="14">
      <c r="A53" s="28">
        <v>44670</v>
      </c>
      <c r="B53" s="29" t="s">
        <v>74</v>
      </c>
      <c r="C53" s="30">
        <v>73932</v>
      </c>
      <c r="D53" s="31">
        <v>134</v>
      </c>
      <c r="E53" s="31">
        <v>452</v>
      </c>
      <c r="F53" s="31">
        <v>51</v>
      </c>
      <c r="G53" s="29">
        <v>1396</v>
      </c>
      <c r="H53" s="1"/>
      <c r="I53" s="1"/>
      <c r="J53" s="21">
        <f t="shared" si="0"/>
        <v>3.5842293906810034E-2</v>
      </c>
      <c r="K53" s="22">
        <f t="shared" si="1"/>
        <v>8.8627450980392162</v>
      </c>
      <c r="L53" s="23">
        <f t="shared" si="2"/>
        <v>0.32378223495702008</v>
      </c>
      <c r="M53" s="1">
        <f t="shared" si="3"/>
        <v>0.31766111462506147</v>
      </c>
      <c r="N53" s="1"/>
      <c r="O53" s="32">
        <f t="shared" ref="O53:Q53" si="48">J53/J$5</f>
        <v>16.364368859371705</v>
      </c>
      <c r="P53" s="32">
        <f t="shared" si="48"/>
        <v>1.8600823045267492</v>
      </c>
      <c r="Q53" s="32">
        <f t="shared" si="48"/>
        <v>31.025613815486931</v>
      </c>
      <c r="R53" s="1"/>
      <c r="S53" s="32">
        <f>J53/US!$I$3</f>
        <v>1.5878562147649824</v>
      </c>
      <c r="T53" s="1"/>
      <c r="U53" s="1"/>
    </row>
    <row r="54" spans="1:21" ht="14">
      <c r="A54" s="28">
        <v>44670</v>
      </c>
      <c r="B54" s="29" t="s">
        <v>75</v>
      </c>
      <c r="C54" s="30">
        <v>73856</v>
      </c>
      <c r="D54" s="31">
        <v>272</v>
      </c>
      <c r="E54" s="33">
        <v>2192</v>
      </c>
      <c r="F54" s="31">
        <v>420</v>
      </c>
      <c r="G54" s="29">
        <v>11279</v>
      </c>
      <c r="H54" s="1"/>
      <c r="I54" s="1"/>
      <c r="J54" s="21">
        <f t="shared" si="0"/>
        <v>3.715197730093988E-2</v>
      </c>
      <c r="K54" s="22">
        <f t="shared" si="1"/>
        <v>5.2190476190476192</v>
      </c>
      <c r="L54" s="23">
        <f t="shared" si="2"/>
        <v>0.19434347016579484</v>
      </c>
      <c r="M54" s="1">
        <f t="shared" si="3"/>
        <v>0.19389793867538146</v>
      </c>
      <c r="N54" s="1"/>
      <c r="O54" s="32">
        <f t="shared" ref="O54:Q54" si="49">J54/J$5</f>
        <v>16.962325625371623</v>
      </c>
      <c r="P54" s="32">
        <f t="shared" si="49"/>
        <v>1.0953556731334508</v>
      </c>
      <c r="Q54" s="32">
        <f t="shared" si="49"/>
        <v>18.622471531601938</v>
      </c>
      <c r="R54" s="1"/>
      <c r="S54" s="32">
        <f>J54/US!$I$3</f>
        <v>1.6458767455421279</v>
      </c>
      <c r="T54" s="1"/>
      <c r="U54" s="1"/>
    </row>
    <row r="55" spans="1:21" ht="14">
      <c r="A55" s="28">
        <v>44670</v>
      </c>
      <c r="B55" s="29" t="s">
        <v>76</v>
      </c>
      <c r="C55" s="30">
        <v>73805</v>
      </c>
      <c r="D55" s="31">
        <v>244</v>
      </c>
      <c r="E55" s="33">
        <v>5590</v>
      </c>
      <c r="F55" s="31">
        <v>664</v>
      </c>
      <c r="G55" s="29">
        <v>24959</v>
      </c>
      <c r="H55" s="1"/>
      <c r="I55" s="1"/>
      <c r="J55" s="21">
        <f t="shared" si="0"/>
        <v>2.6564628576007693E-2</v>
      </c>
      <c r="K55" s="22">
        <f t="shared" si="1"/>
        <v>8.418674698795181</v>
      </c>
      <c r="L55" s="23">
        <f t="shared" si="2"/>
        <v>0.22396730638246726</v>
      </c>
      <c r="M55" s="1">
        <f t="shared" si="3"/>
        <v>0.22363896647572742</v>
      </c>
      <c r="N55" s="1"/>
      <c r="O55" s="32">
        <f t="shared" ref="O55:Q55" si="50">J55/J$5</f>
        <v>12.12850331957689</v>
      </c>
      <c r="P55" s="32">
        <f t="shared" si="50"/>
        <v>1.7668823441915813</v>
      </c>
      <c r="Q55" s="32">
        <f t="shared" si="50"/>
        <v>21.461100718017054</v>
      </c>
      <c r="R55" s="1"/>
      <c r="S55" s="32">
        <f>J55/US!$I$3</f>
        <v>1.1768446151077094</v>
      </c>
      <c r="T55" s="1"/>
      <c r="U55" s="1"/>
    </row>
    <row r="56" spans="1:21" ht="14">
      <c r="A56" s="28">
        <v>44670</v>
      </c>
      <c r="B56" s="29" t="s">
        <v>77</v>
      </c>
      <c r="C56" s="30">
        <v>73641</v>
      </c>
      <c r="D56" s="31">
        <v>106</v>
      </c>
      <c r="E56" s="33">
        <v>1059</v>
      </c>
      <c r="F56" s="31">
        <v>194</v>
      </c>
      <c r="G56" s="29">
        <v>16866</v>
      </c>
      <c r="H56" s="1"/>
      <c r="I56" s="1"/>
      <c r="J56" s="21">
        <f t="shared" si="0"/>
        <v>1.1443818559146161E-2</v>
      </c>
      <c r="K56" s="22">
        <f t="shared" si="1"/>
        <v>5.4587628865979383</v>
      </c>
      <c r="L56" s="23">
        <f t="shared" si="2"/>
        <v>6.2789043045179654E-2</v>
      </c>
      <c r="M56" s="1">
        <f t="shared" si="3"/>
        <v>6.246909203162776E-2</v>
      </c>
      <c r="N56" s="1"/>
      <c r="O56" s="32">
        <f t="shared" ref="O56:Q56" si="51">J56/J$5</f>
        <v>5.2248572189184008</v>
      </c>
      <c r="P56" s="32">
        <f t="shared" si="51"/>
        <v>1.1456662848415426</v>
      </c>
      <c r="Q56" s="32">
        <f t="shared" si="51"/>
        <v>6.0166012555393058</v>
      </c>
      <c r="R56" s="1"/>
      <c r="S56" s="32">
        <f>J56/US!$I$3</f>
        <v>0.5069747619119479</v>
      </c>
      <c r="T56" s="1"/>
      <c r="U56" s="1"/>
    </row>
    <row r="57" spans="1:21" ht="14">
      <c r="A57" s="28">
        <v>44670</v>
      </c>
      <c r="B57" s="29" t="s">
        <v>78</v>
      </c>
      <c r="C57" s="30">
        <v>73506</v>
      </c>
      <c r="D57" s="31">
        <v>427</v>
      </c>
      <c r="E57" s="33">
        <v>1387</v>
      </c>
      <c r="F57" s="31">
        <v>222</v>
      </c>
      <c r="G57" s="29">
        <v>4124</v>
      </c>
      <c r="H57" s="1"/>
      <c r="I57" s="1"/>
      <c r="J57" s="21">
        <f t="shared" si="0"/>
        <v>5.3601746301236965E-2</v>
      </c>
      <c r="K57" s="22">
        <f t="shared" si="1"/>
        <v>6.2477477477477477</v>
      </c>
      <c r="L57" s="23">
        <f t="shared" si="2"/>
        <v>0.33632395732298737</v>
      </c>
      <c r="M57" s="1">
        <f t="shared" si="3"/>
        <v>0.33489018972889939</v>
      </c>
      <c r="N57" s="1"/>
      <c r="O57" s="32">
        <f t="shared" ref="O57:Q57" si="52">J57/J$5</f>
        <v>24.472729068639342</v>
      </c>
      <c r="P57" s="32">
        <f t="shared" si="52"/>
        <v>1.311255700144589</v>
      </c>
      <c r="Q57" s="32">
        <f t="shared" si="52"/>
        <v>32.227392643035046</v>
      </c>
      <c r="R57" s="1"/>
      <c r="S57" s="32">
        <f>J57/US!$I$3</f>
        <v>2.374621061028233</v>
      </c>
      <c r="T57" s="1"/>
      <c r="U57" s="1"/>
    </row>
    <row r="58" spans="1:21" ht="14">
      <c r="A58" s="28">
        <v>44670</v>
      </c>
      <c r="B58" s="29" t="s">
        <v>79</v>
      </c>
      <c r="C58" s="30">
        <v>73455</v>
      </c>
      <c r="D58" s="31">
        <v>173</v>
      </c>
      <c r="E58" s="31">
        <v>364</v>
      </c>
      <c r="F58" s="31">
        <v>46</v>
      </c>
      <c r="G58" s="29">
        <v>1000</v>
      </c>
      <c r="H58" s="1"/>
      <c r="I58" s="1"/>
      <c r="J58" s="21">
        <f t="shared" si="0"/>
        <v>4.5045045045045043E-2</v>
      </c>
      <c r="K58" s="22">
        <f t="shared" si="1"/>
        <v>7.9130434782608692</v>
      </c>
      <c r="L58" s="23">
        <f t="shared" si="2"/>
        <v>0.36399999999999999</v>
      </c>
      <c r="M58" s="1">
        <f t="shared" si="3"/>
        <v>0.35644339992166074</v>
      </c>
      <c r="N58" s="1"/>
      <c r="O58" s="32">
        <f t="shared" ref="O58:Q58" si="53">J58/J$5</f>
        <v>20.566031134075253</v>
      </c>
      <c r="P58" s="32">
        <f t="shared" si="53"/>
        <v>1.6607622114868492</v>
      </c>
      <c r="Q58" s="32">
        <f t="shared" si="53"/>
        <v>34.879379439506174</v>
      </c>
      <c r="R58" s="1"/>
      <c r="S58" s="32">
        <f>J58/US!$I$3</f>
        <v>1.9955490266640994</v>
      </c>
      <c r="T58" s="1"/>
      <c r="U58" s="1"/>
    </row>
    <row r="59" spans="1:21" ht="14">
      <c r="A59" s="39"/>
      <c r="B59" s="27" t="s">
        <v>80</v>
      </c>
      <c r="C59" s="40">
        <f t="shared" ref="C59:G59" si="54">AVERAGE(C9:C58)</f>
        <v>76872.899999999994</v>
      </c>
      <c r="D59" s="39">
        <f t="shared" si="54"/>
        <v>297.88</v>
      </c>
      <c r="E59" s="39">
        <f t="shared" si="54"/>
        <v>3303.74</v>
      </c>
      <c r="F59" s="39">
        <f t="shared" si="54"/>
        <v>494.94</v>
      </c>
      <c r="G59" s="39">
        <f t="shared" si="54"/>
        <v>30116.62</v>
      </c>
      <c r="H59" s="39"/>
      <c r="I59" s="39"/>
      <c r="J59" s="41">
        <f t="shared" ref="J59:L59" si="55">AVERAGE(J9:J58)</f>
        <v>4.4852032659657176E-2</v>
      </c>
      <c r="K59" s="42">
        <f t="shared" si="55"/>
        <v>6.8390727893413521</v>
      </c>
      <c r="L59" s="43">
        <f t="shared" si="55"/>
        <v>0.29709270809274985</v>
      </c>
      <c r="M59" s="1"/>
      <c r="N59" s="39"/>
      <c r="O59" s="44">
        <f t="shared" ref="O59:Q59" si="56">J59/J$5</f>
        <v>20.477908262332544</v>
      </c>
      <c r="P59" s="44">
        <f t="shared" si="56"/>
        <v>1.4353609557876912</v>
      </c>
      <c r="Q59" s="44">
        <f t="shared" si="56"/>
        <v>28.468157401861177</v>
      </c>
      <c r="R59" s="39"/>
      <c r="S59" s="44">
        <f>AVERAGE(S9:S58)</f>
        <v>1.9869983486170535</v>
      </c>
      <c r="T59" s="45" t="s">
        <v>1182</v>
      </c>
      <c r="U59" s="45">
        <f>SLOPE(P9:P58,O9:O58)</f>
        <v>-2.3375783106691218E-3</v>
      </c>
    </row>
    <row r="60" spans="1:21" ht="14">
      <c r="A60" s="32"/>
      <c r="B60" s="46" t="s">
        <v>81</v>
      </c>
      <c r="C60" s="32">
        <f t="shared" ref="C60:G60" si="57">STDEV(C9:C58)</f>
        <v>3428.4258436352566</v>
      </c>
      <c r="D60" s="32">
        <f t="shared" si="57"/>
        <v>419.32460953689008</v>
      </c>
      <c r="E60" s="32">
        <f t="shared" si="57"/>
        <v>4873.8870118715095</v>
      </c>
      <c r="F60" s="32">
        <f t="shared" si="57"/>
        <v>791.32285033947289</v>
      </c>
      <c r="G60" s="32">
        <f t="shared" si="57"/>
        <v>91149.302042373514</v>
      </c>
      <c r="H60" s="32"/>
      <c r="I60" s="32"/>
      <c r="J60" s="32">
        <f t="shared" ref="J60:L60" si="58">STDEV(J9:J58)</f>
        <v>5.0109344365524035E-2</v>
      </c>
      <c r="K60" s="32">
        <f t="shared" si="58"/>
        <v>3.4589850320563862</v>
      </c>
      <c r="L60" s="32">
        <f t="shared" si="58"/>
        <v>0.41897292348851495</v>
      </c>
      <c r="M60" s="1"/>
      <c r="N60" s="32"/>
      <c r="O60" s="32">
        <f t="shared" ref="O60:Q60" si="59">STDEV(O9:O58)</f>
        <v>22.87821746651414</v>
      </c>
      <c r="P60" s="32">
        <f t="shared" si="59"/>
        <v>0.72595982154269889</v>
      </c>
      <c r="Q60" s="32">
        <f t="shared" si="59"/>
        <v>40.147020805590941</v>
      </c>
      <c r="R60" s="32"/>
      <c r="S60" s="32">
        <f>STDEV(S9:S58)</f>
        <v>2.2199035049338276</v>
      </c>
      <c r="T60" s="32"/>
      <c r="U60" s="32"/>
    </row>
    <row r="61" spans="1:21" ht="14">
      <c r="A61" s="1"/>
      <c r="B61" s="29" t="s">
        <v>82</v>
      </c>
      <c r="C61" s="47">
        <f t="shared" ref="C61:G61" si="60">MEDIAN(C9:C58)</f>
        <v>76164.5</v>
      </c>
      <c r="D61" s="1">
        <f t="shared" si="60"/>
        <v>162</v>
      </c>
      <c r="E61" s="1">
        <f t="shared" si="60"/>
        <v>1169</v>
      </c>
      <c r="F61" s="1">
        <f t="shared" si="60"/>
        <v>191</v>
      </c>
      <c r="G61" s="1">
        <f t="shared" si="60"/>
        <v>10687.5</v>
      </c>
      <c r="H61" s="1"/>
      <c r="I61" s="1"/>
      <c r="J61" s="3">
        <f t="shared" ref="J61:L61" si="61">MEDIAN(J9:J58)</f>
        <v>3.1575033811720998E-2</v>
      </c>
      <c r="K61" s="4">
        <f t="shared" si="61"/>
        <v>6.1569092052841263</v>
      </c>
      <c r="L61" s="5">
        <f t="shared" si="61"/>
        <v>0.24399941551438609</v>
      </c>
      <c r="M61" s="1"/>
      <c r="N61" s="1"/>
      <c r="O61" s="32">
        <f t="shared" ref="O61:Q61" si="62">J61/J$5</f>
        <v>14.41608345117559</v>
      </c>
      <c r="P61" s="32">
        <f t="shared" si="62"/>
        <v>1.2921908208621007</v>
      </c>
      <c r="Q61" s="32">
        <f t="shared" si="62"/>
        <v>23.380626914131874</v>
      </c>
      <c r="R61" s="1"/>
      <c r="S61" s="32">
        <f>MEDIAN(S9:S58)</f>
        <v>1.3988115213750223</v>
      </c>
      <c r="T61" s="1"/>
      <c r="U61" s="1"/>
    </row>
    <row r="62" spans="1:21" ht="14">
      <c r="A62" s="28"/>
      <c r="B62" s="29" t="s">
        <v>83</v>
      </c>
      <c r="C62" s="48">
        <f t="shared" ref="C62:G62" si="63">C59/C61</f>
        <v>1.0093009210327646</v>
      </c>
      <c r="D62" s="48">
        <f t="shared" si="63"/>
        <v>1.8387654320987654</v>
      </c>
      <c r="E62" s="48">
        <f t="shared" si="63"/>
        <v>2.8261248930710008</v>
      </c>
      <c r="F62" s="48">
        <f t="shared" si="63"/>
        <v>2.5913089005235603</v>
      </c>
      <c r="G62" s="48">
        <f t="shared" si="63"/>
        <v>2.8179293567251462</v>
      </c>
      <c r="H62" s="48"/>
      <c r="I62" s="48"/>
      <c r="J62" s="48">
        <f t="shared" ref="J62:L62" si="64">J59/J61</f>
        <v>1.4204904079313325</v>
      </c>
      <c r="K62" s="48">
        <f t="shared" si="64"/>
        <v>1.1107964339431484</v>
      </c>
      <c r="L62" s="48">
        <f t="shared" si="64"/>
        <v>1.2175959826233003</v>
      </c>
      <c r="M62" s="1"/>
      <c r="N62" s="48"/>
      <c r="O62" s="48">
        <f t="shared" ref="O62:Q62" si="65">O59/O61</f>
        <v>1.4204904079313325</v>
      </c>
      <c r="P62" s="48">
        <f t="shared" si="65"/>
        <v>1.1107964339431484</v>
      </c>
      <c r="Q62" s="48">
        <f t="shared" si="65"/>
        <v>1.2175959826233003</v>
      </c>
      <c r="R62" s="1"/>
      <c r="S62" s="48">
        <f>S59/S61</f>
        <v>1.4204904079313327</v>
      </c>
      <c r="T62" s="1"/>
      <c r="U62" s="1"/>
    </row>
    <row r="63" spans="1:21" ht="14">
      <c r="A63" s="28"/>
      <c r="B63" s="27"/>
      <c r="C63" s="2"/>
      <c r="D63" s="2"/>
      <c r="E63" s="2"/>
      <c r="F63" s="2"/>
      <c r="G63" s="1"/>
      <c r="H63" s="1"/>
      <c r="I63" s="1"/>
      <c r="J63" s="3"/>
      <c r="K63" s="4"/>
      <c r="L63" s="5"/>
      <c r="M63" s="1"/>
      <c r="N63" s="1"/>
      <c r="O63" s="1"/>
      <c r="P63" s="1"/>
      <c r="Q63" s="1"/>
      <c r="R63" s="1"/>
      <c r="S63" s="1"/>
      <c r="T63" s="1"/>
      <c r="U63" s="1"/>
    </row>
    <row r="64" spans="1:21" ht="14">
      <c r="A64" s="28"/>
      <c r="B64" s="49" t="s">
        <v>84</v>
      </c>
      <c r="C64" s="50"/>
      <c r="D64" s="50"/>
      <c r="E64" s="50"/>
      <c r="F64" s="50"/>
      <c r="G64" s="51"/>
      <c r="H64" s="51"/>
      <c r="I64" s="51"/>
      <c r="J64" s="52">
        <f t="shared" ref="J64:L64" si="66">TTEST(J9:J58,J68:J117,2,3)</f>
        <v>3.2048593466716021E-7</v>
      </c>
      <c r="K64" s="52">
        <f t="shared" si="66"/>
        <v>7.1905549164380337E-13</v>
      </c>
      <c r="L64" s="52">
        <f t="shared" si="66"/>
        <v>1.5938793169988316E-5</v>
      </c>
      <c r="M64" s="52"/>
      <c r="N64" s="52"/>
      <c r="O64" s="52">
        <f t="shared" ref="O64:Q64" si="67">TTEST(O9:O58,O68:O117,2,3)</f>
        <v>3.2048593466715957E-7</v>
      </c>
      <c r="P64" s="52">
        <f t="shared" si="67"/>
        <v>7.1905549164381367E-13</v>
      </c>
      <c r="Q64" s="53">
        <f t="shared" si="67"/>
        <v>1.5938793169988353E-5</v>
      </c>
      <c r="R64" s="1"/>
      <c r="S64" s="52">
        <f>TTEST(S9:S58,S68:S117,2,3)</f>
        <v>3.2048593466715899E-7</v>
      </c>
      <c r="T64" s="1"/>
      <c r="U64" s="1"/>
    </row>
    <row r="65" spans="1:21" ht="14">
      <c r="A65" s="28"/>
      <c r="B65" s="54" t="s">
        <v>85</v>
      </c>
      <c r="C65" s="55"/>
      <c r="D65" s="55"/>
      <c r="E65" s="55"/>
      <c r="F65" s="55"/>
      <c r="G65" s="56"/>
      <c r="H65" s="56"/>
      <c r="I65" s="56"/>
      <c r="J65" s="57">
        <f t="shared" ref="J65:L65" si="68">J59/J118</f>
        <v>15.557020851157187</v>
      </c>
      <c r="K65" s="57">
        <f t="shared" si="68"/>
        <v>3.664374397127113</v>
      </c>
      <c r="L65" s="57">
        <f t="shared" si="68"/>
        <v>22.702167798759803</v>
      </c>
      <c r="M65" s="56"/>
      <c r="N65" s="56"/>
      <c r="O65" s="57">
        <f t="shared" ref="O65:Q65" si="69">O59/O118</f>
        <v>15.557020851157187</v>
      </c>
      <c r="P65" s="57">
        <f t="shared" si="69"/>
        <v>3.664374397127113</v>
      </c>
      <c r="Q65" s="58">
        <f t="shared" si="69"/>
        <v>22.702167798759803</v>
      </c>
      <c r="R65" s="1"/>
      <c r="S65" s="57">
        <f>S59/S118</f>
        <v>15.557020851157185</v>
      </c>
      <c r="T65" s="1"/>
      <c r="U65" s="1"/>
    </row>
    <row r="66" spans="1:21" ht="14">
      <c r="A66" s="28"/>
      <c r="B66" s="27"/>
      <c r="C66" s="2"/>
      <c r="D66" s="2"/>
      <c r="E66" s="2"/>
      <c r="F66" s="2"/>
      <c r="G66" s="1"/>
      <c r="H66" s="1"/>
      <c r="I66" s="1"/>
      <c r="J66" s="3"/>
      <c r="K66" s="4"/>
      <c r="L66" s="5"/>
      <c r="M66" s="1"/>
      <c r="N66" s="1"/>
      <c r="O66" s="1"/>
      <c r="P66" s="1"/>
      <c r="Q66" s="1"/>
      <c r="R66" s="1"/>
      <c r="S66" s="1"/>
      <c r="T66" s="1"/>
      <c r="U66" s="1"/>
    </row>
    <row r="67" spans="1:21" ht="14">
      <c r="A67" s="28"/>
      <c r="B67" s="27" t="s">
        <v>86</v>
      </c>
      <c r="C67" s="2"/>
      <c r="D67" s="2"/>
      <c r="E67" s="2"/>
      <c r="F67" s="2"/>
      <c r="G67" s="1"/>
      <c r="H67" s="1"/>
      <c r="I67" s="1"/>
      <c r="J67" s="3"/>
      <c r="K67" s="4"/>
      <c r="L67" s="5"/>
      <c r="M67" s="1"/>
      <c r="N67" s="1"/>
      <c r="O67" s="1"/>
      <c r="P67" s="1"/>
      <c r="Q67" s="1"/>
      <c r="R67" s="1"/>
      <c r="S67" s="1"/>
      <c r="T67" s="1"/>
      <c r="U67" s="1"/>
    </row>
    <row r="68" spans="1:21" ht="14">
      <c r="A68" s="28">
        <v>44670</v>
      </c>
      <c r="B68" s="59" t="s">
        <v>87</v>
      </c>
      <c r="C68" s="60">
        <v>16940</v>
      </c>
      <c r="D68" s="61">
        <v>100</v>
      </c>
      <c r="E68" s="31">
        <v>0</v>
      </c>
      <c r="F68" s="31">
        <v>0</v>
      </c>
      <c r="G68" s="29">
        <v>178</v>
      </c>
      <c r="H68" s="1"/>
      <c r="I68" s="1"/>
      <c r="J68" s="21">
        <f t="shared" ref="J68:J117" si="70">MAX(F68-1,0)/MAX(G68-1,1)</f>
        <v>0</v>
      </c>
      <c r="K68" s="22">
        <f t="shared" ref="K68:K117" si="71">E68/MAX(F68,1)</f>
        <v>0</v>
      </c>
      <c r="L68" s="23">
        <f t="shared" ref="L68:L117" si="72">E68/G68</f>
        <v>0</v>
      </c>
      <c r="M68" s="1"/>
      <c r="N68" s="1"/>
      <c r="O68" s="32">
        <f t="shared" ref="O68:Q68" si="73">J68/J$5</f>
        <v>0</v>
      </c>
      <c r="P68" s="32">
        <f t="shared" si="73"/>
        <v>0</v>
      </c>
      <c r="Q68" s="32">
        <f t="shared" si="73"/>
        <v>0</v>
      </c>
      <c r="R68" s="1"/>
      <c r="S68" s="32">
        <f>J68/US!$I$3</f>
        <v>0</v>
      </c>
      <c r="T68" s="1"/>
      <c r="U68" s="1"/>
    </row>
    <row r="69" spans="1:21" ht="14">
      <c r="A69" s="28">
        <v>44670</v>
      </c>
      <c r="B69" s="59" t="s">
        <v>88</v>
      </c>
      <c r="C69" s="60">
        <v>18726</v>
      </c>
      <c r="D69" s="61">
        <v>105</v>
      </c>
      <c r="E69" s="31">
        <v>0</v>
      </c>
      <c r="F69" s="31">
        <v>0</v>
      </c>
      <c r="G69" s="29">
        <v>522</v>
      </c>
      <c r="H69" s="1"/>
      <c r="I69" s="1"/>
      <c r="J69" s="21">
        <f t="shared" si="70"/>
        <v>0</v>
      </c>
      <c r="K69" s="22">
        <f t="shared" si="71"/>
        <v>0</v>
      </c>
      <c r="L69" s="23">
        <f t="shared" si="72"/>
        <v>0</v>
      </c>
      <c r="M69" s="1"/>
      <c r="N69" s="1"/>
      <c r="O69" s="32">
        <f t="shared" ref="O69:Q69" si="74">J69/J$5</f>
        <v>0</v>
      </c>
      <c r="P69" s="32">
        <f t="shared" si="74"/>
        <v>0</v>
      </c>
      <c r="Q69" s="32">
        <f t="shared" si="74"/>
        <v>0</v>
      </c>
      <c r="R69" s="1"/>
      <c r="S69" s="32">
        <f>J69/US!$I$3</f>
        <v>0</v>
      </c>
      <c r="T69" s="1"/>
      <c r="U69" s="1"/>
    </row>
    <row r="70" spans="1:21" ht="14">
      <c r="A70" s="28">
        <v>44670</v>
      </c>
      <c r="B70" s="59" t="s">
        <v>89</v>
      </c>
      <c r="C70" s="60">
        <v>19287</v>
      </c>
      <c r="D70" s="61">
        <v>112</v>
      </c>
      <c r="E70" s="31">
        <v>0</v>
      </c>
      <c r="F70" s="31">
        <v>0</v>
      </c>
      <c r="G70" s="29">
        <v>232</v>
      </c>
      <c r="H70" s="1"/>
      <c r="I70" s="1"/>
      <c r="J70" s="21">
        <f t="shared" si="70"/>
        <v>0</v>
      </c>
      <c r="K70" s="22">
        <f t="shared" si="71"/>
        <v>0</v>
      </c>
      <c r="L70" s="23">
        <f t="shared" si="72"/>
        <v>0</v>
      </c>
      <c r="M70" s="1"/>
      <c r="N70" s="1"/>
      <c r="O70" s="32">
        <f t="shared" ref="O70:Q70" si="75">J70/J$5</f>
        <v>0</v>
      </c>
      <c r="P70" s="32">
        <f t="shared" si="75"/>
        <v>0</v>
      </c>
      <c r="Q70" s="32">
        <f t="shared" si="75"/>
        <v>0</v>
      </c>
      <c r="R70" s="1"/>
      <c r="S70" s="32">
        <f>J70/US!$I$3</f>
        <v>0</v>
      </c>
      <c r="T70" s="1"/>
      <c r="U70" s="1"/>
    </row>
    <row r="71" spans="1:21" ht="14">
      <c r="A71" s="28">
        <v>44670</v>
      </c>
      <c r="B71" s="59" t="s">
        <v>90</v>
      </c>
      <c r="C71" s="60">
        <v>19346</v>
      </c>
      <c r="D71" s="61">
        <v>115</v>
      </c>
      <c r="E71" s="31">
        <v>1</v>
      </c>
      <c r="F71" s="31">
        <v>1</v>
      </c>
      <c r="G71" s="29">
        <v>144</v>
      </c>
      <c r="H71" s="1"/>
      <c r="I71" s="1"/>
      <c r="J71" s="21">
        <f t="shared" si="70"/>
        <v>0</v>
      </c>
      <c r="K71" s="22">
        <f t="shared" si="71"/>
        <v>1</v>
      </c>
      <c r="L71" s="23">
        <f t="shared" si="72"/>
        <v>6.9444444444444441E-3</v>
      </c>
      <c r="M71" s="1"/>
      <c r="N71" s="1"/>
      <c r="O71" s="32">
        <f t="shared" ref="O71:Q71" si="76">J71/J$5</f>
        <v>0</v>
      </c>
      <c r="P71" s="32">
        <f t="shared" si="76"/>
        <v>0.20987654320987656</v>
      </c>
      <c r="Q71" s="32">
        <f t="shared" si="76"/>
        <v>0.66543382630315495</v>
      </c>
      <c r="R71" s="1"/>
      <c r="S71" s="32">
        <f>J71/US!$I$3</f>
        <v>0</v>
      </c>
      <c r="T71" s="1"/>
      <c r="U71" s="1"/>
    </row>
    <row r="72" spans="1:21" ht="14">
      <c r="A72" s="28">
        <v>44670</v>
      </c>
      <c r="B72" s="59" t="s">
        <v>91</v>
      </c>
      <c r="C72" s="60">
        <v>21226</v>
      </c>
      <c r="D72" s="61">
        <v>135</v>
      </c>
      <c r="E72" s="31">
        <v>3</v>
      </c>
      <c r="F72" s="31">
        <v>3</v>
      </c>
      <c r="G72" s="29">
        <v>18954</v>
      </c>
      <c r="H72" s="1"/>
      <c r="I72" s="1"/>
      <c r="J72" s="21">
        <f t="shared" si="70"/>
        <v>1.0552419142088324E-4</v>
      </c>
      <c r="K72" s="22">
        <f t="shared" si="71"/>
        <v>1</v>
      </c>
      <c r="L72" s="23">
        <f t="shared" si="72"/>
        <v>1.5827793605571383E-4</v>
      </c>
      <c r="M72" s="1"/>
      <c r="N72" s="1"/>
      <c r="O72" s="32">
        <f t="shared" ref="O72:Q72" si="77">J72/J$5</f>
        <v>4.8178746496752037E-2</v>
      </c>
      <c r="P72" s="32">
        <f t="shared" si="77"/>
        <v>0.20987654320987656</v>
      </c>
      <c r="Q72" s="32">
        <f t="shared" si="77"/>
        <v>1.5166582935684444E-2</v>
      </c>
      <c r="R72" s="1"/>
      <c r="S72" s="32">
        <f>J72/US!$I$3</f>
        <v>4.6748470840440046E-3</v>
      </c>
      <c r="T72" s="1"/>
      <c r="U72" s="1"/>
    </row>
    <row r="73" spans="1:21" ht="14">
      <c r="A73" s="28">
        <v>44670</v>
      </c>
      <c r="B73" s="59" t="s">
        <v>92</v>
      </c>
      <c r="C73" s="60">
        <v>21353</v>
      </c>
      <c r="D73" s="61">
        <v>136</v>
      </c>
      <c r="E73" s="31">
        <v>0</v>
      </c>
      <c r="F73" s="31">
        <v>0</v>
      </c>
      <c r="G73" s="29">
        <v>442</v>
      </c>
      <c r="H73" s="1"/>
      <c r="I73" s="1"/>
      <c r="J73" s="21">
        <f t="shared" si="70"/>
        <v>0</v>
      </c>
      <c r="K73" s="22">
        <f t="shared" si="71"/>
        <v>0</v>
      </c>
      <c r="L73" s="23">
        <f t="shared" si="72"/>
        <v>0</v>
      </c>
      <c r="M73" s="1"/>
      <c r="N73" s="1"/>
      <c r="O73" s="32">
        <f t="shared" ref="O73:Q73" si="78">J73/J$5</f>
        <v>0</v>
      </c>
      <c r="P73" s="32">
        <f t="shared" si="78"/>
        <v>0</v>
      </c>
      <c r="Q73" s="32">
        <f t="shared" si="78"/>
        <v>0</v>
      </c>
      <c r="R73" s="1"/>
      <c r="S73" s="32">
        <f>J73/US!$I$3</f>
        <v>0</v>
      </c>
      <c r="T73" s="1"/>
      <c r="U73" s="1"/>
    </row>
    <row r="74" spans="1:21" ht="14">
      <c r="A74" s="28">
        <v>44670</v>
      </c>
      <c r="B74" s="59" t="s">
        <v>93</v>
      </c>
      <c r="C74" s="60">
        <v>21386</v>
      </c>
      <c r="D74" s="61">
        <v>103</v>
      </c>
      <c r="E74" s="31">
        <v>0</v>
      </c>
      <c r="F74" s="31">
        <v>0</v>
      </c>
      <c r="G74" s="29">
        <v>190</v>
      </c>
      <c r="H74" s="1"/>
      <c r="I74" s="1"/>
      <c r="J74" s="21">
        <f t="shared" si="70"/>
        <v>0</v>
      </c>
      <c r="K74" s="22">
        <f t="shared" si="71"/>
        <v>0</v>
      </c>
      <c r="L74" s="23">
        <f t="shared" si="72"/>
        <v>0</v>
      </c>
      <c r="M74" s="1"/>
      <c r="N74" s="1"/>
      <c r="O74" s="32">
        <f t="shared" ref="O74:Q74" si="79">J74/J$5</f>
        <v>0</v>
      </c>
      <c r="P74" s="32">
        <f t="shared" si="79"/>
        <v>0</v>
      </c>
      <c r="Q74" s="32">
        <f t="shared" si="79"/>
        <v>0</v>
      </c>
      <c r="R74" s="1"/>
      <c r="S74" s="32">
        <f>J74/US!$I$3</f>
        <v>0</v>
      </c>
      <c r="T74" s="1"/>
      <c r="U74" s="1"/>
    </row>
    <row r="75" spans="1:21" ht="14">
      <c r="A75" s="28">
        <v>44670</v>
      </c>
      <c r="B75" s="59" t="s">
        <v>94</v>
      </c>
      <c r="C75" s="60">
        <v>21532</v>
      </c>
      <c r="D75" s="61">
        <v>138</v>
      </c>
      <c r="E75" s="31">
        <v>441</v>
      </c>
      <c r="F75" s="31">
        <v>89</v>
      </c>
      <c r="G75" s="29">
        <v>151155</v>
      </c>
      <c r="H75" s="1"/>
      <c r="I75" s="1"/>
      <c r="J75" s="21">
        <f t="shared" si="70"/>
        <v>5.8218770260793631E-4</v>
      </c>
      <c r="K75" s="22">
        <f t="shared" si="71"/>
        <v>4.9550561797752808</v>
      </c>
      <c r="L75" s="23">
        <f t="shared" si="72"/>
        <v>2.9175349806490028E-3</v>
      </c>
      <c r="M75" s="1"/>
      <c r="N75" s="1"/>
      <c r="O75" s="32">
        <f t="shared" ref="O75:Q75" si="80">J75/J$5</f>
        <v>0.2658070472731745</v>
      </c>
      <c r="P75" s="32">
        <f t="shared" si="80"/>
        <v>1.0399500624219726</v>
      </c>
      <c r="Q75" s="32">
        <f t="shared" si="80"/>
        <v>0.27956541103870569</v>
      </c>
      <c r="R75" s="1"/>
      <c r="S75" s="32">
        <f>J75/US!$I$3</f>
        <v>2.5791607092706677E-2</v>
      </c>
      <c r="T75" s="1"/>
      <c r="U75" s="1"/>
    </row>
    <row r="76" spans="1:21" ht="14">
      <c r="A76" s="28">
        <v>44670</v>
      </c>
      <c r="B76" s="59" t="s">
        <v>95</v>
      </c>
      <c r="C76" s="60">
        <v>22229</v>
      </c>
      <c r="D76" s="61">
        <v>126</v>
      </c>
      <c r="E76" s="31">
        <v>1</v>
      </c>
      <c r="F76" s="31">
        <v>1</v>
      </c>
      <c r="G76" s="29">
        <v>476</v>
      </c>
      <c r="H76" s="1"/>
      <c r="I76" s="1"/>
      <c r="J76" s="21">
        <f t="shared" si="70"/>
        <v>0</v>
      </c>
      <c r="K76" s="22">
        <f t="shared" si="71"/>
        <v>1</v>
      </c>
      <c r="L76" s="23">
        <f t="shared" si="72"/>
        <v>2.1008403361344537E-3</v>
      </c>
      <c r="M76" s="1"/>
      <c r="N76" s="1"/>
      <c r="O76" s="32">
        <f t="shared" ref="O76:Q76" si="81">J76/J$5</f>
        <v>0</v>
      </c>
      <c r="P76" s="32">
        <f t="shared" si="81"/>
        <v>0.20987654320987656</v>
      </c>
      <c r="Q76" s="32">
        <f t="shared" si="81"/>
        <v>0.20130771215893764</v>
      </c>
      <c r="R76" s="1"/>
      <c r="S76" s="32">
        <f>J76/US!$I$3</f>
        <v>0</v>
      </c>
      <c r="T76" s="1"/>
      <c r="U76" s="1"/>
    </row>
    <row r="77" spans="1:21" ht="14">
      <c r="A77" s="28">
        <v>44670</v>
      </c>
      <c r="B77" s="59" t="s">
        <v>96</v>
      </c>
      <c r="C77" s="60">
        <v>22632</v>
      </c>
      <c r="D77" s="61">
        <v>100</v>
      </c>
      <c r="E77" s="31">
        <v>82</v>
      </c>
      <c r="F77" s="31">
        <v>8</v>
      </c>
      <c r="G77" s="29">
        <v>915</v>
      </c>
      <c r="H77" s="1"/>
      <c r="I77" s="1"/>
      <c r="J77" s="21">
        <f t="shared" si="70"/>
        <v>7.658643326039387E-3</v>
      </c>
      <c r="K77" s="22">
        <f t="shared" si="71"/>
        <v>10.25</v>
      </c>
      <c r="L77" s="23">
        <f t="shared" si="72"/>
        <v>8.9617486338797819E-2</v>
      </c>
      <c r="M77" s="1"/>
      <c r="N77" s="1"/>
      <c r="O77" s="32">
        <f t="shared" ref="O77:Q77" si="82">J77/J$5</f>
        <v>3.496675315355902</v>
      </c>
      <c r="P77" s="32">
        <f t="shared" si="82"/>
        <v>2.1512345679012346</v>
      </c>
      <c r="Q77" s="32">
        <f t="shared" si="82"/>
        <v>8.5873689846859609</v>
      </c>
      <c r="R77" s="1"/>
      <c r="S77" s="32">
        <f>J77/US!$I$3</f>
        <v>0.33928700081356788</v>
      </c>
      <c r="T77" s="1"/>
      <c r="U77" s="1"/>
    </row>
    <row r="78" spans="1:21" ht="14">
      <c r="A78" s="28">
        <v>44670</v>
      </c>
      <c r="B78" s="59" t="s">
        <v>97</v>
      </c>
      <c r="C78" s="60">
        <v>23085</v>
      </c>
      <c r="D78" s="61">
        <v>142</v>
      </c>
      <c r="E78" s="31">
        <v>106</v>
      </c>
      <c r="F78" s="31">
        <v>19</v>
      </c>
      <c r="G78" s="29">
        <v>794</v>
      </c>
      <c r="H78" s="1"/>
      <c r="I78" s="1"/>
      <c r="J78" s="21">
        <f t="shared" si="70"/>
        <v>2.269861286254729E-2</v>
      </c>
      <c r="K78" s="22">
        <f t="shared" si="71"/>
        <v>5.5789473684210522</v>
      </c>
      <c r="L78" s="23">
        <f t="shared" si="72"/>
        <v>0.13350125944584382</v>
      </c>
      <c r="M78" s="1"/>
      <c r="N78" s="1"/>
      <c r="O78" s="32">
        <f t="shared" ref="O78:Q78" si="83">J78/J$5</f>
        <v>10.363412410058602</v>
      </c>
      <c r="P78" s="32">
        <f t="shared" si="83"/>
        <v>1.1708901884340479</v>
      </c>
      <c r="Q78" s="32">
        <f t="shared" si="83"/>
        <v>12.792420560064681</v>
      </c>
      <c r="R78" s="1"/>
      <c r="S78" s="32">
        <f>J78/US!$I$3</f>
        <v>1.0055755246594882</v>
      </c>
      <c r="T78" s="1"/>
      <c r="U78" s="1"/>
    </row>
    <row r="79" spans="1:21" ht="14">
      <c r="A79" s="28">
        <v>44670</v>
      </c>
      <c r="B79" s="59" t="s">
        <v>98</v>
      </c>
      <c r="C79" s="60">
        <v>23134</v>
      </c>
      <c r="D79" s="61">
        <v>114</v>
      </c>
      <c r="E79" s="31">
        <v>0</v>
      </c>
      <c r="F79" s="31">
        <v>0</v>
      </c>
      <c r="G79" s="29">
        <v>149</v>
      </c>
      <c r="H79" s="1"/>
      <c r="I79" s="1"/>
      <c r="J79" s="21">
        <f t="shared" si="70"/>
        <v>0</v>
      </c>
      <c r="K79" s="22">
        <f t="shared" si="71"/>
        <v>0</v>
      </c>
      <c r="L79" s="23">
        <f t="shared" si="72"/>
        <v>0</v>
      </c>
      <c r="M79" s="1"/>
      <c r="N79" s="1"/>
      <c r="O79" s="32">
        <f t="shared" ref="O79:Q79" si="84">J79/J$5</f>
        <v>0</v>
      </c>
      <c r="P79" s="32">
        <f t="shared" si="84"/>
        <v>0</v>
      </c>
      <c r="Q79" s="32">
        <f t="shared" si="84"/>
        <v>0</v>
      </c>
      <c r="R79" s="1"/>
      <c r="S79" s="32">
        <f>J79/US!$I$3</f>
        <v>0</v>
      </c>
      <c r="T79" s="1"/>
      <c r="U79" s="1"/>
    </row>
    <row r="80" spans="1:21" ht="14">
      <c r="A80" s="28">
        <v>44670</v>
      </c>
      <c r="B80" s="59" t="s">
        <v>99</v>
      </c>
      <c r="C80" s="60">
        <v>23141</v>
      </c>
      <c r="D80" s="61">
        <v>153</v>
      </c>
      <c r="E80" s="31">
        <v>5</v>
      </c>
      <c r="F80" s="31">
        <v>5</v>
      </c>
      <c r="G80" s="29">
        <v>7454</v>
      </c>
      <c r="H80" s="1"/>
      <c r="I80" s="1"/>
      <c r="J80" s="21">
        <f t="shared" si="70"/>
        <v>5.3669663222863275E-4</v>
      </c>
      <c r="K80" s="22">
        <f t="shared" si="71"/>
        <v>1</v>
      </c>
      <c r="L80" s="23">
        <f t="shared" si="72"/>
        <v>6.707807888382077E-4</v>
      </c>
      <c r="M80" s="1"/>
      <c r="N80" s="1"/>
      <c r="O80" s="32">
        <f t="shared" ref="O80:Q80" si="85">J80/J$5</f>
        <v>0.24503737618487623</v>
      </c>
      <c r="P80" s="32">
        <f t="shared" si="85"/>
        <v>0.20987654320987656</v>
      </c>
      <c r="Q80" s="32">
        <f t="shared" si="85"/>
        <v>6.4275872677525034E-2</v>
      </c>
      <c r="R80" s="1"/>
      <c r="S80" s="32">
        <f>J80/US!$I$3</f>
        <v>2.3776298613682013E-2</v>
      </c>
      <c r="T80" s="1"/>
      <c r="U80" s="1"/>
    </row>
    <row r="81" spans="1:21" ht="14">
      <c r="A81" s="28">
        <v>44670</v>
      </c>
      <c r="B81" s="59" t="s">
        <v>100</v>
      </c>
      <c r="C81" s="60">
        <v>23276</v>
      </c>
      <c r="D81" s="61">
        <v>111</v>
      </c>
      <c r="E81" s="31">
        <v>5</v>
      </c>
      <c r="F81" s="31">
        <v>5</v>
      </c>
      <c r="G81" s="29">
        <v>453</v>
      </c>
      <c r="H81" s="1"/>
      <c r="I81" s="1"/>
      <c r="J81" s="21">
        <f t="shared" si="70"/>
        <v>8.8495575221238937E-3</v>
      </c>
      <c r="K81" s="22">
        <f t="shared" si="71"/>
        <v>1</v>
      </c>
      <c r="L81" s="23">
        <f t="shared" si="72"/>
        <v>1.1037527593818985E-2</v>
      </c>
      <c r="M81" s="1"/>
      <c r="N81" s="1"/>
      <c r="O81" s="32">
        <f t="shared" ref="O81:Q81" si="86">J81/J$5</f>
        <v>4.0404061166059346</v>
      </c>
      <c r="P81" s="32">
        <f t="shared" si="86"/>
        <v>0.20987654320987656</v>
      </c>
      <c r="Q81" s="32">
        <f t="shared" si="86"/>
        <v>1.0576431676341538</v>
      </c>
      <c r="R81" s="1"/>
      <c r="S81" s="32">
        <f>J81/US!$I$3</f>
        <v>0.392045914972947</v>
      </c>
      <c r="T81" s="1"/>
      <c r="U81" s="1"/>
    </row>
    <row r="82" spans="1:21" ht="14">
      <c r="A82" s="28">
        <v>44670</v>
      </c>
      <c r="B82" s="59" t="s">
        <v>101</v>
      </c>
      <c r="C82" s="60">
        <v>23344</v>
      </c>
      <c r="D82" s="61">
        <v>132</v>
      </c>
      <c r="E82" s="31">
        <v>2</v>
      </c>
      <c r="F82" s="31">
        <v>2</v>
      </c>
      <c r="G82" s="29">
        <v>219</v>
      </c>
      <c r="H82" s="1"/>
      <c r="I82" s="1"/>
      <c r="J82" s="21">
        <f t="shared" si="70"/>
        <v>4.5871559633027525E-3</v>
      </c>
      <c r="K82" s="22">
        <f t="shared" si="71"/>
        <v>1</v>
      </c>
      <c r="L82" s="23">
        <f t="shared" si="72"/>
        <v>9.1324200913242004E-3</v>
      </c>
      <c r="M82" s="1"/>
      <c r="N82" s="1"/>
      <c r="O82" s="32">
        <f t="shared" ref="O82:Q82" si="87">J82/J$5</f>
        <v>2.094338950350783</v>
      </c>
      <c r="P82" s="32">
        <f t="shared" si="87"/>
        <v>0.20987654320987656</v>
      </c>
      <c r="Q82" s="32">
        <f t="shared" si="87"/>
        <v>0.87509105924798458</v>
      </c>
      <c r="R82" s="1"/>
      <c r="S82" s="32">
        <f>J82/US!$I$3</f>
        <v>0.20321646051350006</v>
      </c>
      <c r="T82" s="1"/>
      <c r="U82" s="1"/>
    </row>
    <row r="83" spans="1:21" ht="14">
      <c r="A83" s="28">
        <v>44670</v>
      </c>
      <c r="B83" s="59" t="s">
        <v>102</v>
      </c>
      <c r="C83" s="60">
        <v>23410</v>
      </c>
      <c r="D83" s="61">
        <v>119</v>
      </c>
      <c r="E83" s="31">
        <v>0</v>
      </c>
      <c r="F83" s="31">
        <v>0</v>
      </c>
      <c r="G83" s="29">
        <v>153</v>
      </c>
      <c r="H83" s="1"/>
      <c r="I83" s="1"/>
      <c r="J83" s="21">
        <f t="shared" si="70"/>
        <v>0</v>
      </c>
      <c r="K83" s="22">
        <f t="shared" si="71"/>
        <v>0</v>
      </c>
      <c r="L83" s="23">
        <f t="shared" si="72"/>
        <v>0</v>
      </c>
      <c r="M83" s="1"/>
      <c r="N83" s="1"/>
      <c r="O83" s="32">
        <f t="shared" ref="O83:Q83" si="88">J83/J$5</f>
        <v>0</v>
      </c>
      <c r="P83" s="32">
        <f t="shared" si="88"/>
        <v>0</v>
      </c>
      <c r="Q83" s="32">
        <f t="shared" si="88"/>
        <v>0</v>
      </c>
      <c r="R83" s="1"/>
      <c r="S83" s="32">
        <f>J83/US!$I$3</f>
        <v>0</v>
      </c>
      <c r="T83" s="1"/>
      <c r="U83" s="1"/>
    </row>
    <row r="84" spans="1:21" ht="14">
      <c r="A84" s="28">
        <v>44670</v>
      </c>
      <c r="B84" s="59" t="s">
        <v>103</v>
      </c>
      <c r="C84" s="60">
        <v>23434</v>
      </c>
      <c r="D84" s="61">
        <v>117</v>
      </c>
      <c r="E84" s="31">
        <v>3</v>
      </c>
      <c r="F84" s="31">
        <v>2</v>
      </c>
      <c r="G84" s="29">
        <v>5274</v>
      </c>
      <c r="H84" s="1"/>
      <c r="I84" s="1"/>
      <c r="J84" s="21">
        <f t="shared" si="70"/>
        <v>1.8964536317087047E-4</v>
      </c>
      <c r="K84" s="22">
        <f t="shared" si="71"/>
        <v>1.5</v>
      </c>
      <c r="L84" s="23">
        <f t="shared" si="72"/>
        <v>5.6882821387940839E-4</v>
      </c>
      <c r="M84" s="1"/>
      <c r="N84" s="1"/>
      <c r="O84" s="32">
        <f t="shared" ref="O84:Q84" si="89">J84/J$5</f>
        <v>8.6585604243593892E-2</v>
      </c>
      <c r="P84" s="32">
        <f t="shared" si="89"/>
        <v>0.31481481481481483</v>
      </c>
      <c r="Q84" s="32">
        <f t="shared" si="89"/>
        <v>5.4506525021418839E-2</v>
      </c>
      <c r="R84" s="1"/>
      <c r="S84" s="32">
        <f>J84/US!$I$3</f>
        <v>8.4015149614911824E-3</v>
      </c>
      <c r="T84" s="1"/>
      <c r="U84" s="1"/>
    </row>
    <row r="85" spans="1:21" ht="14">
      <c r="A85" s="28">
        <v>44670</v>
      </c>
      <c r="B85" s="59" t="s">
        <v>104</v>
      </c>
      <c r="C85" s="60">
        <v>23434</v>
      </c>
      <c r="D85" s="61">
        <v>116</v>
      </c>
      <c r="E85" s="31">
        <v>59</v>
      </c>
      <c r="F85" s="31">
        <v>11</v>
      </c>
      <c r="G85" s="29">
        <v>843</v>
      </c>
      <c r="H85" s="1"/>
      <c r="I85" s="1"/>
      <c r="J85" s="21">
        <f t="shared" si="70"/>
        <v>1.1876484560570071E-2</v>
      </c>
      <c r="K85" s="22">
        <f t="shared" si="71"/>
        <v>5.3636363636363633</v>
      </c>
      <c r="L85" s="23">
        <f t="shared" si="72"/>
        <v>6.9988137603795963E-2</v>
      </c>
      <c r="M85" s="1"/>
      <c r="N85" s="1"/>
      <c r="O85" s="32">
        <f t="shared" ref="O85:Q85" si="90">J85/J$5</f>
        <v>5.4223977574402689</v>
      </c>
      <c r="P85" s="32">
        <f t="shared" si="90"/>
        <v>1.1257014590347922</v>
      </c>
      <c r="Q85" s="32">
        <f t="shared" si="90"/>
        <v>6.7064362850196968</v>
      </c>
      <c r="R85" s="1"/>
      <c r="S85" s="32">
        <f>J85/US!$I$3</f>
        <v>0.52614237995181723</v>
      </c>
      <c r="T85" s="1"/>
      <c r="U85" s="1"/>
    </row>
    <row r="86" spans="1:21" ht="14">
      <c r="A86" s="28">
        <v>44670</v>
      </c>
      <c r="B86" s="59" t="s">
        <v>105</v>
      </c>
      <c r="C86" s="60">
        <v>23569</v>
      </c>
      <c r="D86" s="61">
        <v>142</v>
      </c>
      <c r="E86" s="31">
        <v>0</v>
      </c>
      <c r="F86" s="31">
        <v>0</v>
      </c>
      <c r="G86" s="29">
        <v>233</v>
      </c>
      <c r="H86" s="1"/>
      <c r="I86" s="1"/>
      <c r="J86" s="21">
        <f t="shared" si="70"/>
        <v>0</v>
      </c>
      <c r="K86" s="22">
        <f t="shared" si="71"/>
        <v>0</v>
      </c>
      <c r="L86" s="23">
        <f t="shared" si="72"/>
        <v>0</v>
      </c>
      <c r="M86" s="1"/>
      <c r="N86" s="1"/>
      <c r="O86" s="32">
        <f t="shared" ref="O86:Q86" si="91">J86/J$5</f>
        <v>0</v>
      </c>
      <c r="P86" s="32">
        <f t="shared" si="91"/>
        <v>0</v>
      </c>
      <c r="Q86" s="32">
        <f t="shared" si="91"/>
        <v>0</v>
      </c>
      <c r="R86" s="1"/>
      <c r="S86" s="32">
        <f>J86/US!$I$3</f>
        <v>0</v>
      </c>
      <c r="T86" s="1"/>
      <c r="U86" s="1"/>
    </row>
    <row r="87" spans="1:21" ht="14">
      <c r="A87" s="28">
        <v>44670</v>
      </c>
      <c r="B87" s="59" t="s">
        <v>106</v>
      </c>
      <c r="C87" s="60">
        <v>23604</v>
      </c>
      <c r="D87" s="61">
        <v>150</v>
      </c>
      <c r="E87" s="31">
        <v>0</v>
      </c>
      <c r="F87" s="31">
        <v>0</v>
      </c>
      <c r="G87" s="29">
        <v>427</v>
      </c>
      <c r="H87" s="1"/>
      <c r="I87" s="1"/>
      <c r="J87" s="21">
        <f t="shared" si="70"/>
        <v>0</v>
      </c>
      <c r="K87" s="22">
        <f t="shared" si="71"/>
        <v>0</v>
      </c>
      <c r="L87" s="23">
        <f t="shared" si="72"/>
        <v>0</v>
      </c>
      <c r="M87" s="1"/>
      <c r="N87" s="1"/>
      <c r="O87" s="32">
        <f t="shared" ref="O87:Q87" si="92">J87/J$5</f>
        <v>0</v>
      </c>
      <c r="P87" s="32">
        <f t="shared" si="92"/>
        <v>0</v>
      </c>
      <c r="Q87" s="32">
        <f t="shared" si="92"/>
        <v>0</v>
      </c>
      <c r="R87" s="1"/>
      <c r="S87" s="32">
        <f>J87/US!$I$3</f>
        <v>0</v>
      </c>
      <c r="T87" s="1"/>
      <c r="U87" s="1"/>
    </row>
    <row r="88" spans="1:21" ht="14">
      <c r="A88" s="28">
        <v>44670</v>
      </c>
      <c r="B88" s="35" t="s">
        <v>107</v>
      </c>
      <c r="C88" s="36">
        <v>23722</v>
      </c>
      <c r="D88" s="37">
        <v>107</v>
      </c>
      <c r="E88" s="31">
        <v>1</v>
      </c>
      <c r="F88" s="31">
        <v>1</v>
      </c>
      <c r="G88" s="29">
        <v>163</v>
      </c>
      <c r="H88" s="1"/>
      <c r="I88" s="1"/>
      <c r="J88" s="21">
        <f t="shared" si="70"/>
        <v>0</v>
      </c>
      <c r="K88" s="22">
        <f t="shared" si="71"/>
        <v>1</v>
      </c>
      <c r="L88" s="23">
        <f t="shared" si="72"/>
        <v>6.1349693251533744E-3</v>
      </c>
      <c r="M88" s="1"/>
      <c r="N88" s="1"/>
      <c r="O88" s="32">
        <f t="shared" ref="O88:Q88" si="93">J88/J$5</f>
        <v>0</v>
      </c>
      <c r="P88" s="32">
        <f t="shared" si="93"/>
        <v>0.20987654320987656</v>
      </c>
      <c r="Q88" s="32">
        <f t="shared" si="93"/>
        <v>0.58786792016965839</v>
      </c>
      <c r="R88" s="1"/>
      <c r="S88" s="32">
        <f>J88/US!$I$3</f>
        <v>0</v>
      </c>
      <c r="T88" s="1"/>
      <c r="U88" s="1"/>
    </row>
    <row r="89" spans="1:21" ht="14">
      <c r="A89" s="28">
        <v>44670</v>
      </c>
      <c r="B89" s="35" t="s">
        <v>108</v>
      </c>
      <c r="C89" s="36">
        <v>23734</v>
      </c>
      <c r="D89" s="37">
        <v>161</v>
      </c>
      <c r="E89" s="31">
        <v>2</v>
      </c>
      <c r="F89" s="31">
        <v>2</v>
      </c>
      <c r="G89" s="29">
        <v>272</v>
      </c>
      <c r="H89" s="1"/>
      <c r="I89" s="1"/>
      <c r="J89" s="21">
        <f t="shared" si="70"/>
        <v>3.6900369003690036E-3</v>
      </c>
      <c r="K89" s="22">
        <f t="shared" si="71"/>
        <v>1</v>
      </c>
      <c r="L89" s="23">
        <f t="shared" si="72"/>
        <v>7.3529411764705881E-3</v>
      </c>
      <c r="M89" s="1"/>
      <c r="N89" s="1"/>
      <c r="O89" s="32">
        <f t="shared" ref="O89:Q89" si="94">J89/J$5</f>
        <v>1.6847449858910355</v>
      </c>
      <c r="P89" s="32">
        <f t="shared" si="94"/>
        <v>0.20987654320987656</v>
      </c>
      <c r="Q89" s="32">
        <f t="shared" si="94"/>
        <v>0.70457699255628181</v>
      </c>
      <c r="R89" s="1"/>
      <c r="S89" s="32">
        <f>J89/US!$I$3</f>
        <v>0.16347301989646867</v>
      </c>
      <c r="T89" s="1"/>
      <c r="U89" s="1"/>
    </row>
    <row r="90" spans="1:21" ht="14">
      <c r="A90" s="28">
        <v>44670</v>
      </c>
      <c r="B90" s="35" t="s">
        <v>109</v>
      </c>
      <c r="C90" s="36">
        <v>23846</v>
      </c>
      <c r="D90" s="37">
        <v>143</v>
      </c>
      <c r="E90" s="31">
        <v>0</v>
      </c>
      <c r="F90" s="31">
        <v>0</v>
      </c>
      <c r="G90" s="29">
        <v>253</v>
      </c>
      <c r="H90" s="1"/>
      <c r="I90" s="1"/>
      <c r="J90" s="21">
        <f t="shared" si="70"/>
        <v>0</v>
      </c>
      <c r="K90" s="22">
        <f t="shared" si="71"/>
        <v>0</v>
      </c>
      <c r="L90" s="23">
        <f t="shared" si="72"/>
        <v>0</v>
      </c>
      <c r="M90" s="1"/>
      <c r="N90" s="1"/>
      <c r="O90" s="32">
        <f t="shared" ref="O90:Q90" si="95">J90/J$5</f>
        <v>0</v>
      </c>
      <c r="P90" s="32">
        <f t="shared" si="95"/>
        <v>0</v>
      </c>
      <c r="Q90" s="32">
        <f t="shared" si="95"/>
        <v>0</v>
      </c>
      <c r="R90" s="1"/>
      <c r="S90" s="32">
        <f>J90/US!$I$3</f>
        <v>0</v>
      </c>
      <c r="T90" s="1"/>
      <c r="U90" s="1"/>
    </row>
    <row r="91" spans="1:21" ht="14">
      <c r="A91" s="28">
        <v>44670</v>
      </c>
      <c r="B91" s="35" t="s">
        <v>110</v>
      </c>
      <c r="C91" s="36">
        <v>23847</v>
      </c>
      <c r="D91" s="37">
        <v>201</v>
      </c>
      <c r="E91" s="31">
        <v>4</v>
      </c>
      <c r="F91" s="31">
        <v>2</v>
      </c>
      <c r="G91" s="29">
        <v>1603</v>
      </c>
      <c r="H91" s="1"/>
      <c r="I91" s="1"/>
      <c r="J91" s="21">
        <f t="shared" si="70"/>
        <v>6.2421972534332086E-4</v>
      </c>
      <c r="K91" s="22">
        <f t="shared" si="71"/>
        <v>2</v>
      </c>
      <c r="L91" s="23">
        <f t="shared" si="72"/>
        <v>2.495321272613849E-3</v>
      </c>
      <c r="M91" s="1"/>
      <c r="N91" s="1"/>
      <c r="O91" s="32">
        <f t="shared" ref="O91:Q91" si="96">J91/J$5</f>
        <v>0.28499743519130499</v>
      </c>
      <c r="P91" s="32">
        <f t="shared" si="96"/>
        <v>0.41975308641975312</v>
      </c>
      <c r="Q91" s="32">
        <f t="shared" si="96"/>
        <v>0.23910785024991721</v>
      </c>
      <c r="R91" s="1"/>
      <c r="S91" s="32">
        <f>J91/US!$I$3</f>
        <v>2.7653675650401378E-2</v>
      </c>
      <c r="T91" s="1"/>
      <c r="U91" s="1"/>
    </row>
    <row r="92" spans="1:21" ht="14">
      <c r="A92" s="28">
        <v>44670</v>
      </c>
      <c r="B92" s="35" t="s">
        <v>111</v>
      </c>
      <c r="C92" s="36">
        <v>23847</v>
      </c>
      <c r="D92" s="38">
        <v>128</v>
      </c>
      <c r="E92" s="31">
        <v>2</v>
      </c>
      <c r="F92" s="31">
        <v>1</v>
      </c>
      <c r="G92" s="29">
        <v>182</v>
      </c>
      <c r="H92" s="1"/>
      <c r="I92" s="1"/>
      <c r="J92" s="21">
        <f t="shared" si="70"/>
        <v>0</v>
      </c>
      <c r="K92" s="22">
        <f t="shared" si="71"/>
        <v>2</v>
      </c>
      <c r="L92" s="23">
        <f t="shared" si="72"/>
        <v>1.098901098901099E-2</v>
      </c>
      <c r="M92" s="1"/>
      <c r="N92" s="1"/>
      <c r="O92" s="32">
        <f t="shared" ref="O92:Q92" si="97">J92/J$5</f>
        <v>0</v>
      </c>
      <c r="P92" s="32">
        <f t="shared" si="97"/>
        <v>0.41975308641975312</v>
      </c>
      <c r="Q92" s="32">
        <f t="shared" si="97"/>
        <v>1.0529941866775201</v>
      </c>
      <c r="R92" s="1"/>
      <c r="S92" s="32">
        <f>J92/US!$I$3</f>
        <v>0</v>
      </c>
      <c r="T92" s="1"/>
      <c r="U92" s="1"/>
    </row>
    <row r="93" spans="1:21" ht="14">
      <c r="A93" s="28">
        <v>44670</v>
      </c>
      <c r="B93" s="35" t="s">
        <v>112</v>
      </c>
      <c r="C93" s="36">
        <v>24050</v>
      </c>
      <c r="D93" s="37">
        <v>112</v>
      </c>
      <c r="E93" s="31">
        <v>119</v>
      </c>
      <c r="F93" s="31">
        <v>25</v>
      </c>
      <c r="G93" s="29">
        <v>13303</v>
      </c>
      <c r="H93" s="1"/>
      <c r="I93" s="1"/>
      <c r="J93" s="21">
        <f t="shared" si="70"/>
        <v>1.8042399639152007E-3</v>
      </c>
      <c r="K93" s="22">
        <f t="shared" si="71"/>
        <v>4.76</v>
      </c>
      <c r="L93" s="23">
        <f t="shared" si="72"/>
        <v>8.9453506727805755E-3</v>
      </c>
      <c r="M93" s="1"/>
      <c r="N93" s="1"/>
      <c r="O93" s="32">
        <f t="shared" ref="O93:Q93" si="98">J93/J$5</f>
        <v>0.82375442702114687</v>
      </c>
      <c r="P93" s="32">
        <f t="shared" si="98"/>
        <v>0.99901234567901231</v>
      </c>
      <c r="Q93" s="32">
        <f t="shared" si="98"/>
        <v>0.85716560531691077</v>
      </c>
      <c r="R93" s="1"/>
      <c r="S93" s="32">
        <f>J93/US!$I$3</f>
        <v>7.9929974545679766E-2</v>
      </c>
      <c r="T93" s="1"/>
      <c r="U93" s="1"/>
    </row>
    <row r="94" spans="1:21" ht="14">
      <c r="A94" s="28">
        <v>44670</v>
      </c>
      <c r="B94" s="35" t="s">
        <v>113</v>
      </c>
      <c r="C94" s="36">
        <v>24071</v>
      </c>
      <c r="D94" s="37">
        <v>170</v>
      </c>
      <c r="E94" s="31">
        <v>0</v>
      </c>
      <c r="F94" s="31">
        <v>0</v>
      </c>
      <c r="G94" s="29">
        <v>248</v>
      </c>
      <c r="H94" s="1"/>
      <c r="I94" s="1"/>
      <c r="J94" s="21">
        <f t="shared" si="70"/>
        <v>0</v>
      </c>
      <c r="K94" s="22">
        <f t="shared" si="71"/>
        <v>0</v>
      </c>
      <c r="L94" s="23">
        <f t="shared" si="72"/>
        <v>0</v>
      </c>
      <c r="M94" s="1"/>
      <c r="N94" s="1"/>
      <c r="O94" s="32">
        <f t="shared" ref="O94:Q94" si="99">J94/J$5</f>
        <v>0</v>
      </c>
      <c r="P94" s="32">
        <f t="shared" si="99"/>
        <v>0</v>
      </c>
      <c r="Q94" s="32">
        <f t="shared" si="99"/>
        <v>0</v>
      </c>
      <c r="R94" s="1"/>
      <c r="S94" s="32">
        <f>J94/US!$I$3</f>
        <v>0</v>
      </c>
      <c r="T94" s="1"/>
      <c r="U94" s="1"/>
    </row>
    <row r="95" spans="1:21" ht="14">
      <c r="A95" s="28">
        <v>44670</v>
      </c>
      <c r="B95" s="35" t="s">
        <v>114</v>
      </c>
      <c r="C95" s="36">
        <v>24115</v>
      </c>
      <c r="D95" s="37">
        <v>145</v>
      </c>
      <c r="E95" s="31">
        <v>15</v>
      </c>
      <c r="F95" s="31">
        <v>11</v>
      </c>
      <c r="G95" s="29">
        <v>8170</v>
      </c>
      <c r="H95" s="1"/>
      <c r="I95" s="1"/>
      <c r="J95" s="21">
        <f t="shared" si="70"/>
        <v>1.2241400416207614E-3</v>
      </c>
      <c r="K95" s="22">
        <f t="shared" si="71"/>
        <v>1.3636363636363635</v>
      </c>
      <c r="L95" s="23">
        <f t="shared" si="72"/>
        <v>1.8359853121175031E-3</v>
      </c>
      <c r="M95" s="1"/>
      <c r="N95" s="1"/>
      <c r="O95" s="32">
        <f t="shared" ref="O95:Q95" si="100">J95/J$5</f>
        <v>0.55890058902738482</v>
      </c>
      <c r="P95" s="32">
        <f t="shared" si="100"/>
        <v>0.28619528619528617</v>
      </c>
      <c r="Q95" s="32">
        <f t="shared" si="100"/>
        <v>0.1759286493041389</v>
      </c>
      <c r="R95" s="1"/>
      <c r="S95" s="32">
        <f>J95/US!$I$3</f>
        <v>5.4230858601962306E-2</v>
      </c>
      <c r="T95" s="1"/>
      <c r="U95" s="1"/>
    </row>
    <row r="96" spans="1:21" ht="14">
      <c r="A96" s="28">
        <v>44670</v>
      </c>
      <c r="B96" s="35" t="s">
        <v>115</v>
      </c>
      <c r="C96" s="36">
        <v>24123</v>
      </c>
      <c r="D96" s="37">
        <v>125</v>
      </c>
      <c r="E96" s="31">
        <v>0</v>
      </c>
      <c r="F96" s="31">
        <v>0</v>
      </c>
      <c r="G96" s="29">
        <v>311</v>
      </c>
      <c r="H96" s="1"/>
      <c r="I96" s="1"/>
      <c r="J96" s="21">
        <f t="shared" si="70"/>
        <v>0</v>
      </c>
      <c r="K96" s="22">
        <f t="shared" si="71"/>
        <v>0</v>
      </c>
      <c r="L96" s="23">
        <f t="shared" si="72"/>
        <v>0</v>
      </c>
      <c r="M96" s="1"/>
      <c r="N96" s="1"/>
      <c r="O96" s="32">
        <f t="shared" ref="O96:Q96" si="101">J96/J$5</f>
        <v>0</v>
      </c>
      <c r="P96" s="32">
        <f t="shared" si="101"/>
        <v>0</v>
      </c>
      <c r="Q96" s="32">
        <f t="shared" si="101"/>
        <v>0</v>
      </c>
      <c r="R96" s="1"/>
      <c r="S96" s="32">
        <f>J96/US!$I$3</f>
        <v>0</v>
      </c>
      <c r="T96" s="1"/>
      <c r="U96" s="1"/>
    </row>
    <row r="97" spans="1:21" ht="14">
      <c r="A97" s="28">
        <v>44670</v>
      </c>
      <c r="B97" s="35" t="s">
        <v>116</v>
      </c>
      <c r="C97" s="36">
        <v>24216</v>
      </c>
      <c r="D97" s="37">
        <v>103</v>
      </c>
      <c r="E97" s="31">
        <v>17</v>
      </c>
      <c r="F97" s="31">
        <v>9</v>
      </c>
      <c r="G97" s="29">
        <v>424</v>
      </c>
      <c r="H97" s="1"/>
      <c r="I97" s="1"/>
      <c r="J97" s="21">
        <f t="shared" si="70"/>
        <v>1.8912529550827423E-2</v>
      </c>
      <c r="K97" s="22">
        <f t="shared" si="71"/>
        <v>1.8888888888888888</v>
      </c>
      <c r="L97" s="23">
        <f t="shared" si="72"/>
        <v>4.0094339622641507E-2</v>
      </c>
      <c r="M97" s="1"/>
      <c r="N97" s="1"/>
      <c r="O97" s="32">
        <f t="shared" ref="O97:Q97" si="102">J97/J$5</f>
        <v>8.6348159087748577</v>
      </c>
      <c r="P97" s="32">
        <f t="shared" si="102"/>
        <v>0.39643347050754457</v>
      </c>
      <c r="Q97" s="32">
        <f t="shared" si="102"/>
        <v>3.8419386952597248</v>
      </c>
      <c r="R97" s="1"/>
      <c r="S97" s="32">
        <f>J97/US!$I$3</f>
        <v>0.83784753459939498</v>
      </c>
      <c r="T97" s="1"/>
      <c r="U97" s="1"/>
    </row>
    <row r="98" spans="1:21" ht="14">
      <c r="A98" s="28">
        <v>44670</v>
      </c>
      <c r="B98" s="35" t="s">
        <v>117</v>
      </c>
      <c r="C98" s="36">
        <v>24316</v>
      </c>
      <c r="D98" s="37">
        <v>155</v>
      </c>
      <c r="E98" s="31">
        <v>0</v>
      </c>
      <c r="F98" s="31">
        <v>0</v>
      </c>
      <c r="G98" s="29">
        <v>344</v>
      </c>
      <c r="H98" s="1"/>
      <c r="I98" s="1"/>
      <c r="J98" s="21">
        <f t="shared" si="70"/>
        <v>0</v>
      </c>
      <c r="K98" s="22">
        <f t="shared" si="71"/>
        <v>0</v>
      </c>
      <c r="L98" s="23">
        <f t="shared" si="72"/>
        <v>0</v>
      </c>
      <c r="M98" s="1"/>
      <c r="N98" s="1"/>
      <c r="O98" s="32">
        <f t="shared" ref="O98:Q98" si="103">J98/J$5</f>
        <v>0</v>
      </c>
      <c r="P98" s="32">
        <f t="shared" si="103"/>
        <v>0</v>
      </c>
      <c r="Q98" s="32">
        <f t="shared" si="103"/>
        <v>0</v>
      </c>
      <c r="R98" s="1"/>
      <c r="S98" s="32">
        <f>J98/US!$I$3</f>
        <v>0</v>
      </c>
      <c r="T98" s="1"/>
      <c r="U98" s="1"/>
    </row>
    <row r="99" spans="1:21" ht="14">
      <c r="A99" s="28">
        <v>44670</v>
      </c>
      <c r="B99" s="35" t="s">
        <v>118</v>
      </c>
      <c r="C99" s="36">
        <v>24376</v>
      </c>
      <c r="D99" s="38">
        <v>309</v>
      </c>
      <c r="E99" s="31">
        <v>48</v>
      </c>
      <c r="F99" s="31">
        <v>12</v>
      </c>
      <c r="G99" s="29">
        <v>6526</v>
      </c>
      <c r="H99" s="1"/>
      <c r="I99" s="1"/>
      <c r="J99" s="21">
        <f t="shared" si="70"/>
        <v>1.685823754789272E-3</v>
      </c>
      <c r="K99" s="22">
        <f t="shared" si="71"/>
        <v>4</v>
      </c>
      <c r="L99" s="23">
        <f t="shared" si="72"/>
        <v>7.3551946061906218E-3</v>
      </c>
      <c r="M99" s="1"/>
      <c r="N99" s="1"/>
      <c r="O99" s="32">
        <f t="shared" ref="O99:Q99" si="104">J99/J$5</f>
        <v>0.76968962497182791</v>
      </c>
      <c r="P99" s="32">
        <f t="shared" si="104"/>
        <v>0.83950617283950624</v>
      </c>
      <c r="Q99" s="32">
        <f t="shared" si="104"/>
        <v>0.70479292176025243</v>
      </c>
      <c r="R99" s="1"/>
      <c r="S99" s="32">
        <f>J99/US!$I$3</f>
        <v>7.468399575653227E-2</v>
      </c>
      <c r="T99" s="1"/>
      <c r="U99" s="1"/>
    </row>
    <row r="100" spans="1:21" ht="14">
      <c r="A100" s="28">
        <v>44670</v>
      </c>
      <c r="B100" s="35" t="s">
        <v>119</v>
      </c>
      <c r="C100" s="36">
        <v>24392</v>
      </c>
      <c r="D100" s="37">
        <v>100</v>
      </c>
      <c r="E100" s="31">
        <v>2</v>
      </c>
      <c r="F100" s="31">
        <v>2</v>
      </c>
      <c r="G100" s="29">
        <v>3774</v>
      </c>
      <c r="H100" s="1"/>
      <c r="I100" s="1"/>
      <c r="J100" s="21">
        <f t="shared" si="70"/>
        <v>2.6504108136761196E-4</v>
      </c>
      <c r="K100" s="22">
        <f t="shared" si="71"/>
        <v>1</v>
      </c>
      <c r="L100" s="23">
        <f t="shared" si="72"/>
        <v>5.2994170641229468E-4</v>
      </c>
      <c r="M100" s="1"/>
      <c r="N100" s="1"/>
      <c r="O100" s="32">
        <f t="shared" ref="O100:Q100" si="105">J100/J$5</f>
        <v>0.12100871751297922</v>
      </c>
      <c r="P100" s="32">
        <f t="shared" si="105"/>
        <v>0.20987654320987656</v>
      </c>
      <c r="Q100" s="32">
        <f t="shared" si="105"/>
        <v>5.0780323787840129E-2</v>
      </c>
      <c r="R100" s="1"/>
      <c r="S100" s="32">
        <f>J100/US!$I$3</f>
        <v>1.1741634877270873E-2</v>
      </c>
      <c r="T100" s="1"/>
      <c r="U100" s="1"/>
    </row>
    <row r="101" spans="1:21" ht="14">
      <c r="A101" s="28">
        <v>44670</v>
      </c>
      <c r="B101" s="35" t="s">
        <v>120</v>
      </c>
      <c r="C101" s="36">
        <v>24404</v>
      </c>
      <c r="D101" s="37">
        <v>147</v>
      </c>
      <c r="E101" s="31">
        <v>282</v>
      </c>
      <c r="F101" s="31">
        <v>92</v>
      </c>
      <c r="G101" s="29">
        <v>14748</v>
      </c>
      <c r="H101" s="1"/>
      <c r="I101" s="1"/>
      <c r="J101" s="21">
        <f t="shared" si="70"/>
        <v>6.1707465925272941E-3</v>
      </c>
      <c r="K101" s="22">
        <f t="shared" si="71"/>
        <v>3.0652173913043477</v>
      </c>
      <c r="L101" s="23">
        <f t="shared" si="72"/>
        <v>1.9121236777868186E-2</v>
      </c>
      <c r="M101" s="1"/>
      <c r="N101" s="1"/>
      <c r="O101" s="32">
        <f t="shared" ref="O101:Q101" si="106">J101/J$5</f>
        <v>2.8173524172413935</v>
      </c>
      <c r="P101" s="32">
        <f t="shared" si="106"/>
        <v>0.64331723027375198</v>
      </c>
      <c r="Q101" s="32">
        <f t="shared" si="106"/>
        <v>1.8322441563953431</v>
      </c>
      <c r="R101" s="1"/>
      <c r="S101" s="32">
        <f>J101/US!$I$3</f>
        <v>0.27337140731449205</v>
      </c>
      <c r="T101" s="1"/>
      <c r="U101" s="1"/>
    </row>
    <row r="102" spans="1:21" ht="14">
      <c r="A102" s="28">
        <v>44670</v>
      </c>
      <c r="B102" s="35" t="s">
        <v>121</v>
      </c>
      <c r="C102" s="36">
        <v>24406</v>
      </c>
      <c r="D102" s="37">
        <v>100</v>
      </c>
      <c r="E102" s="31">
        <v>24</v>
      </c>
      <c r="F102" s="31">
        <v>6</v>
      </c>
      <c r="G102" s="29">
        <v>1147</v>
      </c>
      <c r="H102" s="1"/>
      <c r="I102" s="1"/>
      <c r="J102" s="21">
        <f t="shared" si="70"/>
        <v>4.3630017452006981E-3</v>
      </c>
      <c r="K102" s="22">
        <f t="shared" si="71"/>
        <v>4</v>
      </c>
      <c r="L102" s="23">
        <f t="shared" si="72"/>
        <v>2.0924149956408022E-2</v>
      </c>
      <c r="M102" s="1"/>
      <c r="N102" s="1"/>
      <c r="O102" s="32">
        <f t="shared" ref="O102:Q102" si="107">J102/J$5</f>
        <v>1.9919977800020534</v>
      </c>
      <c r="P102" s="32">
        <f t="shared" si="107"/>
        <v>0.83950617283950624</v>
      </c>
      <c r="Q102" s="32">
        <f t="shared" si="107"/>
        <v>2.0050037521392361</v>
      </c>
      <c r="R102" s="1"/>
      <c r="S102" s="32">
        <f>J102/US!$I$3</f>
        <v>0.19328616226851225</v>
      </c>
      <c r="T102" s="1"/>
      <c r="U102" s="1"/>
    </row>
    <row r="103" spans="1:21" ht="14">
      <c r="A103" s="28">
        <v>44670</v>
      </c>
      <c r="B103" s="35" t="s">
        <v>122</v>
      </c>
      <c r="C103" s="36">
        <v>24423</v>
      </c>
      <c r="D103" s="37">
        <v>126</v>
      </c>
      <c r="E103" s="31">
        <v>4</v>
      </c>
      <c r="F103" s="31">
        <v>2</v>
      </c>
      <c r="G103" s="29">
        <v>496</v>
      </c>
      <c r="H103" s="1"/>
      <c r="I103" s="1"/>
      <c r="J103" s="21">
        <f t="shared" si="70"/>
        <v>2.0202020202020202E-3</v>
      </c>
      <c r="K103" s="22">
        <f t="shared" si="71"/>
        <v>2</v>
      </c>
      <c r="L103" s="23">
        <f t="shared" si="72"/>
        <v>8.0645161290322578E-3</v>
      </c>
      <c r="M103" s="1"/>
      <c r="N103" s="1"/>
      <c r="O103" s="32">
        <f t="shared" ref="O103:Q103" si="108">J103/J$5</f>
        <v>0.92235533571004169</v>
      </c>
      <c r="P103" s="32">
        <f t="shared" si="108"/>
        <v>0.41975308641975312</v>
      </c>
      <c r="Q103" s="32">
        <f t="shared" si="108"/>
        <v>0.77276186280366388</v>
      </c>
      <c r="R103" s="1"/>
      <c r="S103" s="32">
        <f>J103/US!$I$3</f>
        <v>8.9497350286753555E-2</v>
      </c>
      <c r="T103" s="1"/>
      <c r="U103" s="1"/>
    </row>
    <row r="104" spans="1:21" ht="14">
      <c r="A104" s="28">
        <v>44670</v>
      </c>
      <c r="B104" s="35" t="s">
        <v>123</v>
      </c>
      <c r="C104" s="36">
        <v>24427</v>
      </c>
      <c r="D104" s="37">
        <v>119</v>
      </c>
      <c r="E104" s="31">
        <v>3</v>
      </c>
      <c r="F104" s="31">
        <v>1</v>
      </c>
      <c r="G104" s="29">
        <v>189</v>
      </c>
      <c r="H104" s="1"/>
      <c r="I104" s="1"/>
      <c r="J104" s="21">
        <f t="shared" si="70"/>
        <v>0</v>
      </c>
      <c r="K104" s="22">
        <f t="shared" si="71"/>
        <v>3</v>
      </c>
      <c r="L104" s="23">
        <f t="shared" si="72"/>
        <v>1.5873015873015872E-2</v>
      </c>
      <c r="M104" s="1"/>
      <c r="N104" s="1"/>
      <c r="O104" s="32">
        <f t="shared" ref="O104:Q104" si="109">J104/J$5</f>
        <v>0</v>
      </c>
      <c r="P104" s="32">
        <f t="shared" si="109"/>
        <v>0.62962962962962965</v>
      </c>
      <c r="Q104" s="32">
        <f t="shared" si="109"/>
        <v>1.5209916029786399</v>
      </c>
      <c r="R104" s="1"/>
      <c r="S104" s="32">
        <f>J104/US!$I$3</f>
        <v>0</v>
      </c>
      <c r="T104" s="1"/>
      <c r="U104" s="1"/>
    </row>
    <row r="105" spans="1:21" ht="14">
      <c r="A105" s="28">
        <v>44670</v>
      </c>
      <c r="B105" s="35" t="s">
        <v>124</v>
      </c>
      <c r="C105" s="36">
        <v>24448</v>
      </c>
      <c r="D105" s="38">
        <v>191</v>
      </c>
      <c r="E105" s="31">
        <v>4</v>
      </c>
      <c r="F105" s="31">
        <v>4</v>
      </c>
      <c r="G105" s="29">
        <v>579</v>
      </c>
      <c r="H105" s="1"/>
      <c r="I105" s="1"/>
      <c r="J105" s="21">
        <f t="shared" si="70"/>
        <v>5.1903114186851208E-3</v>
      </c>
      <c r="K105" s="22">
        <f t="shared" si="71"/>
        <v>1</v>
      </c>
      <c r="L105" s="23">
        <f t="shared" si="72"/>
        <v>6.9084628670120895E-3</v>
      </c>
      <c r="M105" s="1"/>
      <c r="N105" s="1"/>
      <c r="O105" s="32">
        <f t="shared" ref="O105:Q105" si="110">J105/J$5</f>
        <v>2.3697191583553838</v>
      </c>
      <c r="P105" s="32">
        <f t="shared" si="110"/>
        <v>0.20987654320987656</v>
      </c>
      <c r="Q105" s="32">
        <f t="shared" si="110"/>
        <v>0.66198598264355313</v>
      </c>
      <c r="R105" s="1"/>
      <c r="S105" s="32">
        <f>J105/US!$I$3</f>
        <v>0.22993696397202251</v>
      </c>
      <c r="T105" s="1"/>
      <c r="U105" s="1"/>
    </row>
    <row r="106" spans="1:21" ht="14">
      <c r="A106" s="28">
        <v>44670</v>
      </c>
      <c r="B106" s="35" t="s">
        <v>125</v>
      </c>
      <c r="C106" s="36">
        <v>24477</v>
      </c>
      <c r="D106" s="37">
        <v>116</v>
      </c>
      <c r="E106" s="31">
        <v>0</v>
      </c>
      <c r="F106" s="31">
        <v>0</v>
      </c>
      <c r="G106" s="29">
        <v>394</v>
      </c>
      <c r="H106" s="1"/>
      <c r="I106" s="1"/>
      <c r="J106" s="21">
        <f t="shared" si="70"/>
        <v>0</v>
      </c>
      <c r="K106" s="22">
        <f t="shared" si="71"/>
        <v>0</v>
      </c>
      <c r="L106" s="23">
        <f t="shared" si="72"/>
        <v>0</v>
      </c>
      <c r="M106" s="1"/>
      <c r="N106" s="1"/>
      <c r="O106" s="32">
        <f t="shared" ref="O106:Q106" si="111">J106/J$5</f>
        <v>0</v>
      </c>
      <c r="P106" s="32">
        <f t="shared" si="111"/>
        <v>0</v>
      </c>
      <c r="Q106" s="32">
        <f t="shared" si="111"/>
        <v>0</v>
      </c>
      <c r="R106" s="1"/>
      <c r="S106" s="32">
        <f>J106/US!$I$3</f>
        <v>0</v>
      </c>
      <c r="T106" s="1"/>
      <c r="U106" s="1"/>
    </row>
    <row r="107" spans="1:21" ht="14">
      <c r="A107" s="28">
        <v>44670</v>
      </c>
      <c r="B107" s="35" t="s">
        <v>126</v>
      </c>
      <c r="C107" s="36">
        <v>24550</v>
      </c>
      <c r="D107" s="38">
        <v>110</v>
      </c>
      <c r="E107" s="31">
        <v>9</v>
      </c>
      <c r="F107" s="31">
        <v>5</v>
      </c>
      <c r="G107" s="29">
        <v>4264</v>
      </c>
      <c r="H107" s="1"/>
      <c r="I107" s="1"/>
      <c r="J107" s="21">
        <f t="shared" si="70"/>
        <v>9.383063570255688E-4</v>
      </c>
      <c r="K107" s="22">
        <f t="shared" si="71"/>
        <v>1.8</v>
      </c>
      <c r="L107" s="23">
        <f t="shared" si="72"/>
        <v>2.1106941838649157E-3</v>
      </c>
      <c r="M107" s="1"/>
      <c r="N107" s="1"/>
      <c r="O107" s="32">
        <f t="shared" ref="O107:Q107" si="112">J107/J$5</f>
        <v>0.42839867809192644</v>
      </c>
      <c r="P107" s="32">
        <f t="shared" si="112"/>
        <v>0.37777777777777777</v>
      </c>
      <c r="Q107" s="32">
        <f t="shared" si="112"/>
        <v>0.20225193219720661</v>
      </c>
      <c r="R107" s="1"/>
      <c r="S107" s="32">
        <f>J107/US!$I$3</f>
        <v>4.1568086691947462E-2</v>
      </c>
      <c r="T107" s="1"/>
      <c r="U107" s="1"/>
    </row>
    <row r="108" spans="1:21" ht="14">
      <c r="A108" s="28">
        <v>44670</v>
      </c>
      <c r="B108" s="29" t="s">
        <v>127</v>
      </c>
      <c r="C108" s="30">
        <v>24605</v>
      </c>
      <c r="D108" s="31">
        <v>104</v>
      </c>
      <c r="E108" s="31">
        <v>0</v>
      </c>
      <c r="F108" s="62">
        <v>0</v>
      </c>
      <c r="G108" s="29">
        <v>653</v>
      </c>
      <c r="H108" s="1"/>
      <c r="I108" s="1"/>
      <c r="J108" s="21">
        <f t="shared" si="70"/>
        <v>0</v>
      </c>
      <c r="K108" s="22">
        <f t="shared" si="71"/>
        <v>0</v>
      </c>
      <c r="L108" s="23">
        <f t="shared" si="72"/>
        <v>0</v>
      </c>
      <c r="M108" s="1"/>
      <c r="N108" s="1"/>
      <c r="O108" s="32">
        <f t="shared" ref="O108:Q108" si="113">J108/J$5</f>
        <v>0</v>
      </c>
      <c r="P108" s="32">
        <f t="shared" si="113"/>
        <v>0</v>
      </c>
      <c r="Q108" s="32">
        <f t="shared" si="113"/>
        <v>0</v>
      </c>
      <c r="R108" s="1"/>
      <c r="S108" s="32">
        <f>J108/US!$I$3</f>
        <v>0</v>
      </c>
      <c r="T108" s="1"/>
      <c r="U108" s="1"/>
    </row>
    <row r="109" spans="1:21" ht="14">
      <c r="A109" s="28">
        <v>44670</v>
      </c>
      <c r="B109" s="29" t="s">
        <v>128</v>
      </c>
      <c r="C109" s="30">
        <v>24658</v>
      </c>
      <c r="D109" s="31">
        <v>270</v>
      </c>
      <c r="E109" s="31">
        <v>7</v>
      </c>
      <c r="F109" s="31">
        <v>6</v>
      </c>
      <c r="G109" s="29">
        <v>481</v>
      </c>
      <c r="H109" s="1"/>
      <c r="I109" s="1"/>
      <c r="J109" s="21">
        <f t="shared" si="70"/>
        <v>1.0416666666666666E-2</v>
      </c>
      <c r="K109" s="22">
        <f t="shared" si="71"/>
        <v>1.1666666666666667</v>
      </c>
      <c r="L109" s="23">
        <f t="shared" si="72"/>
        <v>1.4553014553014554E-2</v>
      </c>
      <c r="M109" s="1"/>
      <c r="N109" s="1"/>
      <c r="O109" s="32">
        <f t="shared" ref="O109:Q109" si="114">J109/J$5</f>
        <v>4.7558946997549025</v>
      </c>
      <c r="P109" s="32">
        <f t="shared" si="114"/>
        <v>0.24485596707818932</v>
      </c>
      <c r="Q109" s="32">
        <f t="shared" si="114"/>
        <v>1.3945058147891483</v>
      </c>
      <c r="R109" s="1"/>
      <c r="S109" s="32">
        <f>J109/US!$I$3</f>
        <v>0.46147071241607296</v>
      </c>
      <c r="T109" s="1"/>
      <c r="U109" s="1"/>
    </row>
    <row r="110" spans="1:21" ht="14">
      <c r="A110" s="28">
        <v>44670</v>
      </c>
      <c r="B110" s="29" t="s">
        <v>129</v>
      </c>
      <c r="C110" s="30">
        <v>24788</v>
      </c>
      <c r="D110" s="31">
        <v>108</v>
      </c>
      <c r="E110" s="31">
        <v>2</v>
      </c>
      <c r="F110" s="31">
        <v>1</v>
      </c>
      <c r="G110" s="29">
        <v>172</v>
      </c>
      <c r="H110" s="1"/>
      <c r="I110" s="1"/>
      <c r="J110" s="21">
        <f t="shared" si="70"/>
        <v>0</v>
      </c>
      <c r="K110" s="22">
        <f t="shared" si="71"/>
        <v>2</v>
      </c>
      <c r="L110" s="23">
        <f t="shared" si="72"/>
        <v>1.1627906976744186E-2</v>
      </c>
      <c r="M110" s="1"/>
      <c r="N110" s="1"/>
      <c r="O110" s="32">
        <f t="shared" ref="O110:Q110" si="115">J110/J$5</f>
        <v>0</v>
      </c>
      <c r="P110" s="32">
        <f t="shared" si="115"/>
        <v>0.41975308641975312</v>
      </c>
      <c r="Q110" s="32">
        <f t="shared" si="115"/>
        <v>1.1142147789262131</v>
      </c>
      <c r="R110" s="1"/>
      <c r="S110" s="32">
        <f>J110/US!$I$3</f>
        <v>0</v>
      </c>
      <c r="T110" s="1"/>
      <c r="U110" s="1"/>
    </row>
    <row r="111" spans="1:21" ht="14">
      <c r="A111" s="28">
        <v>44670</v>
      </c>
      <c r="B111" s="29" t="s">
        <v>130</v>
      </c>
      <c r="C111" s="30">
        <v>24912</v>
      </c>
      <c r="D111" s="31">
        <v>119</v>
      </c>
      <c r="E111" s="31">
        <v>45</v>
      </c>
      <c r="F111" s="31">
        <v>6</v>
      </c>
      <c r="G111" s="29">
        <v>974</v>
      </c>
      <c r="H111" s="1"/>
      <c r="I111" s="1"/>
      <c r="J111" s="21">
        <f t="shared" si="70"/>
        <v>5.1387461459403904E-3</v>
      </c>
      <c r="K111" s="22">
        <f t="shared" si="71"/>
        <v>7.5</v>
      </c>
      <c r="L111" s="23">
        <f t="shared" si="72"/>
        <v>4.6201232032854207E-2</v>
      </c>
      <c r="M111" s="1"/>
      <c r="N111" s="1"/>
      <c r="O111" s="32">
        <f t="shared" ref="O111:Q111" si="116">J111/J$5</f>
        <v>2.3461762136509283</v>
      </c>
      <c r="P111" s="32">
        <f t="shared" si="116"/>
        <v>1.5740740740740742</v>
      </c>
      <c r="Q111" s="32">
        <f t="shared" si="116"/>
        <v>4.4271162160620579</v>
      </c>
      <c r="R111" s="1"/>
      <c r="S111" s="32">
        <f>J111/US!$I$3</f>
        <v>0.2276525611096763</v>
      </c>
      <c r="T111" s="1"/>
      <c r="U111" s="1"/>
    </row>
    <row r="112" spans="1:21" ht="14">
      <c r="A112" s="28">
        <v>44670</v>
      </c>
      <c r="B112" s="29" t="s">
        <v>131</v>
      </c>
      <c r="C112" s="30">
        <v>24945</v>
      </c>
      <c r="D112" s="31">
        <v>204</v>
      </c>
      <c r="E112" s="31">
        <v>36</v>
      </c>
      <c r="F112" s="31">
        <v>13</v>
      </c>
      <c r="G112" s="29">
        <v>3030</v>
      </c>
      <c r="H112" s="1"/>
      <c r="I112" s="1"/>
      <c r="J112" s="21">
        <f t="shared" si="70"/>
        <v>3.9617035325189833E-3</v>
      </c>
      <c r="K112" s="22">
        <f t="shared" si="71"/>
        <v>2.7692307692307692</v>
      </c>
      <c r="L112" s="23">
        <f t="shared" si="72"/>
        <v>1.1881188118811881E-2</v>
      </c>
      <c r="M112" s="1"/>
      <c r="N112" s="1"/>
      <c r="O112" s="32">
        <f t="shared" ref="O112:Q112" si="117">J112/J$5</f>
        <v>1.8087787039015015</v>
      </c>
      <c r="P112" s="32">
        <f t="shared" si="117"/>
        <v>0.58119658119658124</v>
      </c>
      <c r="Q112" s="32">
        <f t="shared" si="117"/>
        <v>1.1384848038137148</v>
      </c>
      <c r="R112" s="1"/>
      <c r="S112" s="32">
        <f>J112/US!$I$3</f>
        <v>0.17550817454714959</v>
      </c>
      <c r="T112" s="1"/>
      <c r="U112" s="1"/>
    </row>
    <row r="113" spans="1:21" ht="14">
      <c r="A113" s="28">
        <v>44670</v>
      </c>
      <c r="B113" s="29" t="s">
        <v>132</v>
      </c>
      <c r="C113" s="30">
        <v>24972</v>
      </c>
      <c r="D113" s="31">
        <v>136</v>
      </c>
      <c r="E113" s="31">
        <v>234</v>
      </c>
      <c r="F113" s="31">
        <v>28</v>
      </c>
      <c r="G113" s="29">
        <v>3612</v>
      </c>
      <c r="H113" s="1"/>
      <c r="I113" s="1"/>
      <c r="J113" s="21">
        <f t="shared" si="70"/>
        <v>7.4771531431736364E-3</v>
      </c>
      <c r="K113" s="22">
        <f t="shared" si="71"/>
        <v>8.3571428571428577</v>
      </c>
      <c r="L113" s="23">
        <f t="shared" si="72"/>
        <v>6.4784053156146174E-2</v>
      </c>
      <c r="M113" s="1"/>
      <c r="N113" s="1"/>
      <c r="O113" s="32">
        <f t="shared" ref="O113:Q113" si="118">J113/J$5</f>
        <v>3.4138130882760196</v>
      </c>
      <c r="P113" s="32">
        <f t="shared" si="118"/>
        <v>1.7539682539682542</v>
      </c>
      <c r="Q113" s="32">
        <f t="shared" si="118"/>
        <v>6.207768054017472</v>
      </c>
      <c r="R113" s="1"/>
      <c r="S113" s="32">
        <f>J113/US!$I$3</f>
        <v>0.33124677003114406</v>
      </c>
      <c r="T113" s="1"/>
      <c r="U113" s="1"/>
    </row>
    <row r="114" spans="1:21" ht="14">
      <c r="A114" s="28">
        <v>44670</v>
      </c>
      <c r="B114" s="29" t="s">
        <v>133</v>
      </c>
      <c r="C114" s="30">
        <v>25029</v>
      </c>
      <c r="D114" s="31">
        <v>143</v>
      </c>
      <c r="E114" s="31">
        <v>0</v>
      </c>
      <c r="F114" s="29">
        <v>0</v>
      </c>
      <c r="G114" s="29">
        <v>725</v>
      </c>
      <c r="H114" s="1"/>
      <c r="I114" s="1"/>
      <c r="J114" s="21">
        <f t="shared" si="70"/>
        <v>0</v>
      </c>
      <c r="K114" s="22">
        <f t="shared" si="71"/>
        <v>0</v>
      </c>
      <c r="L114" s="23">
        <f t="shared" si="72"/>
        <v>0</v>
      </c>
      <c r="M114" s="1"/>
      <c r="N114" s="1"/>
      <c r="O114" s="32">
        <f t="shared" ref="O114:Q114" si="119">J114/J$5</f>
        <v>0</v>
      </c>
      <c r="P114" s="32">
        <f t="shared" si="119"/>
        <v>0</v>
      </c>
      <c r="Q114" s="32">
        <f t="shared" si="119"/>
        <v>0</v>
      </c>
      <c r="R114" s="1"/>
      <c r="S114" s="32">
        <f>J114/US!$I$3</f>
        <v>0</v>
      </c>
      <c r="T114" s="1"/>
      <c r="U114" s="1"/>
    </row>
    <row r="115" spans="1:21" ht="14">
      <c r="A115" s="28">
        <v>44670</v>
      </c>
      <c r="B115" s="29" t="s">
        <v>134</v>
      </c>
      <c r="C115" s="30">
        <v>25035</v>
      </c>
      <c r="D115" s="31">
        <v>111</v>
      </c>
      <c r="E115" s="31">
        <v>3</v>
      </c>
      <c r="F115" s="31">
        <v>3</v>
      </c>
      <c r="G115" s="29">
        <v>342</v>
      </c>
      <c r="H115" s="1"/>
      <c r="I115" s="1"/>
      <c r="J115" s="21">
        <f t="shared" si="70"/>
        <v>5.8651026392961877E-3</v>
      </c>
      <c r="K115" s="22">
        <f t="shared" si="71"/>
        <v>1</v>
      </c>
      <c r="L115" s="23">
        <f t="shared" si="72"/>
        <v>8.771929824561403E-3</v>
      </c>
      <c r="M115" s="1"/>
      <c r="N115" s="1"/>
      <c r="O115" s="32">
        <f t="shared" ref="O115:Q115" si="120">J115/J$5</f>
        <v>2.6778058133517337</v>
      </c>
      <c r="P115" s="32">
        <f t="shared" si="120"/>
        <v>0.20987654320987656</v>
      </c>
      <c r="Q115" s="32">
        <f t="shared" si="120"/>
        <v>0.84054799111977474</v>
      </c>
      <c r="R115" s="1"/>
      <c r="S115" s="32">
        <f>J115/US!$I$3</f>
        <v>0.25983101696154259</v>
      </c>
      <c r="T115" s="1"/>
      <c r="U115" s="1"/>
    </row>
    <row r="116" spans="1:21" ht="14">
      <c r="A116" s="28">
        <v>44670</v>
      </c>
      <c r="B116" s="63" t="s">
        <v>135</v>
      </c>
      <c r="C116" s="64">
        <v>25035</v>
      </c>
      <c r="D116" s="65">
        <v>241</v>
      </c>
      <c r="E116" s="66">
        <v>34</v>
      </c>
      <c r="F116" s="31">
        <v>17</v>
      </c>
      <c r="G116" s="29">
        <v>52694</v>
      </c>
      <c r="H116" s="1"/>
      <c r="I116" s="1"/>
      <c r="J116" s="21">
        <f t="shared" si="70"/>
        <v>3.0364564553166454E-4</v>
      </c>
      <c r="K116" s="22">
        <f t="shared" si="71"/>
        <v>2</v>
      </c>
      <c r="L116" s="23">
        <f t="shared" si="72"/>
        <v>6.4523475158462067E-4</v>
      </c>
      <c r="M116" s="1"/>
      <c r="N116" s="1"/>
      <c r="O116" s="32">
        <f t="shared" ref="O116:Q116" si="121">J116/J$5</f>
        <v>0.13863424475401911</v>
      </c>
      <c r="P116" s="32">
        <f t="shared" si="121"/>
        <v>0.41975308641975312</v>
      </c>
      <c r="Q116" s="32">
        <f t="shared" si="121"/>
        <v>6.1827988263943659E-2</v>
      </c>
      <c r="R116" s="1"/>
      <c r="S116" s="32">
        <f>J116/US!$I$3</f>
        <v>1.3451862947091418E-2</v>
      </c>
      <c r="T116" s="1"/>
      <c r="U116" s="1"/>
    </row>
    <row r="117" spans="1:21" ht="14">
      <c r="A117" s="28">
        <v>44670</v>
      </c>
      <c r="B117" s="63" t="s">
        <v>136</v>
      </c>
      <c r="C117" s="64">
        <v>25059</v>
      </c>
      <c r="D117" s="65">
        <v>107</v>
      </c>
      <c r="E117" s="66">
        <v>3</v>
      </c>
      <c r="F117" s="31">
        <v>3</v>
      </c>
      <c r="G117" s="29">
        <v>286</v>
      </c>
      <c r="H117" s="1"/>
      <c r="I117" s="1"/>
      <c r="J117" s="21">
        <f t="shared" si="70"/>
        <v>7.0175438596491229E-3</v>
      </c>
      <c r="K117" s="22">
        <f t="shared" si="71"/>
        <v>1</v>
      </c>
      <c r="L117" s="23">
        <f t="shared" si="72"/>
        <v>1.048951048951049E-2</v>
      </c>
      <c r="M117" s="1"/>
      <c r="N117" s="1"/>
      <c r="O117" s="32">
        <f t="shared" ref="O117:Q117" si="122">J117/J$5</f>
        <v>3.2039711661506711</v>
      </c>
      <c r="P117" s="32">
        <f t="shared" si="122"/>
        <v>0.20987654320987656</v>
      </c>
      <c r="Q117" s="32">
        <f t="shared" si="122"/>
        <v>1.0051308145558147</v>
      </c>
      <c r="R117" s="1"/>
      <c r="S117" s="32">
        <f>J117/US!$I$3</f>
        <v>0.31088553257503865</v>
      </c>
      <c r="T117" s="1"/>
      <c r="U117" s="1"/>
    </row>
    <row r="118" spans="1:21" ht="14">
      <c r="A118" s="39"/>
      <c r="B118" s="27" t="s">
        <v>80</v>
      </c>
      <c r="C118" s="40">
        <f t="shared" ref="C118:G118" si="123">AVERAGE(C68:C117)</f>
        <v>23418.32</v>
      </c>
      <c r="D118" s="39">
        <f t="shared" si="123"/>
        <v>137.54</v>
      </c>
      <c r="E118" s="39">
        <f t="shared" si="123"/>
        <v>32.159999999999997</v>
      </c>
      <c r="F118" s="39">
        <f t="shared" si="123"/>
        <v>7.96</v>
      </c>
      <c r="G118" s="39">
        <f t="shared" si="123"/>
        <v>6191.32</v>
      </c>
      <c r="H118" s="39"/>
      <c r="I118" s="39"/>
      <c r="J118" s="41">
        <f t="shared" ref="J118:L118" si="124">AVERAGE(J68:J117)</f>
        <v>2.8830733781732331E-3</v>
      </c>
      <c r="K118" s="42">
        <f t="shared" si="124"/>
        <v>1.866368456974052</v>
      </c>
      <c r="L118" s="43">
        <f t="shared" si="124"/>
        <v>1.3086534762948045E-2</v>
      </c>
      <c r="M118" s="39"/>
      <c r="N118" s="39"/>
      <c r="O118" s="44">
        <f t="shared" ref="O118:Q118" si="125">J118/J$5</f>
        <v>1.3163129662328199</v>
      </c>
      <c r="P118" s="44">
        <f t="shared" si="125"/>
        <v>0.39170696010566525</v>
      </c>
      <c r="Q118" s="44">
        <f t="shared" si="125"/>
        <v>1.2539840976515189</v>
      </c>
      <c r="R118" s="39"/>
      <c r="S118" s="44">
        <f>AVERAGE(S68:S117)</f>
        <v>0.12772357687424798</v>
      </c>
      <c r="T118" s="39"/>
      <c r="U118" s="45">
        <f>SLOPE(P68:P117,O68:O117)</f>
        <v>0.10317148731391947</v>
      </c>
    </row>
    <row r="119" spans="1:21" ht="14">
      <c r="A119" s="32"/>
      <c r="B119" s="46" t="s">
        <v>81</v>
      </c>
      <c r="C119" s="32">
        <f t="shared" ref="C119:G119" si="126">STDEV(C68:C117)</f>
        <v>1763.4962657129938</v>
      </c>
      <c r="D119" s="32">
        <f t="shared" si="126"/>
        <v>43.310558641004839</v>
      </c>
      <c r="E119" s="32">
        <f t="shared" si="126"/>
        <v>80.915264320151607</v>
      </c>
      <c r="F119" s="32">
        <f t="shared" si="126"/>
        <v>18.200650358418176</v>
      </c>
      <c r="G119" s="32">
        <f t="shared" si="126"/>
        <v>22460.934909249681</v>
      </c>
      <c r="H119" s="32"/>
      <c r="I119" s="32"/>
      <c r="J119" s="32">
        <f t="shared" ref="J119:L119" si="127">STDEV(J68:J117)</f>
        <v>4.861306432993753E-3</v>
      </c>
      <c r="K119" s="32">
        <f t="shared" si="127"/>
        <v>2.3318290954461522</v>
      </c>
      <c r="L119" s="32">
        <f t="shared" si="127"/>
        <v>2.5793622074575469E-2</v>
      </c>
      <c r="M119" s="32"/>
      <c r="N119" s="32"/>
      <c r="O119" s="32">
        <f t="shared" ref="O119:Q119" si="128">STDEV(O68:O117)</f>
        <v>2.2195067038617022</v>
      </c>
      <c r="P119" s="32">
        <f t="shared" si="128"/>
        <v>0.48939622990845189</v>
      </c>
      <c r="Q119" s="32">
        <f t="shared" si="128"/>
        <v>2.4716086029075282</v>
      </c>
      <c r="R119" s="32"/>
      <c r="S119" s="32">
        <f>STDEV(S68:S117)</f>
        <v>0.2153616521190207</v>
      </c>
      <c r="T119" s="32"/>
      <c r="U119" s="32"/>
    </row>
    <row r="120" spans="1:21" ht="14">
      <c r="A120" s="1"/>
      <c r="B120" s="29" t="s">
        <v>82</v>
      </c>
      <c r="C120" s="47">
        <f t="shared" ref="C120:G120" si="129">MEDIAN(C68:C117)</f>
        <v>23948.5</v>
      </c>
      <c r="D120" s="1">
        <f t="shared" si="129"/>
        <v>125.5</v>
      </c>
      <c r="E120" s="1">
        <f t="shared" si="129"/>
        <v>3</v>
      </c>
      <c r="F120" s="1">
        <f t="shared" si="129"/>
        <v>2</v>
      </c>
      <c r="G120" s="1">
        <f t="shared" si="129"/>
        <v>478.5</v>
      </c>
      <c r="H120" s="1"/>
      <c r="I120" s="1"/>
      <c r="J120" s="3">
        <f t="shared" ref="J120:L120" si="130">MEDIAN(J68:J117)</f>
        <v>2.8434336344963828E-4</v>
      </c>
      <c r="K120" s="4">
        <f t="shared" si="130"/>
        <v>1</v>
      </c>
      <c r="L120" s="5">
        <f t="shared" si="130"/>
        <v>2.7064281266314261E-3</v>
      </c>
      <c r="M120" s="1"/>
      <c r="N120" s="1"/>
      <c r="O120" s="32">
        <f t="shared" ref="O120:Q120" si="131">J120/J$5</f>
        <v>0.12982148113349917</v>
      </c>
      <c r="P120" s="32">
        <f t="shared" si="131"/>
        <v>0.20987654320987656</v>
      </c>
      <c r="Q120" s="32">
        <f t="shared" si="131"/>
        <v>0.25933663064431145</v>
      </c>
      <c r="R120" s="1"/>
      <c r="S120" s="32">
        <f>MEDIAN(S68:S117)</f>
        <v>1.2596748912181144E-2</v>
      </c>
      <c r="T120" s="1"/>
      <c r="U120" s="1"/>
    </row>
    <row r="121" spans="1:21" ht="14">
      <c r="A121" s="1"/>
      <c r="B121" s="29" t="s">
        <v>83</v>
      </c>
      <c r="C121" s="48">
        <f t="shared" ref="C121:G121" si="132">C118/C120</f>
        <v>0.97786166148192999</v>
      </c>
      <c r="D121" s="48">
        <f t="shared" si="132"/>
        <v>1.0959362549800795</v>
      </c>
      <c r="E121" s="48">
        <f t="shared" si="132"/>
        <v>10.719999999999999</v>
      </c>
      <c r="F121" s="48">
        <f t="shared" si="132"/>
        <v>3.98</v>
      </c>
      <c r="G121" s="48">
        <f t="shared" si="132"/>
        <v>12.939017763845349</v>
      </c>
      <c r="H121" s="48"/>
      <c r="I121" s="48"/>
      <c r="J121" s="48">
        <f t="shared" ref="J121:L121" si="133">J118/J120</f>
        <v>10.139408014296318</v>
      </c>
      <c r="K121" s="48">
        <f t="shared" si="133"/>
        <v>1.866368456974052</v>
      </c>
      <c r="L121" s="48">
        <f t="shared" si="133"/>
        <v>4.8353527788806598</v>
      </c>
      <c r="M121" s="48"/>
      <c r="N121" s="48"/>
      <c r="O121" s="48">
        <f t="shared" ref="O121:Q121" si="134">O118/O120</f>
        <v>10.139408014296318</v>
      </c>
      <c r="P121" s="48">
        <f t="shared" si="134"/>
        <v>1.866368456974052</v>
      </c>
      <c r="Q121" s="48">
        <f t="shared" si="134"/>
        <v>4.8353527788806607</v>
      </c>
      <c r="R121" s="1"/>
      <c r="S121" s="48">
        <f>S118/S120</f>
        <v>10.139408014296324</v>
      </c>
      <c r="T121" s="1"/>
      <c r="U121" s="1"/>
    </row>
    <row r="122" spans="1:21" ht="14">
      <c r="A122" s="1"/>
      <c r="B122" s="1"/>
      <c r="C122" s="2"/>
      <c r="D122" s="2"/>
      <c r="E122" s="2"/>
      <c r="F122" s="2"/>
      <c r="G122" s="1"/>
      <c r="H122" s="1"/>
      <c r="I122" s="1"/>
      <c r="J122" s="3"/>
      <c r="K122" s="4"/>
      <c r="L122" s="5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">
      <c r="A123" s="1"/>
      <c r="B123" s="1"/>
      <c r="C123" s="2"/>
      <c r="D123" s="2"/>
      <c r="E123" s="2"/>
      <c r="F123" s="2"/>
      <c r="G123" s="1"/>
      <c r="H123" s="1"/>
      <c r="I123" s="1"/>
      <c r="J123" s="3"/>
      <c r="K123" s="4"/>
      <c r="L123" s="5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4">
      <c r="A124" s="1"/>
      <c r="B124" s="1"/>
      <c r="C124" s="2"/>
      <c r="D124" s="2"/>
      <c r="E124" s="2"/>
      <c r="F124" s="2"/>
      <c r="G124" s="1"/>
      <c r="H124" s="1"/>
      <c r="I124" s="1"/>
      <c r="J124" s="3"/>
      <c r="K124" s="4"/>
      <c r="L124" s="5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">
      <c r="A125" s="1"/>
      <c r="B125" s="1"/>
      <c r="C125" s="2"/>
      <c r="D125" s="2"/>
      <c r="E125" s="2"/>
      <c r="F125" s="2"/>
      <c r="G125" s="1"/>
      <c r="H125" s="1"/>
      <c r="I125" s="1"/>
      <c r="J125" s="3"/>
      <c r="K125" s="4"/>
      <c r="L125" s="5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4">
      <c r="A126" s="1"/>
      <c r="B126" s="1"/>
      <c r="C126" s="2"/>
      <c r="D126" s="2"/>
      <c r="E126" s="2"/>
      <c r="F126" s="2"/>
      <c r="G126" s="1"/>
      <c r="H126" s="1"/>
      <c r="I126" s="1"/>
      <c r="J126" s="3"/>
      <c r="K126" s="4"/>
      <c r="L126" s="5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">
      <c r="A127" s="1"/>
      <c r="B127" s="1"/>
      <c r="C127" s="2"/>
      <c r="D127" s="2"/>
      <c r="E127" s="2"/>
      <c r="F127" s="2"/>
      <c r="G127" s="1"/>
      <c r="H127" s="1"/>
      <c r="I127" s="1"/>
      <c r="J127" s="3"/>
      <c r="K127" s="4"/>
      <c r="L127" s="5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4">
      <c r="A128" s="1"/>
      <c r="B128" s="1"/>
      <c r="C128" s="2"/>
      <c r="D128" s="2"/>
      <c r="E128" s="2"/>
      <c r="F128" s="2"/>
      <c r="G128" s="1"/>
      <c r="H128" s="1"/>
      <c r="I128" s="1"/>
      <c r="J128" s="3"/>
      <c r="K128" s="4"/>
      <c r="L128" s="5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">
      <c r="A129" s="1"/>
      <c r="B129" s="1"/>
      <c r="C129" s="2"/>
      <c r="D129" s="2"/>
      <c r="E129" s="2"/>
      <c r="F129" s="2"/>
      <c r="G129" s="1"/>
      <c r="H129" s="1"/>
      <c r="I129" s="1"/>
      <c r="J129" s="3"/>
      <c r="K129" s="4"/>
      <c r="L129" s="5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4">
      <c r="A130" s="1"/>
      <c r="B130" s="1"/>
      <c r="C130" s="2"/>
      <c r="D130" s="2"/>
      <c r="E130" s="2"/>
      <c r="F130" s="2"/>
      <c r="G130" s="1"/>
      <c r="H130" s="1"/>
      <c r="I130" s="1"/>
      <c r="J130" s="3"/>
      <c r="K130" s="4"/>
      <c r="L130" s="5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4">
      <c r="A131" s="1"/>
      <c r="B131" s="1"/>
      <c r="C131" s="2"/>
      <c r="D131" s="2"/>
      <c r="E131" s="2"/>
      <c r="F131" s="2"/>
      <c r="G131" s="1"/>
      <c r="H131" s="1"/>
      <c r="I131" s="1"/>
      <c r="J131" s="3"/>
      <c r="K131" s="4"/>
      <c r="L131" s="5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4">
      <c r="A132" s="1"/>
      <c r="B132" s="1"/>
      <c r="C132" s="2"/>
      <c r="D132" s="2"/>
      <c r="E132" s="2"/>
      <c r="F132" s="2"/>
      <c r="G132" s="1"/>
      <c r="H132" s="1"/>
      <c r="I132" s="1"/>
      <c r="J132" s="3"/>
      <c r="K132" s="4"/>
      <c r="L132" s="5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4">
      <c r="A133" s="1"/>
      <c r="B133" s="1"/>
      <c r="C133" s="2"/>
      <c r="D133" s="2"/>
      <c r="E133" s="2"/>
      <c r="F133" s="2"/>
      <c r="G133" s="1"/>
      <c r="H133" s="1"/>
      <c r="I133" s="1"/>
      <c r="J133" s="3"/>
      <c r="K133" s="4"/>
      <c r="L133" s="5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4">
      <c r="A134" s="1"/>
      <c r="B134" s="1"/>
      <c r="C134" s="2"/>
      <c r="D134" s="2"/>
      <c r="E134" s="2"/>
      <c r="F134" s="2"/>
      <c r="G134" s="1"/>
      <c r="H134" s="1"/>
      <c r="I134" s="1"/>
      <c r="J134" s="3"/>
      <c r="K134" s="4"/>
      <c r="L134" s="5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4">
      <c r="A135" s="1"/>
      <c r="B135" s="1"/>
      <c r="C135" s="2"/>
      <c r="D135" s="2"/>
      <c r="E135" s="2"/>
      <c r="F135" s="2"/>
      <c r="G135" s="1"/>
      <c r="H135" s="1"/>
      <c r="I135" s="1"/>
      <c r="J135" s="3"/>
      <c r="K135" s="4"/>
      <c r="L135" s="5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4">
      <c r="A136" s="1"/>
      <c r="B136" s="1"/>
      <c r="C136" s="2"/>
      <c r="D136" s="2"/>
      <c r="E136" s="2"/>
      <c r="F136" s="2"/>
      <c r="G136" s="1"/>
      <c r="H136" s="1"/>
      <c r="I136" s="1"/>
      <c r="J136" s="3"/>
      <c r="K136" s="4"/>
      <c r="L136" s="5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4">
      <c r="A137" s="1"/>
      <c r="B137" s="1"/>
      <c r="C137" s="2"/>
      <c r="D137" s="2"/>
      <c r="E137" s="2"/>
      <c r="F137" s="2"/>
      <c r="G137" s="1"/>
      <c r="H137" s="1"/>
      <c r="I137" s="1"/>
      <c r="J137" s="3"/>
      <c r="K137" s="4"/>
      <c r="L137" s="5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4">
      <c r="A138" s="1"/>
      <c r="B138" s="1"/>
      <c r="C138" s="2"/>
      <c r="D138" s="2"/>
      <c r="E138" s="2"/>
      <c r="F138" s="2"/>
      <c r="G138" s="1"/>
      <c r="H138" s="1"/>
      <c r="I138" s="1"/>
      <c r="J138" s="3"/>
      <c r="K138" s="4"/>
      <c r="L138" s="5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4">
      <c r="A139" s="1"/>
      <c r="B139" s="1"/>
      <c r="C139" s="2"/>
      <c r="D139" s="2"/>
      <c r="E139" s="2"/>
      <c r="F139" s="2"/>
      <c r="G139" s="1"/>
      <c r="H139" s="1"/>
      <c r="I139" s="1"/>
      <c r="J139" s="3"/>
      <c r="K139" s="4"/>
      <c r="L139" s="5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4">
      <c r="A140" s="1"/>
      <c r="B140" s="1"/>
      <c r="C140" s="2"/>
      <c r="D140" s="2"/>
      <c r="E140" s="2"/>
      <c r="F140" s="2"/>
      <c r="G140" s="1"/>
      <c r="H140" s="1"/>
      <c r="I140" s="1"/>
      <c r="J140" s="3"/>
      <c r="K140" s="4"/>
      <c r="L140" s="5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4">
      <c r="A141" s="1"/>
      <c r="B141" s="1"/>
      <c r="C141" s="2"/>
      <c r="D141" s="2"/>
      <c r="E141" s="2"/>
      <c r="F141" s="2"/>
      <c r="G141" s="1"/>
      <c r="H141" s="1"/>
      <c r="I141" s="1"/>
      <c r="J141" s="3"/>
      <c r="K141" s="4"/>
      <c r="L141" s="5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4">
      <c r="A142" s="1"/>
      <c r="B142" s="1"/>
      <c r="C142" s="2"/>
      <c r="D142" s="2"/>
      <c r="E142" s="2"/>
      <c r="F142" s="2"/>
      <c r="G142" s="1"/>
      <c r="H142" s="1"/>
      <c r="I142" s="1"/>
      <c r="J142" s="3"/>
      <c r="K142" s="4"/>
      <c r="L142" s="5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4">
      <c r="A143" s="1"/>
      <c r="B143" s="1"/>
      <c r="C143" s="2"/>
      <c r="D143" s="2"/>
      <c r="E143" s="2"/>
      <c r="F143" s="2"/>
      <c r="G143" s="1"/>
      <c r="H143" s="1"/>
      <c r="I143" s="1"/>
      <c r="J143" s="3"/>
      <c r="K143" s="4"/>
      <c r="L143" s="5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">
      <c r="A144" s="1"/>
      <c r="B144" s="1"/>
      <c r="C144" s="2"/>
      <c r="D144" s="2"/>
      <c r="E144" s="2"/>
      <c r="F144" s="2"/>
      <c r="G144" s="1"/>
      <c r="H144" s="1"/>
      <c r="I144" s="1"/>
      <c r="J144" s="3"/>
      <c r="K144" s="4"/>
      <c r="L144" s="5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">
      <c r="A145" s="1"/>
      <c r="B145" s="1"/>
      <c r="C145" s="2"/>
      <c r="D145" s="2"/>
      <c r="E145" s="2"/>
      <c r="F145" s="2"/>
      <c r="G145" s="1"/>
      <c r="H145" s="1"/>
      <c r="I145" s="1"/>
      <c r="J145" s="3"/>
      <c r="K145" s="4"/>
      <c r="L145" s="5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4">
      <c r="A146" s="1"/>
      <c r="B146" s="1"/>
      <c r="C146" s="2"/>
      <c r="D146" s="2"/>
      <c r="E146" s="2"/>
      <c r="F146" s="2"/>
      <c r="G146" s="1"/>
      <c r="H146" s="1"/>
      <c r="I146" s="1"/>
      <c r="J146" s="3"/>
      <c r="K146" s="4"/>
      <c r="L146" s="5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4">
      <c r="A147" s="1"/>
      <c r="B147" s="1"/>
      <c r="C147" s="2"/>
      <c r="D147" s="2"/>
      <c r="E147" s="2"/>
      <c r="F147" s="2"/>
      <c r="G147" s="1"/>
      <c r="H147" s="1"/>
      <c r="I147" s="1"/>
      <c r="J147" s="3"/>
      <c r="K147" s="4"/>
      <c r="L147" s="5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4">
      <c r="A148" s="1"/>
      <c r="B148" s="1"/>
      <c r="C148" s="2"/>
      <c r="D148" s="2"/>
      <c r="E148" s="2"/>
      <c r="F148" s="2"/>
      <c r="G148" s="1"/>
      <c r="H148" s="1"/>
      <c r="I148" s="1"/>
      <c r="J148" s="3"/>
      <c r="K148" s="4"/>
      <c r="L148" s="5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4">
      <c r="A149" s="1"/>
      <c r="B149" s="1"/>
      <c r="C149" s="2"/>
      <c r="D149" s="2"/>
      <c r="E149" s="2"/>
      <c r="F149" s="2"/>
      <c r="G149" s="1"/>
      <c r="H149" s="1"/>
      <c r="I149" s="1"/>
      <c r="J149" s="3"/>
      <c r="K149" s="4"/>
      <c r="L149" s="5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4">
      <c r="A150" s="1"/>
      <c r="B150" s="1"/>
      <c r="C150" s="2"/>
      <c r="D150" s="2"/>
      <c r="E150" s="2"/>
      <c r="F150" s="2"/>
      <c r="G150" s="1"/>
      <c r="H150" s="1"/>
      <c r="I150" s="1"/>
      <c r="J150" s="3"/>
      <c r="K150" s="4"/>
      <c r="L150" s="5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4">
      <c r="A151" s="1"/>
      <c r="B151" s="1"/>
      <c r="C151" s="2"/>
      <c r="D151" s="2"/>
      <c r="E151" s="2"/>
      <c r="F151" s="2"/>
      <c r="G151" s="1"/>
      <c r="H151" s="1"/>
      <c r="I151" s="1"/>
      <c r="J151" s="3"/>
      <c r="K151" s="4"/>
      <c r="L151" s="5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4">
      <c r="A152" s="1"/>
      <c r="B152" s="1"/>
      <c r="C152" s="2"/>
      <c r="D152" s="2"/>
      <c r="E152" s="2"/>
      <c r="F152" s="2"/>
      <c r="G152" s="1"/>
      <c r="H152" s="1"/>
      <c r="I152" s="1"/>
      <c r="J152" s="3"/>
      <c r="K152" s="4"/>
      <c r="L152" s="5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4">
      <c r="A153" s="1"/>
      <c r="B153" s="1"/>
      <c r="C153" s="2"/>
      <c r="D153" s="2"/>
      <c r="E153" s="2"/>
      <c r="F153" s="2"/>
      <c r="G153" s="1"/>
      <c r="H153" s="1"/>
      <c r="I153" s="1"/>
      <c r="J153" s="3"/>
      <c r="K153" s="4"/>
      <c r="L153" s="5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4">
      <c r="A154" s="1"/>
      <c r="B154" s="1"/>
      <c r="C154" s="2"/>
      <c r="D154" s="2"/>
      <c r="E154" s="2"/>
      <c r="F154" s="2"/>
      <c r="G154" s="1"/>
      <c r="H154" s="1"/>
      <c r="I154" s="1"/>
      <c r="J154" s="3"/>
      <c r="K154" s="4"/>
      <c r="L154" s="5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4">
      <c r="A155" s="1"/>
      <c r="B155" s="1"/>
      <c r="C155" s="2"/>
      <c r="D155" s="2"/>
      <c r="E155" s="2"/>
      <c r="F155" s="2"/>
      <c r="G155" s="1"/>
      <c r="H155" s="1"/>
      <c r="I155" s="1"/>
      <c r="J155" s="3"/>
      <c r="K155" s="4"/>
      <c r="L155" s="5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4">
      <c r="A156" s="1"/>
      <c r="B156" s="1"/>
      <c r="C156" s="2"/>
      <c r="D156" s="2"/>
      <c r="E156" s="2"/>
      <c r="F156" s="2"/>
      <c r="G156" s="1"/>
      <c r="H156" s="1"/>
      <c r="I156" s="1"/>
      <c r="J156" s="3"/>
      <c r="K156" s="4"/>
      <c r="L156" s="5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4">
      <c r="A157" s="1"/>
      <c r="B157" s="1"/>
      <c r="C157" s="2"/>
      <c r="D157" s="2"/>
      <c r="E157" s="2"/>
      <c r="F157" s="2"/>
      <c r="G157" s="1"/>
      <c r="H157" s="1"/>
      <c r="I157" s="1"/>
      <c r="J157" s="3"/>
      <c r="K157" s="4"/>
      <c r="L157" s="5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4">
      <c r="A158" s="1"/>
      <c r="B158" s="1"/>
      <c r="C158" s="2"/>
      <c r="D158" s="2"/>
      <c r="E158" s="2"/>
      <c r="F158" s="2"/>
      <c r="G158" s="1"/>
      <c r="H158" s="1"/>
      <c r="I158" s="1"/>
      <c r="J158" s="3"/>
      <c r="K158" s="4"/>
      <c r="L158" s="5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4">
      <c r="A159" s="1"/>
      <c r="B159" s="1"/>
      <c r="C159" s="2"/>
      <c r="D159" s="2"/>
      <c r="E159" s="2"/>
      <c r="F159" s="2"/>
      <c r="G159" s="1"/>
      <c r="H159" s="1"/>
      <c r="I159" s="1"/>
      <c r="J159" s="3"/>
      <c r="K159" s="4"/>
      <c r="L159" s="5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4">
      <c r="A160" s="1"/>
      <c r="B160" s="1"/>
      <c r="C160" s="2"/>
      <c r="D160" s="2"/>
      <c r="E160" s="2"/>
      <c r="F160" s="2"/>
      <c r="G160" s="1"/>
      <c r="H160" s="1"/>
      <c r="I160" s="1"/>
      <c r="J160" s="3"/>
      <c r="K160" s="4"/>
      <c r="L160" s="5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4">
      <c r="A161" s="1"/>
      <c r="B161" s="1"/>
      <c r="C161" s="2"/>
      <c r="D161" s="2"/>
      <c r="E161" s="2"/>
      <c r="F161" s="2"/>
      <c r="G161" s="1"/>
      <c r="H161" s="1"/>
      <c r="I161" s="1"/>
      <c r="J161" s="3"/>
      <c r="K161" s="4"/>
      <c r="L161" s="5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4">
      <c r="A162" s="1"/>
      <c r="B162" s="1"/>
      <c r="C162" s="2"/>
      <c r="D162" s="2"/>
      <c r="E162" s="2"/>
      <c r="F162" s="2"/>
      <c r="G162" s="1"/>
      <c r="H162" s="1"/>
      <c r="I162" s="1"/>
      <c r="J162" s="3"/>
      <c r="K162" s="4"/>
      <c r="L162" s="5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">
      <c r="A163" s="1"/>
      <c r="B163" s="1"/>
      <c r="C163" s="2"/>
      <c r="D163" s="2"/>
      <c r="E163" s="2"/>
      <c r="F163" s="2"/>
      <c r="G163" s="1"/>
      <c r="H163" s="1"/>
      <c r="I163" s="1"/>
      <c r="J163" s="3"/>
      <c r="K163" s="4"/>
      <c r="L163" s="5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4">
      <c r="A164" s="1"/>
      <c r="B164" s="1"/>
      <c r="C164" s="2"/>
      <c r="D164" s="2"/>
      <c r="E164" s="2"/>
      <c r="F164" s="2"/>
      <c r="G164" s="1"/>
      <c r="H164" s="1"/>
      <c r="I164" s="1"/>
      <c r="J164" s="3"/>
      <c r="K164" s="4"/>
      <c r="L164" s="5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4">
      <c r="A165" s="1"/>
      <c r="B165" s="1"/>
      <c r="C165" s="2"/>
      <c r="D165" s="2"/>
      <c r="E165" s="2"/>
      <c r="F165" s="2"/>
      <c r="G165" s="1"/>
      <c r="H165" s="1"/>
      <c r="I165" s="1"/>
      <c r="J165" s="3"/>
      <c r="K165" s="4"/>
      <c r="L165" s="5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4">
      <c r="A166" s="1"/>
      <c r="B166" s="1"/>
      <c r="C166" s="2"/>
      <c r="D166" s="2"/>
      <c r="E166" s="2"/>
      <c r="F166" s="2"/>
      <c r="G166" s="1"/>
      <c r="H166" s="1"/>
      <c r="I166" s="1"/>
      <c r="J166" s="3"/>
      <c r="K166" s="4"/>
      <c r="L166" s="5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4">
      <c r="A167" s="1"/>
      <c r="B167" s="1"/>
      <c r="C167" s="2"/>
      <c r="D167" s="2"/>
      <c r="E167" s="2"/>
      <c r="F167" s="2"/>
      <c r="G167" s="1"/>
      <c r="H167" s="1"/>
      <c r="I167" s="1"/>
      <c r="J167" s="3"/>
      <c r="K167" s="4"/>
      <c r="L167" s="5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4">
      <c r="A168" s="1"/>
      <c r="B168" s="1"/>
      <c r="C168" s="2"/>
      <c r="D168" s="2"/>
      <c r="E168" s="2"/>
      <c r="F168" s="2"/>
      <c r="G168" s="1"/>
      <c r="H168" s="1"/>
      <c r="I168" s="1"/>
      <c r="J168" s="3"/>
      <c r="K168" s="4"/>
      <c r="L168" s="5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4">
      <c r="A169" s="1"/>
      <c r="B169" s="1"/>
      <c r="C169" s="2"/>
      <c r="D169" s="2"/>
      <c r="E169" s="2"/>
      <c r="F169" s="2"/>
      <c r="G169" s="1"/>
      <c r="H169" s="1"/>
      <c r="I169" s="1"/>
      <c r="J169" s="3"/>
      <c r="K169" s="4"/>
      <c r="L169" s="5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4">
      <c r="A170" s="1"/>
      <c r="B170" s="1"/>
      <c r="C170" s="2"/>
      <c r="D170" s="2"/>
      <c r="E170" s="2"/>
      <c r="F170" s="2"/>
      <c r="G170" s="1"/>
      <c r="H170" s="1"/>
      <c r="I170" s="1"/>
      <c r="J170" s="3"/>
      <c r="K170" s="4"/>
      <c r="L170" s="5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4">
      <c r="A171" s="1"/>
      <c r="B171" s="1"/>
      <c r="C171" s="2"/>
      <c r="D171" s="2"/>
      <c r="E171" s="2"/>
      <c r="F171" s="2"/>
      <c r="G171" s="1"/>
      <c r="H171" s="1"/>
      <c r="I171" s="1"/>
      <c r="J171" s="3"/>
      <c r="K171" s="4"/>
      <c r="L171" s="5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4">
      <c r="A172" s="1"/>
      <c r="B172" s="1"/>
      <c r="C172" s="2"/>
      <c r="D172" s="2"/>
      <c r="E172" s="2"/>
      <c r="F172" s="2"/>
      <c r="G172" s="1"/>
      <c r="H172" s="1"/>
      <c r="I172" s="1"/>
      <c r="J172" s="3"/>
      <c r="K172" s="4"/>
      <c r="L172" s="5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4">
      <c r="A173" s="1"/>
      <c r="B173" s="1"/>
      <c r="C173" s="2"/>
      <c r="D173" s="2"/>
      <c r="E173" s="2"/>
      <c r="F173" s="2"/>
      <c r="G173" s="1"/>
      <c r="H173" s="1"/>
      <c r="I173" s="1"/>
      <c r="J173" s="3"/>
      <c r="K173" s="4"/>
      <c r="L173" s="5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4">
      <c r="A174" s="1"/>
      <c r="B174" s="1"/>
      <c r="C174" s="2"/>
      <c r="D174" s="2"/>
      <c r="E174" s="2"/>
      <c r="F174" s="2"/>
      <c r="G174" s="1"/>
      <c r="H174" s="1"/>
      <c r="I174" s="1"/>
      <c r="J174" s="3"/>
      <c r="K174" s="4"/>
      <c r="L174" s="5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4">
      <c r="A175" s="1"/>
      <c r="B175" s="1"/>
      <c r="C175" s="2"/>
      <c r="D175" s="2"/>
      <c r="E175" s="2"/>
      <c r="F175" s="2"/>
      <c r="G175" s="1"/>
      <c r="H175" s="1"/>
      <c r="I175" s="1"/>
      <c r="J175" s="3"/>
      <c r="K175" s="4"/>
      <c r="L175" s="5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4">
      <c r="A176" s="1"/>
      <c r="B176" s="1"/>
      <c r="C176" s="2"/>
      <c r="D176" s="2"/>
      <c r="E176" s="2"/>
      <c r="F176" s="2"/>
      <c r="G176" s="1"/>
      <c r="H176" s="1"/>
      <c r="I176" s="1"/>
      <c r="J176" s="3"/>
      <c r="K176" s="4"/>
      <c r="L176" s="5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4">
      <c r="A177" s="1"/>
      <c r="B177" s="1"/>
      <c r="C177" s="2"/>
      <c r="D177" s="2"/>
      <c r="E177" s="2"/>
      <c r="F177" s="2"/>
      <c r="G177" s="1"/>
      <c r="H177" s="1"/>
      <c r="I177" s="1"/>
      <c r="J177" s="3"/>
      <c r="K177" s="4"/>
      <c r="L177" s="5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4">
      <c r="A178" s="1"/>
      <c r="B178" s="1"/>
      <c r="C178" s="2"/>
      <c r="D178" s="2"/>
      <c r="E178" s="2"/>
      <c r="F178" s="2"/>
      <c r="G178" s="1"/>
      <c r="H178" s="1"/>
      <c r="I178" s="1"/>
      <c r="J178" s="3"/>
      <c r="K178" s="4"/>
      <c r="L178" s="5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4">
      <c r="A179" s="1"/>
      <c r="B179" s="1"/>
      <c r="C179" s="2"/>
      <c r="D179" s="2"/>
      <c r="E179" s="2"/>
      <c r="F179" s="2"/>
      <c r="G179" s="1"/>
      <c r="H179" s="1"/>
      <c r="I179" s="1"/>
      <c r="J179" s="3"/>
      <c r="K179" s="4"/>
      <c r="L179" s="5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4">
      <c r="A180" s="1"/>
      <c r="B180" s="1"/>
      <c r="C180" s="2"/>
      <c r="D180" s="2"/>
      <c r="E180" s="2"/>
      <c r="F180" s="2"/>
      <c r="G180" s="1"/>
      <c r="H180" s="1"/>
      <c r="I180" s="1"/>
      <c r="J180" s="3"/>
      <c r="K180" s="4"/>
      <c r="L180" s="5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4">
      <c r="A181" s="1"/>
      <c r="B181" s="1"/>
      <c r="C181" s="2"/>
      <c r="D181" s="2"/>
      <c r="E181" s="2"/>
      <c r="F181" s="2"/>
      <c r="G181" s="1"/>
      <c r="H181" s="1"/>
      <c r="I181" s="1"/>
      <c r="J181" s="3"/>
      <c r="K181" s="4"/>
      <c r="L181" s="5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4">
      <c r="A182" s="1"/>
      <c r="B182" s="1"/>
      <c r="C182" s="2"/>
      <c r="D182" s="2"/>
      <c r="E182" s="2"/>
      <c r="F182" s="2"/>
      <c r="G182" s="1"/>
      <c r="H182" s="1"/>
      <c r="I182" s="1"/>
      <c r="J182" s="3"/>
      <c r="K182" s="4"/>
      <c r="L182" s="5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4">
      <c r="A183" s="1"/>
      <c r="B183" s="1"/>
      <c r="C183" s="2"/>
      <c r="D183" s="2"/>
      <c r="E183" s="2"/>
      <c r="F183" s="2"/>
      <c r="G183" s="1"/>
      <c r="H183" s="1"/>
      <c r="I183" s="1"/>
      <c r="J183" s="3"/>
      <c r="K183" s="4"/>
      <c r="L183" s="5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4">
      <c r="A184" s="1"/>
      <c r="B184" s="1"/>
      <c r="C184" s="2"/>
      <c r="D184" s="2"/>
      <c r="E184" s="2"/>
      <c r="F184" s="2"/>
      <c r="G184" s="1"/>
      <c r="H184" s="1"/>
      <c r="I184" s="1"/>
      <c r="J184" s="3"/>
      <c r="K184" s="4"/>
      <c r="L184" s="5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4">
      <c r="A185" s="1"/>
      <c r="B185" s="1"/>
      <c r="C185" s="2"/>
      <c r="D185" s="2"/>
      <c r="E185" s="2"/>
      <c r="F185" s="2"/>
      <c r="G185" s="1"/>
      <c r="H185" s="1"/>
      <c r="I185" s="1"/>
      <c r="J185" s="3"/>
      <c r="K185" s="4"/>
      <c r="L185" s="5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">
      <c r="A186" s="1"/>
      <c r="B186" s="1"/>
      <c r="C186" s="2"/>
      <c r="D186" s="2"/>
      <c r="E186" s="2"/>
      <c r="F186" s="2"/>
      <c r="G186" s="1"/>
      <c r="H186" s="1"/>
      <c r="I186" s="1"/>
      <c r="J186" s="3"/>
      <c r="K186" s="4"/>
      <c r="L186" s="5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4">
      <c r="A187" s="1"/>
      <c r="B187" s="1"/>
      <c r="C187" s="2"/>
      <c r="D187" s="2"/>
      <c r="E187" s="2"/>
      <c r="F187" s="2"/>
      <c r="G187" s="1"/>
      <c r="H187" s="1"/>
      <c r="I187" s="1"/>
      <c r="J187" s="3"/>
      <c r="K187" s="4"/>
      <c r="L187" s="5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4">
      <c r="A188" s="1"/>
      <c r="B188" s="1"/>
      <c r="C188" s="2"/>
      <c r="D188" s="2"/>
      <c r="E188" s="2"/>
      <c r="F188" s="2"/>
      <c r="G188" s="1"/>
      <c r="H188" s="1"/>
      <c r="I188" s="1"/>
      <c r="J188" s="3"/>
      <c r="K188" s="4"/>
      <c r="L188" s="5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4">
      <c r="A189" s="1"/>
      <c r="B189" s="1"/>
      <c r="C189" s="2"/>
      <c r="D189" s="2"/>
      <c r="E189" s="2"/>
      <c r="F189" s="2"/>
      <c r="G189" s="1"/>
      <c r="H189" s="1"/>
      <c r="I189" s="1"/>
      <c r="J189" s="3"/>
      <c r="K189" s="4"/>
      <c r="L189" s="5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4">
      <c r="A190" s="1"/>
      <c r="B190" s="1"/>
      <c r="C190" s="2"/>
      <c r="D190" s="2"/>
      <c r="E190" s="2"/>
      <c r="F190" s="2"/>
      <c r="G190" s="1"/>
      <c r="H190" s="1"/>
      <c r="I190" s="1"/>
      <c r="J190" s="3"/>
      <c r="K190" s="4"/>
      <c r="L190" s="5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4">
      <c r="A191" s="1"/>
      <c r="B191" s="1"/>
      <c r="C191" s="2"/>
      <c r="D191" s="2"/>
      <c r="E191" s="2"/>
      <c r="F191" s="2"/>
      <c r="G191" s="1"/>
      <c r="H191" s="1"/>
      <c r="I191" s="1"/>
      <c r="J191" s="3"/>
      <c r="K191" s="4"/>
      <c r="L191" s="5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4">
      <c r="A192" s="1"/>
      <c r="B192" s="1"/>
      <c r="C192" s="2"/>
      <c r="D192" s="2"/>
      <c r="E192" s="2"/>
      <c r="F192" s="2"/>
      <c r="G192" s="1"/>
      <c r="H192" s="1"/>
      <c r="I192" s="1"/>
      <c r="J192" s="3"/>
      <c r="K192" s="4"/>
      <c r="L192" s="5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4">
      <c r="A193" s="1"/>
      <c r="B193" s="1"/>
      <c r="C193" s="2"/>
      <c r="D193" s="2"/>
      <c r="E193" s="2"/>
      <c r="F193" s="2"/>
      <c r="G193" s="1"/>
      <c r="H193" s="1"/>
      <c r="I193" s="1"/>
      <c r="J193" s="3"/>
      <c r="K193" s="4"/>
      <c r="L193" s="5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4">
      <c r="A194" s="1"/>
      <c r="B194" s="1"/>
      <c r="C194" s="2"/>
      <c r="D194" s="2"/>
      <c r="E194" s="2"/>
      <c r="F194" s="2"/>
      <c r="G194" s="1"/>
      <c r="H194" s="1"/>
      <c r="I194" s="1"/>
      <c r="J194" s="3"/>
      <c r="K194" s="4"/>
      <c r="L194" s="5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4">
      <c r="A195" s="1"/>
      <c r="B195" s="1"/>
      <c r="C195" s="2"/>
      <c r="D195" s="2"/>
      <c r="E195" s="2"/>
      <c r="F195" s="2"/>
      <c r="G195" s="1"/>
      <c r="H195" s="1"/>
      <c r="I195" s="1"/>
      <c r="J195" s="3"/>
      <c r="K195" s="4"/>
      <c r="L195" s="5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4">
      <c r="A196" s="1"/>
      <c r="B196" s="1"/>
      <c r="C196" s="2"/>
      <c r="D196" s="2"/>
      <c r="E196" s="2"/>
      <c r="F196" s="2"/>
      <c r="G196" s="1"/>
      <c r="H196" s="1"/>
      <c r="I196" s="1"/>
      <c r="J196" s="3"/>
      <c r="K196" s="4"/>
      <c r="L196" s="5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4">
      <c r="A197" s="1"/>
      <c r="B197" s="1"/>
      <c r="C197" s="2"/>
      <c r="D197" s="2"/>
      <c r="E197" s="2"/>
      <c r="F197" s="2"/>
      <c r="G197" s="1"/>
      <c r="H197" s="1"/>
      <c r="I197" s="1"/>
      <c r="J197" s="3"/>
      <c r="K197" s="4"/>
      <c r="L197" s="5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4">
      <c r="A198" s="1"/>
      <c r="B198" s="1"/>
      <c r="C198" s="2"/>
      <c r="D198" s="2"/>
      <c r="E198" s="2"/>
      <c r="F198" s="2"/>
      <c r="G198" s="1"/>
      <c r="H198" s="1"/>
      <c r="I198" s="1"/>
      <c r="J198" s="3"/>
      <c r="K198" s="4"/>
      <c r="L198" s="5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4">
      <c r="A199" s="1"/>
      <c r="B199" s="1"/>
      <c r="C199" s="2"/>
      <c r="D199" s="2"/>
      <c r="E199" s="2"/>
      <c r="F199" s="2"/>
      <c r="G199" s="1"/>
      <c r="H199" s="1"/>
      <c r="I199" s="1"/>
      <c r="J199" s="3"/>
      <c r="K199" s="4"/>
      <c r="L199" s="5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4">
      <c r="A200" s="1"/>
      <c r="B200" s="1"/>
      <c r="C200" s="2"/>
      <c r="D200" s="2"/>
      <c r="E200" s="2"/>
      <c r="F200" s="2"/>
      <c r="G200" s="1"/>
      <c r="H200" s="1"/>
      <c r="I200" s="1"/>
      <c r="J200" s="3"/>
      <c r="K200" s="4"/>
      <c r="L200" s="5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">
      <c r="A201" s="1"/>
      <c r="B201" s="1"/>
      <c r="C201" s="2"/>
      <c r="D201" s="2"/>
      <c r="E201" s="2"/>
      <c r="F201" s="2"/>
      <c r="G201" s="1"/>
      <c r="H201" s="1"/>
      <c r="I201" s="1"/>
      <c r="J201" s="3"/>
      <c r="K201" s="4"/>
      <c r="L201" s="5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4">
      <c r="A202" s="1"/>
      <c r="B202" s="1"/>
      <c r="C202" s="2"/>
      <c r="D202" s="2"/>
      <c r="E202" s="2"/>
      <c r="F202" s="2"/>
      <c r="G202" s="1"/>
      <c r="H202" s="1"/>
      <c r="I202" s="1"/>
      <c r="J202" s="3"/>
      <c r="K202" s="4"/>
      <c r="L202" s="5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4">
      <c r="A203" s="1"/>
      <c r="B203" s="1"/>
      <c r="C203" s="2"/>
      <c r="D203" s="2"/>
      <c r="E203" s="2"/>
      <c r="F203" s="2"/>
      <c r="G203" s="1"/>
      <c r="H203" s="1"/>
      <c r="I203" s="1"/>
      <c r="J203" s="3"/>
      <c r="K203" s="4"/>
      <c r="L203" s="5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4">
      <c r="A204" s="1"/>
      <c r="B204" s="1"/>
      <c r="C204" s="2"/>
      <c r="D204" s="2"/>
      <c r="E204" s="2"/>
      <c r="F204" s="2"/>
      <c r="G204" s="1"/>
      <c r="H204" s="1"/>
      <c r="I204" s="1"/>
      <c r="J204" s="3"/>
      <c r="K204" s="4"/>
      <c r="L204" s="5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4">
      <c r="A205" s="1"/>
      <c r="B205" s="1"/>
      <c r="C205" s="2"/>
      <c r="D205" s="2"/>
      <c r="E205" s="2"/>
      <c r="F205" s="2"/>
      <c r="G205" s="1"/>
      <c r="H205" s="1"/>
      <c r="I205" s="1"/>
      <c r="J205" s="3"/>
      <c r="K205" s="4"/>
      <c r="L205" s="5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4">
      <c r="A206" s="1"/>
      <c r="B206" s="1"/>
      <c r="C206" s="2"/>
      <c r="D206" s="2"/>
      <c r="E206" s="2"/>
      <c r="F206" s="2"/>
      <c r="G206" s="1"/>
      <c r="H206" s="1"/>
      <c r="I206" s="1"/>
      <c r="J206" s="3"/>
      <c r="K206" s="4"/>
      <c r="L206" s="5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4">
      <c r="A207" s="1"/>
      <c r="B207" s="1"/>
      <c r="C207" s="2"/>
      <c r="D207" s="2"/>
      <c r="E207" s="2"/>
      <c r="F207" s="2"/>
      <c r="G207" s="1"/>
      <c r="H207" s="1"/>
      <c r="I207" s="1"/>
      <c r="J207" s="3"/>
      <c r="K207" s="4"/>
      <c r="L207" s="5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4">
      <c r="A208" s="1"/>
      <c r="B208" s="1"/>
      <c r="C208" s="2"/>
      <c r="D208" s="2"/>
      <c r="E208" s="2"/>
      <c r="F208" s="2"/>
      <c r="G208" s="1"/>
      <c r="H208" s="1"/>
      <c r="I208" s="1"/>
      <c r="J208" s="3"/>
      <c r="K208" s="4"/>
      <c r="L208" s="5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4">
      <c r="A209" s="1"/>
      <c r="B209" s="1"/>
      <c r="C209" s="2"/>
      <c r="D209" s="2"/>
      <c r="E209" s="2"/>
      <c r="F209" s="2"/>
      <c r="G209" s="1"/>
      <c r="H209" s="1"/>
      <c r="I209" s="1"/>
      <c r="J209" s="3"/>
      <c r="K209" s="4"/>
      <c r="L209" s="5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4">
      <c r="A210" s="1"/>
      <c r="B210" s="1"/>
      <c r="C210" s="2"/>
      <c r="D210" s="2"/>
      <c r="E210" s="2"/>
      <c r="F210" s="2"/>
      <c r="G210" s="1"/>
      <c r="H210" s="1"/>
      <c r="I210" s="1"/>
      <c r="J210" s="3"/>
      <c r="K210" s="4"/>
      <c r="L210" s="5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4">
      <c r="A211" s="1"/>
      <c r="B211" s="1"/>
      <c r="C211" s="2"/>
      <c r="D211" s="2"/>
      <c r="E211" s="2"/>
      <c r="F211" s="2"/>
      <c r="G211" s="1"/>
      <c r="H211" s="1"/>
      <c r="I211" s="1"/>
      <c r="J211" s="3"/>
      <c r="K211" s="4"/>
      <c r="L211" s="5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4">
      <c r="A212" s="1"/>
      <c r="B212" s="1"/>
      <c r="C212" s="2"/>
      <c r="D212" s="2"/>
      <c r="E212" s="2"/>
      <c r="F212" s="2"/>
      <c r="G212" s="1"/>
      <c r="H212" s="1"/>
      <c r="I212" s="1"/>
      <c r="J212" s="3"/>
      <c r="K212" s="4"/>
      <c r="L212" s="5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4">
      <c r="A213" s="1"/>
      <c r="B213" s="1"/>
      <c r="C213" s="2"/>
      <c r="D213" s="2"/>
      <c r="E213" s="2"/>
      <c r="F213" s="2"/>
      <c r="G213" s="1"/>
      <c r="H213" s="1"/>
      <c r="I213" s="1"/>
      <c r="J213" s="3"/>
      <c r="K213" s="4"/>
      <c r="L213" s="5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4">
      <c r="A214" s="1"/>
      <c r="B214" s="1"/>
      <c r="C214" s="2"/>
      <c r="D214" s="2"/>
      <c r="E214" s="2"/>
      <c r="F214" s="2"/>
      <c r="G214" s="1"/>
      <c r="H214" s="1"/>
      <c r="I214" s="1"/>
      <c r="J214" s="3"/>
      <c r="K214" s="4"/>
      <c r="L214" s="5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4">
      <c r="A215" s="1"/>
      <c r="B215" s="1"/>
      <c r="C215" s="2"/>
      <c r="D215" s="2"/>
      <c r="E215" s="2"/>
      <c r="F215" s="2"/>
      <c r="G215" s="1"/>
      <c r="H215" s="1"/>
      <c r="I215" s="1"/>
      <c r="J215" s="3"/>
      <c r="K215" s="4"/>
      <c r="L215" s="5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4">
      <c r="A216" s="1"/>
      <c r="B216" s="1"/>
      <c r="C216" s="2"/>
      <c r="D216" s="2"/>
      <c r="E216" s="2"/>
      <c r="F216" s="2"/>
      <c r="G216" s="1"/>
      <c r="H216" s="1"/>
      <c r="I216" s="1"/>
      <c r="J216" s="3"/>
      <c r="K216" s="4"/>
      <c r="L216" s="5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4">
      <c r="A217" s="1"/>
      <c r="B217" s="1"/>
      <c r="C217" s="2"/>
      <c r="D217" s="2"/>
      <c r="E217" s="2"/>
      <c r="F217" s="2"/>
      <c r="G217" s="1"/>
      <c r="H217" s="1"/>
      <c r="I217" s="1"/>
      <c r="J217" s="3"/>
      <c r="K217" s="4"/>
      <c r="L217" s="5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4">
      <c r="A218" s="1"/>
      <c r="B218" s="1"/>
      <c r="C218" s="2"/>
      <c r="D218" s="2"/>
      <c r="E218" s="2"/>
      <c r="F218" s="2"/>
      <c r="G218" s="1"/>
      <c r="H218" s="1"/>
      <c r="I218" s="1"/>
      <c r="J218" s="3"/>
      <c r="K218" s="4"/>
      <c r="L218" s="5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4">
      <c r="A219" s="1"/>
      <c r="B219" s="1"/>
      <c r="C219" s="2"/>
      <c r="D219" s="2"/>
      <c r="E219" s="2"/>
      <c r="F219" s="2"/>
      <c r="G219" s="1"/>
      <c r="H219" s="1"/>
      <c r="I219" s="1"/>
      <c r="J219" s="3"/>
      <c r="K219" s="4"/>
      <c r="L219" s="5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4">
      <c r="A220" s="1"/>
      <c r="B220" s="1"/>
      <c r="C220" s="2"/>
      <c r="D220" s="2"/>
      <c r="E220" s="2"/>
      <c r="F220" s="2"/>
      <c r="G220" s="1"/>
      <c r="H220" s="1"/>
      <c r="I220" s="1"/>
      <c r="J220" s="3"/>
      <c r="K220" s="4"/>
      <c r="L220" s="5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4">
      <c r="A221" s="1"/>
      <c r="B221" s="1"/>
      <c r="C221" s="2"/>
      <c r="D221" s="2"/>
      <c r="E221" s="2"/>
      <c r="F221" s="2"/>
      <c r="G221" s="1"/>
      <c r="H221" s="1"/>
      <c r="I221" s="1"/>
      <c r="J221" s="3"/>
      <c r="K221" s="4"/>
      <c r="L221" s="5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4">
      <c r="A222" s="1"/>
      <c r="B222" s="1"/>
      <c r="C222" s="2"/>
      <c r="D222" s="2"/>
      <c r="E222" s="2"/>
      <c r="F222" s="2"/>
      <c r="G222" s="1"/>
      <c r="H222" s="1"/>
      <c r="I222" s="1"/>
      <c r="J222" s="3"/>
      <c r="K222" s="4"/>
      <c r="L222" s="5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4">
      <c r="A223" s="1"/>
      <c r="B223" s="1"/>
      <c r="C223" s="2"/>
      <c r="D223" s="2"/>
      <c r="E223" s="2"/>
      <c r="F223" s="2"/>
      <c r="G223" s="1"/>
      <c r="H223" s="1"/>
      <c r="I223" s="1"/>
      <c r="J223" s="3"/>
      <c r="K223" s="4"/>
      <c r="L223" s="5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4">
      <c r="A224" s="1"/>
      <c r="B224" s="1"/>
      <c r="C224" s="2"/>
      <c r="D224" s="2"/>
      <c r="E224" s="2"/>
      <c r="F224" s="2"/>
      <c r="G224" s="1"/>
      <c r="H224" s="1"/>
      <c r="I224" s="1"/>
      <c r="J224" s="3"/>
      <c r="K224" s="4"/>
      <c r="L224" s="5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4">
      <c r="A225" s="1"/>
      <c r="B225" s="1"/>
      <c r="C225" s="2"/>
      <c r="D225" s="2"/>
      <c r="E225" s="2"/>
      <c r="F225" s="2"/>
      <c r="G225" s="1"/>
      <c r="H225" s="1"/>
      <c r="I225" s="1"/>
      <c r="J225" s="3"/>
      <c r="K225" s="4"/>
      <c r="L225" s="5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4">
      <c r="A226" s="1"/>
      <c r="B226" s="1"/>
      <c r="C226" s="2"/>
      <c r="D226" s="2"/>
      <c r="E226" s="2"/>
      <c r="F226" s="2"/>
      <c r="G226" s="1"/>
      <c r="H226" s="1"/>
      <c r="I226" s="1"/>
      <c r="J226" s="3"/>
      <c r="K226" s="4"/>
      <c r="L226" s="5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4">
      <c r="A227" s="1"/>
      <c r="B227" s="1"/>
      <c r="C227" s="2"/>
      <c r="D227" s="2"/>
      <c r="E227" s="2"/>
      <c r="F227" s="2"/>
      <c r="G227" s="1"/>
      <c r="H227" s="1"/>
      <c r="I227" s="1"/>
      <c r="J227" s="3"/>
      <c r="K227" s="4"/>
      <c r="L227" s="5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4">
      <c r="A228" s="1"/>
      <c r="B228" s="1"/>
      <c r="C228" s="2"/>
      <c r="D228" s="2"/>
      <c r="E228" s="2"/>
      <c r="F228" s="2"/>
      <c r="G228" s="1"/>
      <c r="H228" s="1"/>
      <c r="I228" s="1"/>
      <c r="J228" s="3"/>
      <c r="K228" s="4"/>
      <c r="L228" s="5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4">
      <c r="A229" s="1"/>
      <c r="B229" s="1"/>
      <c r="C229" s="2"/>
      <c r="D229" s="2"/>
      <c r="E229" s="2"/>
      <c r="F229" s="2"/>
      <c r="G229" s="1"/>
      <c r="H229" s="1"/>
      <c r="I229" s="1"/>
      <c r="J229" s="3"/>
      <c r="K229" s="4"/>
      <c r="L229" s="5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4">
      <c r="A230" s="1"/>
      <c r="B230" s="1"/>
      <c r="C230" s="2"/>
      <c r="D230" s="2"/>
      <c r="E230" s="2"/>
      <c r="F230" s="2"/>
      <c r="G230" s="1"/>
      <c r="H230" s="1"/>
      <c r="I230" s="1"/>
      <c r="J230" s="3"/>
      <c r="K230" s="4"/>
      <c r="L230" s="5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4">
      <c r="A231" s="1"/>
      <c r="B231" s="1"/>
      <c r="C231" s="2"/>
      <c r="D231" s="2"/>
      <c r="E231" s="2"/>
      <c r="F231" s="2"/>
      <c r="G231" s="1"/>
      <c r="H231" s="1"/>
      <c r="I231" s="1"/>
      <c r="J231" s="3"/>
      <c r="K231" s="4"/>
      <c r="L231" s="5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4">
      <c r="A232" s="1"/>
      <c r="B232" s="1"/>
      <c r="C232" s="2"/>
      <c r="D232" s="2"/>
      <c r="E232" s="2"/>
      <c r="F232" s="2"/>
      <c r="G232" s="1"/>
      <c r="H232" s="1"/>
      <c r="I232" s="1"/>
      <c r="J232" s="3"/>
      <c r="K232" s="4"/>
      <c r="L232" s="5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4">
      <c r="A233" s="1"/>
      <c r="B233" s="1"/>
      <c r="C233" s="2"/>
      <c r="D233" s="2"/>
      <c r="E233" s="2"/>
      <c r="F233" s="2"/>
      <c r="G233" s="1"/>
      <c r="H233" s="1"/>
      <c r="I233" s="1"/>
      <c r="J233" s="3"/>
      <c r="K233" s="4"/>
      <c r="L233" s="5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4">
      <c r="A234" s="1"/>
      <c r="B234" s="1"/>
      <c r="C234" s="2"/>
      <c r="D234" s="2"/>
      <c r="E234" s="2"/>
      <c r="F234" s="2"/>
      <c r="G234" s="1"/>
      <c r="H234" s="1"/>
      <c r="I234" s="1"/>
      <c r="J234" s="3"/>
      <c r="K234" s="4"/>
      <c r="L234" s="5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4">
      <c r="A235" s="1"/>
      <c r="B235" s="1"/>
      <c r="C235" s="2"/>
      <c r="D235" s="2"/>
      <c r="E235" s="2"/>
      <c r="F235" s="2"/>
      <c r="G235" s="1"/>
      <c r="H235" s="1"/>
      <c r="I235" s="1"/>
      <c r="J235" s="3"/>
      <c r="K235" s="4"/>
      <c r="L235" s="5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4">
      <c r="A236" s="1"/>
      <c r="B236" s="1"/>
      <c r="C236" s="2"/>
      <c r="D236" s="2"/>
      <c r="E236" s="2"/>
      <c r="F236" s="2"/>
      <c r="G236" s="1"/>
      <c r="H236" s="1"/>
      <c r="I236" s="1"/>
      <c r="J236" s="3"/>
      <c r="K236" s="4"/>
      <c r="L236" s="5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4">
      <c r="A237" s="1"/>
      <c r="B237" s="1"/>
      <c r="C237" s="2"/>
      <c r="D237" s="2"/>
      <c r="E237" s="2"/>
      <c r="F237" s="2"/>
      <c r="G237" s="1"/>
      <c r="H237" s="1"/>
      <c r="I237" s="1"/>
      <c r="J237" s="3"/>
      <c r="K237" s="4"/>
      <c r="L237" s="5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4">
      <c r="A238" s="1"/>
      <c r="B238" s="1"/>
      <c r="C238" s="2"/>
      <c r="D238" s="2"/>
      <c r="E238" s="2"/>
      <c r="F238" s="2"/>
      <c r="G238" s="1"/>
      <c r="H238" s="1"/>
      <c r="I238" s="1"/>
      <c r="J238" s="3"/>
      <c r="K238" s="4"/>
      <c r="L238" s="5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4">
      <c r="A239" s="1"/>
      <c r="B239" s="1"/>
      <c r="C239" s="2"/>
      <c r="D239" s="2"/>
      <c r="E239" s="2"/>
      <c r="F239" s="2"/>
      <c r="G239" s="1"/>
      <c r="H239" s="1"/>
      <c r="I239" s="1"/>
      <c r="J239" s="3"/>
      <c r="K239" s="4"/>
      <c r="L239" s="5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4">
      <c r="A240" s="1"/>
      <c r="B240" s="1"/>
      <c r="C240" s="2"/>
      <c r="D240" s="2"/>
      <c r="E240" s="2"/>
      <c r="F240" s="2"/>
      <c r="G240" s="1"/>
      <c r="H240" s="1"/>
      <c r="I240" s="1"/>
      <c r="J240" s="3"/>
      <c r="K240" s="4"/>
      <c r="L240" s="5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4">
      <c r="A241" s="1"/>
      <c r="B241" s="1"/>
      <c r="C241" s="2"/>
      <c r="D241" s="2"/>
      <c r="E241" s="2"/>
      <c r="F241" s="2"/>
      <c r="G241" s="1"/>
      <c r="H241" s="1"/>
      <c r="I241" s="1"/>
      <c r="J241" s="3"/>
      <c r="K241" s="4"/>
      <c r="L241" s="5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4">
      <c r="A242" s="1"/>
      <c r="B242" s="1"/>
      <c r="C242" s="2"/>
      <c r="D242" s="2"/>
      <c r="E242" s="2"/>
      <c r="F242" s="2"/>
      <c r="G242" s="1"/>
      <c r="H242" s="1"/>
      <c r="I242" s="1"/>
      <c r="J242" s="3"/>
      <c r="K242" s="4"/>
      <c r="L242" s="5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4">
      <c r="A243" s="1"/>
      <c r="B243" s="1"/>
      <c r="C243" s="2"/>
      <c r="D243" s="2"/>
      <c r="E243" s="2"/>
      <c r="F243" s="2"/>
      <c r="G243" s="1"/>
      <c r="H243" s="1"/>
      <c r="I243" s="1"/>
      <c r="J243" s="3"/>
      <c r="K243" s="4"/>
      <c r="L243" s="5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4">
      <c r="A244" s="1"/>
      <c r="B244" s="1"/>
      <c r="C244" s="2"/>
      <c r="D244" s="2"/>
      <c r="E244" s="2"/>
      <c r="F244" s="2"/>
      <c r="G244" s="1"/>
      <c r="H244" s="1"/>
      <c r="I244" s="1"/>
      <c r="J244" s="3"/>
      <c r="K244" s="4"/>
      <c r="L244" s="5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4">
      <c r="A245" s="1"/>
      <c r="B245" s="1"/>
      <c r="C245" s="2"/>
      <c r="D245" s="2"/>
      <c r="E245" s="2"/>
      <c r="F245" s="2"/>
      <c r="G245" s="1"/>
      <c r="H245" s="1"/>
      <c r="I245" s="1"/>
      <c r="J245" s="3"/>
      <c r="K245" s="4"/>
      <c r="L245" s="5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4">
      <c r="A246" s="1"/>
      <c r="B246" s="1"/>
      <c r="C246" s="2"/>
      <c r="D246" s="2"/>
      <c r="E246" s="2"/>
      <c r="F246" s="2"/>
      <c r="G246" s="1"/>
      <c r="H246" s="1"/>
      <c r="I246" s="1"/>
      <c r="J246" s="3"/>
      <c r="K246" s="4"/>
      <c r="L246" s="5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4">
      <c r="A247" s="1"/>
      <c r="B247" s="1"/>
      <c r="C247" s="2"/>
      <c r="D247" s="2"/>
      <c r="E247" s="2"/>
      <c r="F247" s="2"/>
      <c r="G247" s="1"/>
      <c r="H247" s="1"/>
      <c r="I247" s="1"/>
      <c r="J247" s="3"/>
      <c r="K247" s="4"/>
      <c r="L247" s="5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4">
      <c r="A248" s="1"/>
      <c r="B248" s="1"/>
      <c r="C248" s="2"/>
      <c r="D248" s="2"/>
      <c r="E248" s="2"/>
      <c r="F248" s="2"/>
      <c r="G248" s="1"/>
      <c r="H248" s="1"/>
      <c r="I248" s="1"/>
      <c r="J248" s="3"/>
      <c r="K248" s="4"/>
      <c r="L248" s="5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4">
      <c r="A249" s="1"/>
      <c r="B249" s="1"/>
      <c r="C249" s="2"/>
      <c r="D249" s="2"/>
      <c r="E249" s="2"/>
      <c r="F249" s="2"/>
      <c r="G249" s="1"/>
      <c r="H249" s="1"/>
      <c r="I249" s="1"/>
      <c r="J249" s="3"/>
      <c r="K249" s="4"/>
      <c r="L249" s="5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4">
      <c r="A250" s="1"/>
      <c r="B250" s="1"/>
      <c r="C250" s="2"/>
      <c r="D250" s="2"/>
      <c r="E250" s="2"/>
      <c r="F250" s="2"/>
      <c r="G250" s="1"/>
      <c r="H250" s="1"/>
      <c r="I250" s="1"/>
      <c r="J250" s="3"/>
      <c r="K250" s="4"/>
      <c r="L250" s="5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4">
      <c r="A251" s="1"/>
      <c r="B251" s="1"/>
      <c r="C251" s="2"/>
      <c r="D251" s="2"/>
      <c r="E251" s="2"/>
      <c r="F251" s="2"/>
      <c r="G251" s="1"/>
      <c r="H251" s="1"/>
      <c r="I251" s="1"/>
      <c r="J251" s="3"/>
      <c r="K251" s="4"/>
      <c r="L251" s="5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4">
      <c r="A252" s="1"/>
      <c r="B252" s="1"/>
      <c r="C252" s="2"/>
      <c r="D252" s="2"/>
      <c r="E252" s="2"/>
      <c r="F252" s="2"/>
      <c r="G252" s="1"/>
      <c r="H252" s="1"/>
      <c r="I252" s="1"/>
      <c r="J252" s="3"/>
      <c r="K252" s="4"/>
      <c r="L252" s="5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4">
      <c r="A253" s="1"/>
      <c r="B253" s="1"/>
      <c r="C253" s="2"/>
      <c r="D253" s="2"/>
      <c r="E253" s="2"/>
      <c r="F253" s="2"/>
      <c r="G253" s="1"/>
      <c r="H253" s="1"/>
      <c r="I253" s="1"/>
      <c r="J253" s="3"/>
      <c r="K253" s="4"/>
      <c r="L253" s="5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4">
      <c r="A254" s="1"/>
      <c r="B254" s="1"/>
      <c r="C254" s="2"/>
      <c r="D254" s="2"/>
      <c r="E254" s="2"/>
      <c r="F254" s="2"/>
      <c r="G254" s="1"/>
      <c r="H254" s="1"/>
      <c r="I254" s="1"/>
      <c r="J254" s="3"/>
      <c r="K254" s="4"/>
      <c r="L254" s="5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4">
      <c r="A255" s="1"/>
      <c r="B255" s="1"/>
      <c r="C255" s="2"/>
      <c r="D255" s="2"/>
      <c r="E255" s="2"/>
      <c r="F255" s="2"/>
      <c r="G255" s="1"/>
      <c r="H255" s="1"/>
      <c r="I255" s="1"/>
      <c r="J255" s="3"/>
      <c r="K255" s="4"/>
      <c r="L255" s="5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4">
      <c r="A256" s="1"/>
      <c r="B256" s="1"/>
      <c r="C256" s="2"/>
      <c r="D256" s="2"/>
      <c r="E256" s="2"/>
      <c r="F256" s="2"/>
      <c r="G256" s="1"/>
      <c r="H256" s="1"/>
      <c r="I256" s="1"/>
      <c r="J256" s="3"/>
      <c r="K256" s="4"/>
      <c r="L256" s="5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4">
      <c r="A257" s="1"/>
      <c r="B257" s="1"/>
      <c r="C257" s="2"/>
      <c r="D257" s="2"/>
      <c r="E257" s="2"/>
      <c r="F257" s="2"/>
      <c r="G257" s="1"/>
      <c r="H257" s="1"/>
      <c r="I257" s="1"/>
      <c r="J257" s="3"/>
      <c r="K257" s="4"/>
      <c r="L257" s="5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4">
      <c r="A258" s="1"/>
      <c r="B258" s="1"/>
      <c r="C258" s="2"/>
      <c r="D258" s="2"/>
      <c r="E258" s="2"/>
      <c r="F258" s="2"/>
      <c r="G258" s="1"/>
      <c r="H258" s="1"/>
      <c r="I258" s="1"/>
      <c r="J258" s="3"/>
      <c r="K258" s="4"/>
      <c r="L258" s="5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4">
      <c r="A259" s="1"/>
      <c r="B259" s="1"/>
      <c r="C259" s="2"/>
      <c r="D259" s="2"/>
      <c r="E259" s="2"/>
      <c r="F259" s="2"/>
      <c r="G259" s="1"/>
      <c r="H259" s="1"/>
      <c r="I259" s="1"/>
      <c r="J259" s="3"/>
      <c r="K259" s="4"/>
      <c r="L259" s="5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4">
      <c r="A260" s="1"/>
      <c r="B260" s="1"/>
      <c r="C260" s="2"/>
      <c r="D260" s="2"/>
      <c r="E260" s="2"/>
      <c r="F260" s="2"/>
      <c r="G260" s="1"/>
      <c r="H260" s="1"/>
      <c r="I260" s="1"/>
      <c r="J260" s="3"/>
      <c r="K260" s="4"/>
      <c r="L260" s="5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4">
      <c r="A261" s="1"/>
      <c r="B261" s="1"/>
      <c r="C261" s="2"/>
      <c r="D261" s="2"/>
      <c r="E261" s="2"/>
      <c r="F261" s="2"/>
      <c r="G261" s="1"/>
      <c r="H261" s="1"/>
      <c r="I261" s="1"/>
      <c r="J261" s="3"/>
      <c r="K261" s="4"/>
      <c r="L261" s="5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4">
      <c r="A262" s="1"/>
      <c r="B262" s="1"/>
      <c r="C262" s="2"/>
      <c r="D262" s="2"/>
      <c r="E262" s="2"/>
      <c r="F262" s="2"/>
      <c r="G262" s="1"/>
      <c r="H262" s="1"/>
      <c r="I262" s="1"/>
      <c r="J262" s="3"/>
      <c r="K262" s="4"/>
      <c r="L262" s="5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4">
      <c r="A263" s="1"/>
      <c r="B263" s="1"/>
      <c r="C263" s="2"/>
      <c r="D263" s="2"/>
      <c r="E263" s="2"/>
      <c r="F263" s="2"/>
      <c r="G263" s="1"/>
      <c r="H263" s="1"/>
      <c r="I263" s="1"/>
      <c r="J263" s="3"/>
      <c r="K263" s="4"/>
      <c r="L263" s="5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4">
      <c r="A264" s="1"/>
      <c r="B264" s="1"/>
      <c r="C264" s="2"/>
      <c r="D264" s="2"/>
      <c r="E264" s="2"/>
      <c r="F264" s="2"/>
      <c r="G264" s="1"/>
      <c r="H264" s="1"/>
      <c r="I264" s="1"/>
      <c r="J264" s="3"/>
      <c r="K264" s="4"/>
      <c r="L264" s="5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4">
      <c r="A265" s="1"/>
      <c r="B265" s="1"/>
      <c r="C265" s="2"/>
      <c r="D265" s="2"/>
      <c r="E265" s="2"/>
      <c r="F265" s="2"/>
      <c r="G265" s="1"/>
      <c r="H265" s="1"/>
      <c r="I265" s="1"/>
      <c r="J265" s="3"/>
      <c r="K265" s="4"/>
      <c r="L265" s="5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4">
      <c r="A266" s="1"/>
      <c r="B266" s="1"/>
      <c r="C266" s="2"/>
      <c r="D266" s="2"/>
      <c r="E266" s="2"/>
      <c r="F266" s="2"/>
      <c r="G266" s="1"/>
      <c r="H266" s="1"/>
      <c r="I266" s="1"/>
      <c r="J266" s="3"/>
      <c r="K266" s="4"/>
      <c r="L266" s="5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4">
      <c r="A267" s="1"/>
      <c r="B267" s="1"/>
      <c r="C267" s="2"/>
      <c r="D267" s="2"/>
      <c r="E267" s="2"/>
      <c r="F267" s="2"/>
      <c r="G267" s="1"/>
      <c r="H267" s="1"/>
      <c r="I267" s="1"/>
      <c r="J267" s="3"/>
      <c r="K267" s="4"/>
      <c r="L267" s="5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4">
      <c r="A268" s="1"/>
      <c r="B268" s="1"/>
      <c r="C268" s="2"/>
      <c r="D268" s="2"/>
      <c r="E268" s="2"/>
      <c r="F268" s="2"/>
      <c r="G268" s="1"/>
      <c r="H268" s="1"/>
      <c r="I268" s="1"/>
      <c r="J268" s="3"/>
      <c r="K268" s="4"/>
      <c r="L268" s="5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4">
      <c r="A269" s="1"/>
      <c r="B269" s="1"/>
      <c r="C269" s="2"/>
      <c r="D269" s="2"/>
      <c r="E269" s="2"/>
      <c r="F269" s="2"/>
      <c r="G269" s="1"/>
      <c r="H269" s="1"/>
      <c r="I269" s="1"/>
      <c r="J269" s="3"/>
      <c r="K269" s="4"/>
      <c r="L269" s="5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4">
      <c r="A270" s="1"/>
      <c r="B270" s="1"/>
      <c r="C270" s="2"/>
      <c r="D270" s="2"/>
      <c r="E270" s="2"/>
      <c r="F270" s="2"/>
      <c r="G270" s="1"/>
      <c r="H270" s="1"/>
      <c r="I270" s="1"/>
      <c r="J270" s="3"/>
      <c r="K270" s="4"/>
      <c r="L270" s="5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4">
      <c r="A271" s="1"/>
      <c r="B271" s="1"/>
      <c r="C271" s="2"/>
      <c r="D271" s="2"/>
      <c r="E271" s="2"/>
      <c r="F271" s="2"/>
      <c r="G271" s="1"/>
      <c r="H271" s="1"/>
      <c r="I271" s="1"/>
      <c r="J271" s="3"/>
      <c r="K271" s="4"/>
      <c r="L271" s="5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4">
      <c r="A272" s="1"/>
      <c r="B272" s="1"/>
      <c r="C272" s="2"/>
      <c r="D272" s="2"/>
      <c r="E272" s="2"/>
      <c r="F272" s="2"/>
      <c r="G272" s="1"/>
      <c r="H272" s="1"/>
      <c r="I272" s="1"/>
      <c r="J272" s="3"/>
      <c r="K272" s="4"/>
      <c r="L272" s="5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4">
      <c r="A273" s="1"/>
      <c r="B273" s="1"/>
      <c r="C273" s="2"/>
      <c r="D273" s="2"/>
      <c r="E273" s="2"/>
      <c r="F273" s="2"/>
      <c r="G273" s="1"/>
      <c r="H273" s="1"/>
      <c r="I273" s="1"/>
      <c r="J273" s="3"/>
      <c r="K273" s="4"/>
      <c r="L273" s="5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4">
      <c r="A274" s="1"/>
      <c r="B274" s="1"/>
      <c r="C274" s="2"/>
      <c r="D274" s="2"/>
      <c r="E274" s="2"/>
      <c r="F274" s="2"/>
      <c r="G274" s="1"/>
      <c r="H274" s="1"/>
      <c r="I274" s="1"/>
      <c r="J274" s="3"/>
      <c r="K274" s="4"/>
      <c r="L274" s="5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4">
      <c r="A275" s="1"/>
      <c r="B275" s="1"/>
      <c r="C275" s="2"/>
      <c r="D275" s="2"/>
      <c r="E275" s="2"/>
      <c r="F275" s="2"/>
      <c r="G275" s="1"/>
      <c r="H275" s="1"/>
      <c r="I275" s="1"/>
      <c r="J275" s="3"/>
      <c r="K275" s="4"/>
      <c r="L275" s="5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4">
      <c r="A276" s="1"/>
      <c r="B276" s="1"/>
      <c r="C276" s="2"/>
      <c r="D276" s="2"/>
      <c r="E276" s="2"/>
      <c r="F276" s="2"/>
      <c r="G276" s="1"/>
      <c r="H276" s="1"/>
      <c r="I276" s="1"/>
      <c r="J276" s="3"/>
      <c r="K276" s="4"/>
      <c r="L276" s="5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4">
      <c r="A277" s="1"/>
      <c r="B277" s="1"/>
      <c r="C277" s="2"/>
      <c r="D277" s="2"/>
      <c r="E277" s="2"/>
      <c r="F277" s="2"/>
      <c r="G277" s="1"/>
      <c r="H277" s="1"/>
      <c r="I277" s="1"/>
      <c r="J277" s="3"/>
      <c r="K277" s="4"/>
      <c r="L277" s="5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4">
      <c r="A278" s="1"/>
      <c r="B278" s="1"/>
      <c r="C278" s="2"/>
      <c r="D278" s="2"/>
      <c r="E278" s="2"/>
      <c r="F278" s="2"/>
      <c r="G278" s="1"/>
      <c r="H278" s="1"/>
      <c r="I278" s="1"/>
      <c r="J278" s="3"/>
      <c r="K278" s="4"/>
      <c r="L278" s="5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4">
      <c r="A279" s="1"/>
      <c r="B279" s="1"/>
      <c r="C279" s="2"/>
      <c r="D279" s="2"/>
      <c r="E279" s="2"/>
      <c r="F279" s="2"/>
      <c r="G279" s="1"/>
      <c r="H279" s="1"/>
      <c r="I279" s="1"/>
      <c r="J279" s="3"/>
      <c r="K279" s="4"/>
      <c r="L279" s="5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4">
      <c r="A280" s="1"/>
      <c r="B280" s="1"/>
      <c r="C280" s="2"/>
      <c r="D280" s="2"/>
      <c r="E280" s="2"/>
      <c r="F280" s="2"/>
      <c r="G280" s="1"/>
      <c r="H280" s="1"/>
      <c r="I280" s="1"/>
      <c r="J280" s="3"/>
      <c r="K280" s="4"/>
      <c r="L280" s="5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4">
      <c r="A281" s="1"/>
      <c r="B281" s="1"/>
      <c r="C281" s="2"/>
      <c r="D281" s="2"/>
      <c r="E281" s="2"/>
      <c r="F281" s="2"/>
      <c r="G281" s="1"/>
      <c r="H281" s="1"/>
      <c r="I281" s="1"/>
      <c r="J281" s="3"/>
      <c r="K281" s="4"/>
      <c r="L281" s="5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4">
      <c r="A282" s="1"/>
      <c r="B282" s="1"/>
      <c r="C282" s="2"/>
      <c r="D282" s="2"/>
      <c r="E282" s="2"/>
      <c r="F282" s="2"/>
      <c r="G282" s="1"/>
      <c r="H282" s="1"/>
      <c r="I282" s="1"/>
      <c r="J282" s="3"/>
      <c r="K282" s="4"/>
      <c r="L282" s="5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4">
      <c r="A283" s="1"/>
      <c r="B283" s="1"/>
      <c r="C283" s="2"/>
      <c r="D283" s="2"/>
      <c r="E283" s="2"/>
      <c r="F283" s="2"/>
      <c r="G283" s="1"/>
      <c r="H283" s="1"/>
      <c r="I283" s="1"/>
      <c r="J283" s="3"/>
      <c r="K283" s="4"/>
      <c r="L283" s="5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4">
      <c r="A284" s="1"/>
      <c r="B284" s="1"/>
      <c r="C284" s="2"/>
      <c r="D284" s="2"/>
      <c r="E284" s="2"/>
      <c r="F284" s="2"/>
      <c r="G284" s="1"/>
      <c r="H284" s="1"/>
      <c r="I284" s="1"/>
      <c r="J284" s="3"/>
      <c r="K284" s="4"/>
      <c r="L284" s="5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4">
      <c r="A285" s="1"/>
      <c r="B285" s="1"/>
      <c r="C285" s="2"/>
      <c r="D285" s="2"/>
      <c r="E285" s="2"/>
      <c r="F285" s="2"/>
      <c r="G285" s="1"/>
      <c r="H285" s="1"/>
      <c r="I285" s="1"/>
      <c r="J285" s="3"/>
      <c r="K285" s="4"/>
      <c r="L285" s="5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4">
      <c r="A286" s="1"/>
      <c r="B286" s="1"/>
      <c r="C286" s="2"/>
      <c r="D286" s="2"/>
      <c r="E286" s="2"/>
      <c r="F286" s="2"/>
      <c r="G286" s="1"/>
      <c r="H286" s="1"/>
      <c r="I286" s="1"/>
      <c r="J286" s="3"/>
      <c r="K286" s="4"/>
      <c r="L286" s="5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4">
      <c r="A287" s="1"/>
      <c r="B287" s="1"/>
      <c r="C287" s="2"/>
      <c r="D287" s="2"/>
      <c r="E287" s="2"/>
      <c r="F287" s="2"/>
      <c r="G287" s="1"/>
      <c r="H287" s="1"/>
      <c r="I287" s="1"/>
      <c r="J287" s="3"/>
      <c r="K287" s="4"/>
      <c r="L287" s="5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4">
      <c r="A288" s="1"/>
      <c r="B288" s="1"/>
      <c r="C288" s="2"/>
      <c r="D288" s="2"/>
      <c r="E288" s="2"/>
      <c r="F288" s="2"/>
      <c r="G288" s="1"/>
      <c r="H288" s="1"/>
      <c r="I288" s="1"/>
      <c r="J288" s="3"/>
      <c r="K288" s="4"/>
      <c r="L288" s="5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4">
      <c r="A289" s="1"/>
      <c r="B289" s="1"/>
      <c r="C289" s="2"/>
      <c r="D289" s="2"/>
      <c r="E289" s="2"/>
      <c r="F289" s="2"/>
      <c r="G289" s="1"/>
      <c r="H289" s="1"/>
      <c r="I289" s="1"/>
      <c r="J289" s="3"/>
      <c r="K289" s="4"/>
      <c r="L289" s="5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4">
      <c r="A290" s="1"/>
      <c r="B290" s="1"/>
      <c r="C290" s="2"/>
      <c r="D290" s="2"/>
      <c r="E290" s="2"/>
      <c r="F290" s="2"/>
      <c r="G290" s="1"/>
      <c r="H290" s="1"/>
      <c r="I290" s="1"/>
      <c r="J290" s="3"/>
      <c r="K290" s="4"/>
      <c r="L290" s="5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4">
      <c r="A291" s="1"/>
      <c r="B291" s="1"/>
      <c r="C291" s="2"/>
      <c r="D291" s="2"/>
      <c r="E291" s="2"/>
      <c r="F291" s="2"/>
      <c r="G291" s="1"/>
      <c r="H291" s="1"/>
      <c r="I291" s="1"/>
      <c r="J291" s="3"/>
      <c r="K291" s="4"/>
      <c r="L291" s="5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4">
      <c r="A292" s="1"/>
      <c r="B292" s="1"/>
      <c r="C292" s="2"/>
      <c r="D292" s="2"/>
      <c r="E292" s="2"/>
      <c r="F292" s="2"/>
      <c r="G292" s="1"/>
      <c r="H292" s="1"/>
      <c r="I292" s="1"/>
      <c r="J292" s="3"/>
      <c r="K292" s="4"/>
      <c r="L292" s="5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4">
      <c r="A293" s="1"/>
      <c r="B293" s="1"/>
      <c r="C293" s="2"/>
      <c r="D293" s="2"/>
      <c r="E293" s="2"/>
      <c r="F293" s="2"/>
      <c r="G293" s="1"/>
      <c r="H293" s="1"/>
      <c r="I293" s="1"/>
      <c r="J293" s="3"/>
      <c r="K293" s="4"/>
      <c r="L293" s="5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4">
      <c r="A294" s="1"/>
      <c r="B294" s="1"/>
      <c r="C294" s="2"/>
      <c r="D294" s="2"/>
      <c r="E294" s="2"/>
      <c r="F294" s="2"/>
      <c r="G294" s="1"/>
      <c r="H294" s="1"/>
      <c r="I294" s="1"/>
      <c r="J294" s="3"/>
      <c r="K294" s="4"/>
      <c r="L294" s="5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4">
      <c r="A295" s="1"/>
      <c r="B295" s="1"/>
      <c r="C295" s="2"/>
      <c r="D295" s="2"/>
      <c r="E295" s="2"/>
      <c r="F295" s="2"/>
      <c r="G295" s="1"/>
      <c r="H295" s="1"/>
      <c r="I295" s="1"/>
      <c r="J295" s="3"/>
      <c r="K295" s="4"/>
      <c r="L295" s="5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4">
      <c r="A296" s="1"/>
      <c r="B296" s="1"/>
      <c r="C296" s="2"/>
      <c r="D296" s="2"/>
      <c r="E296" s="2"/>
      <c r="F296" s="2"/>
      <c r="G296" s="1"/>
      <c r="H296" s="1"/>
      <c r="I296" s="1"/>
      <c r="J296" s="3"/>
      <c r="K296" s="4"/>
      <c r="L296" s="5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4">
      <c r="A297" s="1"/>
      <c r="B297" s="1"/>
      <c r="C297" s="2"/>
      <c r="D297" s="2"/>
      <c r="E297" s="2"/>
      <c r="F297" s="2"/>
      <c r="G297" s="1"/>
      <c r="H297" s="1"/>
      <c r="I297" s="1"/>
      <c r="J297" s="3"/>
      <c r="K297" s="4"/>
      <c r="L297" s="5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4">
      <c r="A298" s="1"/>
      <c r="B298" s="1"/>
      <c r="C298" s="2"/>
      <c r="D298" s="2"/>
      <c r="E298" s="2"/>
      <c r="F298" s="2"/>
      <c r="G298" s="1"/>
      <c r="H298" s="1"/>
      <c r="I298" s="1"/>
      <c r="J298" s="3"/>
      <c r="K298" s="4"/>
      <c r="L298" s="5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4">
      <c r="A299" s="1"/>
      <c r="B299" s="1"/>
      <c r="C299" s="2"/>
      <c r="D299" s="2"/>
      <c r="E299" s="2"/>
      <c r="F299" s="2"/>
      <c r="G299" s="1"/>
      <c r="H299" s="1"/>
      <c r="I299" s="1"/>
      <c r="J299" s="3"/>
      <c r="K299" s="4"/>
      <c r="L299" s="5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4">
      <c r="A300" s="1"/>
      <c r="B300" s="1"/>
      <c r="C300" s="2"/>
      <c r="D300" s="2"/>
      <c r="E300" s="2"/>
      <c r="F300" s="2"/>
      <c r="G300" s="1"/>
      <c r="H300" s="1"/>
      <c r="I300" s="1"/>
      <c r="J300" s="3"/>
      <c r="K300" s="4"/>
      <c r="L300" s="5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4">
      <c r="A301" s="1"/>
      <c r="B301" s="1"/>
      <c r="C301" s="2"/>
      <c r="D301" s="2"/>
      <c r="E301" s="2"/>
      <c r="F301" s="2"/>
      <c r="G301" s="1"/>
      <c r="H301" s="1"/>
      <c r="I301" s="1"/>
      <c r="J301" s="3"/>
      <c r="K301" s="4"/>
      <c r="L301" s="5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4">
      <c r="A302" s="1"/>
      <c r="B302" s="1"/>
      <c r="C302" s="2"/>
      <c r="D302" s="2"/>
      <c r="E302" s="2"/>
      <c r="F302" s="2"/>
      <c r="G302" s="1"/>
      <c r="H302" s="1"/>
      <c r="I302" s="1"/>
      <c r="J302" s="3"/>
      <c r="K302" s="4"/>
      <c r="L302" s="5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4">
      <c r="A303" s="1"/>
      <c r="B303" s="1"/>
      <c r="C303" s="2"/>
      <c r="D303" s="2"/>
      <c r="E303" s="2"/>
      <c r="F303" s="2"/>
      <c r="G303" s="1"/>
      <c r="H303" s="1"/>
      <c r="I303" s="1"/>
      <c r="J303" s="3"/>
      <c r="K303" s="4"/>
      <c r="L303" s="5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4">
      <c r="A304" s="1"/>
      <c r="B304" s="1"/>
      <c r="C304" s="2"/>
      <c r="D304" s="2"/>
      <c r="E304" s="2"/>
      <c r="F304" s="2"/>
      <c r="G304" s="1"/>
      <c r="H304" s="1"/>
      <c r="I304" s="1"/>
      <c r="J304" s="3"/>
      <c r="K304" s="4"/>
      <c r="L304" s="5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4">
      <c r="A305" s="1"/>
      <c r="B305" s="1"/>
      <c r="C305" s="2"/>
      <c r="D305" s="2"/>
      <c r="E305" s="2"/>
      <c r="F305" s="2"/>
      <c r="G305" s="1"/>
      <c r="H305" s="1"/>
      <c r="I305" s="1"/>
      <c r="J305" s="3"/>
      <c r="K305" s="4"/>
      <c r="L305" s="5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4">
      <c r="A306" s="1"/>
      <c r="B306" s="1"/>
      <c r="C306" s="2"/>
      <c r="D306" s="2"/>
      <c r="E306" s="2"/>
      <c r="F306" s="2"/>
      <c r="G306" s="1"/>
      <c r="H306" s="1"/>
      <c r="I306" s="1"/>
      <c r="J306" s="3"/>
      <c r="K306" s="4"/>
      <c r="L306" s="5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">
      <c r="A307" s="1"/>
      <c r="B307" s="1"/>
      <c r="C307" s="2"/>
      <c r="D307" s="2"/>
      <c r="E307" s="2"/>
      <c r="F307" s="2"/>
      <c r="G307" s="1"/>
      <c r="H307" s="1"/>
      <c r="I307" s="1"/>
      <c r="J307" s="3"/>
      <c r="K307" s="4"/>
      <c r="L307" s="5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">
      <c r="A308" s="1"/>
      <c r="B308" s="1"/>
      <c r="C308" s="2"/>
      <c r="D308" s="2"/>
      <c r="E308" s="2"/>
      <c r="F308" s="2"/>
      <c r="G308" s="1"/>
      <c r="H308" s="1"/>
      <c r="I308" s="1"/>
      <c r="J308" s="3"/>
      <c r="K308" s="4"/>
      <c r="L308" s="5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">
      <c r="A309" s="1"/>
      <c r="B309" s="1"/>
      <c r="C309" s="2"/>
      <c r="D309" s="2"/>
      <c r="E309" s="2"/>
      <c r="F309" s="2"/>
      <c r="G309" s="1"/>
      <c r="H309" s="1"/>
      <c r="I309" s="1"/>
      <c r="J309" s="3"/>
      <c r="K309" s="4"/>
      <c r="L309" s="5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">
      <c r="A310" s="1"/>
      <c r="B310" s="1"/>
      <c r="C310" s="2"/>
      <c r="D310" s="2"/>
      <c r="E310" s="2"/>
      <c r="F310" s="2"/>
      <c r="G310" s="1"/>
      <c r="H310" s="1"/>
      <c r="I310" s="1"/>
      <c r="J310" s="3"/>
      <c r="K310" s="4"/>
      <c r="L310" s="5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">
      <c r="A311" s="1"/>
      <c r="B311" s="1"/>
      <c r="C311" s="2"/>
      <c r="D311" s="2"/>
      <c r="E311" s="2"/>
      <c r="F311" s="2"/>
      <c r="G311" s="1"/>
      <c r="H311" s="1"/>
      <c r="I311" s="1"/>
      <c r="J311" s="3"/>
      <c r="K311" s="4"/>
      <c r="L311" s="5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">
      <c r="A312" s="1"/>
      <c r="B312" s="1"/>
      <c r="C312" s="2"/>
      <c r="D312" s="2"/>
      <c r="E312" s="2"/>
      <c r="F312" s="2"/>
      <c r="G312" s="1"/>
      <c r="H312" s="1"/>
      <c r="I312" s="1"/>
      <c r="J312" s="3"/>
      <c r="K312" s="4"/>
      <c r="L312" s="5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">
      <c r="A313" s="1"/>
      <c r="B313" s="1"/>
      <c r="C313" s="2"/>
      <c r="D313" s="2"/>
      <c r="E313" s="2"/>
      <c r="F313" s="2"/>
      <c r="G313" s="1"/>
      <c r="H313" s="1"/>
      <c r="I313" s="1"/>
      <c r="J313" s="3"/>
      <c r="K313" s="4"/>
      <c r="L313" s="5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">
      <c r="A314" s="1"/>
      <c r="B314" s="1"/>
      <c r="C314" s="2"/>
      <c r="D314" s="2"/>
      <c r="E314" s="2"/>
      <c r="F314" s="2"/>
      <c r="G314" s="1"/>
      <c r="H314" s="1"/>
      <c r="I314" s="1"/>
      <c r="J314" s="3"/>
      <c r="K314" s="4"/>
      <c r="L314" s="5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">
      <c r="A315" s="1"/>
      <c r="B315" s="1"/>
      <c r="C315" s="2"/>
      <c r="D315" s="2"/>
      <c r="E315" s="2"/>
      <c r="F315" s="2"/>
      <c r="G315" s="1"/>
      <c r="H315" s="1"/>
      <c r="I315" s="1"/>
      <c r="J315" s="3"/>
      <c r="K315" s="4"/>
      <c r="L315" s="5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">
      <c r="A316" s="1"/>
      <c r="B316" s="1"/>
      <c r="C316" s="2"/>
      <c r="D316" s="2"/>
      <c r="E316" s="2"/>
      <c r="F316" s="2"/>
      <c r="G316" s="1"/>
      <c r="H316" s="1"/>
      <c r="I316" s="1"/>
      <c r="J316" s="3"/>
      <c r="K316" s="4"/>
      <c r="L316" s="5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">
      <c r="A317" s="1"/>
      <c r="B317" s="1"/>
      <c r="C317" s="2"/>
      <c r="D317" s="2"/>
      <c r="E317" s="2"/>
      <c r="F317" s="2"/>
      <c r="G317" s="1"/>
      <c r="H317" s="1"/>
      <c r="I317" s="1"/>
      <c r="J317" s="3"/>
      <c r="K317" s="4"/>
      <c r="L317" s="5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">
      <c r="A318" s="1"/>
      <c r="B318" s="1"/>
      <c r="C318" s="2"/>
      <c r="D318" s="2"/>
      <c r="E318" s="2"/>
      <c r="F318" s="2"/>
      <c r="G318" s="1"/>
      <c r="H318" s="1"/>
      <c r="I318" s="1"/>
      <c r="J318" s="3"/>
      <c r="K318" s="4"/>
      <c r="L318" s="5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">
      <c r="A319" s="1"/>
      <c r="B319" s="1"/>
      <c r="C319" s="2"/>
      <c r="D319" s="2"/>
      <c r="E319" s="2"/>
      <c r="F319" s="2"/>
      <c r="G319" s="1"/>
      <c r="H319" s="1"/>
      <c r="I319" s="1"/>
      <c r="J319" s="3"/>
      <c r="K319" s="4"/>
      <c r="L319" s="5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">
      <c r="A320" s="1"/>
      <c r="B320" s="1"/>
      <c r="C320" s="2"/>
      <c r="D320" s="2"/>
      <c r="E320" s="2"/>
      <c r="F320" s="2"/>
      <c r="G320" s="1"/>
      <c r="H320" s="1"/>
      <c r="I320" s="1"/>
      <c r="J320" s="3"/>
      <c r="K320" s="4"/>
      <c r="L320" s="5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">
      <c r="A321" s="1"/>
      <c r="B321" s="1"/>
      <c r="C321" s="2"/>
      <c r="D321" s="2"/>
      <c r="E321" s="2"/>
      <c r="F321" s="2"/>
      <c r="G321" s="1"/>
      <c r="H321" s="1"/>
      <c r="I321" s="1"/>
      <c r="J321" s="3"/>
      <c r="K321" s="4"/>
      <c r="L321" s="5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">
      <c r="A322" s="1"/>
      <c r="B322" s="1"/>
      <c r="C322" s="2"/>
      <c r="D322" s="2"/>
      <c r="E322" s="2"/>
      <c r="F322" s="2"/>
      <c r="G322" s="1"/>
      <c r="H322" s="1"/>
      <c r="I322" s="1"/>
      <c r="J322" s="3"/>
      <c r="K322" s="4"/>
      <c r="L322" s="5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">
      <c r="A323" s="1"/>
      <c r="B323" s="1"/>
      <c r="C323" s="2"/>
      <c r="D323" s="2"/>
      <c r="E323" s="2"/>
      <c r="F323" s="2"/>
      <c r="G323" s="1"/>
      <c r="H323" s="1"/>
      <c r="I323" s="1"/>
      <c r="J323" s="3"/>
      <c r="K323" s="4"/>
      <c r="L323" s="5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">
      <c r="A324" s="1"/>
      <c r="B324" s="1"/>
      <c r="C324" s="2"/>
      <c r="D324" s="2"/>
      <c r="E324" s="2"/>
      <c r="F324" s="2"/>
      <c r="G324" s="1"/>
      <c r="H324" s="1"/>
      <c r="I324" s="1"/>
      <c r="J324" s="3"/>
      <c r="K324" s="4"/>
      <c r="L324" s="5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">
      <c r="A325" s="1"/>
      <c r="B325" s="1"/>
      <c r="C325" s="2"/>
      <c r="D325" s="2"/>
      <c r="E325" s="2"/>
      <c r="F325" s="2"/>
      <c r="G325" s="1"/>
      <c r="H325" s="1"/>
      <c r="I325" s="1"/>
      <c r="J325" s="3"/>
      <c r="K325" s="4"/>
      <c r="L325" s="5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">
      <c r="A326" s="1"/>
      <c r="B326" s="1"/>
      <c r="C326" s="2"/>
      <c r="D326" s="2"/>
      <c r="E326" s="2"/>
      <c r="F326" s="2"/>
      <c r="G326" s="1"/>
      <c r="H326" s="1"/>
      <c r="I326" s="1"/>
      <c r="J326" s="3"/>
      <c r="K326" s="4"/>
      <c r="L326" s="5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">
      <c r="A327" s="1"/>
      <c r="B327" s="1"/>
      <c r="C327" s="2"/>
      <c r="D327" s="2"/>
      <c r="E327" s="2"/>
      <c r="F327" s="2"/>
      <c r="G327" s="1"/>
      <c r="H327" s="1"/>
      <c r="I327" s="1"/>
      <c r="J327" s="3"/>
      <c r="K327" s="4"/>
      <c r="L327" s="5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">
      <c r="A328" s="1"/>
      <c r="B328" s="1"/>
      <c r="C328" s="2"/>
      <c r="D328" s="2"/>
      <c r="E328" s="2"/>
      <c r="F328" s="2"/>
      <c r="G328" s="1"/>
      <c r="H328" s="1"/>
      <c r="I328" s="1"/>
      <c r="J328" s="3"/>
      <c r="K328" s="4"/>
      <c r="L328" s="5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">
      <c r="A329" s="1"/>
      <c r="B329" s="1"/>
      <c r="C329" s="2"/>
      <c r="D329" s="2"/>
      <c r="E329" s="2"/>
      <c r="F329" s="2"/>
      <c r="G329" s="1"/>
      <c r="H329" s="1"/>
      <c r="I329" s="1"/>
      <c r="J329" s="3"/>
      <c r="K329" s="4"/>
      <c r="L329" s="5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">
      <c r="A330" s="1"/>
      <c r="B330" s="1"/>
      <c r="C330" s="2"/>
      <c r="D330" s="2"/>
      <c r="E330" s="2"/>
      <c r="F330" s="2"/>
      <c r="G330" s="1"/>
      <c r="H330" s="1"/>
      <c r="I330" s="1"/>
      <c r="J330" s="3"/>
      <c r="K330" s="4"/>
      <c r="L330" s="5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">
      <c r="A331" s="1"/>
      <c r="B331" s="1"/>
      <c r="C331" s="2"/>
      <c r="D331" s="2"/>
      <c r="E331" s="2"/>
      <c r="F331" s="2"/>
      <c r="G331" s="1"/>
      <c r="H331" s="1"/>
      <c r="I331" s="1"/>
      <c r="J331" s="3"/>
      <c r="K331" s="4"/>
      <c r="L331" s="5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">
      <c r="A332" s="1"/>
      <c r="B332" s="1"/>
      <c r="C332" s="2"/>
      <c r="D332" s="2"/>
      <c r="E332" s="2"/>
      <c r="F332" s="2"/>
      <c r="G332" s="1"/>
      <c r="H332" s="1"/>
      <c r="I332" s="1"/>
      <c r="J332" s="3"/>
      <c r="K332" s="4"/>
      <c r="L332" s="5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">
      <c r="A333" s="1"/>
      <c r="B333" s="1"/>
      <c r="C333" s="2"/>
      <c r="D333" s="2"/>
      <c r="E333" s="2"/>
      <c r="F333" s="2"/>
      <c r="G333" s="1"/>
      <c r="H333" s="1"/>
      <c r="I333" s="1"/>
      <c r="J333" s="3"/>
      <c r="K333" s="4"/>
      <c r="L333" s="5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">
      <c r="A334" s="1"/>
      <c r="B334" s="1"/>
      <c r="C334" s="2"/>
      <c r="D334" s="2"/>
      <c r="E334" s="2"/>
      <c r="F334" s="2"/>
      <c r="G334" s="1"/>
      <c r="H334" s="1"/>
      <c r="I334" s="1"/>
      <c r="J334" s="3"/>
      <c r="K334" s="4"/>
      <c r="L334" s="5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">
      <c r="A335" s="1"/>
      <c r="B335" s="1"/>
      <c r="C335" s="2"/>
      <c r="D335" s="2"/>
      <c r="E335" s="2"/>
      <c r="F335" s="2"/>
      <c r="G335" s="1"/>
      <c r="H335" s="1"/>
      <c r="I335" s="1"/>
      <c r="J335" s="3"/>
      <c r="K335" s="4"/>
      <c r="L335" s="5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">
      <c r="A336" s="1"/>
      <c r="B336" s="1"/>
      <c r="C336" s="2"/>
      <c r="D336" s="2"/>
      <c r="E336" s="2"/>
      <c r="F336" s="2"/>
      <c r="G336" s="1"/>
      <c r="H336" s="1"/>
      <c r="I336" s="1"/>
      <c r="J336" s="3"/>
      <c r="K336" s="4"/>
      <c r="L336" s="5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">
      <c r="A337" s="1"/>
      <c r="B337" s="1"/>
      <c r="C337" s="2"/>
      <c r="D337" s="2"/>
      <c r="E337" s="2"/>
      <c r="F337" s="2"/>
      <c r="G337" s="1"/>
      <c r="H337" s="1"/>
      <c r="I337" s="1"/>
      <c r="J337" s="3"/>
      <c r="K337" s="4"/>
      <c r="L337" s="5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">
      <c r="A338" s="1"/>
      <c r="B338" s="1"/>
      <c r="C338" s="2"/>
      <c r="D338" s="2"/>
      <c r="E338" s="2"/>
      <c r="F338" s="2"/>
      <c r="G338" s="1"/>
      <c r="H338" s="1"/>
      <c r="I338" s="1"/>
      <c r="J338" s="3"/>
      <c r="K338" s="4"/>
      <c r="L338" s="5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">
      <c r="A339" s="1"/>
      <c r="B339" s="1"/>
      <c r="C339" s="2"/>
      <c r="D339" s="2"/>
      <c r="E339" s="2"/>
      <c r="F339" s="2"/>
      <c r="G339" s="1"/>
      <c r="H339" s="1"/>
      <c r="I339" s="1"/>
      <c r="J339" s="3"/>
      <c r="K339" s="4"/>
      <c r="L339" s="5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">
      <c r="A340" s="1"/>
      <c r="B340" s="1"/>
      <c r="C340" s="2"/>
      <c r="D340" s="2"/>
      <c r="E340" s="2"/>
      <c r="F340" s="2"/>
      <c r="G340" s="1"/>
      <c r="H340" s="1"/>
      <c r="I340" s="1"/>
      <c r="J340" s="3"/>
      <c r="K340" s="4"/>
      <c r="L340" s="5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">
      <c r="A341" s="1"/>
      <c r="B341" s="1"/>
      <c r="C341" s="2"/>
      <c r="D341" s="2"/>
      <c r="E341" s="2"/>
      <c r="F341" s="2"/>
      <c r="G341" s="1"/>
      <c r="H341" s="1"/>
      <c r="I341" s="1"/>
      <c r="J341" s="3"/>
      <c r="K341" s="4"/>
      <c r="L341" s="5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">
      <c r="A342" s="1"/>
      <c r="B342" s="1"/>
      <c r="C342" s="2"/>
      <c r="D342" s="2"/>
      <c r="E342" s="2"/>
      <c r="F342" s="2"/>
      <c r="G342" s="1"/>
      <c r="H342" s="1"/>
      <c r="I342" s="1"/>
      <c r="J342" s="3"/>
      <c r="K342" s="4"/>
      <c r="L342" s="5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">
      <c r="A343" s="1"/>
      <c r="B343" s="1"/>
      <c r="C343" s="2"/>
      <c r="D343" s="2"/>
      <c r="E343" s="2"/>
      <c r="F343" s="2"/>
      <c r="G343" s="1"/>
      <c r="H343" s="1"/>
      <c r="I343" s="1"/>
      <c r="J343" s="3"/>
      <c r="K343" s="4"/>
      <c r="L343" s="5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">
      <c r="A344" s="1"/>
      <c r="B344" s="1"/>
      <c r="C344" s="2"/>
      <c r="D344" s="2"/>
      <c r="E344" s="2"/>
      <c r="F344" s="2"/>
      <c r="G344" s="1"/>
      <c r="H344" s="1"/>
      <c r="I344" s="1"/>
      <c r="J344" s="3"/>
      <c r="K344" s="4"/>
      <c r="L344" s="5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">
      <c r="A345" s="1"/>
      <c r="B345" s="1"/>
      <c r="C345" s="2"/>
      <c r="D345" s="2"/>
      <c r="E345" s="2"/>
      <c r="F345" s="2"/>
      <c r="G345" s="1"/>
      <c r="H345" s="1"/>
      <c r="I345" s="1"/>
      <c r="J345" s="3"/>
      <c r="K345" s="4"/>
      <c r="L345" s="5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">
      <c r="A346" s="1"/>
      <c r="B346" s="1"/>
      <c r="C346" s="2"/>
      <c r="D346" s="2"/>
      <c r="E346" s="2"/>
      <c r="F346" s="2"/>
      <c r="G346" s="1"/>
      <c r="H346" s="1"/>
      <c r="I346" s="1"/>
      <c r="J346" s="3"/>
      <c r="K346" s="4"/>
      <c r="L346" s="5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">
      <c r="A347" s="1"/>
      <c r="B347" s="1"/>
      <c r="C347" s="2"/>
      <c r="D347" s="2"/>
      <c r="E347" s="2"/>
      <c r="F347" s="2"/>
      <c r="G347" s="1"/>
      <c r="H347" s="1"/>
      <c r="I347" s="1"/>
      <c r="J347" s="3"/>
      <c r="K347" s="4"/>
      <c r="L347" s="5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">
      <c r="A348" s="1"/>
      <c r="B348" s="1"/>
      <c r="C348" s="2"/>
      <c r="D348" s="2"/>
      <c r="E348" s="2"/>
      <c r="F348" s="2"/>
      <c r="G348" s="1"/>
      <c r="H348" s="1"/>
      <c r="I348" s="1"/>
      <c r="J348" s="3"/>
      <c r="K348" s="4"/>
      <c r="L348" s="5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">
      <c r="A349" s="1"/>
      <c r="B349" s="1"/>
      <c r="C349" s="2"/>
      <c r="D349" s="2"/>
      <c r="E349" s="2"/>
      <c r="F349" s="2"/>
      <c r="G349" s="1"/>
      <c r="H349" s="1"/>
      <c r="I349" s="1"/>
      <c r="J349" s="3"/>
      <c r="K349" s="4"/>
      <c r="L349" s="5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">
      <c r="A350" s="1"/>
      <c r="B350" s="1"/>
      <c r="C350" s="2"/>
      <c r="D350" s="2"/>
      <c r="E350" s="2"/>
      <c r="F350" s="2"/>
      <c r="G350" s="1"/>
      <c r="H350" s="1"/>
      <c r="I350" s="1"/>
      <c r="J350" s="3"/>
      <c r="K350" s="4"/>
      <c r="L350" s="5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">
      <c r="A351" s="1"/>
      <c r="B351" s="1"/>
      <c r="C351" s="2"/>
      <c r="D351" s="2"/>
      <c r="E351" s="2"/>
      <c r="F351" s="2"/>
      <c r="G351" s="1"/>
      <c r="H351" s="1"/>
      <c r="I351" s="1"/>
      <c r="J351" s="3"/>
      <c r="K351" s="4"/>
      <c r="L351" s="5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">
      <c r="A352" s="1"/>
      <c r="B352" s="1"/>
      <c r="C352" s="2"/>
      <c r="D352" s="2"/>
      <c r="E352" s="2"/>
      <c r="F352" s="2"/>
      <c r="G352" s="1"/>
      <c r="H352" s="1"/>
      <c r="I352" s="1"/>
      <c r="J352" s="3"/>
      <c r="K352" s="4"/>
      <c r="L352" s="5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">
      <c r="A353" s="1"/>
      <c r="B353" s="1"/>
      <c r="C353" s="2"/>
      <c r="D353" s="2"/>
      <c r="E353" s="2"/>
      <c r="F353" s="2"/>
      <c r="G353" s="1"/>
      <c r="H353" s="1"/>
      <c r="I353" s="1"/>
      <c r="J353" s="3"/>
      <c r="K353" s="4"/>
      <c r="L353" s="5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">
      <c r="A354" s="1"/>
      <c r="B354" s="1"/>
      <c r="C354" s="2"/>
      <c r="D354" s="2"/>
      <c r="E354" s="2"/>
      <c r="F354" s="2"/>
      <c r="G354" s="1"/>
      <c r="H354" s="1"/>
      <c r="I354" s="1"/>
      <c r="J354" s="3"/>
      <c r="K354" s="4"/>
      <c r="L354" s="5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">
      <c r="A355" s="1"/>
      <c r="B355" s="1"/>
      <c r="C355" s="2"/>
      <c r="D355" s="2"/>
      <c r="E355" s="2"/>
      <c r="F355" s="2"/>
      <c r="G355" s="1"/>
      <c r="H355" s="1"/>
      <c r="I355" s="1"/>
      <c r="J355" s="3"/>
      <c r="K355" s="4"/>
      <c r="L355" s="5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">
      <c r="A356" s="1"/>
      <c r="B356" s="1"/>
      <c r="C356" s="2"/>
      <c r="D356" s="2"/>
      <c r="E356" s="2"/>
      <c r="F356" s="2"/>
      <c r="G356" s="1"/>
      <c r="H356" s="1"/>
      <c r="I356" s="1"/>
      <c r="J356" s="3"/>
      <c r="K356" s="4"/>
      <c r="L356" s="5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">
      <c r="A357" s="1"/>
      <c r="B357" s="1"/>
      <c r="C357" s="2"/>
      <c r="D357" s="2"/>
      <c r="E357" s="2"/>
      <c r="F357" s="2"/>
      <c r="G357" s="1"/>
      <c r="H357" s="1"/>
      <c r="I357" s="1"/>
      <c r="J357" s="3"/>
      <c r="K357" s="4"/>
      <c r="L357" s="5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">
      <c r="A358" s="1"/>
      <c r="B358" s="1"/>
      <c r="C358" s="2"/>
      <c r="D358" s="2"/>
      <c r="E358" s="2"/>
      <c r="F358" s="2"/>
      <c r="G358" s="1"/>
      <c r="H358" s="1"/>
      <c r="I358" s="1"/>
      <c r="J358" s="3"/>
      <c r="K358" s="4"/>
      <c r="L358" s="5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">
      <c r="A359" s="1"/>
      <c r="B359" s="1"/>
      <c r="C359" s="2"/>
      <c r="D359" s="2"/>
      <c r="E359" s="2"/>
      <c r="F359" s="2"/>
      <c r="G359" s="1"/>
      <c r="H359" s="1"/>
      <c r="I359" s="1"/>
      <c r="J359" s="3"/>
      <c r="K359" s="4"/>
      <c r="L359" s="5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">
      <c r="A360" s="1"/>
      <c r="B360" s="1"/>
      <c r="C360" s="2"/>
      <c r="D360" s="2"/>
      <c r="E360" s="2"/>
      <c r="F360" s="2"/>
      <c r="G360" s="1"/>
      <c r="H360" s="1"/>
      <c r="I360" s="1"/>
      <c r="J360" s="3"/>
      <c r="K360" s="4"/>
      <c r="L360" s="5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">
      <c r="A361" s="1"/>
      <c r="B361" s="1"/>
      <c r="C361" s="2"/>
      <c r="D361" s="2"/>
      <c r="E361" s="2"/>
      <c r="F361" s="2"/>
      <c r="G361" s="1"/>
      <c r="H361" s="1"/>
      <c r="I361" s="1"/>
      <c r="J361" s="3"/>
      <c r="K361" s="4"/>
      <c r="L361" s="5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">
      <c r="A362" s="1"/>
      <c r="B362" s="1"/>
      <c r="C362" s="2"/>
      <c r="D362" s="2"/>
      <c r="E362" s="2"/>
      <c r="F362" s="2"/>
      <c r="G362" s="1"/>
      <c r="H362" s="1"/>
      <c r="I362" s="1"/>
      <c r="J362" s="3"/>
      <c r="K362" s="4"/>
      <c r="L362" s="5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">
      <c r="A363" s="1"/>
      <c r="B363" s="1"/>
      <c r="C363" s="2"/>
      <c r="D363" s="2"/>
      <c r="E363" s="2"/>
      <c r="F363" s="2"/>
      <c r="G363" s="1"/>
      <c r="H363" s="1"/>
      <c r="I363" s="1"/>
      <c r="J363" s="3"/>
      <c r="K363" s="4"/>
      <c r="L363" s="5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">
      <c r="A364" s="1"/>
      <c r="B364" s="1"/>
      <c r="C364" s="2"/>
      <c r="D364" s="2"/>
      <c r="E364" s="2"/>
      <c r="F364" s="2"/>
      <c r="G364" s="1"/>
      <c r="H364" s="1"/>
      <c r="I364" s="1"/>
      <c r="J364" s="3"/>
      <c r="K364" s="4"/>
      <c r="L364" s="5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">
      <c r="A365" s="1"/>
      <c r="B365" s="1"/>
      <c r="C365" s="2"/>
      <c r="D365" s="2"/>
      <c r="E365" s="2"/>
      <c r="F365" s="2"/>
      <c r="G365" s="1"/>
      <c r="H365" s="1"/>
      <c r="I365" s="1"/>
      <c r="J365" s="3"/>
      <c r="K365" s="4"/>
      <c r="L365" s="5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">
      <c r="A366" s="1"/>
      <c r="B366" s="1"/>
      <c r="C366" s="2"/>
      <c r="D366" s="2"/>
      <c r="E366" s="2"/>
      <c r="F366" s="2"/>
      <c r="G366" s="1"/>
      <c r="H366" s="1"/>
      <c r="I366" s="1"/>
      <c r="J366" s="3"/>
      <c r="K366" s="4"/>
      <c r="L366" s="5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">
      <c r="A367" s="1"/>
      <c r="B367" s="1"/>
      <c r="C367" s="2"/>
      <c r="D367" s="2"/>
      <c r="E367" s="2"/>
      <c r="F367" s="2"/>
      <c r="G367" s="1"/>
      <c r="H367" s="1"/>
      <c r="I367" s="1"/>
      <c r="J367" s="3"/>
      <c r="K367" s="4"/>
      <c r="L367" s="5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">
      <c r="A368" s="1"/>
      <c r="B368" s="1"/>
      <c r="C368" s="2"/>
      <c r="D368" s="2"/>
      <c r="E368" s="2"/>
      <c r="F368" s="2"/>
      <c r="G368" s="1"/>
      <c r="H368" s="1"/>
      <c r="I368" s="1"/>
      <c r="J368" s="3"/>
      <c r="K368" s="4"/>
      <c r="L368" s="5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">
      <c r="A369" s="1"/>
      <c r="B369" s="1"/>
      <c r="C369" s="2"/>
      <c r="D369" s="2"/>
      <c r="E369" s="2"/>
      <c r="F369" s="2"/>
      <c r="G369" s="1"/>
      <c r="H369" s="1"/>
      <c r="I369" s="1"/>
      <c r="J369" s="3"/>
      <c r="K369" s="4"/>
      <c r="L369" s="5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">
      <c r="A370" s="1"/>
      <c r="B370" s="1"/>
      <c r="C370" s="2"/>
      <c r="D370" s="2"/>
      <c r="E370" s="2"/>
      <c r="F370" s="2"/>
      <c r="G370" s="1"/>
      <c r="H370" s="1"/>
      <c r="I370" s="1"/>
      <c r="J370" s="3"/>
      <c r="K370" s="4"/>
      <c r="L370" s="5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">
      <c r="A371" s="1"/>
      <c r="B371" s="1"/>
      <c r="C371" s="2"/>
      <c r="D371" s="2"/>
      <c r="E371" s="2"/>
      <c r="F371" s="2"/>
      <c r="G371" s="1"/>
      <c r="H371" s="1"/>
      <c r="I371" s="1"/>
      <c r="J371" s="3"/>
      <c r="K371" s="4"/>
      <c r="L371" s="5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">
      <c r="A372" s="1"/>
      <c r="B372" s="1"/>
      <c r="C372" s="2"/>
      <c r="D372" s="2"/>
      <c r="E372" s="2"/>
      <c r="F372" s="2"/>
      <c r="G372" s="1"/>
      <c r="H372" s="1"/>
      <c r="I372" s="1"/>
      <c r="J372" s="3"/>
      <c r="K372" s="4"/>
      <c r="L372" s="5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">
      <c r="A373" s="1"/>
      <c r="B373" s="1"/>
      <c r="C373" s="2"/>
      <c r="D373" s="2"/>
      <c r="E373" s="2"/>
      <c r="F373" s="2"/>
      <c r="G373" s="1"/>
      <c r="H373" s="1"/>
      <c r="I373" s="1"/>
      <c r="J373" s="3"/>
      <c r="K373" s="4"/>
      <c r="L373" s="5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">
      <c r="A374" s="1"/>
      <c r="B374" s="1"/>
      <c r="C374" s="2"/>
      <c r="D374" s="2"/>
      <c r="E374" s="2"/>
      <c r="F374" s="2"/>
      <c r="G374" s="1"/>
      <c r="H374" s="1"/>
      <c r="I374" s="1"/>
      <c r="J374" s="3"/>
      <c r="K374" s="4"/>
      <c r="L374" s="5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">
      <c r="A375" s="1"/>
      <c r="B375" s="1"/>
      <c r="C375" s="2"/>
      <c r="D375" s="2"/>
      <c r="E375" s="2"/>
      <c r="F375" s="2"/>
      <c r="G375" s="1"/>
      <c r="H375" s="1"/>
      <c r="I375" s="1"/>
      <c r="J375" s="3"/>
      <c r="K375" s="4"/>
      <c r="L375" s="5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">
      <c r="A376" s="1"/>
      <c r="B376" s="1"/>
      <c r="C376" s="2"/>
      <c r="D376" s="2"/>
      <c r="E376" s="2"/>
      <c r="F376" s="2"/>
      <c r="G376" s="1"/>
      <c r="H376" s="1"/>
      <c r="I376" s="1"/>
      <c r="J376" s="3"/>
      <c r="K376" s="4"/>
      <c r="L376" s="5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">
      <c r="A377" s="1"/>
      <c r="B377" s="1"/>
      <c r="C377" s="2"/>
      <c r="D377" s="2"/>
      <c r="E377" s="2"/>
      <c r="F377" s="2"/>
      <c r="G377" s="1"/>
      <c r="H377" s="1"/>
      <c r="I377" s="1"/>
      <c r="J377" s="3"/>
      <c r="K377" s="4"/>
      <c r="L377" s="5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">
      <c r="A378" s="1"/>
      <c r="B378" s="1"/>
      <c r="C378" s="2"/>
      <c r="D378" s="2"/>
      <c r="E378" s="2"/>
      <c r="F378" s="2"/>
      <c r="G378" s="1"/>
      <c r="H378" s="1"/>
      <c r="I378" s="1"/>
      <c r="J378" s="3"/>
      <c r="K378" s="4"/>
      <c r="L378" s="5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">
      <c r="A379" s="1"/>
      <c r="B379" s="1"/>
      <c r="C379" s="2"/>
      <c r="D379" s="2"/>
      <c r="E379" s="2"/>
      <c r="F379" s="2"/>
      <c r="G379" s="1"/>
      <c r="H379" s="1"/>
      <c r="I379" s="1"/>
      <c r="J379" s="3"/>
      <c r="K379" s="4"/>
      <c r="L379" s="5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">
      <c r="A380" s="1"/>
      <c r="B380" s="1"/>
      <c r="C380" s="2"/>
      <c r="D380" s="2"/>
      <c r="E380" s="2"/>
      <c r="F380" s="2"/>
      <c r="G380" s="1"/>
      <c r="H380" s="1"/>
      <c r="I380" s="1"/>
      <c r="J380" s="3"/>
      <c r="K380" s="4"/>
      <c r="L380" s="5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">
      <c r="A381" s="1"/>
      <c r="B381" s="1"/>
      <c r="C381" s="2"/>
      <c r="D381" s="2"/>
      <c r="E381" s="2"/>
      <c r="F381" s="2"/>
      <c r="G381" s="1"/>
      <c r="H381" s="1"/>
      <c r="I381" s="1"/>
      <c r="J381" s="3"/>
      <c r="K381" s="4"/>
      <c r="L381" s="5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">
      <c r="A382" s="1"/>
      <c r="B382" s="1"/>
      <c r="C382" s="2"/>
      <c r="D382" s="2"/>
      <c r="E382" s="2"/>
      <c r="F382" s="2"/>
      <c r="G382" s="1"/>
      <c r="H382" s="1"/>
      <c r="I382" s="1"/>
      <c r="J382" s="3"/>
      <c r="K382" s="4"/>
      <c r="L382" s="5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">
      <c r="A383" s="1"/>
      <c r="B383" s="1"/>
      <c r="C383" s="2"/>
      <c r="D383" s="2"/>
      <c r="E383" s="2"/>
      <c r="F383" s="2"/>
      <c r="G383" s="1"/>
      <c r="H383" s="1"/>
      <c r="I383" s="1"/>
      <c r="J383" s="3"/>
      <c r="K383" s="4"/>
      <c r="L383" s="5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">
      <c r="A384" s="1"/>
      <c r="B384" s="1"/>
      <c r="C384" s="2"/>
      <c r="D384" s="2"/>
      <c r="E384" s="2"/>
      <c r="F384" s="2"/>
      <c r="G384" s="1"/>
      <c r="H384" s="1"/>
      <c r="I384" s="1"/>
      <c r="J384" s="3"/>
      <c r="K384" s="4"/>
      <c r="L384" s="5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">
      <c r="A385" s="1"/>
      <c r="B385" s="1"/>
      <c r="C385" s="2"/>
      <c r="D385" s="2"/>
      <c r="E385" s="2"/>
      <c r="F385" s="2"/>
      <c r="G385" s="1"/>
      <c r="H385" s="1"/>
      <c r="I385" s="1"/>
      <c r="J385" s="3"/>
      <c r="K385" s="4"/>
      <c r="L385" s="5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">
      <c r="A386" s="1"/>
      <c r="B386" s="1"/>
      <c r="C386" s="2"/>
      <c r="D386" s="2"/>
      <c r="E386" s="2"/>
      <c r="F386" s="2"/>
      <c r="G386" s="1"/>
      <c r="H386" s="1"/>
      <c r="I386" s="1"/>
      <c r="J386" s="3"/>
      <c r="K386" s="4"/>
      <c r="L386" s="5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">
      <c r="A387" s="1"/>
      <c r="B387" s="1"/>
      <c r="C387" s="2"/>
      <c r="D387" s="2"/>
      <c r="E387" s="2"/>
      <c r="F387" s="2"/>
      <c r="G387" s="1"/>
      <c r="H387" s="1"/>
      <c r="I387" s="1"/>
      <c r="J387" s="3"/>
      <c r="K387" s="4"/>
      <c r="L387" s="5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">
      <c r="A388" s="1"/>
      <c r="B388" s="1"/>
      <c r="C388" s="2"/>
      <c r="D388" s="2"/>
      <c r="E388" s="2"/>
      <c r="F388" s="2"/>
      <c r="G388" s="1"/>
      <c r="H388" s="1"/>
      <c r="I388" s="1"/>
      <c r="J388" s="3"/>
      <c r="K388" s="4"/>
      <c r="L388" s="5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">
      <c r="A389" s="1"/>
      <c r="B389" s="1"/>
      <c r="C389" s="2"/>
      <c r="D389" s="2"/>
      <c r="E389" s="2"/>
      <c r="F389" s="2"/>
      <c r="G389" s="1"/>
      <c r="H389" s="1"/>
      <c r="I389" s="1"/>
      <c r="J389" s="3"/>
      <c r="K389" s="4"/>
      <c r="L389" s="5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">
      <c r="A390" s="1"/>
      <c r="B390" s="1"/>
      <c r="C390" s="2"/>
      <c r="D390" s="2"/>
      <c r="E390" s="2"/>
      <c r="F390" s="2"/>
      <c r="G390" s="1"/>
      <c r="H390" s="1"/>
      <c r="I390" s="1"/>
      <c r="J390" s="3"/>
      <c r="K390" s="4"/>
      <c r="L390" s="5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">
      <c r="A391" s="1"/>
      <c r="B391" s="1"/>
      <c r="C391" s="2"/>
      <c r="D391" s="2"/>
      <c r="E391" s="2"/>
      <c r="F391" s="2"/>
      <c r="G391" s="1"/>
      <c r="H391" s="1"/>
      <c r="I391" s="1"/>
      <c r="J391" s="3"/>
      <c r="K391" s="4"/>
      <c r="L391" s="5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">
      <c r="A392" s="1"/>
      <c r="B392" s="1"/>
      <c r="C392" s="2"/>
      <c r="D392" s="2"/>
      <c r="E392" s="2"/>
      <c r="F392" s="2"/>
      <c r="G392" s="1"/>
      <c r="H392" s="1"/>
      <c r="I392" s="1"/>
      <c r="J392" s="3"/>
      <c r="K392" s="4"/>
      <c r="L392" s="5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">
      <c r="A393" s="1"/>
      <c r="B393" s="1"/>
      <c r="C393" s="2"/>
      <c r="D393" s="2"/>
      <c r="E393" s="2"/>
      <c r="F393" s="2"/>
      <c r="G393" s="1"/>
      <c r="H393" s="1"/>
      <c r="I393" s="1"/>
      <c r="J393" s="3"/>
      <c r="K393" s="4"/>
      <c r="L393" s="5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">
      <c r="A394" s="1"/>
      <c r="B394" s="1"/>
      <c r="C394" s="2"/>
      <c r="D394" s="2"/>
      <c r="E394" s="2"/>
      <c r="F394" s="2"/>
      <c r="G394" s="1"/>
      <c r="H394" s="1"/>
      <c r="I394" s="1"/>
      <c r="J394" s="3"/>
      <c r="K394" s="4"/>
      <c r="L394" s="5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">
      <c r="A395" s="1"/>
      <c r="B395" s="1"/>
      <c r="C395" s="2"/>
      <c r="D395" s="2"/>
      <c r="E395" s="2"/>
      <c r="F395" s="2"/>
      <c r="G395" s="1"/>
      <c r="H395" s="1"/>
      <c r="I395" s="1"/>
      <c r="J395" s="3"/>
      <c r="K395" s="4"/>
      <c r="L395" s="5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">
      <c r="A396" s="1"/>
      <c r="B396" s="1"/>
      <c r="C396" s="2"/>
      <c r="D396" s="2"/>
      <c r="E396" s="2"/>
      <c r="F396" s="2"/>
      <c r="G396" s="1"/>
      <c r="H396" s="1"/>
      <c r="I396" s="1"/>
      <c r="J396" s="3"/>
      <c r="K396" s="4"/>
      <c r="L396" s="5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">
      <c r="A397" s="1"/>
      <c r="B397" s="1"/>
      <c r="C397" s="2"/>
      <c r="D397" s="2"/>
      <c r="E397" s="2"/>
      <c r="F397" s="2"/>
      <c r="G397" s="1"/>
      <c r="H397" s="1"/>
      <c r="I397" s="1"/>
      <c r="J397" s="3"/>
      <c r="K397" s="4"/>
      <c r="L397" s="5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">
      <c r="A398" s="1"/>
      <c r="B398" s="1"/>
      <c r="C398" s="2"/>
      <c r="D398" s="2"/>
      <c r="E398" s="2"/>
      <c r="F398" s="2"/>
      <c r="G398" s="1"/>
      <c r="H398" s="1"/>
      <c r="I398" s="1"/>
      <c r="J398" s="3"/>
      <c r="K398" s="4"/>
      <c r="L398" s="5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">
      <c r="A399" s="1"/>
      <c r="B399" s="1"/>
      <c r="C399" s="2"/>
      <c r="D399" s="2"/>
      <c r="E399" s="2"/>
      <c r="F399" s="2"/>
      <c r="G399" s="1"/>
      <c r="H399" s="1"/>
      <c r="I399" s="1"/>
      <c r="J399" s="3"/>
      <c r="K399" s="4"/>
      <c r="L399" s="5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">
      <c r="A400" s="1"/>
      <c r="B400" s="1"/>
      <c r="C400" s="2"/>
      <c r="D400" s="2"/>
      <c r="E400" s="2"/>
      <c r="F400" s="2"/>
      <c r="G400" s="1"/>
      <c r="H400" s="1"/>
      <c r="I400" s="1"/>
      <c r="J400" s="3"/>
      <c r="K400" s="4"/>
      <c r="L400" s="5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">
      <c r="A401" s="1"/>
      <c r="B401" s="1"/>
      <c r="C401" s="2"/>
      <c r="D401" s="2"/>
      <c r="E401" s="2"/>
      <c r="F401" s="2"/>
      <c r="G401" s="1"/>
      <c r="H401" s="1"/>
      <c r="I401" s="1"/>
      <c r="J401" s="3"/>
      <c r="K401" s="4"/>
      <c r="L401" s="5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">
      <c r="A402" s="1"/>
      <c r="B402" s="1"/>
      <c r="C402" s="2"/>
      <c r="D402" s="2"/>
      <c r="E402" s="2"/>
      <c r="F402" s="2"/>
      <c r="G402" s="1"/>
      <c r="H402" s="1"/>
      <c r="I402" s="1"/>
      <c r="J402" s="3"/>
      <c r="K402" s="4"/>
      <c r="L402" s="5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">
      <c r="A403" s="1"/>
      <c r="B403" s="1"/>
      <c r="C403" s="2"/>
      <c r="D403" s="2"/>
      <c r="E403" s="2"/>
      <c r="F403" s="2"/>
      <c r="G403" s="1"/>
      <c r="H403" s="1"/>
      <c r="I403" s="1"/>
      <c r="J403" s="3"/>
      <c r="K403" s="4"/>
      <c r="L403" s="5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">
      <c r="A404" s="1"/>
      <c r="B404" s="1"/>
      <c r="C404" s="2"/>
      <c r="D404" s="2"/>
      <c r="E404" s="2"/>
      <c r="F404" s="2"/>
      <c r="G404" s="1"/>
      <c r="H404" s="1"/>
      <c r="I404" s="1"/>
      <c r="J404" s="3"/>
      <c r="K404" s="4"/>
      <c r="L404" s="5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">
      <c r="A405" s="1"/>
      <c r="B405" s="1"/>
      <c r="C405" s="2"/>
      <c r="D405" s="2"/>
      <c r="E405" s="2"/>
      <c r="F405" s="2"/>
      <c r="G405" s="1"/>
      <c r="H405" s="1"/>
      <c r="I405" s="1"/>
      <c r="J405" s="3"/>
      <c r="K405" s="4"/>
      <c r="L405" s="5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">
      <c r="A406" s="1"/>
      <c r="B406" s="1"/>
      <c r="C406" s="2"/>
      <c r="D406" s="2"/>
      <c r="E406" s="2"/>
      <c r="F406" s="2"/>
      <c r="G406" s="1"/>
      <c r="H406" s="1"/>
      <c r="I406" s="1"/>
      <c r="J406" s="3"/>
      <c r="K406" s="4"/>
      <c r="L406" s="5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">
      <c r="A407" s="1"/>
      <c r="B407" s="1"/>
      <c r="C407" s="2"/>
      <c r="D407" s="2"/>
      <c r="E407" s="2"/>
      <c r="F407" s="2"/>
      <c r="G407" s="1"/>
      <c r="H407" s="1"/>
      <c r="I407" s="1"/>
      <c r="J407" s="3"/>
      <c r="K407" s="4"/>
      <c r="L407" s="5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">
      <c r="A408" s="1"/>
      <c r="B408" s="1"/>
      <c r="C408" s="2"/>
      <c r="D408" s="2"/>
      <c r="E408" s="2"/>
      <c r="F408" s="2"/>
      <c r="G408" s="1"/>
      <c r="H408" s="1"/>
      <c r="I408" s="1"/>
      <c r="J408" s="3"/>
      <c r="K408" s="4"/>
      <c r="L408" s="5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">
      <c r="A409" s="1"/>
      <c r="B409" s="1"/>
      <c r="C409" s="2"/>
      <c r="D409" s="2"/>
      <c r="E409" s="2"/>
      <c r="F409" s="2"/>
      <c r="G409" s="1"/>
      <c r="H409" s="1"/>
      <c r="I409" s="1"/>
      <c r="J409" s="3"/>
      <c r="K409" s="4"/>
      <c r="L409" s="5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">
      <c r="A410" s="1"/>
      <c r="B410" s="1"/>
      <c r="C410" s="2"/>
      <c r="D410" s="2"/>
      <c r="E410" s="2"/>
      <c r="F410" s="2"/>
      <c r="G410" s="1"/>
      <c r="H410" s="1"/>
      <c r="I410" s="1"/>
      <c r="J410" s="3"/>
      <c r="K410" s="4"/>
      <c r="L410" s="5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">
      <c r="A411" s="1"/>
      <c r="B411" s="1"/>
      <c r="C411" s="2"/>
      <c r="D411" s="2"/>
      <c r="E411" s="2"/>
      <c r="F411" s="2"/>
      <c r="G411" s="1"/>
      <c r="H411" s="1"/>
      <c r="I411" s="1"/>
      <c r="J411" s="3"/>
      <c r="K411" s="4"/>
      <c r="L411" s="5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">
      <c r="A412" s="1"/>
      <c r="B412" s="1"/>
      <c r="C412" s="2"/>
      <c r="D412" s="2"/>
      <c r="E412" s="2"/>
      <c r="F412" s="2"/>
      <c r="G412" s="1"/>
      <c r="H412" s="1"/>
      <c r="I412" s="1"/>
      <c r="J412" s="3"/>
      <c r="K412" s="4"/>
      <c r="L412" s="5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">
      <c r="A413" s="1"/>
      <c r="B413" s="1"/>
      <c r="C413" s="2"/>
      <c r="D413" s="2"/>
      <c r="E413" s="2"/>
      <c r="F413" s="2"/>
      <c r="G413" s="1"/>
      <c r="H413" s="1"/>
      <c r="I413" s="1"/>
      <c r="J413" s="3"/>
      <c r="K413" s="4"/>
      <c r="L413" s="5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">
      <c r="A414" s="1"/>
      <c r="B414" s="1"/>
      <c r="C414" s="2"/>
      <c r="D414" s="2"/>
      <c r="E414" s="2"/>
      <c r="F414" s="2"/>
      <c r="G414" s="1"/>
      <c r="H414" s="1"/>
      <c r="I414" s="1"/>
      <c r="J414" s="3"/>
      <c r="K414" s="4"/>
      <c r="L414" s="5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">
      <c r="A415" s="1"/>
      <c r="B415" s="1"/>
      <c r="C415" s="2"/>
      <c r="D415" s="2"/>
      <c r="E415" s="2"/>
      <c r="F415" s="2"/>
      <c r="G415" s="1"/>
      <c r="H415" s="1"/>
      <c r="I415" s="1"/>
      <c r="J415" s="3"/>
      <c r="K415" s="4"/>
      <c r="L415" s="5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">
      <c r="A416" s="1"/>
      <c r="B416" s="1"/>
      <c r="C416" s="2"/>
      <c r="D416" s="2"/>
      <c r="E416" s="2"/>
      <c r="F416" s="2"/>
      <c r="G416" s="1"/>
      <c r="H416" s="1"/>
      <c r="I416" s="1"/>
      <c r="J416" s="3"/>
      <c r="K416" s="4"/>
      <c r="L416" s="5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">
      <c r="A417" s="1"/>
      <c r="B417" s="1"/>
      <c r="C417" s="2"/>
      <c r="D417" s="2"/>
      <c r="E417" s="2"/>
      <c r="F417" s="2"/>
      <c r="G417" s="1"/>
      <c r="H417" s="1"/>
      <c r="I417" s="1"/>
      <c r="J417" s="3"/>
      <c r="K417" s="4"/>
      <c r="L417" s="5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">
      <c r="A418" s="1"/>
      <c r="B418" s="1"/>
      <c r="C418" s="2"/>
      <c r="D418" s="2"/>
      <c r="E418" s="2"/>
      <c r="F418" s="2"/>
      <c r="G418" s="1"/>
      <c r="H418" s="1"/>
      <c r="I418" s="1"/>
      <c r="J418" s="3"/>
      <c r="K418" s="4"/>
      <c r="L418" s="5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">
      <c r="A419" s="1"/>
      <c r="B419" s="1"/>
      <c r="C419" s="2"/>
      <c r="D419" s="2"/>
      <c r="E419" s="2"/>
      <c r="F419" s="2"/>
      <c r="G419" s="1"/>
      <c r="H419" s="1"/>
      <c r="I419" s="1"/>
      <c r="J419" s="3"/>
      <c r="K419" s="4"/>
      <c r="L419" s="5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">
      <c r="A420" s="1"/>
      <c r="B420" s="1"/>
      <c r="C420" s="2"/>
      <c r="D420" s="2"/>
      <c r="E420" s="2"/>
      <c r="F420" s="2"/>
      <c r="G420" s="1"/>
      <c r="H420" s="1"/>
      <c r="I420" s="1"/>
      <c r="J420" s="3"/>
      <c r="K420" s="4"/>
      <c r="L420" s="5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">
      <c r="A421" s="1"/>
      <c r="B421" s="1"/>
      <c r="C421" s="2"/>
      <c r="D421" s="2"/>
      <c r="E421" s="2"/>
      <c r="F421" s="2"/>
      <c r="G421" s="1"/>
      <c r="H421" s="1"/>
      <c r="I421" s="1"/>
      <c r="J421" s="3"/>
      <c r="K421" s="4"/>
      <c r="L421" s="5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">
      <c r="A422" s="1"/>
      <c r="B422" s="1"/>
      <c r="C422" s="2"/>
      <c r="D422" s="2"/>
      <c r="E422" s="2"/>
      <c r="F422" s="2"/>
      <c r="G422" s="1"/>
      <c r="H422" s="1"/>
      <c r="I422" s="1"/>
      <c r="J422" s="3"/>
      <c r="K422" s="4"/>
      <c r="L422" s="5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">
      <c r="A423" s="1"/>
      <c r="B423" s="1"/>
      <c r="C423" s="2"/>
      <c r="D423" s="2"/>
      <c r="E423" s="2"/>
      <c r="F423" s="2"/>
      <c r="G423" s="1"/>
      <c r="H423" s="1"/>
      <c r="I423" s="1"/>
      <c r="J423" s="3"/>
      <c r="K423" s="4"/>
      <c r="L423" s="5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">
      <c r="A424" s="1"/>
      <c r="B424" s="1"/>
      <c r="C424" s="2"/>
      <c r="D424" s="2"/>
      <c r="E424" s="2"/>
      <c r="F424" s="2"/>
      <c r="G424" s="1"/>
      <c r="H424" s="1"/>
      <c r="I424" s="1"/>
      <c r="J424" s="3"/>
      <c r="K424" s="4"/>
      <c r="L424" s="5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">
      <c r="A425" s="1"/>
      <c r="B425" s="1"/>
      <c r="C425" s="2"/>
      <c r="D425" s="2"/>
      <c r="E425" s="2"/>
      <c r="F425" s="2"/>
      <c r="G425" s="1"/>
      <c r="H425" s="1"/>
      <c r="I425" s="1"/>
      <c r="J425" s="3"/>
      <c r="K425" s="4"/>
      <c r="L425" s="5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">
      <c r="A426" s="1"/>
      <c r="B426" s="1"/>
      <c r="C426" s="2"/>
      <c r="D426" s="2"/>
      <c r="E426" s="2"/>
      <c r="F426" s="2"/>
      <c r="G426" s="1"/>
      <c r="H426" s="1"/>
      <c r="I426" s="1"/>
      <c r="J426" s="3"/>
      <c r="K426" s="4"/>
      <c r="L426" s="5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">
      <c r="A427" s="1"/>
      <c r="B427" s="1"/>
      <c r="C427" s="2"/>
      <c r="D427" s="2"/>
      <c r="E427" s="2"/>
      <c r="F427" s="2"/>
      <c r="G427" s="1"/>
      <c r="H427" s="1"/>
      <c r="I427" s="1"/>
      <c r="J427" s="3"/>
      <c r="K427" s="4"/>
      <c r="L427" s="5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">
      <c r="A428" s="1"/>
      <c r="B428" s="1"/>
      <c r="C428" s="2"/>
      <c r="D428" s="2"/>
      <c r="E428" s="2"/>
      <c r="F428" s="2"/>
      <c r="G428" s="1"/>
      <c r="H428" s="1"/>
      <c r="I428" s="1"/>
      <c r="J428" s="3"/>
      <c r="K428" s="4"/>
      <c r="L428" s="5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">
      <c r="A429" s="1"/>
      <c r="B429" s="1"/>
      <c r="C429" s="2"/>
      <c r="D429" s="2"/>
      <c r="E429" s="2"/>
      <c r="F429" s="2"/>
      <c r="G429" s="1"/>
      <c r="H429" s="1"/>
      <c r="I429" s="1"/>
      <c r="J429" s="3"/>
      <c r="K429" s="4"/>
      <c r="L429" s="5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">
      <c r="A430" s="1"/>
      <c r="B430" s="1"/>
      <c r="C430" s="2"/>
      <c r="D430" s="2"/>
      <c r="E430" s="2"/>
      <c r="F430" s="2"/>
      <c r="G430" s="1"/>
      <c r="H430" s="1"/>
      <c r="I430" s="1"/>
      <c r="J430" s="3"/>
      <c r="K430" s="4"/>
      <c r="L430" s="5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">
      <c r="A431" s="1"/>
      <c r="B431" s="1"/>
      <c r="C431" s="2"/>
      <c r="D431" s="2"/>
      <c r="E431" s="2"/>
      <c r="F431" s="2"/>
      <c r="G431" s="1"/>
      <c r="H431" s="1"/>
      <c r="I431" s="1"/>
      <c r="J431" s="3"/>
      <c r="K431" s="4"/>
      <c r="L431" s="5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">
      <c r="A432" s="1"/>
      <c r="B432" s="1"/>
      <c r="C432" s="2"/>
      <c r="D432" s="2"/>
      <c r="E432" s="2"/>
      <c r="F432" s="2"/>
      <c r="G432" s="1"/>
      <c r="H432" s="1"/>
      <c r="I432" s="1"/>
      <c r="J432" s="3"/>
      <c r="K432" s="4"/>
      <c r="L432" s="5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">
      <c r="A433" s="1"/>
      <c r="B433" s="1"/>
      <c r="C433" s="2"/>
      <c r="D433" s="2"/>
      <c r="E433" s="2"/>
      <c r="F433" s="2"/>
      <c r="G433" s="1"/>
      <c r="H433" s="1"/>
      <c r="I433" s="1"/>
      <c r="J433" s="3"/>
      <c r="K433" s="4"/>
      <c r="L433" s="5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">
      <c r="A434" s="1"/>
      <c r="B434" s="1"/>
      <c r="C434" s="2"/>
      <c r="D434" s="2"/>
      <c r="E434" s="2"/>
      <c r="F434" s="2"/>
      <c r="G434" s="1"/>
      <c r="H434" s="1"/>
      <c r="I434" s="1"/>
      <c r="J434" s="3"/>
      <c r="K434" s="4"/>
      <c r="L434" s="5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">
      <c r="A435" s="1"/>
      <c r="B435" s="1"/>
      <c r="C435" s="2"/>
      <c r="D435" s="2"/>
      <c r="E435" s="2"/>
      <c r="F435" s="2"/>
      <c r="G435" s="1"/>
      <c r="H435" s="1"/>
      <c r="I435" s="1"/>
      <c r="J435" s="3"/>
      <c r="K435" s="4"/>
      <c r="L435" s="5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">
      <c r="A436" s="1"/>
      <c r="B436" s="1"/>
      <c r="C436" s="2"/>
      <c r="D436" s="2"/>
      <c r="E436" s="2"/>
      <c r="F436" s="2"/>
      <c r="G436" s="1"/>
      <c r="H436" s="1"/>
      <c r="I436" s="1"/>
      <c r="J436" s="3"/>
      <c r="K436" s="4"/>
      <c r="L436" s="5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">
      <c r="A437" s="1"/>
      <c r="B437" s="1"/>
      <c r="C437" s="2"/>
      <c r="D437" s="2"/>
      <c r="E437" s="2"/>
      <c r="F437" s="2"/>
      <c r="G437" s="1"/>
      <c r="H437" s="1"/>
      <c r="I437" s="1"/>
      <c r="J437" s="3"/>
      <c r="K437" s="4"/>
      <c r="L437" s="5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">
      <c r="A438" s="1"/>
      <c r="B438" s="1"/>
      <c r="C438" s="2"/>
      <c r="D438" s="2"/>
      <c r="E438" s="2"/>
      <c r="F438" s="2"/>
      <c r="G438" s="1"/>
      <c r="H438" s="1"/>
      <c r="I438" s="1"/>
      <c r="J438" s="3"/>
      <c r="K438" s="4"/>
      <c r="L438" s="5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">
      <c r="A439" s="1"/>
      <c r="B439" s="1"/>
      <c r="C439" s="2"/>
      <c r="D439" s="2"/>
      <c r="E439" s="2"/>
      <c r="F439" s="2"/>
      <c r="G439" s="1"/>
      <c r="H439" s="1"/>
      <c r="I439" s="1"/>
      <c r="J439" s="3"/>
      <c r="K439" s="4"/>
      <c r="L439" s="5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">
      <c r="A440" s="1"/>
      <c r="B440" s="1"/>
      <c r="C440" s="2"/>
      <c r="D440" s="2"/>
      <c r="E440" s="2"/>
      <c r="F440" s="2"/>
      <c r="G440" s="1"/>
      <c r="H440" s="1"/>
      <c r="I440" s="1"/>
      <c r="J440" s="3"/>
      <c r="K440" s="4"/>
      <c r="L440" s="5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">
      <c r="A441" s="1"/>
      <c r="B441" s="1"/>
      <c r="C441" s="2"/>
      <c r="D441" s="2"/>
      <c r="E441" s="2"/>
      <c r="F441" s="2"/>
      <c r="G441" s="1"/>
      <c r="H441" s="1"/>
      <c r="I441" s="1"/>
      <c r="J441" s="3"/>
      <c r="K441" s="4"/>
      <c r="L441" s="5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">
      <c r="A442" s="1"/>
      <c r="B442" s="1"/>
      <c r="C442" s="2"/>
      <c r="D442" s="2"/>
      <c r="E442" s="2"/>
      <c r="F442" s="2"/>
      <c r="G442" s="1"/>
      <c r="H442" s="1"/>
      <c r="I442" s="1"/>
      <c r="J442" s="3"/>
      <c r="K442" s="4"/>
      <c r="L442" s="5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">
      <c r="A443" s="1"/>
      <c r="B443" s="1"/>
      <c r="C443" s="2"/>
      <c r="D443" s="2"/>
      <c r="E443" s="2"/>
      <c r="F443" s="2"/>
      <c r="G443" s="1"/>
      <c r="H443" s="1"/>
      <c r="I443" s="1"/>
      <c r="J443" s="3"/>
      <c r="K443" s="4"/>
      <c r="L443" s="5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">
      <c r="A444" s="1"/>
      <c r="B444" s="1"/>
      <c r="C444" s="2"/>
      <c r="D444" s="2"/>
      <c r="E444" s="2"/>
      <c r="F444" s="2"/>
      <c r="G444" s="1"/>
      <c r="H444" s="1"/>
      <c r="I444" s="1"/>
      <c r="J444" s="3"/>
      <c r="K444" s="4"/>
      <c r="L444" s="5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">
      <c r="A445" s="1"/>
      <c r="B445" s="1"/>
      <c r="C445" s="2"/>
      <c r="D445" s="2"/>
      <c r="E445" s="2"/>
      <c r="F445" s="2"/>
      <c r="G445" s="1"/>
      <c r="H445" s="1"/>
      <c r="I445" s="1"/>
      <c r="J445" s="3"/>
      <c r="K445" s="4"/>
      <c r="L445" s="5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">
      <c r="A446" s="1"/>
      <c r="B446" s="1"/>
      <c r="C446" s="2"/>
      <c r="D446" s="2"/>
      <c r="E446" s="2"/>
      <c r="F446" s="2"/>
      <c r="G446" s="1"/>
      <c r="H446" s="1"/>
      <c r="I446" s="1"/>
      <c r="J446" s="3"/>
      <c r="K446" s="4"/>
      <c r="L446" s="5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">
      <c r="A447" s="1"/>
      <c r="B447" s="1"/>
      <c r="C447" s="2"/>
      <c r="D447" s="2"/>
      <c r="E447" s="2"/>
      <c r="F447" s="2"/>
      <c r="G447" s="1"/>
      <c r="H447" s="1"/>
      <c r="I447" s="1"/>
      <c r="J447" s="3"/>
      <c r="K447" s="4"/>
      <c r="L447" s="5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">
      <c r="A448" s="1"/>
      <c r="B448" s="1"/>
      <c r="C448" s="2"/>
      <c r="D448" s="2"/>
      <c r="E448" s="2"/>
      <c r="F448" s="2"/>
      <c r="G448" s="1"/>
      <c r="H448" s="1"/>
      <c r="I448" s="1"/>
      <c r="J448" s="3"/>
      <c r="K448" s="4"/>
      <c r="L448" s="5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">
      <c r="A449" s="1"/>
      <c r="B449" s="1"/>
      <c r="C449" s="2"/>
      <c r="D449" s="2"/>
      <c r="E449" s="2"/>
      <c r="F449" s="2"/>
      <c r="G449" s="1"/>
      <c r="H449" s="1"/>
      <c r="I449" s="1"/>
      <c r="J449" s="3"/>
      <c r="K449" s="4"/>
      <c r="L449" s="5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">
      <c r="A450" s="1"/>
      <c r="B450" s="1"/>
      <c r="C450" s="2"/>
      <c r="D450" s="2"/>
      <c r="E450" s="2"/>
      <c r="F450" s="2"/>
      <c r="G450" s="1"/>
      <c r="H450" s="1"/>
      <c r="I450" s="1"/>
      <c r="J450" s="3"/>
      <c r="K450" s="4"/>
      <c r="L450" s="5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">
      <c r="A451" s="1"/>
      <c r="B451" s="1"/>
      <c r="C451" s="2"/>
      <c r="D451" s="2"/>
      <c r="E451" s="2"/>
      <c r="F451" s="2"/>
      <c r="G451" s="1"/>
      <c r="H451" s="1"/>
      <c r="I451" s="1"/>
      <c r="J451" s="3"/>
      <c r="K451" s="4"/>
      <c r="L451" s="5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">
      <c r="A452" s="1"/>
      <c r="B452" s="1"/>
      <c r="C452" s="2"/>
      <c r="D452" s="2"/>
      <c r="E452" s="2"/>
      <c r="F452" s="2"/>
      <c r="G452" s="1"/>
      <c r="H452" s="1"/>
      <c r="I452" s="1"/>
      <c r="J452" s="3"/>
      <c r="K452" s="4"/>
      <c r="L452" s="5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">
      <c r="A453" s="1"/>
      <c r="B453" s="1"/>
      <c r="C453" s="2"/>
      <c r="D453" s="2"/>
      <c r="E453" s="2"/>
      <c r="F453" s="2"/>
      <c r="G453" s="1"/>
      <c r="H453" s="1"/>
      <c r="I453" s="1"/>
      <c r="J453" s="3"/>
      <c r="K453" s="4"/>
      <c r="L453" s="5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">
      <c r="A454" s="1"/>
      <c r="B454" s="1"/>
      <c r="C454" s="2"/>
      <c r="D454" s="2"/>
      <c r="E454" s="2"/>
      <c r="F454" s="2"/>
      <c r="G454" s="1"/>
      <c r="H454" s="1"/>
      <c r="I454" s="1"/>
      <c r="J454" s="3"/>
      <c r="K454" s="4"/>
      <c r="L454" s="5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">
      <c r="A455" s="1"/>
      <c r="B455" s="1"/>
      <c r="C455" s="2"/>
      <c r="D455" s="2"/>
      <c r="E455" s="2"/>
      <c r="F455" s="2"/>
      <c r="G455" s="1"/>
      <c r="H455" s="1"/>
      <c r="I455" s="1"/>
      <c r="J455" s="3"/>
      <c r="K455" s="4"/>
      <c r="L455" s="5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">
      <c r="A456" s="1"/>
      <c r="B456" s="1"/>
      <c r="C456" s="2"/>
      <c r="D456" s="2"/>
      <c r="E456" s="2"/>
      <c r="F456" s="2"/>
      <c r="G456" s="1"/>
      <c r="H456" s="1"/>
      <c r="I456" s="1"/>
      <c r="J456" s="3"/>
      <c r="K456" s="4"/>
      <c r="L456" s="5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">
      <c r="A457" s="1"/>
      <c r="B457" s="1"/>
      <c r="C457" s="2"/>
      <c r="D457" s="2"/>
      <c r="E457" s="2"/>
      <c r="F457" s="2"/>
      <c r="G457" s="1"/>
      <c r="H457" s="1"/>
      <c r="I457" s="1"/>
      <c r="J457" s="3"/>
      <c r="K457" s="4"/>
      <c r="L457" s="5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">
      <c r="A458" s="1"/>
      <c r="B458" s="1"/>
      <c r="C458" s="2"/>
      <c r="D458" s="2"/>
      <c r="E458" s="2"/>
      <c r="F458" s="2"/>
      <c r="G458" s="1"/>
      <c r="H458" s="1"/>
      <c r="I458" s="1"/>
      <c r="J458" s="3"/>
      <c r="K458" s="4"/>
      <c r="L458" s="5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">
      <c r="A459" s="1"/>
      <c r="B459" s="1"/>
      <c r="C459" s="2"/>
      <c r="D459" s="2"/>
      <c r="E459" s="2"/>
      <c r="F459" s="2"/>
      <c r="G459" s="1"/>
      <c r="H459" s="1"/>
      <c r="I459" s="1"/>
      <c r="J459" s="3"/>
      <c r="K459" s="4"/>
      <c r="L459" s="5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">
      <c r="A460" s="1"/>
      <c r="B460" s="1"/>
      <c r="C460" s="2"/>
      <c r="D460" s="2"/>
      <c r="E460" s="2"/>
      <c r="F460" s="2"/>
      <c r="G460" s="1"/>
      <c r="H460" s="1"/>
      <c r="I460" s="1"/>
      <c r="J460" s="3"/>
      <c r="K460" s="4"/>
      <c r="L460" s="5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">
      <c r="A461" s="1"/>
      <c r="B461" s="1"/>
      <c r="C461" s="2"/>
      <c r="D461" s="2"/>
      <c r="E461" s="2"/>
      <c r="F461" s="2"/>
      <c r="G461" s="1"/>
      <c r="H461" s="1"/>
      <c r="I461" s="1"/>
      <c r="J461" s="3"/>
      <c r="K461" s="4"/>
      <c r="L461" s="5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">
      <c r="A462" s="1"/>
      <c r="B462" s="1"/>
      <c r="C462" s="2"/>
      <c r="D462" s="2"/>
      <c r="E462" s="2"/>
      <c r="F462" s="2"/>
      <c r="G462" s="1"/>
      <c r="H462" s="1"/>
      <c r="I462" s="1"/>
      <c r="J462" s="3"/>
      <c r="K462" s="4"/>
      <c r="L462" s="5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">
      <c r="A463" s="1"/>
      <c r="B463" s="1"/>
      <c r="C463" s="2"/>
      <c r="D463" s="2"/>
      <c r="E463" s="2"/>
      <c r="F463" s="2"/>
      <c r="G463" s="1"/>
      <c r="H463" s="1"/>
      <c r="I463" s="1"/>
      <c r="J463" s="3"/>
      <c r="K463" s="4"/>
      <c r="L463" s="5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">
      <c r="A464" s="1"/>
      <c r="B464" s="1"/>
      <c r="C464" s="2"/>
      <c r="D464" s="2"/>
      <c r="E464" s="2"/>
      <c r="F464" s="2"/>
      <c r="G464" s="1"/>
      <c r="H464" s="1"/>
      <c r="I464" s="1"/>
      <c r="J464" s="3"/>
      <c r="K464" s="4"/>
      <c r="L464" s="5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">
      <c r="A465" s="1"/>
      <c r="B465" s="1"/>
      <c r="C465" s="2"/>
      <c r="D465" s="2"/>
      <c r="E465" s="2"/>
      <c r="F465" s="2"/>
      <c r="G465" s="1"/>
      <c r="H465" s="1"/>
      <c r="I465" s="1"/>
      <c r="J465" s="3"/>
      <c r="K465" s="4"/>
      <c r="L465" s="5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">
      <c r="A466" s="1"/>
      <c r="B466" s="1"/>
      <c r="C466" s="2"/>
      <c r="D466" s="2"/>
      <c r="E466" s="2"/>
      <c r="F466" s="2"/>
      <c r="G466" s="1"/>
      <c r="H466" s="1"/>
      <c r="I466" s="1"/>
      <c r="J466" s="3"/>
      <c r="K466" s="4"/>
      <c r="L466" s="5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">
      <c r="A467" s="1"/>
      <c r="B467" s="1"/>
      <c r="C467" s="2"/>
      <c r="D467" s="2"/>
      <c r="E467" s="2"/>
      <c r="F467" s="2"/>
      <c r="G467" s="1"/>
      <c r="H467" s="1"/>
      <c r="I467" s="1"/>
      <c r="J467" s="3"/>
      <c r="K467" s="4"/>
      <c r="L467" s="5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">
      <c r="A468" s="1"/>
      <c r="B468" s="1"/>
      <c r="C468" s="2"/>
      <c r="D468" s="2"/>
      <c r="E468" s="2"/>
      <c r="F468" s="2"/>
      <c r="G468" s="1"/>
      <c r="H468" s="1"/>
      <c r="I468" s="1"/>
      <c r="J468" s="3"/>
      <c r="K468" s="4"/>
      <c r="L468" s="5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">
      <c r="A469" s="1"/>
      <c r="B469" s="1"/>
      <c r="C469" s="2"/>
      <c r="D469" s="2"/>
      <c r="E469" s="2"/>
      <c r="F469" s="2"/>
      <c r="G469" s="1"/>
      <c r="H469" s="1"/>
      <c r="I469" s="1"/>
      <c r="J469" s="3"/>
      <c r="K469" s="4"/>
      <c r="L469" s="5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">
      <c r="A470" s="1"/>
      <c r="B470" s="1"/>
      <c r="C470" s="2"/>
      <c r="D470" s="2"/>
      <c r="E470" s="2"/>
      <c r="F470" s="2"/>
      <c r="G470" s="1"/>
      <c r="H470" s="1"/>
      <c r="I470" s="1"/>
      <c r="J470" s="3"/>
      <c r="K470" s="4"/>
      <c r="L470" s="5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">
      <c r="A471" s="1"/>
      <c r="B471" s="1"/>
      <c r="C471" s="2"/>
      <c r="D471" s="2"/>
      <c r="E471" s="2"/>
      <c r="F471" s="2"/>
      <c r="G471" s="1"/>
      <c r="H471" s="1"/>
      <c r="I471" s="1"/>
      <c r="J471" s="3"/>
      <c r="K471" s="4"/>
      <c r="L471" s="5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">
      <c r="A472" s="1"/>
      <c r="B472" s="1"/>
      <c r="C472" s="2"/>
      <c r="D472" s="2"/>
      <c r="E472" s="2"/>
      <c r="F472" s="2"/>
      <c r="G472" s="1"/>
      <c r="H472" s="1"/>
      <c r="I472" s="1"/>
      <c r="J472" s="3"/>
      <c r="K472" s="4"/>
      <c r="L472" s="5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">
      <c r="A473" s="1"/>
      <c r="B473" s="1"/>
      <c r="C473" s="2"/>
      <c r="D473" s="2"/>
      <c r="E473" s="2"/>
      <c r="F473" s="2"/>
      <c r="G473" s="1"/>
      <c r="H473" s="1"/>
      <c r="I473" s="1"/>
      <c r="J473" s="3"/>
      <c r="K473" s="4"/>
      <c r="L473" s="5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">
      <c r="A474" s="1"/>
      <c r="B474" s="1"/>
      <c r="C474" s="2"/>
      <c r="D474" s="2"/>
      <c r="E474" s="2"/>
      <c r="F474" s="2"/>
      <c r="G474" s="1"/>
      <c r="H474" s="1"/>
      <c r="I474" s="1"/>
      <c r="J474" s="3"/>
      <c r="K474" s="4"/>
      <c r="L474" s="5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">
      <c r="A475" s="1"/>
      <c r="B475" s="1"/>
      <c r="C475" s="2"/>
      <c r="D475" s="2"/>
      <c r="E475" s="2"/>
      <c r="F475" s="2"/>
      <c r="G475" s="1"/>
      <c r="H475" s="1"/>
      <c r="I475" s="1"/>
      <c r="J475" s="3"/>
      <c r="K475" s="4"/>
      <c r="L475" s="5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">
      <c r="A476" s="1"/>
      <c r="B476" s="1"/>
      <c r="C476" s="2"/>
      <c r="D476" s="2"/>
      <c r="E476" s="2"/>
      <c r="F476" s="2"/>
      <c r="G476" s="1"/>
      <c r="H476" s="1"/>
      <c r="I476" s="1"/>
      <c r="J476" s="3"/>
      <c r="K476" s="4"/>
      <c r="L476" s="5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">
      <c r="A477" s="1"/>
      <c r="B477" s="1"/>
      <c r="C477" s="2"/>
      <c r="D477" s="2"/>
      <c r="E477" s="2"/>
      <c r="F477" s="2"/>
      <c r="G477" s="1"/>
      <c r="H477" s="1"/>
      <c r="I477" s="1"/>
      <c r="J477" s="3"/>
      <c r="K477" s="4"/>
      <c r="L477" s="5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">
      <c r="A478" s="1"/>
      <c r="B478" s="1"/>
      <c r="C478" s="2"/>
      <c r="D478" s="2"/>
      <c r="E478" s="2"/>
      <c r="F478" s="2"/>
      <c r="G478" s="1"/>
      <c r="H478" s="1"/>
      <c r="I478" s="1"/>
      <c r="J478" s="3"/>
      <c r="K478" s="4"/>
      <c r="L478" s="5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">
      <c r="A479" s="1"/>
      <c r="B479" s="1"/>
      <c r="C479" s="2"/>
      <c r="D479" s="2"/>
      <c r="E479" s="2"/>
      <c r="F479" s="2"/>
      <c r="G479" s="1"/>
      <c r="H479" s="1"/>
      <c r="I479" s="1"/>
      <c r="J479" s="3"/>
      <c r="K479" s="4"/>
      <c r="L479" s="5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">
      <c r="A480" s="1"/>
      <c r="B480" s="1"/>
      <c r="C480" s="2"/>
      <c r="D480" s="2"/>
      <c r="E480" s="2"/>
      <c r="F480" s="2"/>
      <c r="G480" s="1"/>
      <c r="H480" s="1"/>
      <c r="I480" s="1"/>
      <c r="J480" s="3"/>
      <c r="K480" s="4"/>
      <c r="L480" s="5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">
      <c r="A481" s="1"/>
      <c r="B481" s="1"/>
      <c r="C481" s="2"/>
      <c r="D481" s="2"/>
      <c r="E481" s="2"/>
      <c r="F481" s="2"/>
      <c r="G481" s="1"/>
      <c r="H481" s="1"/>
      <c r="I481" s="1"/>
      <c r="J481" s="3"/>
      <c r="K481" s="4"/>
      <c r="L481" s="5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">
      <c r="A482" s="1"/>
      <c r="B482" s="1"/>
      <c r="C482" s="2"/>
      <c r="D482" s="2"/>
      <c r="E482" s="2"/>
      <c r="F482" s="2"/>
      <c r="G482" s="1"/>
      <c r="H482" s="1"/>
      <c r="I482" s="1"/>
      <c r="J482" s="3"/>
      <c r="K482" s="4"/>
      <c r="L482" s="5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">
      <c r="A483" s="1"/>
      <c r="B483" s="1"/>
      <c r="C483" s="2"/>
      <c r="D483" s="2"/>
      <c r="E483" s="2"/>
      <c r="F483" s="2"/>
      <c r="G483" s="1"/>
      <c r="H483" s="1"/>
      <c r="I483" s="1"/>
      <c r="J483" s="3"/>
      <c r="K483" s="4"/>
      <c r="L483" s="5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">
      <c r="A484" s="1"/>
      <c r="B484" s="1"/>
      <c r="C484" s="2"/>
      <c r="D484" s="2"/>
      <c r="E484" s="2"/>
      <c r="F484" s="2"/>
      <c r="G484" s="1"/>
      <c r="H484" s="1"/>
      <c r="I484" s="1"/>
      <c r="J484" s="3"/>
      <c r="K484" s="4"/>
      <c r="L484" s="5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">
      <c r="A485" s="1"/>
      <c r="B485" s="1"/>
      <c r="C485" s="2"/>
      <c r="D485" s="2"/>
      <c r="E485" s="2"/>
      <c r="F485" s="2"/>
      <c r="G485" s="1"/>
      <c r="H485" s="1"/>
      <c r="I485" s="1"/>
      <c r="J485" s="3"/>
      <c r="K485" s="4"/>
      <c r="L485" s="5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">
      <c r="A486" s="1"/>
      <c r="B486" s="1"/>
      <c r="C486" s="2"/>
      <c r="D486" s="2"/>
      <c r="E486" s="2"/>
      <c r="F486" s="2"/>
      <c r="G486" s="1"/>
      <c r="H486" s="1"/>
      <c r="I486" s="1"/>
      <c r="J486" s="3"/>
      <c r="K486" s="4"/>
      <c r="L486" s="5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">
      <c r="A487" s="1"/>
      <c r="B487" s="1"/>
      <c r="C487" s="2"/>
      <c r="D487" s="2"/>
      <c r="E487" s="2"/>
      <c r="F487" s="2"/>
      <c r="G487" s="1"/>
      <c r="H487" s="1"/>
      <c r="I487" s="1"/>
      <c r="J487" s="3"/>
      <c r="K487" s="4"/>
      <c r="L487" s="5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">
      <c r="A488" s="1"/>
      <c r="B488" s="1"/>
      <c r="C488" s="2"/>
      <c r="D488" s="2"/>
      <c r="E488" s="2"/>
      <c r="F488" s="2"/>
      <c r="G488" s="1"/>
      <c r="H488" s="1"/>
      <c r="I488" s="1"/>
      <c r="J488" s="3"/>
      <c r="K488" s="4"/>
      <c r="L488" s="5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">
      <c r="A489" s="1"/>
      <c r="B489" s="1"/>
      <c r="C489" s="2"/>
      <c r="D489" s="2"/>
      <c r="E489" s="2"/>
      <c r="F489" s="2"/>
      <c r="G489" s="1"/>
      <c r="H489" s="1"/>
      <c r="I489" s="1"/>
      <c r="J489" s="3"/>
      <c r="K489" s="4"/>
      <c r="L489" s="5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">
      <c r="A490" s="1"/>
      <c r="B490" s="1"/>
      <c r="C490" s="2"/>
      <c r="D490" s="2"/>
      <c r="E490" s="2"/>
      <c r="F490" s="2"/>
      <c r="G490" s="1"/>
      <c r="H490" s="1"/>
      <c r="I490" s="1"/>
      <c r="J490" s="3"/>
      <c r="K490" s="4"/>
      <c r="L490" s="5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">
      <c r="A491" s="1"/>
      <c r="B491" s="1"/>
      <c r="C491" s="2"/>
      <c r="D491" s="2"/>
      <c r="E491" s="2"/>
      <c r="F491" s="2"/>
      <c r="G491" s="1"/>
      <c r="H491" s="1"/>
      <c r="I491" s="1"/>
      <c r="J491" s="3"/>
      <c r="K491" s="4"/>
      <c r="L491" s="5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">
      <c r="A492" s="1"/>
      <c r="B492" s="1"/>
      <c r="C492" s="2"/>
      <c r="D492" s="2"/>
      <c r="E492" s="2"/>
      <c r="F492" s="2"/>
      <c r="G492" s="1"/>
      <c r="H492" s="1"/>
      <c r="I492" s="1"/>
      <c r="J492" s="3"/>
      <c r="K492" s="4"/>
      <c r="L492" s="5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">
      <c r="A493" s="1"/>
      <c r="B493" s="1"/>
      <c r="C493" s="2"/>
      <c r="D493" s="2"/>
      <c r="E493" s="2"/>
      <c r="F493" s="2"/>
      <c r="G493" s="1"/>
      <c r="H493" s="1"/>
      <c r="I493" s="1"/>
      <c r="J493" s="3"/>
      <c r="K493" s="4"/>
      <c r="L493" s="5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">
      <c r="A494" s="1"/>
      <c r="B494" s="1"/>
      <c r="C494" s="2"/>
      <c r="D494" s="2"/>
      <c r="E494" s="2"/>
      <c r="F494" s="2"/>
      <c r="G494" s="1"/>
      <c r="H494" s="1"/>
      <c r="I494" s="1"/>
      <c r="J494" s="3"/>
      <c r="K494" s="4"/>
      <c r="L494" s="5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">
      <c r="A495" s="1"/>
      <c r="B495" s="1"/>
      <c r="C495" s="2"/>
      <c r="D495" s="2"/>
      <c r="E495" s="2"/>
      <c r="F495" s="2"/>
      <c r="G495" s="1"/>
      <c r="H495" s="1"/>
      <c r="I495" s="1"/>
      <c r="J495" s="3"/>
      <c r="K495" s="4"/>
      <c r="L495" s="5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">
      <c r="A496" s="1"/>
      <c r="B496" s="1"/>
      <c r="C496" s="2"/>
      <c r="D496" s="2"/>
      <c r="E496" s="2"/>
      <c r="F496" s="2"/>
      <c r="G496" s="1"/>
      <c r="H496" s="1"/>
      <c r="I496" s="1"/>
      <c r="J496" s="3"/>
      <c r="K496" s="4"/>
      <c r="L496" s="5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">
      <c r="A497" s="1"/>
      <c r="B497" s="1"/>
      <c r="C497" s="2"/>
      <c r="D497" s="2"/>
      <c r="E497" s="2"/>
      <c r="F497" s="2"/>
      <c r="G497" s="1"/>
      <c r="H497" s="1"/>
      <c r="I497" s="1"/>
      <c r="J497" s="3"/>
      <c r="K497" s="4"/>
      <c r="L497" s="5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">
      <c r="A498" s="1"/>
      <c r="B498" s="1"/>
      <c r="C498" s="2"/>
      <c r="D498" s="2"/>
      <c r="E498" s="2"/>
      <c r="F498" s="2"/>
      <c r="G498" s="1"/>
      <c r="H498" s="1"/>
      <c r="I498" s="1"/>
      <c r="J498" s="3"/>
      <c r="K498" s="4"/>
      <c r="L498" s="5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">
      <c r="A499" s="1"/>
      <c r="B499" s="1"/>
      <c r="C499" s="2"/>
      <c r="D499" s="2"/>
      <c r="E499" s="2"/>
      <c r="F499" s="2"/>
      <c r="G499" s="1"/>
      <c r="H499" s="1"/>
      <c r="I499" s="1"/>
      <c r="J499" s="3"/>
      <c r="K499" s="4"/>
      <c r="L499" s="5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">
      <c r="A500" s="1"/>
      <c r="B500" s="1"/>
      <c r="C500" s="2"/>
      <c r="D500" s="2"/>
      <c r="E500" s="2"/>
      <c r="F500" s="2"/>
      <c r="G500" s="1"/>
      <c r="H500" s="1"/>
      <c r="I500" s="1"/>
      <c r="J500" s="3"/>
      <c r="K500" s="4"/>
      <c r="L500" s="5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">
      <c r="A501" s="1"/>
      <c r="B501" s="1"/>
      <c r="C501" s="2"/>
      <c r="D501" s="2"/>
      <c r="E501" s="2"/>
      <c r="F501" s="2"/>
      <c r="G501" s="1"/>
      <c r="H501" s="1"/>
      <c r="I501" s="1"/>
      <c r="J501" s="3"/>
      <c r="K501" s="4"/>
      <c r="L501" s="5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">
      <c r="A502" s="1"/>
      <c r="B502" s="1"/>
      <c r="C502" s="2"/>
      <c r="D502" s="2"/>
      <c r="E502" s="2"/>
      <c r="F502" s="2"/>
      <c r="G502" s="1"/>
      <c r="H502" s="1"/>
      <c r="I502" s="1"/>
      <c r="J502" s="3"/>
      <c r="K502" s="4"/>
      <c r="L502" s="5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">
      <c r="A503" s="1"/>
      <c r="B503" s="1"/>
      <c r="C503" s="2"/>
      <c r="D503" s="2"/>
      <c r="E503" s="2"/>
      <c r="F503" s="2"/>
      <c r="G503" s="1"/>
      <c r="H503" s="1"/>
      <c r="I503" s="1"/>
      <c r="J503" s="3"/>
      <c r="K503" s="4"/>
      <c r="L503" s="5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">
      <c r="A504" s="1"/>
      <c r="B504" s="1"/>
      <c r="C504" s="2"/>
      <c r="D504" s="2"/>
      <c r="E504" s="2"/>
      <c r="F504" s="2"/>
      <c r="G504" s="1"/>
      <c r="H504" s="1"/>
      <c r="I504" s="1"/>
      <c r="J504" s="3"/>
      <c r="K504" s="4"/>
      <c r="L504" s="5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">
      <c r="A505" s="1"/>
      <c r="B505" s="1"/>
      <c r="C505" s="2"/>
      <c r="D505" s="2"/>
      <c r="E505" s="2"/>
      <c r="F505" s="2"/>
      <c r="G505" s="1"/>
      <c r="H505" s="1"/>
      <c r="I505" s="1"/>
      <c r="J505" s="3"/>
      <c r="K505" s="4"/>
      <c r="L505" s="5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">
      <c r="A506" s="1"/>
      <c r="B506" s="1"/>
      <c r="C506" s="2"/>
      <c r="D506" s="2"/>
      <c r="E506" s="2"/>
      <c r="F506" s="2"/>
      <c r="G506" s="1"/>
      <c r="H506" s="1"/>
      <c r="I506" s="1"/>
      <c r="J506" s="3"/>
      <c r="K506" s="4"/>
      <c r="L506" s="5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">
      <c r="A507" s="1"/>
      <c r="B507" s="1"/>
      <c r="C507" s="2"/>
      <c r="D507" s="2"/>
      <c r="E507" s="2"/>
      <c r="F507" s="2"/>
      <c r="G507" s="1"/>
      <c r="H507" s="1"/>
      <c r="I507" s="1"/>
      <c r="J507" s="3"/>
      <c r="K507" s="4"/>
      <c r="L507" s="5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">
      <c r="A508" s="1"/>
      <c r="B508" s="1"/>
      <c r="C508" s="2"/>
      <c r="D508" s="2"/>
      <c r="E508" s="2"/>
      <c r="F508" s="2"/>
      <c r="G508" s="1"/>
      <c r="H508" s="1"/>
      <c r="I508" s="1"/>
      <c r="J508" s="3"/>
      <c r="K508" s="4"/>
      <c r="L508" s="5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">
      <c r="A509" s="1"/>
      <c r="B509" s="1"/>
      <c r="C509" s="2"/>
      <c r="D509" s="2"/>
      <c r="E509" s="2"/>
      <c r="F509" s="2"/>
      <c r="G509" s="1"/>
      <c r="H509" s="1"/>
      <c r="I509" s="1"/>
      <c r="J509" s="3"/>
      <c r="K509" s="4"/>
      <c r="L509" s="5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">
      <c r="A510" s="1"/>
      <c r="B510" s="1"/>
      <c r="C510" s="2"/>
      <c r="D510" s="2"/>
      <c r="E510" s="2"/>
      <c r="F510" s="2"/>
      <c r="G510" s="1"/>
      <c r="H510" s="1"/>
      <c r="I510" s="1"/>
      <c r="J510" s="3"/>
      <c r="K510" s="4"/>
      <c r="L510" s="5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">
      <c r="A511" s="1"/>
      <c r="B511" s="1"/>
      <c r="C511" s="2"/>
      <c r="D511" s="2"/>
      <c r="E511" s="2"/>
      <c r="F511" s="2"/>
      <c r="G511" s="1"/>
      <c r="H511" s="1"/>
      <c r="I511" s="1"/>
      <c r="J511" s="3"/>
      <c r="K511" s="4"/>
      <c r="L511" s="5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">
      <c r="A512" s="1"/>
      <c r="B512" s="1"/>
      <c r="C512" s="2"/>
      <c r="D512" s="2"/>
      <c r="E512" s="2"/>
      <c r="F512" s="2"/>
      <c r="G512" s="1"/>
      <c r="H512" s="1"/>
      <c r="I512" s="1"/>
      <c r="J512" s="3"/>
      <c r="K512" s="4"/>
      <c r="L512" s="5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">
      <c r="A513" s="1"/>
      <c r="B513" s="1"/>
      <c r="C513" s="2"/>
      <c r="D513" s="2"/>
      <c r="E513" s="2"/>
      <c r="F513" s="2"/>
      <c r="G513" s="1"/>
      <c r="H513" s="1"/>
      <c r="I513" s="1"/>
      <c r="J513" s="3"/>
      <c r="K513" s="4"/>
      <c r="L513" s="5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">
      <c r="A514" s="1"/>
      <c r="B514" s="1"/>
      <c r="C514" s="2"/>
      <c r="D514" s="2"/>
      <c r="E514" s="2"/>
      <c r="F514" s="2"/>
      <c r="G514" s="1"/>
      <c r="H514" s="1"/>
      <c r="I514" s="1"/>
      <c r="J514" s="3"/>
      <c r="K514" s="4"/>
      <c r="L514" s="5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">
      <c r="A515" s="1"/>
      <c r="B515" s="1"/>
      <c r="C515" s="2"/>
      <c r="D515" s="2"/>
      <c r="E515" s="2"/>
      <c r="F515" s="2"/>
      <c r="G515" s="1"/>
      <c r="H515" s="1"/>
      <c r="I515" s="1"/>
      <c r="J515" s="3"/>
      <c r="K515" s="4"/>
      <c r="L515" s="5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">
      <c r="A516" s="1"/>
      <c r="B516" s="1"/>
      <c r="C516" s="2"/>
      <c r="D516" s="2"/>
      <c r="E516" s="2"/>
      <c r="F516" s="2"/>
      <c r="G516" s="1"/>
      <c r="H516" s="1"/>
      <c r="I516" s="1"/>
      <c r="J516" s="3"/>
      <c r="K516" s="4"/>
      <c r="L516" s="5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">
      <c r="A517" s="1"/>
      <c r="B517" s="1"/>
      <c r="C517" s="2"/>
      <c r="D517" s="2"/>
      <c r="E517" s="2"/>
      <c r="F517" s="2"/>
      <c r="G517" s="1"/>
      <c r="H517" s="1"/>
      <c r="I517" s="1"/>
      <c r="J517" s="3"/>
      <c r="K517" s="4"/>
      <c r="L517" s="5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">
      <c r="A518" s="1"/>
      <c r="B518" s="1"/>
      <c r="C518" s="2"/>
      <c r="D518" s="2"/>
      <c r="E518" s="2"/>
      <c r="F518" s="2"/>
      <c r="G518" s="1"/>
      <c r="H518" s="1"/>
      <c r="I518" s="1"/>
      <c r="J518" s="3"/>
      <c r="K518" s="4"/>
      <c r="L518" s="5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">
      <c r="A519" s="1"/>
      <c r="B519" s="1"/>
      <c r="C519" s="2"/>
      <c r="D519" s="2"/>
      <c r="E519" s="2"/>
      <c r="F519" s="2"/>
      <c r="G519" s="1"/>
      <c r="H519" s="1"/>
      <c r="I519" s="1"/>
      <c r="J519" s="3"/>
      <c r="K519" s="4"/>
      <c r="L519" s="5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">
      <c r="A520" s="1"/>
      <c r="B520" s="1"/>
      <c r="C520" s="2"/>
      <c r="D520" s="2"/>
      <c r="E520" s="2"/>
      <c r="F520" s="2"/>
      <c r="G520" s="1"/>
      <c r="H520" s="1"/>
      <c r="I520" s="1"/>
      <c r="J520" s="3"/>
      <c r="K520" s="4"/>
      <c r="L520" s="5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">
      <c r="A521" s="1"/>
      <c r="B521" s="1"/>
      <c r="C521" s="2"/>
      <c r="D521" s="2"/>
      <c r="E521" s="2"/>
      <c r="F521" s="2"/>
      <c r="G521" s="1"/>
      <c r="H521" s="1"/>
      <c r="I521" s="1"/>
      <c r="J521" s="3"/>
      <c r="K521" s="4"/>
      <c r="L521" s="5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">
      <c r="A522" s="1"/>
      <c r="B522" s="1"/>
      <c r="C522" s="2"/>
      <c r="D522" s="2"/>
      <c r="E522" s="2"/>
      <c r="F522" s="2"/>
      <c r="G522" s="1"/>
      <c r="H522" s="1"/>
      <c r="I522" s="1"/>
      <c r="J522" s="3"/>
      <c r="K522" s="4"/>
      <c r="L522" s="5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">
      <c r="A523" s="1"/>
      <c r="B523" s="1"/>
      <c r="C523" s="2"/>
      <c r="D523" s="2"/>
      <c r="E523" s="2"/>
      <c r="F523" s="2"/>
      <c r="G523" s="1"/>
      <c r="H523" s="1"/>
      <c r="I523" s="1"/>
      <c r="J523" s="3"/>
      <c r="K523" s="4"/>
      <c r="L523" s="5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">
      <c r="A524" s="1"/>
      <c r="B524" s="1"/>
      <c r="C524" s="2"/>
      <c r="D524" s="2"/>
      <c r="E524" s="2"/>
      <c r="F524" s="2"/>
      <c r="G524" s="1"/>
      <c r="H524" s="1"/>
      <c r="I524" s="1"/>
      <c r="J524" s="3"/>
      <c r="K524" s="4"/>
      <c r="L524" s="5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">
      <c r="A525" s="1"/>
      <c r="B525" s="1"/>
      <c r="C525" s="2"/>
      <c r="D525" s="2"/>
      <c r="E525" s="2"/>
      <c r="F525" s="2"/>
      <c r="G525" s="1"/>
      <c r="H525" s="1"/>
      <c r="I525" s="1"/>
      <c r="J525" s="3"/>
      <c r="K525" s="4"/>
      <c r="L525" s="5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">
      <c r="A526" s="1"/>
      <c r="B526" s="1"/>
      <c r="C526" s="2"/>
      <c r="D526" s="2"/>
      <c r="E526" s="2"/>
      <c r="F526" s="2"/>
      <c r="G526" s="1"/>
      <c r="H526" s="1"/>
      <c r="I526" s="1"/>
      <c r="J526" s="3"/>
      <c r="K526" s="4"/>
      <c r="L526" s="5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">
      <c r="A527" s="1"/>
      <c r="B527" s="1"/>
      <c r="C527" s="2"/>
      <c r="D527" s="2"/>
      <c r="E527" s="2"/>
      <c r="F527" s="2"/>
      <c r="G527" s="1"/>
      <c r="H527" s="1"/>
      <c r="I527" s="1"/>
      <c r="J527" s="3"/>
      <c r="K527" s="4"/>
      <c r="L527" s="5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">
      <c r="A528" s="1"/>
      <c r="B528" s="1"/>
      <c r="C528" s="2"/>
      <c r="D528" s="2"/>
      <c r="E528" s="2"/>
      <c r="F528" s="2"/>
      <c r="G528" s="1"/>
      <c r="H528" s="1"/>
      <c r="I528" s="1"/>
      <c r="J528" s="3"/>
      <c r="K528" s="4"/>
      <c r="L528" s="5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">
      <c r="A529" s="1"/>
      <c r="B529" s="1"/>
      <c r="C529" s="2"/>
      <c r="D529" s="2"/>
      <c r="E529" s="2"/>
      <c r="F529" s="2"/>
      <c r="G529" s="1"/>
      <c r="H529" s="1"/>
      <c r="I529" s="1"/>
      <c r="J529" s="3"/>
      <c r="K529" s="4"/>
      <c r="L529" s="5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">
      <c r="A530" s="1"/>
      <c r="B530" s="1"/>
      <c r="C530" s="2"/>
      <c r="D530" s="2"/>
      <c r="E530" s="2"/>
      <c r="F530" s="2"/>
      <c r="G530" s="1"/>
      <c r="H530" s="1"/>
      <c r="I530" s="1"/>
      <c r="J530" s="3"/>
      <c r="K530" s="4"/>
      <c r="L530" s="5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">
      <c r="A531" s="1"/>
      <c r="B531" s="1"/>
      <c r="C531" s="2"/>
      <c r="D531" s="2"/>
      <c r="E531" s="2"/>
      <c r="F531" s="2"/>
      <c r="G531" s="1"/>
      <c r="H531" s="1"/>
      <c r="I531" s="1"/>
      <c r="J531" s="3"/>
      <c r="K531" s="4"/>
      <c r="L531" s="5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">
      <c r="A532" s="1"/>
      <c r="B532" s="1"/>
      <c r="C532" s="2"/>
      <c r="D532" s="2"/>
      <c r="E532" s="2"/>
      <c r="F532" s="2"/>
      <c r="G532" s="1"/>
      <c r="H532" s="1"/>
      <c r="I532" s="1"/>
      <c r="J532" s="3"/>
      <c r="K532" s="4"/>
      <c r="L532" s="5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">
      <c r="A533" s="1"/>
      <c r="B533" s="1"/>
      <c r="C533" s="2"/>
      <c r="D533" s="2"/>
      <c r="E533" s="2"/>
      <c r="F533" s="2"/>
      <c r="G533" s="1"/>
      <c r="H533" s="1"/>
      <c r="I533" s="1"/>
      <c r="J533" s="3"/>
      <c r="K533" s="4"/>
      <c r="L533" s="5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">
      <c r="A534" s="1"/>
      <c r="B534" s="1"/>
      <c r="C534" s="2"/>
      <c r="D534" s="2"/>
      <c r="E534" s="2"/>
      <c r="F534" s="2"/>
      <c r="G534" s="1"/>
      <c r="H534" s="1"/>
      <c r="I534" s="1"/>
      <c r="J534" s="3"/>
      <c r="K534" s="4"/>
      <c r="L534" s="5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">
      <c r="A535" s="1"/>
      <c r="B535" s="1"/>
      <c r="C535" s="2"/>
      <c r="D535" s="2"/>
      <c r="E535" s="2"/>
      <c r="F535" s="2"/>
      <c r="G535" s="1"/>
      <c r="H535" s="1"/>
      <c r="I535" s="1"/>
      <c r="J535" s="3"/>
      <c r="K535" s="4"/>
      <c r="L535" s="5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">
      <c r="A536" s="1"/>
      <c r="B536" s="1"/>
      <c r="C536" s="2"/>
      <c r="D536" s="2"/>
      <c r="E536" s="2"/>
      <c r="F536" s="2"/>
      <c r="G536" s="1"/>
      <c r="H536" s="1"/>
      <c r="I536" s="1"/>
      <c r="J536" s="3"/>
      <c r="K536" s="4"/>
      <c r="L536" s="5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">
      <c r="A537" s="1"/>
      <c r="B537" s="1"/>
      <c r="C537" s="2"/>
      <c r="D537" s="2"/>
      <c r="E537" s="2"/>
      <c r="F537" s="2"/>
      <c r="G537" s="1"/>
      <c r="H537" s="1"/>
      <c r="I537" s="1"/>
      <c r="J537" s="3"/>
      <c r="K537" s="4"/>
      <c r="L537" s="5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">
      <c r="A538" s="1"/>
      <c r="B538" s="1"/>
      <c r="C538" s="2"/>
      <c r="D538" s="2"/>
      <c r="E538" s="2"/>
      <c r="F538" s="2"/>
      <c r="G538" s="1"/>
      <c r="H538" s="1"/>
      <c r="I538" s="1"/>
      <c r="J538" s="3"/>
      <c r="K538" s="4"/>
      <c r="L538" s="5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">
      <c r="A539" s="1"/>
      <c r="B539" s="1"/>
      <c r="C539" s="2"/>
      <c r="D539" s="2"/>
      <c r="E539" s="2"/>
      <c r="F539" s="2"/>
      <c r="G539" s="1"/>
      <c r="H539" s="1"/>
      <c r="I539" s="1"/>
      <c r="J539" s="3"/>
      <c r="K539" s="4"/>
      <c r="L539" s="5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">
      <c r="A540" s="1"/>
      <c r="B540" s="1"/>
      <c r="C540" s="2"/>
      <c r="D540" s="2"/>
      <c r="E540" s="2"/>
      <c r="F540" s="2"/>
      <c r="G540" s="1"/>
      <c r="H540" s="1"/>
      <c r="I540" s="1"/>
      <c r="J540" s="3"/>
      <c r="K540" s="4"/>
      <c r="L540" s="5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">
      <c r="A541" s="1"/>
      <c r="B541" s="1"/>
      <c r="C541" s="2"/>
      <c r="D541" s="2"/>
      <c r="E541" s="2"/>
      <c r="F541" s="2"/>
      <c r="G541" s="1"/>
      <c r="H541" s="1"/>
      <c r="I541" s="1"/>
      <c r="J541" s="3"/>
      <c r="K541" s="4"/>
      <c r="L541" s="5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">
      <c r="A542" s="1"/>
      <c r="B542" s="1"/>
      <c r="C542" s="2"/>
      <c r="D542" s="2"/>
      <c r="E542" s="2"/>
      <c r="F542" s="2"/>
      <c r="G542" s="1"/>
      <c r="H542" s="1"/>
      <c r="I542" s="1"/>
      <c r="J542" s="3"/>
      <c r="K542" s="4"/>
      <c r="L542" s="5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">
      <c r="A543" s="1"/>
      <c r="B543" s="1"/>
      <c r="C543" s="2"/>
      <c r="D543" s="2"/>
      <c r="E543" s="2"/>
      <c r="F543" s="2"/>
      <c r="G543" s="1"/>
      <c r="H543" s="1"/>
      <c r="I543" s="1"/>
      <c r="J543" s="3"/>
      <c r="K543" s="4"/>
      <c r="L543" s="5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">
      <c r="A544" s="1"/>
      <c r="B544" s="1"/>
      <c r="C544" s="2"/>
      <c r="D544" s="2"/>
      <c r="E544" s="2"/>
      <c r="F544" s="2"/>
      <c r="G544" s="1"/>
      <c r="H544" s="1"/>
      <c r="I544" s="1"/>
      <c r="J544" s="3"/>
      <c r="K544" s="4"/>
      <c r="L544" s="5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">
      <c r="A545" s="1"/>
      <c r="B545" s="1"/>
      <c r="C545" s="2"/>
      <c r="D545" s="2"/>
      <c r="E545" s="2"/>
      <c r="F545" s="2"/>
      <c r="G545" s="1"/>
      <c r="H545" s="1"/>
      <c r="I545" s="1"/>
      <c r="J545" s="3"/>
      <c r="K545" s="4"/>
      <c r="L545" s="5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">
      <c r="A546" s="1"/>
      <c r="B546" s="1"/>
      <c r="C546" s="2"/>
      <c r="D546" s="2"/>
      <c r="E546" s="2"/>
      <c r="F546" s="2"/>
      <c r="G546" s="1"/>
      <c r="H546" s="1"/>
      <c r="I546" s="1"/>
      <c r="J546" s="3"/>
      <c r="K546" s="4"/>
      <c r="L546" s="5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">
      <c r="A547" s="1"/>
      <c r="B547" s="1"/>
      <c r="C547" s="2"/>
      <c r="D547" s="2"/>
      <c r="E547" s="2"/>
      <c r="F547" s="2"/>
      <c r="G547" s="1"/>
      <c r="H547" s="1"/>
      <c r="I547" s="1"/>
      <c r="J547" s="3"/>
      <c r="K547" s="4"/>
      <c r="L547" s="5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">
      <c r="A548" s="1"/>
      <c r="B548" s="1"/>
      <c r="C548" s="2"/>
      <c r="D548" s="2"/>
      <c r="E548" s="2"/>
      <c r="F548" s="2"/>
      <c r="G548" s="1"/>
      <c r="H548" s="1"/>
      <c r="I548" s="1"/>
      <c r="J548" s="3"/>
      <c r="K548" s="4"/>
      <c r="L548" s="5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">
      <c r="A549" s="1"/>
      <c r="B549" s="1"/>
      <c r="C549" s="2"/>
      <c r="D549" s="2"/>
      <c r="E549" s="2"/>
      <c r="F549" s="2"/>
      <c r="G549" s="1"/>
      <c r="H549" s="1"/>
      <c r="I549" s="1"/>
      <c r="J549" s="3"/>
      <c r="K549" s="4"/>
      <c r="L549" s="5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">
      <c r="A550" s="1"/>
      <c r="B550" s="1"/>
      <c r="C550" s="2"/>
      <c r="D550" s="2"/>
      <c r="E550" s="2"/>
      <c r="F550" s="2"/>
      <c r="G550" s="1"/>
      <c r="H550" s="1"/>
      <c r="I550" s="1"/>
      <c r="J550" s="3"/>
      <c r="K550" s="4"/>
      <c r="L550" s="5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">
      <c r="A551" s="1"/>
      <c r="B551" s="1"/>
      <c r="C551" s="2"/>
      <c r="D551" s="2"/>
      <c r="E551" s="2"/>
      <c r="F551" s="2"/>
      <c r="G551" s="1"/>
      <c r="H551" s="1"/>
      <c r="I551" s="1"/>
      <c r="J551" s="3"/>
      <c r="K551" s="4"/>
      <c r="L551" s="5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">
      <c r="A552" s="1"/>
      <c r="B552" s="1"/>
      <c r="C552" s="2"/>
      <c r="D552" s="2"/>
      <c r="E552" s="2"/>
      <c r="F552" s="2"/>
      <c r="G552" s="1"/>
      <c r="H552" s="1"/>
      <c r="I552" s="1"/>
      <c r="J552" s="3"/>
      <c r="K552" s="4"/>
      <c r="L552" s="5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">
      <c r="A553" s="1"/>
      <c r="B553" s="1"/>
      <c r="C553" s="2"/>
      <c r="D553" s="2"/>
      <c r="E553" s="2"/>
      <c r="F553" s="2"/>
      <c r="G553" s="1"/>
      <c r="H553" s="1"/>
      <c r="I553" s="1"/>
      <c r="J553" s="3"/>
      <c r="K553" s="4"/>
      <c r="L553" s="5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">
      <c r="A554" s="1"/>
      <c r="B554" s="1"/>
      <c r="C554" s="2"/>
      <c r="D554" s="2"/>
      <c r="E554" s="2"/>
      <c r="F554" s="2"/>
      <c r="G554" s="1"/>
      <c r="H554" s="1"/>
      <c r="I554" s="1"/>
      <c r="J554" s="3"/>
      <c r="K554" s="4"/>
      <c r="L554" s="5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">
      <c r="A555" s="1"/>
      <c r="B555" s="1"/>
      <c r="C555" s="2"/>
      <c r="D555" s="2"/>
      <c r="E555" s="2"/>
      <c r="F555" s="2"/>
      <c r="G555" s="1"/>
      <c r="H555" s="1"/>
      <c r="I555" s="1"/>
      <c r="J555" s="3"/>
      <c r="K555" s="4"/>
      <c r="L555" s="5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">
      <c r="A556" s="1"/>
      <c r="B556" s="1"/>
      <c r="C556" s="2"/>
      <c r="D556" s="2"/>
      <c r="E556" s="2"/>
      <c r="F556" s="2"/>
      <c r="G556" s="1"/>
      <c r="H556" s="1"/>
      <c r="I556" s="1"/>
      <c r="J556" s="3"/>
      <c r="K556" s="4"/>
      <c r="L556" s="5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">
      <c r="A557" s="1"/>
      <c r="B557" s="1"/>
      <c r="C557" s="2"/>
      <c r="D557" s="2"/>
      <c r="E557" s="2"/>
      <c r="F557" s="2"/>
      <c r="G557" s="1"/>
      <c r="H557" s="1"/>
      <c r="I557" s="1"/>
      <c r="J557" s="3"/>
      <c r="K557" s="4"/>
      <c r="L557" s="5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">
      <c r="A558" s="1"/>
      <c r="B558" s="1"/>
      <c r="C558" s="2"/>
      <c r="D558" s="2"/>
      <c r="E558" s="2"/>
      <c r="F558" s="2"/>
      <c r="G558" s="1"/>
      <c r="H558" s="1"/>
      <c r="I558" s="1"/>
      <c r="J558" s="3"/>
      <c r="K558" s="4"/>
      <c r="L558" s="5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">
      <c r="A559" s="1"/>
      <c r="B559" s="1"/>
      <c r="C559" s="2"/>
      <c r="D559" s="2"/>
      <c r="E559" s="2"/>
      <c r="F559" s="2"/>
      <c r="G559" s="1"/>
      <c r="H559" s="1"/>
      <c r="I559" s="1"/>
      <c r="J559" s="3"/>
      <c r="K559" s="4"/>
      <c r="L559" s="5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">
      <c r="A560" s="1"/>
      <c r="B560" s="1"/>
      <c r="C560" s="2"/>
      <c r="D560" s="2"/>
      <c r="E560" s="2"/>
      <c r="F560" s="2"/>
      <c r="G560" s="1"/>
      <c r="H560" s="1"/>
      <c r="I560" s="1"/>
      <c r="J560" s="3"/>
      <c r="K560" s="4"/>
      <c r="L560" s="5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">
      <c r="A561" s="1"/>
      <c r="B561" s="1"/>
      <c r="C561" s="2"/>
      <c r="D561" s="2"/>
      <c r="E561" s="2"/>
      <c r="F561" s="2"/>
      <c r="G561" s="1"/>
      <c r="H561" s="1"/>
      <c r="I561" s="1"/>
      <c r="J561" s="3"/>
      <c r="K561" s="4"/>
      <c r="L561" s="5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">
      <c r="A562" s="1"/>
      <c r="B562" s="1"/>
      <c r="C562" s="2"/>
      <c r="D562" s="2"/>
      <c r="E562" s="2"/>
      <c r="F562" s="2"/>
      <c r="G562" s="1"/>
      <c r="H562" s="1"/>
      <c r="I562" s="1"/>
      <c r="J562" s="3"/>
      <c r="K562" s="4"/>
      <c r="L562" s="5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">
      <c r="A563" s="1"/>
      <c r="B563" s="1"/>
      <c r="C563" s="2"/>
      <c r="D563" s="2"/>
      <c r="E563" s="2"/>
      <c r="F563" s="2"/>
      <c r="G563" s="1"/>
      <c r="H563" s="1"/>
      <c r="I563" s="1"/>
      <c r="J563" s="3"/>
      <c r="K563" s="4"/>
      <c r="L563" s="5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">
      <c r="A564" s="1"/>
      <c r="B564" s="1"/>
      <c r="C564" s="2"/>
      <c r="D564" s="2"/>
      <c r="E564" s="2"/>
      <c r="F564" s="2"/>
      <c r="G564" s="1"/>
      <c r="H564" s="1"/>
      <c r="I564" s="1"/>
      <c r="J564" s="3"/>
      <c r="K564" s="4"/>
      <c r="L564" s="5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">
      <c r="A565" s="1"/>
      <c r="B565" s="1"/>
      <c r="C565" s="2"/>
      <c r="D565" s="2"/>
      <c r="E565" s="2"/>
      <c r="F565" s="2"/>
      <c r="G565" s="1"/>
      <c r="H565" s="1"/>
      <c r="I565" s="1"/>
      <c r="J565" s="3"/>
      <c r="K565" s="4"/>
      <c r="L565" s="5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">
      <c r="A566" s="1"/>
      <c r="B566" s="1"/>
      <c r="C566" s="2"/>
      <c r="D566" s="2"/>
      <c r="E566" s="2"/>
      <c r="F566" s="2"/>
      <c r="G566" s="1"/>
      <c r="H566" s="1"/>
      <c r="I566" s="1"/>
      <c r="J566" s="3"/>
      <c r="K566" s="4"/>
      <c r="L566" s="5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">
      <c r="A567" s="1"/>
      <c r="B567" s="1"/>
      <c r="C567" s="2"/>
      <c r="D567" s="2"/>
      <c r="E567" s="2"/>
      <c r="F567" s="2"/>
      <c r="G567" s="1"/>
      <c r="H567" s="1"/>
      <c r="I567" s="1"/>
      <c r="J567" s="3"/>
      <c r="K567" s="4"/>
      <c r="L567" s="5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">
      <c r="A568" s="1"/>
      <c r="B568" s="1"/>
      <c r="C568" s="2"/>
      <c r="D568" s="2"/>
      <c r="E568" s="2"/>
      <c r="F568" s="2"/>
      <c r="G568" s="1"/>
      <c r="H568" s="1"/>
      <c r="I568" s="1"/>
      <c r="J568" s="3"/>
      <c r="K568" s="4"/>
      <c r="L568" s="5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">
      <c r="A569" s="1"/>
      <c r="B569" s="1"/>
      <c r="C569" s="2"/>
      <c r="D569" s="2"/>
      <c r="E569" s="2"/>
      <c r="F569" s="2"/>
      <c r="G569" s="1"/>
      <c r="H569" s="1"/>
      <c r="I569" s="1"/>
      <c r="J569" s="3"/>
      <c r="K569" s="4"/>
      <c r="L569" s="5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">
      <c r="A570" s="1"/>
      <c r="B570" s="1"/>
      <c r="C570" s="2"/>
      <c r="D570" s="2"/>
      <c r="E570" s="2"/>
      <c r="F570" s="2"/>
      <c r="G570" s="1"/>
      <c r="H570" s="1"/>
      <c r="I570" s="1"/>
      <c r="J570" s="3"/>
      <c r="K570" s="4"/>
      <c r="L570" s="5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">
      <c r="A571" s="1"/>
      <c r="B571" s="1"/>
      <c r="C571" s="2"/>
      <c r="D571" s="2"/>
      <c r="E571" s="2"/>
      <c r="F571" s="2"/>
      <c r="G571" s="1"/>
      <c r="H571" s="1"/>
      <c r="I571" s="1"/>
      <c r="J571" s="3"/>
      <c r="K571" s="4"/>
      <c r="L571" s="5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">
      <c r="A572" s="1"/>
      <c r="B572" s="1"/>
      <c r="C572" s="2"/>
      <c r="D572" s="2"/>
      <c r="E572" s="2"/>
      <c r="F572" s="2"/>
      <c r="G572" s="1"/>
      <c r="H572" s="1"/>
      <c r="I572" s="1"/>
      <c r="J572" s="3"/>
      <c r="K572" s="4"/>
      <c r="L572" s="5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">
      <c r="A573" s="1"/>
      <c r="B573" s="1"/>
      <c r="C573" s="2"/>
      <c r="D573" s="2"/>
      <c r="E573" s="2"/>
      <c r="F573" s="2"/>
      <c r="G573" s="1"/>
      <c r="H573" s="1"/>
      <c r="I573" s="1"/>
      <c r="J573" s="3"/>
      <c r="K573" s="4"/>
      <c r="L573" s="5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">
      <c r="A574" s="1"/>
      <c r="B574" s="1"/>
      <c r="C574" s="2"/>
      <c r="D574" s="2"/>
      <c r="E574" s="2"/>
      <c r="F574" s="2"/>
      <c r="G574" s="1"/>
      <c r="H574" s="1"/>
      <c r="I574" s="1"/>
      <c r="J574" s="3"/>
      <c r="K574" s="4"/>
      <c r="L574" s="5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">
      <c r="A575" s="1"/>
      <c r="B575" s="1"/>
      <c r="C575" s="2"/>
      <c r="D575" s="2"/>
      <c r="E575" s="2"/>
      <c r="F575" s="2"/>
      <c r="G575" s="1"/>
      <c r="H575" s="1"/>
      <c r="I575" s="1"/>
      <c r="J575" s="3"/>
      <c r="K575" s="4"/>
      <c r="L575" s="5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">
      <c r="A576" s="1"/>
      <c r="B576" s="1"/>
      <c r="C576" s="2"/>
      <c r="D576" s="2"/>
      <c r="E576" s="2"/>
      <c r="F576" s="2"/>
      <c r="G576" s="1"/>
      <c r="H576" s="1"/>
      <c r="I576" s="1"/>
      <c r="J576" s="3"/>
      <c r="K576" s="4"/>
      <c r="L576" s="5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">
      <c r="A577" s="1"/>
      <c r="B577" s="1"/>
      <c r="C577" s="2"/>
      <c r="D577" s="2"/>
      <c r="E577" s="2"/>
      <c r="F577" s="2"/>
      <c r="G577" s="1"/>
      <c r="H577" s="1"/>
      <c r="I577" s="1"/>
      <c r="J577" s="3"/>
      <c r="K577" s="4"/>
      <c r="L577" s="5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">
      <c r="A578" s="1"/>
      <c r="B578" s="1"/>
      <c r="C578" s="2"/>
      <c r="D578" s="2"/>
      <c r="E578" s="2"/>
      <c r="F578" s="2"/>
      <c r="G578" s="1"/>
      <c r="H578" s="1"/>
      <c r="I578" s="1"/>
      <c r="J578" s="3"/>
      <c r="K578" s="4"/>
      <c r="L578" s="5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">
      <c r="A579" s="1"/>
      <c r="B579" s="1"/>
      <c r="C579" s="2"/>
      <c r="D579" s="2"/>
      <c r="E579" s="2"/>
      <c r="F579" s="2"/>
      <c r="G579" s="1"/>
      <c r="H579" s="1"/>
      <c r="I579" s="1"/>
      <c r="J579" s="3"/>
      <c r="K579" s="4"/>
      <c r="L579" s="5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">
      <c r="A580" s="1"/>
      <c r="B580" s="1"/>
      <c r="C580" s="2"/>
      <c r="D580" s="2"/>
      <c r="E580" s="2"/>
      <c r="F580" s="2"/>
      <c r="G580" s="1"/>
      <c r="H580" s="1"/>
      <c r="I580" s="1"/>
      <c r="J580" s="3"/>
      <c r="K580" s="4"/>
      <c r="L580" s="5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">
      <c r="A581" s="1"/>
      <c r="B581" s="1"/>
      <c r="C581" s="2"/>
      <c r="D581" s="2"/>
      <c r="E581" s="2"/>
      <c r="F581" s="2"/>
      <c r="G581" s="1"/>
      <c r="H581" s="1"/>
      <c r="I581" s="1"/>
      <c r="J581" s="3"/>
      <c r="K581" s="4"/>
      <c r="L581" s="5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">
      <c r="A582" s="1"/>
      <c r="B582" s="1"/>
      <c r="C582" s="2"/>
      <c r="D582" s="2"/>
      <c r="E582" s="2"/>
      <c r="F582" s="2"/>
      <c r="G582" s="1"/>
      <c r="H582" s="1"/>
      <c r="I582" s="1"/>
      <c r="J582" s="3"/>
      <c r="K582" s="4"/>
      <c r="L582" s="5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">
      <c r="A583" s="1"/>
      <c r="B583" s="1"/>
      <c r="C583" s="2"/>
      <c r="D583" s="2"/>
      <c r="E583" s="2"/>
      <c r="F583" s="2"/>
      <c r="G583" s="1"/>
      <c r="H583" s="1"/>
      <c r="I583" s="1"/>
      <c r="J583" s="3"/>
      <c r="K583" s="4"/>
      <c r="L583" s="5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">
      <c r="A584" s="1"/>
      <c r="B584" s="1"/>
      <c r="C584" s="2"/>
      <c r="D584" s="2"/>
      <c r="E584" s="2"/>
      <c r="F584" s="2"/>
      <c r="G584" s="1"/>
      <c r="H584" s="1"/>
      <c r="I584" s="1"/>
      <c r="J584" s="3"/>
      <c r="K584" s="4"/>
      <c r="L584" s="5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">
      <c r="A585" s="1"/>
      <c r="B585" s="1"/>
      <c r="C585" s="2"/>
      <c r="D585" s="2"/>
      <c r="E585" s="2"/>
      <c r="F585" s="2"/>
      <c r="G585" s="1"/>
      <c r="H585" s="1"/>
      <c r="I585" s="1"/>
      <c r="J585" s="3"/>
      <c r="K585" s="4"/>
      <c r="L585" s="5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">
      <c r="A586" s="1"/>
      <c r="B586" s="1"/>
      <c r="C586" s="2"/>
      <c r="D586" s="2"/>
      <c r="E586" s="2"/>
      <c r="F586" s="2"/>
      <c r="G586" s="1"/>
      <c r="H586" s="1"/>
      <c r="I586" s="1"/>
      <c r="J586" s="3"/>
      <c r="K586" s="4"/>
      <c r="L586" s="5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">
      <c r="A587" s="1"/>
      <c r="B587" s="1"/>
      <c r="C587" s="2"/>
      <c r="D587" s="2"/>
      <c r="E587" s="2"/>
      <c r="F587" s="2"/>
      <c r="G587" s="1"/>
      <c r="H587" s="1"/>
      <c r="I587" s="1"/>
      <c r="J587" s="3"/>
      <c r="K587" s="4"/>
      <c r="L587" s="5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">
      <c r="A588" s="1"/>
      <c r="B588" s="1"/>
      <c r="C588" s="2"/>
      <c r="D588" s="2"/>
      <c r="E588" s="2"/>
      <c r="F588" s="2"/>
      <c r="G588" s="1"/>
      <c r="H588" s="1"/>
      <c r="I588" s="1"/>
      <c r="J588" s="3"/>
      <c r="K588" s="4"/>
      <c r="L588" s="5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">
      <c r="A589" s="1"/>
      <c r="B589" s="1"/>
      <c r="C589" s="2"/>
      <c r="D589" s="2"/>
      <c r="E589" s="2"/>
      <c r="F589" s="2"/>
      <c r="G589" s="1"/>
      <c r="H589" s="1"/>
      <c r="I589" s="1"/>
      <c r="J589" s="3"/>
      <c r="K589" s="4"/>
      <c r="L589" s="5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">
      <c r="A590" s="1"/>
      <c r="B590" s="1"/>
      <c r="C590" s="2"/>
      <c r="D590" s="2"/>
      <c r="E590" s="2"/>
      <c r="F590" s="2"/>
      <c r="G590" s="1"/>
      <c r="H590" s="1"/>
      <c r="I590" s="1"/>
      <c r="J590" s="3"/>
      <c r="K590" s="4"/>
      <c r="L590" s="5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">
      <c r="A591" s="1"/>
      <c r="B591" s="1"/>
      <c r="C591" s="2"/>
      <c r="D591" s="2"/>
      <c r="E591" s="2"/>
      <c r="F591" s="2"/>
      <c r="G591" s="1"/>
      <c r="H591" s="1"/>
      <c r="I591" s="1"/>
      <c r="J591" s="3"/>
      <c r="K591" s="4"/>
      <c r="L591" s="5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">
      <c r="A592" s="1"/>
      <c r="B592" s="1"/>
      <c r="C592" s="2"/>
      <c r="D592" s="2"/>
      <c r="E592" s="2"/>
      <c r="F592" s="2"/>
      <c r="G592" s="1"/>
      <c r="H592" s="1"/>
      <c r="I592" s="1"/>
      <c r="J592" s="3"/>
      <c r="K592" s="4"/>
      <c r="L592" s="5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">
      <c r="A593" s="1"/>
      <c r="B593" s="1"/>
      <c r="C593" s="2"/>
      <c r="D593" s="2"/>
      <c r="E593" s="2"/>
      <c r="F593" s="2"/>
      <c r="G593" s="1"/>
      <c r="H593" s="1"/>
      <c r="I593" s="1"/>
      <c r="J593" s="3"/>
      <c r="K593" s="4"/>
      <c r="L593" s="5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">
      <c r="A594" s="1"/>
      <c r="B594" s="1"/>
      <c r="C594" s="2"/>
      <c r="D594" s="2"/>
      <c r="E594" s="2"/>
      <c r="F594" s="2"/>
      <c r="G594" s="1"/>
      <c r="H594" s="1"/>
      <c r="I594" s="1"/>
      <c r="J594" s="3"/>
      <c r="K594" s="4"/>
      <c r="L594" s="5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">
      <c r="A595" s="1"/>
      <c r="B595" s="1"/>
      <c r="C595" s="2"/>
      <c r="D595" s="2"/>
      <c r="E595" s="2"/>
      <c r="F595" s="2"/>
      <c r="G595" s="1"/>
      <c r="H595" s="1"/>
      <c r="I595" s="1"/>
      <c r="J595" s="3"/>
      <c r="K595" s="4"/>
      <c r="L595" s="5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">
      <c r="A596" s="1"/>
      <c r="B596" s="1"/>
      <c r="C596" s="2"/>
      <c r="D596" s="2"/>
      <c r="E596" s="2"/>
      <c r="F596" s="2"/>
      <c r="G596" s="1"/>
      <c r="H596" s="1"/>
      <c r="I596" s="1"/>
      <c r="J596" s="3"/>
      <c r="K596" s="4"/>
      <c r="L596" s="5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">
      <c r="A597" s="1"/>
      <c r="B597" s="1"/>
      <c r="C597" s="2"/>
      <c r="D597" s="2"/>
      <c r="E597" s="2"/>
      <c r="F597" s="2"/>
      <c r="G597" s="1"/>
      <c r="H597" s="1"/>
      <c r="I597" s="1"/>
      <c r="J597" s="3"/>
      <c r="K597" s="4"/>
      <c r="L597" s="5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">
      <c r="A598" s="1"/>
      <c r="B598" s="1"/>
      <c r="C598" s="2"/>
      <c r="D598" s="2"/>
      <c r="E598" s="2"/>
      <c r="F598" s="2"/>
      <c r="G598" s="1"/>
      <c r="H598" s="1"/>
      <c r="I598" s="1"/>
      <c r="J598" s="3"/>
      <c r="K598" s="4"/>
      <c r="L598" s="5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">
      <c r="A599" s="1"/>
      <c r="B599" s="1"/>
      <c r="C599" s="2"/>
      <c r="D599" s="2"/>
      <c r="E599" s="2"/>
      <c r="F599" s="2"/>
      <c r="G599" s="1"/>
      <c r="H599" s="1"/>
      <c r="I599" s="1"/>
      <c r="J599" s="3"/>
      <c r="K599" s="4"/>
      <c r="L599" s="5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">
      <c r="A600" s="1"/>
      <c r="B600" s="1"/>
      <c r="C600" s="2"/>
      <c r="D600" s="2"/>
      <c r="E600" s="2"/>
      <c r="F600" s="2"/>
      <c r="G600" s="1"/>
      <c r="H600" s="1"/>
      <c r="I600" s="1"/>
      <c r="J600" s="3"/>
      <c r="K600" s="4"/>
      <c r="L600" s="5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">
      <c r="A601" s="1"/>
      <c r="B601" s="1"/>
      <c r="C601" s="2"/>
      <c r="D601" s="2"/>
      <c r="E601" s="2"/>
      <c r="F601" s="2"/>
      <c r="G601" s="1"/>
      <c r="H601" s="1"/>
      <c r="I601" s="1"/>
      <c r="J601" s="3"/>
      <c r="K601" s="4"/>
      <c r="L601" s="5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">
      <c r="A602" s="1"/>
      <c r="B602" s="1"/>
      <c r="C602" s="2"/>
      <c r="D602" s="2"/>
      <c r="E602" s="2"/>
      <c r="F602" s="2"/>
      <c r="G602" s="1"/>
      <c r="H602" s="1"/>
      <c r="I602" s="1"/>
      <c r="J602" s="3"/>
      <c r="K602" s="4"/>
      <c r="L602" s="5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">
      <c r="A603" s="1"/>
      <c r="B603" s="1"/>
      <c r="C603" s="2"/>
      <c r="D603" s="2"/>
      <c r="E603" s="2"/>
      <c r="F603" s="2"/>
      <c r="G603" s="1"/>
      <c r="H603" s="1"/>
      <c r="I603" s="1"/>
      <c r="J603" s="3"/>
      <c r="K603" s="4"/>
      <c r="L603" s="5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">
      <c r="A604" s="1"/>
      <c r="B604" s="1"/>
      <c r="C604" s="2"/>
      <c r="D604" s="2"/>
      <c r="E604" s="2"/>
      <c r="F604" s="2"/>
      <c r="G604" s="1"/>
      <c r="H604" s="1"/>
      <c r="I604" s="1"/>
      <c r="J604" s="3"/>
      <c r="K604" s="4"/>
      <c r="L604" s="5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">
      <c r="A605" s="1"/>
      <c r="B605" s="1"/>
      <c r="C605" s="2"/>
      <c r="D605" s="2"/>
      <c r="E605" s="2"/>
      <c r="F605" s="2"/>
      <c r="G605" s="1"/>
      <c r="H605" s="1"/>
      <c r="I605" s="1"/>
      <c r="J605" s="3"/>
      <c r="K605" s="4"/>
      <c r="L605" s="5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">
      <c r="A606" s="1"/>
      <c r="B606" s="1"/>
      <c r="C606" s="2"/>
      <c r="D606" s="2"/>
      <c r="E606" s="2"/>
      <c r="F606" s="2"/>
      <c r="G606" s="1"/>
      <c r="H606" s="1"/>
      <c r="I606" s="1"/>
      <c r="J606" s="3"/>
      <c r="K606" s="4"/>
      <c r="L606" s="5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">
      <c r="A607" s="1"/>
      <c r="B607" s="1"/>
      <c r="C607" s="2"/>
      <c r="D607" s="2"/>
      <c r="E607" s="2"/>
      <c r="F607" s="2"/>
      <c r="G607" s="1"/>
      <c r="H607" s="1"/>
      <c r="I607" s="1"/>
      <c r="J607" s="3"/>
      <c r="K607" s="4"/>
      <c r="L607" s="5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">
      <c r="A608" s="1"/>
      <c r="B608" s="1"/>
      <c r="C608" s="2"/>
      <c r="D608" s="2"/>
      <c r="E608" s="2"/>
      <c r="F608" s="2"/>
      <c r="G608" s="1"/>
      <c r="H608" s="1"/>
      <c r="I608" s="1"/>
      <c r="J608" s="3"/>
      <c r="K608" s="4"/>
      <c r="L608" s="5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">
      <c r="A609" s="1"/>
      <c r="B609" s="1"/>
      <c r="C609" s="2"/>
      <c r="D609" s="2"/>
      <c r="E609" s="2"/>
      <c r="F609" s="2"/>
      <c r="G609" s="1"/>
      <c r="H609" s="1"/>
      <c r="I609" s="1"/>
      <c r="J609" s="3"/>
      <c r="K609" s="4"/>
      <c r="L609" s="5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">
      <c r="A610" s="1"/>
      <c r="B610" s="1"/>
      <c r="C610" s="2"/>
      <c r="D610" s="2"/>
      <c r="E610" s="2"/>
      <c r="F610" s="2"/>
      <c r="G610" s="1"/>
      <c r="H610" s="1"/>
      <c r="I610" s="1"/>
      <c r="J610" s="3"/>
      <c r="K610" s="4"/>
      <c r="L610" s="5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">
      <c r="A611" s="1"/>
      <c r="B611" s="1"/>
      <c r="C611" s="2"/>
      <c r="D611" s="2"/>
      <c r="E611" s="2"/>
      <c r="F611" s="2"/>
      <c r="G611" s="1"/>
      <c r="H611" s="1"/>
      <c r="I611" s="1"/>
      <c r="J611" s="3"/>
      <c r="K611" s="4"/>
      <c r="L611" s="5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">
      <c r="A612" s="1"/>
      <c r="B612" s="1"/>
      <c r="C612" s="2"/>
      <c r="D612" s="2"/>
      <c r="E612" s="2"/>
      <c r="F612" s="2"/>
      <c r="G612" s="1"/>
      <c r="H612" s="1"/>
      <c r="I612" s="1"/>
      <c r="J612" s="3"/>
      <c r="K612" s="4"/>
      <c r="L612" s="5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">
      <c r="A613" s="1"/>
      <c r="B613" s="1"/>
      <c r="C613" s="2"/>
      <c r="D613" s="2"/>
      <c r="E613" s="2"/>
      <c r="F613" s="2"/>
      <c r="G613" s="1"/>
      <c r="H613" s="1"/>
      <c r="I613" s="1"/>
      <c r="J613" s="3"/>
      <c r="K613" s="4"/>
      <c r="L613" s="5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">
      <c r="A614" s="1"/>
      <c r="B614" s="1"/>
      <c r="C614" s="2"/>
      <c r="D614" s="2"/>
      <c r="E614" s="2"/>
      <c r="F614" s="2"/>
      <c r="G614" s="1"/>
      <c r="H614" s="1"/>
      <c r="I614" s="1"/>
      <c r="J614" s="3"/>
      <c r="K614" s="4"/>
      <c r="L614" s="5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">
      <c r="A615" s="1"/>
      <c r="B615" s="1"/>
      <c r="C615" s="2"/>
      <c r="D615" s="2"/>
      <c r="E615" s="2"/>
      <c r="F615" s="2"/>
      <c r="G615" s="1"/>
      <c r="H615" s="1"/>
      <c r="I615" s="1"/>
      <c r="J615" s="3"/>
      <c r="K615" s="4"/>
      <c r="L615" s="5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">
      <c r="A616" s="1"/>
      <c r="B616" s="1"/>
      <c r="C616" s="2"/>
      <c r="D616" s="2"/>
      <c r="E616" s="2"/>
      <c r="F616" s="2"/>
      <c r="G616" s="1"/>
      <c r="H616" s="1"/>
      <c r="I616" s="1"/>
      <c r="J616" s="3"/>
      <c r="K616" s="4"/>
      <c r="L616" s="5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">
      <c r="A617" s="1"/>
      <c r="B617" s="1"/>
      <c r="C617" s="2"/>
      <c r="D617" s="2"/>
      <c r="E617" s="2"/>
      <c r="F617" s="2"/>
      <c r="G617" s="1"/>
      <c r="H617" s="1"/>
      <c r="I617" s="1"/>
      <c r="J617" s="3"/>
      <c r="K617" s="4"/>
      <c r="L617" s="5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">
      <c r="A618" s="1"/>
      <c r="B618" s="1"/>
      <c r="C618" s="2"/>
      <c r="D618" s="2"/>
      <c r="E618" s="2"/>
      <c r="F618" s="2"/>
      <c r="G618" s="1"/>
      <c r="H618" s="1"/>
      <c r="I618" s="1"/>
      <c r="J618" s="3"/>
      <c r="K618" s="4"/>
      <c r="L618" s="5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">
      <c r="A619" s="1"/>
      <c r="B619" s="1"/>
      <c r="C619" s="2"/>
      <c r="D619" s="2"/>
      <c r="E619" s="2"/>
      <c r="F619" s="2"/>
      <c r="G619" s="1"/>
      <c r="H619" s="1"/>
      <c r="I619" s="1"/>
      <c r="J619" s="3"/>
      <c r="K619" s="4"/>
      <c r="L619" s="5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">
      <c r="A620" s="1"/>
      <c r="B620" s="1"/>
      <c r="C620" s="2"/>
      <c r="D620" s="2"/>
      <c r="E620" s="2"/>
      <c r="F620" s="2"/>
      <c r="G620" s="1"/>
      <c r="H620" s="1"/>
      <c r="I620" s="1"/>
      <c r="J620" s="3"/>
      <c r="K620" s="4"/>
      <c r="L620" s="5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">
      <c r="A621" s="1"/>
      <c r="B621" s="1"/>
      <c r="C621" s="2"/>
      <c r="D621" s="2"/>
      <c r="E621" s="2"/>
      <c r="F621" s="2"/>
      <c r="G621" s="1"/>
      <c r="H621" s="1"/>
      <c r="I621" s="1"/>
      <c r="J621" s="3"/>
      <c r="K621" s="4"/>
      <c r="L621" s="5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">
      <c r="A622" s="1"/>
      <c r="B622" s="1"/>
      <c r="C622" s="2"/>
      <c r="D622" s="2"/>
      <c r="E622" s="2"/>
      <c r="F622" s="2"/>
      <c r="G622" s="1"/>
      <c r="H622" s="1"/>
      <c r="I622" s="1"/>
      <c r="J622" s="3"/>
      <c r="K622" s="4"/>
      <c r="L622" s="5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">
      <c r="A623" s="1"/>
      <c r="B623" s="1"/>
      <c r="C623" s="2"/>
      <c r="D623" s="2"/>
      <c r="E623" s="2"/>
      <c r="F623" s="2"/>
      <c r="G623" s="1"/>
      <c r="H623" s="1"/>
      <c r="I623" s="1"/>
      <c r="J623" s="3"/>
      <c r="K623" s="4"/>
      <c r="L623" s="5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">
      <c r="A624" s="1"/>
      <c r="B624" s="1"/>
      <c r="C624" s="2"/>
      <c r="D624" s="2"/>
      <c r="E624" s="2"/>
      <c r="F624" s="2"/>
      <c r="G624" s="1"/>
      <c r="H624" s="1"/>
      <c r="I624" s="1"/>
      <c r="J624" s="3"/>
      <c r="K624" s="4"/>
      <c r="L624" s="5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">
      <c r="A625" s="1"/>
      <c r="B625" s="1"/>
      <c r="C625" s="2"/>
      <c r="D625" s="2"/>
      <c r="E625" s="2"/>
      <c r="F625" s="2"/>
      <c r="G625" s="1"/>
      <c r="H625" s="1"/>
      <c r="I625" s="1"/>
      <c r="J625" s="3"/>
      <c r="K625" s="4"/>
      <c r="L625" s="5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">
      <c r="A626" s="1"/>
      <c r="B626" s="1"/>
      <c r="C626" s="2"/>
      <c r="D626" s="2"/>
      <c r="E626" s="2"/>
      <c r="F626" s="2"/>
      <c r="G626" s="1"/>
      <c r="H626" s="1"/>
      <c r="I626" s="1"/>
      <c r="J626" s="3"/>
      <c r="K626" s="4"/>
      <c r="L626" s="5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">
      <c r="A627" s="1"/>
      <c r="B627" s="1"/>
      <c r="C627" s="2"/>
      <c r="D627" s="2"/>
      <c r="E627" s="2"/>
      <c r="F627" s="2"/>
      <c r="G627" s="1"/>
      <c r="H627" s="1"/>
      <c r="I627" s="1"/>
      <c r="J627" s="3"/>
      <c r="K627" s="4"/>
      <c r="L627" s="5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">
      <c r="A628" s="1"/>
      <c r="B628" s="1"/>
      <c r="C628" s="2"/>
      <c r="D628" s="2"/>
      <c r="E628" s="2"/>
      <c r="F628" s="2"/>
      <c r="G628" s="1"/>
      <c r="H628" s="1"/>
      <c r="I628" s="1"/>
      <c r="J628" s="3"/>
      <c r="K628" s="4"/>
      <c r="L628" s="5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">
      <c r="A629" s="1"/>
      <c r="B629" s="1"/>
      <c r="C629" s="2"/>
      <c r="D629" s="2"/>
      <c r="E629" s="2"/>
      <c r="F629" s="2"/>
      <c r="G629" s="1"/>
      <c r="H629" s="1"/>
      <c r="I629" s="1"/>
      <c r="J629" s="3"/>
      <c r="K629" s="4"/>
      <c r="L629" s="5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">
      <c r="A630" s="1"/>
      <c r="B630" s="1"/>
      <c r="C630" s="2"/>
      <c r="D630" s="2"/>
      <c r="E630" s="2"/>
      <c r="F630" s="2"/>
      <c r="G630" s="1"/>
      <c r="H630" s="1"/>
      <c r="I630" s="1"/>
      <c r="J630" s="3"/>
      <c r="K630" s="4"/>
      <c r="L630" s="5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">
      <c r="A631" s="1"/>
      <c r="B631" s="1"/>
      <c r="C631" s="2"/>
      <c r="D631" s="2"/>
      <c r="E631" s="2"/>
      <c r="F631" s="2"/>
      <c r="G631" s="1"/>
      <c r="H631" s="1"/>
      <c r="I631" s="1"/>
      <c r="J631" s="3"/>
      <c r="K631" s="4"/>
      <c r="L631" s="5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">
      <c r="A632" s="1"/>
      <c r="B632" s="1"/>
      <c r="C632" s="2"/>
      <c r="D632" s="2"/>
      <c r="E632" s="2"/>
      <c r="F632" s="2"/>
      <c r="G632" s="1"/>
      <c r="H632" s="1"/>
      <c r="I632" s="1"/>
      <c r="J632" s="3"/>
      <c r="K632" s="4"/>
      <c r="L632" s="5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">
      <c r="A633" s="1"/>
      <c r="B633" s="1"/>
      <c r="C633" s="2"/>
      <c r="D633" s="2"/>
      <c r="E633" s="2"/>
      <c r="F633" s="2"/>
      <c r="G633" s="1"/>
      <c r="H633" s="1"/>
      <c r="I633" s="1"/>
      <c r="J633" s="3"/>
      <c r="K633" s="4"/>
      <c r="L633" s="5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">
      <c r="A634" s="1"/>
      <c r="B634" s="1"/>
      <c r="C634" s="2"/>
      <c r="D634" s="2"/>
      <c r="E634" s="2"/>
      <c r="F634" s="2"/>
      <c r="G634" s="1"/>
      <c r="H634" s="1"/>
      <c r="I634" s="1"/>
      <c r="J634" s="3"/>
      <c r="K634" s="4"/>
      <c r="L634" s="5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">
      <c r="A635" s="1"/>
      <c r="B635" s="1"/>
      <c r="C635" s="2"/>
      <c r="D635" s="2"/>
      <c r="E635" s="2"/>
      <c r="F635" s="2"/>
      <c r="G635" s="1"/>
      <c r="H635" s="1"/>
      <c r="I635" s="1"/>
      <c r="J635" s="3"/>
      <c r="K635" s="4"/>
      <c r="L635" s="5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">
      <c r="A636" s="1"/>
      <c r="B636" s="1"/>
      <c r="C636" s="2"/>
      <c r="D636" s="2"/>
      <c r="E636" s="2"/>
      <c r="F636" s="2"/>
      <c r="G636" s="1"/>
      <c r="H636" s="1"/>
      <c r="I636" s="1"/>
      <c r="J636" s="3"/>
      <c r="K636" s="4"/>
      <c r="L636" s="5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">
      <c r="A637" s="1"/>
      <c r="B637" s="1"/>
      <c r="C637" s="2"/>
      <c r="D637" s="2"/>
      <c r="E637" s="2"/>
      <c r="F637" s="2"/>
      <c r="G637" s="1"/>
      <c r="H637" s="1"/>
      <c r="I637" s="1"/>
      <c r="J637" s="3"/>
      <c r="K637" s="4"/>
      <c r="L637" s="5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">
      <c r="A638" s="1"/>
      <c r="B638" s="1"/>
      <c r="C638" s="2"/>
      <c r="D638" s="2"/>
      <c r="E638" s="2"/>
      <c r="F638" s="2"/>
      <c r="G638" s="1"/>
      <c r="H638" s="1"/>
      <c r="I638" s="1"/>
      <c r="J638" s="3"/>
      <c r="K638" s="4"/>
      <c r="L638" s="5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">
      <c r="A639" s="1"/>
      <c r="B639" s="1"/>
      <c r="C639" s="2"/>
      <c r="D639" s="2"/>
      <c r="E639" s="2"/>
      <c r="F639" s="2"/>
      <c r="G639" s="1"/>
      <c r="H639" s="1"/>
      <c r="I639" s="1"/>
      <c r="J639" s="3"/>
      <c r="K639" s="4"/>
      <c r="L639" s="5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">
      <c r="A640" s="1"/>
      <c r="B640" s="1"/>
      <c r="C640" s="2"/>
      <c r="D640" s="2"/>
      <c r="E640" s="2"/>
      <c r="F640" s="2"/>
      <c r="G640" s="1"/>
      <c r="H640" s="1"/>
      <c r="I640" s="1"/>
      <c r="J640" s="3"/>
      <c r="K640" s="4"/>
      <c r="L640" s="5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">
      <c r="A641" s="1"/>
      <c r="B641" s="1"/>
      <c r="C641" s="2"/>
      <c r="D641" s="2"/>
      <c r="E641" s="2"/>
      <c r="F641" s="2"/>
      <c r="G641" s="1"/>
      <c r="H641" s="1"/>
      <c r="I641" s="1"/>
      <c r="J641" s="3"/>
      <c r="K641" s="4"/>
      <c r="L641" s="5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">
      <c r="A642" s="1"/>
      <c r="B642" s="1"/>
      <c r="C642" s="2"/>
      <c r="D642" s="2"/>
      <c r="E642" s="2"/>
      <c r="F642" s="2"/>
      <c r="G642" s="1"/>
      <c r="H642" s="1"/>
      <c r="I642" s="1"/>
      <c r="J642" s="3"/>
      <c r="K642" s="4"/>
      <c r="L642" s="5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">
      <c r="A643" s="1"/>
      <c r="B643" s="1"/>
      <c r="C643" s="2"/>
      <c r="D643" s="2"/>
      <c r="E643" s="2"/>
      <c r="F643" s="2"/>
      <c r="G643" s="1"/>
      <c r="H643" s="1"/>
      <c r="I643" s="1"/>
      <c r="J643" s="3"/>
      <c r="K643" s="4"/>
      <c r="L643" s="5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">
      <c r="A644" s="1"/>
      <c r="B644" s="1"/>
      <c r="C644" s="2"/>
      <c r="D644" s="2"/>
      <c r="E644" s="2"/>
      <c r="F644" s="2"/>
      <c r="G644" s="1"/>
      <c r="H644" s="1"/>
      <c r="I644" s="1"/>
      <c r="J644" s="3"/>
      <c r="K644" s="4"/>
      <c r="L644" s="5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">
      <c r="A645" s="1"/>
      <c r="B645" s="1"/>
      <c r="C645" s="2"/>
      <c r="D645" s="2"/>
      <c r="E645" s="2"/>
      <c r="F645" s="2"/>
      <c r="G645" s="1"/>
      <c r="H645" s="1"/>
      <c r="I645" s="1"/>
      <c r="J645" s="3"/>
      <c r="K645" s="4"/>
      <c r="L645" s="5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">
      <c r="A646" s="1"/>
      <c r="B646" s="1"/>
      <c r="C646" s="2"/>
      <c r="D646" s="2"/>
      <c r="E646" s="2"/>
      <c r="F646" s="2"/>
      <c r="G646" s="1"/>
      <c r="H646" s="1"/>
      <c r="I646" s="1"/>
      <c r="J646" s="3"/>
      <c r="K646" s="4"/>
      <c r="L646" s="5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">
      <c r="A647" s="1"/>
      <c r="B647" s="1"/>
      <c r="C647" s="2"/>
      <c r="D647" s="2"/>
      <c r="E647" s="2"/>
      <c r="F647" s="2"/>
      <c r="G647" s="1"/>
      <c r="H647" s="1"/>
      <c r="I647" s="1"/>
      <c r="J647" s="3"/>
      <c r="K647" s="4"/>
      <c r="L647" s="5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">
      <c r="A648" s="1"/>
      <c r="B648" s="1"/>
      <c r="C648" s="2"/>
      <c r="D648" s="2"/>
      <c r="E648" s="2"/>
      <c r="F648" s="2"/>
      <c r="G648" s="1"/>
      <c r="H648" s="1"/>
      <c r="I648" s="1"/>
      <c r="J648" s="3"/>
      <c r="K648" s="4"/>
      <c r="L648" s="5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">
      <c r="A649" s="1"/>
      <c r="B649" s="1"/>
      <c r="C649" s="2"/>
      <c r="D649" s="2"/>
      <c r="E649" s="2"/>
      <c r="F649" s="2"/>
      <c r="G649" s="1"/>
      <c r="H649" s="1"/>
      <c r="I649" s="1"/>
      <c r="J649" s="3"/>
      <c r="K649" s="4"/>
      <c r="L649" s="5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">
      <c r="A650" s="1"/>
      <c r="B650" s="1"/>
      <c r="C650" s="2"/>
      <c r="D650" s="2"/>
      <c r="E650" s="2"/>
      <c r="F650" s="2"/>
      <c r="G650" s="1"/>
      <c r="H650" s="1"/>
      <c r="I650" s="1"/>
      <c r="J650" s="3"/>
      <c r="K650" s="4"/>
      <c r="L650" s="5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">
      <c r="A651" s="1"/>
      <c r="B651" s="1"/>
      <c r="C651" s="2"/>
      <c r="D651" s="2"/>
      <c r="E651" s="2"/>
      <c r="F651" s="2"/>
      <c r="G651" s="1"/>
      <c r="H651" s="1"/>
      <c r="I651" s="1"/>
      <c r="J651" s="3"/>
      <c r="K651" s="4"/>
      <c r="L651" s="5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">
      <c r="A652" s="1"/>
      <c r="B652" s="1"/>
      <c r="C652" s="2"/>
      <c r="D652" s="2"/>
      <c r="E652" s="2"/>
      <c r="F652" s="2"/>
      <c r="G652" s="1"/>
      <c r="H652" s="1"/>
      <c r="I652" s="1"/>
      <c r="J652" s="3"/>
      <c r="K652" s="4"/>
      <c r="L652" s="5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">
      <c r="A653" s="1"/>
      <c r="B653" s="1"/>
      <c r="C653" s="2"/>
      <c r="D653" s="2"/>
      <c r="E653" s="2"/>
      <c r="F653" s="2"/>
      <c r="G653" s="1"/>
      <c r="H653" s="1"/>
      <c r="I653" s="1"/>
      <c r="J653" s="3"/>
      <c r="K653" s="4"/>
      <c r="L653" s="5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">
      <c r="A654" s="1"/>
      <c r="B654" s="1"/>
      <c r="C654" s="2"/>
      <c r="D654" s="2"/>
      <c r="E654" s="2"/>
      <c r="F654" s="2"/>
      <c r="G654" s="1"/>
      <c r="H654" s="1"/>
      <c r="I654" s="1"/>
      <c r="J654" s="3"/>
      <c r="K654" s="4"/>
      <c r="L654" s="5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">
      <c r="A655" s="1"/>
      <c r="B655" s="1"/>
      <c r="C655" s="2"/>
      <c r="D655" s="2"/>
      <c r="E655" s="2"/>
      <c r="F655" s="2"/>
      <c r="G655" s="1"/>
      <c r="H655" s="1"/>
      <c r="I655" s="1"/>
      <c r="J655" s="3"/>
      <c r="K655" s="4"/>
      <c r="L655" s="5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">
      <c r="A656" s="1"/>
      <c r="B656" s="1"/>
      <c r="C656" s="2"/>
      <c r="D656" s="2"/>
      <c r="E656" s="2"/>
      <c r="F656" s="2"/>
      <c r="G656" s="1"/>
      <c r="H656" s="1"/>
      <c r="I656" s="1"/>
      <c r="J656" s="3"/>
      <c r="K656" s="4"/>
      <c r="L656" s="5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">
      <c r="A657" s="1"/>
      <c r="B657" s="1"/>
      <c r="C657" s="2"/>
      <c r="D657" s="2"/>
      <c r="E657" s="2"/>
      <c r="F657" s="2"/>
      <c r="G657" s="1"/>
      <c r="H657" s="1"/>
      <c r="I657" s="1"/>
      <c r="J657" s="3"/>
      <c r="K657" s="4"/>
      <c r="L657" s="5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">
      <c r="A658" s="1"/>
      <c r="B658" s="1"/>
      <c r="C658" s="2"/>
      <c r="D658" s="2"/>
      <c r="E658" s="2"/>
      <c r="F658" s="2"/>
      <c r="G658" s="1"/>
      <c r="H658" s="1"/>
      <c r="I658" s="1"/>
      <c r="J658" s="3"/>
      <c r="K658" s="4"/>
      <c r="L658" s="5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">
      <c r="A659" s="1"/>
      <c r="B659" s="1"/>
      <c r="C659" s="2"/>
      <c r="D659" s="2"/>
      <c r="E659" s="2"/>
      <c r="F659" s="2"/>
      <c r="G659" s="1"/>
      <c r="H659" s="1"/>
      <c r="I659" s="1"/>
      <c r="J659" s="3"/>
      <c r="K659" s="4"/>
      <c r="L659" s="5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">
      <c r="A660" s="1"/>
      <c r="B660" s="1"/>
      <c r="C660" s="2"/>
      <c r="D660" s="2"/>
      <c r="E660" s="2"/>
      <c r="F660" s="2"/>
      <c r="G660" s="1"/>
      <c r="H660" s="1"/>
      <c r="I660" s="1"/>
      <c r="J660" s="3"/>
      <c r="K660" s="4"/>
      <c r="L660" s="5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">
      <c r="A661" s="1"/>
      <c r="B661" s="1"/>
      <c r="C661" s="2"/>
      <c r="D661" s="2"/>
      <c r="E661" s="2"/>
      <c r="F661" s="2"/>
      <c r="G661" s="1"/>
      <c r="H661" s="1"/>
      <c r="I661" s="1"/>
      <c r="J661" s="3"/>
      <c r="K661" s="4"/>
      <c r="L661" s="5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">
      <c r="A662" s="1"/>
      <c r="B662" s="1"/>
      <c r="C662" s="2"/>
      <c r="D662" s="2"/>
      <c r="E662" s="2"/>
      <c r="F662" s="2"/>
      <c r="G662" s="1"/>
      <c r="H662" s="1"/>
      <c r="I662" s="1"/>
      <c r="J662" s="3"/>
      <c r="K662" s="4"/>
      <c r="L662" s="5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">
      <c r="A663" s="1"/>
      <c r="B663" s="1"/>
      <c r="C663" s="2"/>
      <c r="D663" s="2"/>
      <c r="E663" s="2"/>
      <c r="F663" s="2"/>
      <c r="G663" s="1"/>
      <c r="H663" s="1"/>
      <c r="I663" s="1"/>
      <c r="J663" s="3"/>
      <c r="K663" s="4"/>
      <c r="L663" s="5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">
      <c r="A664" s="1"/>
      <c r="B664" s="1"/>
      <c r="C664" s="2"/>
      <c r="D664" s="2"/>
      <c r="E664" s="2"/>
      <c r="F664" s="2"/>
      <c r="G664" s="1"/>
      <c r="H664" s="1"/>
      <c r="I664" s="1"/>
      <c r="J664" s="3"/>
      <c r="K664" s="4"/>
      <c r="L664" s="5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">
      <c r="A665" s="1"/>
      <c r="B665" s="1"/>
      <c r="C665" s="2"/>
      <c r="D665" s="2"/>
      <c r="E665" s="2"/>
      <c r="F665" s="2"/>
      <c r="G665" s="1"/>
      <c r="H665" s="1"/>
      <c r="I665" s="1"/>
      <c r="J665" s="3"/>
      <c r="K665" s="4"/>
      <c r="L665" s="5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">
      <c r="A666" s="1"/>
      <c r="B666" s="1"/>
      <c r="C666" s="2"/>
      <c r="D666" s="2"/>
      <c r="E666" s="2"/>
      <c r="F666" s="2"/>
      <c r="G666" s="1"/>
      <c r="H666" s="1"/>
      <c r="I666" s="1"/>
      <c r="J666" s="3"/>
      <c r="K666" s="4"/>
      <c r="L666" s="5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">
      <c r="A667" s="1"/>
      <c r="B667" s="1"/>
      <c r="C667" s="2"/>
      <c r="D667" s="2"/>
      <c r="E667" s="2"/>
      <c r="F667" s="2"/>
      <c r="G667" s="1"/>
      <c r="H667" s="1"/>
      <c r="I667" s="1"/>
      <c r="J667" s="3"/>
      <c r="K667" s="4"/>
      <c r="L667" s="5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">
      <c r="A668" s="1"/>
      <c r="B668" s="1"/>
      <c r="C668" s="2"/>
      <c r="D668" s="2"/>
      <c r="E668" s="2"/>
      <c r="F668" s="2"/>
      <c r="G668" s="1"/>
      <c r="H668" s="1"/>
      <c r="I668" s="1"/>
      <c r="J668" s="3"/>
      <c r="K668" s="4"/>
      <c r="L668" s="5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">
      <c r="A669" s="1"/>
      <c r="B669" s="1"/>
      <c r="C669" s="2"/>
      <c r="D669" s="2"/>
      <c r="E669" s="2"/>
      <c r="F669" s="2"/>
      <c r="G669" s="1"/>
      <c r="H669" s="1"/>
      <c r="I669" s="1"/>
      <c r="J669" s="3"/>
      <c r="K669" s="4"/>
      <c r="L669" s="5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">
      <c r="A670" s="1"/>
      <c r="B670" s="1"/>
      <c r="C670" s="2"/>
      <c r="D670" s="2"/>
      <c r="E670" s="2"/>
      <c r="F670" s="2"/>
      <c r="G670" s="1"/>
      <c r="H670" s="1"/>
      <c r="I670" s="1"/>
      <c r="J670" s="3"/>
      <c r="K670" s="4"/>
      <c r="L670" s="5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">
      <c r="A671" s="1"/>
      <c r="B671" s="1"/>
      <c r="C671" s="2"/>
      <c r="D671" s="2"/>
      <c r="E671" s="2"/>
      <c r="F671" s="2"/>
      <c r="G671" s="1"/>
      <c r="H671" s="1"/>
      <c r="I671" s="1"/>
      <c r="J671" s="3"/>
      <c r="K671" s="4"/>
      <c r="L671" s="5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">
      <c r="A672" s="1"/>
      <c r="B672" s="1"/>
      <c r="C672" s="2"/>
      <c r="D672" s="2"/>
      <c r="E672" s="2"/>
      <c r="F672" s="2"/>
      <c r="G672" s="1"/>
      <c r="H672" s="1"/>
      <c r="I672" s="1"/>
      <c r="J672" s="3"/>
      <c r="K672" s="4"/>
      <c r="L672" s="5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">
      <c r="A673" s="1"/>
      <c r="B673" s="1"/>
      <c r="C673" s="2"/>
      <c r="D673" s="2"/>
      <c r="E673" s="2"/>
      <c r="F673" s="2"/>
      <c r="G673" s="1"/>
      <c r="H673" s="1"/>
      <c r="I673" s="1"/>
      <c r="J673" s="3"/>
      <c r="K673" s="4"/>
      <c r="L673" s="5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">
      <c r="A674" s="1"/>
      <c r="B674" s="1"/>
      <c r="C674" s="2"/>
      <c r="D674" s="2"/>
      <c r="E674" s="2"/>
      <c r="F674" s="2"/>
      <c r="G674" s="1"/>
      <c r="H674" s="1"/>
      <c r="I674" s="1"/>
      <c r="J674" s="3"/>
      <c r="K674" s="4"/>
      <c r="L674" s="5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">
      <c r="A675" s="1"/>
      <c r="B675" s="1"/>
      <c r="C675" s="2"/>
      <c r="D675" s="2"/>
      <c r="E675" s="2"/>
      <c r="F675" s="2"/>
      <c r="G675" s="1"/>
      <c r="H675" s="1"/>
      <c r="I675" s="1"/>
      <c r="J675" s="3"/>
      <c r="K675" s="4"/>
      <c r="L675" s="5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">
      <c r="A676" s="1"/>
      <c r="B676" s="1"/>
      <c r="C676" s="2"/>
      <c r="D676" s="2"/>
      <c r="E676" s="2"/>
      <c r="F676" s="2"/>
      <c r="G676" s="1"/>
      <c r="H676" s="1"/>
      <c r="I676" s="1"/>
      <c r="J676" s="3"/>
      <c r="K676" s="4"/>
      <c r="L676" s="5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">
      <c r="A677" s="1"/>
      <c r="B677" s="1"/>
      <c r="C677" s="2"/>
      <c r="D677" s="2"/>
      <c r="E677" s="2"/>
      <c r="F677" s="2"/>
      <c r="G677" s="1"/>
      <c r="H677" s="1"/>
      <c r="I677" s="1"/>
      <c r="J677" s="3"/>
      <c r="K677" s="4"/>
      <c r="L677" s="5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">
      <c r="A678" s="1"/>
      <c r="B678" s="1"/>
      <c r="C678" s="2"/>
      <c r="D678" s="2"/>
      <c r="E678" s="2"/>
      <c r="F678" s="2"/>
      <c r="G678" s="1"/>
      <c r="H678" s="1"/>
      <c r="I678" s="1"/>
      <c r="J678" s="3"/>
      <c r="K678" s="4"/>
      <c r="L678" s="5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">
      <c r="A679" s="1"/>
      <c r="B679" s="1"/>
      <c r="C679" s="2"/>
      <c r="D679" s="2"/>
      <c r="E679" s="2"/>
      <c r="F679" s="2"/>
      <c r="G679" s="1"/>
      <c r="H679" s="1"/>
      <c r="I679" s="1"/>
      <c r="J679" s="3"/>
      <c r="K679" s="4"/>
      <c r="L679" s="5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">
      <c r="A680" s="1"/>
      <c r="B680" s="1"/>
      <c r="C680" s="2"/>
      <c r="D680" s="2"/>
      <c r="E680" s="2"/>
      <c r="F680" s="2"/>
      <c r="G680" s="1"/>
      <c r="H680" s="1"/>
      <c r="I680" s="1"/>
      <c r="J680" s="3"/>
      <c r="K680" s="4"/>
      <c r="L680" s="5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">
      <c r="A681" s="1"/>
      <c r="B681" s="1"/>
      <c r="C681" s="2"/>
      <c r="D681" s="2"/>
      <c r="E681" s="2"/>
      <c r="F681" s="2"/>
      <c r="G681" s="1"/>
      <c r="H681" s="1"/>
      <c r="I681" s="1"/>
      <c r="J681" s="3"/>
      <c r="K681" s="4"/>
      <c r="L681" s="5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">
      <c r="A682" s="1"/>
      <c r="B682" s="1"/>
      <c r="C682" s="2"/>
      <c r="D682" s="2"/>
      <c r="E682" s="2"/>
      <c r="F682" s="2"/>
      <c r="G682" s="1"/>
      <c r="H682" s="1"/>
      <c r="I682" s="1"/>
      <c r="J682" s="3"/>
      <c r="K682" s="4"/>
      <c r="L682" s="5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">
      <c r="A683" s="1"/>
      <c r="B683" s="1"/>
      <c r="C683" s="2"/>
      <c r="D683" s="2"/>
      <c r="E683" s="2"/>
      <c r="F683" s="2"/>
      <c r="G683" s="1"/>
      <c r="H683" s="1"/>
      <c r="I683" s="1"/>
      <c r="J683" s="3"/>
      <c r="K683" s="4"/>
      <c r="L683" s="5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">
      <c r="A684" s="1"/>
      <c r="B684" s="1"/>
      <c r="C684" s="2"/>
      <c r="D684" s="2"/>
      <c r="E684" s="2"/>
      <c r="F684" s="2"/>
      <c r="G684" s="1"/>
      <c r="H684" s="1"/>
      <c r="I684" s="1"/>
      <c r="J684" s="3"/>
      <c r="K684" s="4"/>
      <c r="L684" s="5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">
      <c r="A685" s="1"/>
      <c r="B685" s="1"/>
      <c r="C685" s="2"/>
      <c r="D685" s="2"/>
      <c r="E685" s="2"/>
      <c r="F685" s="2"/>
      <c r="G685" s="1"/>
      <c r="H685" s="1"/>
      <c r="I685" s="1"/>
      <c r="J685" s="3"/>
      <c r="K685" s="4"/>
      <c r="L685" s="5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">
      <c r="A686" s="1"/>
      <c r="B686" s="1"/>
      <c r="C686" s="2"/>
      <c r="D686" s="2"/>
      <c r="E686" s="2"/>
      <c r="F686" s="2"/>
      <c r="G686" s="1"/>
      <c r="H686" s="1"/>
      <c r="I686" s="1"/>
      <c r="J686" s="3"/>
      <c r="K686" s="4"/>
      <c r="L686" s="5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">
      <c r="A687" s="1"/>
      <c r="B687" s="1"/>
      <c r="C687" s="2"/>
      <c r="D687" s="2"/>
      <c r="E687" s="2"/>
      <c r="F687" s="2"/>
      <c r="G687" s="1"/>
      <c r="H687" s="1"/>
      <c r="I687" s="1"/>
      <c r="J687" s="3"/>
      <c r="K687" s="4"/>
      <c r="L687" s="5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">
      <c r="A688" s="1"/>
      <c r="B688" s="1"/>
      <c r="C688" s="2"/>
      <c r="D688" s="2"/>
      <c r="E688" s="2"/>
      <c r="F688" s="2"/>
      <c r="G688" s="1"/>
      <c r="H688" s="1"/>
      <c r="I688" s="1"/>
      <c r="J688" s="3"/>
      <c r="K688" s="4"/>
      <c r="L688" s="5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">
      <c r="A689" s="1"/>
      <c r="B689" s="1"/>
      <c r="C689" s="2"/>
      <c r="D689" s="2"/>
      <c r="E689" s="2"/>
      <c r="F689" s="2"/>
      <c r="G689" s="1"/>
      <c r="H689" s="1"/>
      <c r="I689" s="1"/>
      <c r="J689" s="3"/>
      <c r="K689" s="4"/>
      <c r="L689" s="5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">
      <c r="A690" s="1"/>
      <c r="B690" s="1"/>
      <c r="C690" s="2"/>
      <c r="D690" s="2"/>
      <c r="E690" s="2"/>
      <c r="F690" s="2"/>
      <c r="G690" s="1"/>
      <c r="H690" s="1"/>
      <c r="I690" s="1"/>
      <c r="J690" s="3"/>
      <c r="K690" s="4"/>
      <c r="L690" s="5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">
      <c r="A691" s="1"/>
      <c r="B691" s="1"/>
      <c r="C691" s="2"/>
      <c r="D691" s="2"/>
      <c r="E691" s="2"/>
      <c r="F691" s="2"/>
      <c r="G691" s="1"/>
      <c r="H691" s="1"/>
      <c r="I691" s="1"/>
      <c r="J691" s="3"/>
      <c r="K691" s="4"/>
      <c r="L691" s="5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">
      <c r="A692" s="1"/>
      <c r="B692" s="1"/>
      <c r="C692" s="2"/>
      <c r="D692" s="2"/>
      <c r="E692" s="2"/>
      <c r="F692" s="2"/>
      <c r="G692" s="1"/>
      <c r="H692" s="1"/>
      <c r="I692" s="1"/>
      <c r="J692" s="3"/>
      <c r="K692" s="4"/>
      <c r="L692" s="5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">
      <c r="A693" s="1"/>
      <c r="B693" s="1"/>
      <c r="C693" s="2"/>
      <c r="D693" s="2"/>
      <c r="E693" s="2"/>
      <c r="F693" s="2"/>
      <c r="G693" s="1"/>
      <c r="H693" s="1"/>
      <c r="I693" s="1"/>
      <c r="J693" s="3"/>
      <c r="K693" s="4"/>
      <c r="L693" s="5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">
      <c r="A694" s="1"/>
      <c r="B694" s="1"/>
      <c r="C694" s="2"/>
      <c r="D694" s="2"/>
      <c r="E694" s="2"/>
      <c r="F694" s="2"/>
      <c r="G694" s="1"/>
      <c r="H694" s="1"/>
      <c r="I694" s="1"/>
      <c r="J694" s="3"/>
      <c r="K694" s="4"/>
      <c r="L694" s="5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">
      <c r="A695" s="1"/>
      <c r="B695" s="1"/>
      <c r="C695" s="2"/>
      <c r="D695" s="2"/>
      <c r="E695" s="2"/>
      <c r="F695" s="2"/>
      <c r="G695" s="1"/>
      <c r="H695" s="1"/>
      <c r="I695" s="1"/>
      <c r="J695" s="3"/>
      <c r="K695" s="4"/>
      <c r="L695" s="5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">
      <c r="A696" s="1"/>
      <c r="B696" s="1"/>
      <c r="C696" s="2"/>
      <c r="D696" s="2"/>
      <c r="E696" s="2"/>
      <c r="F696" s="2"/>
      <c r="G696" s="1"/>
      <c r="H696" s="1"/>
      <c r="I696" s="1"/>
      <c r="J696" s="3"/>
      <c r="K696" s="4"/>
      <c r="L696" s="5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">
      <c r="A697" s="1"/>
      <c r="B697" s="1"/>
      <c r="C697" s="2"/>
      <c r="D697" s="2"/>
      <c r="E697" s="2"/>
      <c r="F697" s="2"/>
      <c r="G697" s="1"/>
      <c r="H697" s="1"/>
      <c r="I697" s="1"/>
      <c r="J697" s="3"/>
      <c r="K697" s="4"/>
      <c r="L697" s="5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">
      <c r="A698" s="1"/>
      <c r="B698" s="1"/>
      <c r="C698" s="2"/>
      <c r="D698" s="2"/>
      <c r="E698" s="2"/>
      <c r="F698" s="2"/>
      <c r="G698" s="1"/>
      <c r="H698" s="1"/>
      <c r="I698" s="1"/>
      <c r="J698" s="3"/>
      <c r="K698" s="4"/>
      <c r="L698" s="5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">
      <c r="A699" s="1"/>
      <c r="B699" s="1"/>
      <c r="C699" s="2"/>
      <c r="D699" s="2"/>
      <c r="E699" s="2"/>
      <c r="F699" s="2"/>
      <c r="G699" s="1"/>
      <c r="H699" s="1"/>
      <c r="I699" s="1"/>
      <c r="J699" s="3"/>
      <c r="K699" s="4"/>
      <c r="L699" s="5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">
      <c r="A700" s="1"/>
      <c r="B700" s="1"/>
      <c r="C700" s="2"/>
      <c r="D700" s="2"/>
      <c r="E700" s="2"/>
      <c r="F700" s="2"/>
      <c r="G700" s="1"/>
      <c r="H700" s="1"/>
      <c r="I700" s="1"/>
      <c r="J700" s="3"/>
      <c r="K700" s="4"/>
      <c r="L700" s="5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">
      <c r="A701" s="1"/>
      <c r="B701" s="1"/>
      <c r="C701" s="2"/>
      <c r="D701" s="2"/>
      <c r="E701" s="2"/>
      <c r="F701" s="2"/>
      <c r="G701" s="1"/>
      <c r="H701" s="1"/>
      <c r="I701" s="1"/>
      <c r="J701" s="3"/>
      <c r="K701" s="4"/>
      <c r="L701" s="5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">
      <c r="A702" s="1"/>
      <c r="B702" s="1"/>
      <c r="C702" s="2"/>
      <c r="D702" s="2"/>
      <c r="E702" s="2"/>
      <c r="F702" s="2"/>
      <c r="G702" s="1"/>
      <c r="H702" s="1"/>
      <c r="I702" s="1"/>
      <c r="J702" s="3"/>
      <c r="K702" s="4"/>
      <c r="L702" s="5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">
      <c r="A703" s="1"/>
      <c r="B703" s="1"/>
      <c r="C703" s="2"/>
      <c r="D703" s="2"/>
      <c r="E703" s="2"/>
      <c r="F703" s="2"/>
      <c r="G703" s="1"/>
      <c r="H703" s="1"/>
      <c r="I703" s="1"/>
      <c r="J703" s="3"/>
      <c r="K703" s="4"/>
      <c r="L703" s="5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">
      <c r="A704" s="1"/>
      <c r="B704" s="1"/>
      <c r="C704" s="2"/>
      <c r="D704" s="2"/>
      <c r="E704" s="2"/>
      <c r="F704" s="2"/>
      <c r="G704" s="1"/>
      <c r="H704" s="1"/>
      <c r="I704" s="1"/>
      <c r="J704" s="3"/>
      <c r="K704" s="4"/>
      <c r="L704" s="5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">
      <c r="A705" s="1"/>
      <c r="B705" s="1"/>
      <c r="C705" s="2"/>
      <c r="D705" s="2"/>
      <c r="E705" s="2"/>
      <c r="F705" s="2"/>
      <c r="G705" s="1"/>
      <c r="H705" s="1"/>
      <c r="I705" s="1"/>
      <c r="J705" s="3"/>
      <c r="K705" s="4"/>
      <c r="L705" s="5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">
      <c r="A706" s="1"/>
      <c r="B706" s="1"/>
      <c r="C706" s="2"/>
      <c r="D706" s="2"/>
      <c r="E706" s="2"/>
      <c r="F706" s="2"/>
      <c r="G706" s="1"/>
      <c r="H706" s="1"/>
      <c r="I706" s="1"/>
      <c r="J706" s="3"/>
      <c r="K706" s="4"/>
      <c r="L706" s="5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">
      <c r="A707" s="1"/>
      <c r="B707" s="1"/>
      <c r="C707" s="2"/>
      <c r="D707" s="2"/>
      <c r="E707" s="2"/>
      <c r="F707" s="2"/>
      <c r="G707" s="1"/>
      <c r="H707" s="1"/>
      <c r="I707" s="1"/>
      <c r="J707" s="3"/>
      <c r="K707" s="4"/>
      <c r="L707" s="5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">
      <c r="A708" s="1"/>
      <c r="B708" s="1"/>
      <c r="C708" s="2"/>
      <c r="D708" s="2"/>
      <c r="E708" s="2"/>
      <c r="F708" s="2"/>
      <c r="G708" s="1"/>
      <c r="H708" s="1"/>
      <c r="I708" s="1"/>
      <c r="J708" s="3"/>
      <c r="K708" s="4"/>
      <c r="L708" s="5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">
      <c r="A709" s="1"/>
      <c r="B709" s="1"/>
      <c r="C709" s="2"/>
      <c r="D709" s="2"/>
      <c r="E709" s="2"/>
      <c r="F709" s="2"/>
      <c r="G709" s="1"/>
      <c r="H709" s="1"/>
      <c r="I709" s="1"/>
      <c r="J709" s="3"/>
      <c r="K709" s="4"/>
      <c r="L709" s="5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">
      <c r="A710" s="1"/>
      <c r="B710" s="1"/>
      <c r="C710" s="2"/>
      <c r="D710" s="2"/>
      <c r="E710" s="2"/>
      <c r="F710" s="2"/>
      <c r="G710" s="1"/>
      <c r="H710" s="1"/>
      <c r="I710" s="1"/>
      <c r="J710" s="3"/>
      <c r="K710" s="4"/>
      <c r="L710" s="5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">
      <c r="A711" s="1"/>
      <c r="B711" s="1"/>
      <c r="C711" s="2"/>
      <c r="D711" s="2"/>
      <c r="E711" s="2"/>
      <c r="F711" s="2"/>
      <c r="G711" s="1"/>
      <c r="H711" s="1"/>
      <c r="I711" s="1"/>
      <c r="J711" s="3"/>
      <c r="K711" s="4"/>
      <c r="L711" s="5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">
      <c r="A712" s="1"/>
      <c r="B712" s="1"/>
      <c r="C712" s="2"/>
      <c r="D712" s="2"/>
      <c r="E712" s="2"/>
      <c r="F712" s="2"/>
      <c r="G712" s="1"/>
      <c r="H712" s="1"/>
      <c r="I712" s="1"/>
      <c r="J712" s="3"/>
      <c r="K712" s="4"/>
      <c r="L712" s="5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">
      <c r="A713" s="1"/>
      <c r="B713" s="1"/>
      <c r="C713" s="2"/>
      <c r="D713" s="2"/>
      <c r="E713" s="2"/>
      <c r="F713" s="2"/>
      <c r="G713" s="1"/>
      <c r="H713" s="1"/>
      <c r="I713" s="1"/>
      <c r="J713" s="3"/>
      <c r="K713" s="4"/>
      <c r="L713" s="5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">
      <c r="A714" s="1"/>
      <c r="B714" s="1"/>
      <c r="C714" s="2"/>
      <c r="D714" s="2"/>
      <c r="E714" s="2"/>
      <c r="F714" s="2"/>
      <c r="G714" s="1"/>
      <c r="H714" s="1"/>
      <c r="I714" s="1"/>
      <c r="J714" s="3"/>
      <c r="K714" s="4"/>
      <c r="L714" s="5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">
      <c r="A715" s="1"/>
      <c r="B715" s="1"/>
      <c r="C715" s="2"/>
      <c r="D715" s="2"/>
      <c r="E715" s="2"/>
      <c r="F715" s="2"/>
      <c r="G715" s="1"/>
      <c r="H715" s="1"/>
      <c r="I715" s="1"/>
      <c r="J715" s="3"/>
      <c r="K715" s="4"/>
      <c r="L715" s="5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">
      <c r="A716" s="1"/>
      <c r="B716" s="1"/>
      <c r="C716" s="2"/>
      <c r="D716" s="2"/>
      <c r="E716" s="2"/>
      <c r="F716" s="2"/>
      <c r="G716" s="1"/>
      <c r="H716" s="1"/>
      <c r="I716" s="1"/>
      <c r="J716" s="3"/>
      <c r="K716" s="4"/>
      <c r="L716" s="5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">
      <c r="A717" s="1"/>
      <c r="B717" s="1"/>
      <c r="C717" s="2"/>
      <c r="D717" s="2"/>
      <c r="E717" s="2"/>
      <c r="F717" s="2"/>
      <c r="G717" s="1"/>
      <c r="H717" s="1"/>
      <c r="I717" s="1"/>
      <c r="J717" s="3"/>
      <c r="K717" s="4"/>
      <c r="L717" s="5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">
      <c r="A718" s="1"/>
      <c r="B718" s="1"/>
      <c r="C718" s="2"/>
      <c r="D718" s="2"/>
      <c r="E718" s="2"/>
      <c r="F718" s="2"/>
      <c r="G718" s="1"/>
      <c r="H718" s="1"/>
      <c r="I718" s="1"/>
      <c r="J718" s="3"/>
      <c r="K718" s="4"/>
      <c r="L718" s="5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">
      <c r="A719" s="1"/>
      <c r="B719" s="1"/>
      <c r="C719" s="2"/>
      <c r="D719" s="2"/>
      <c r="E719" s="2"/>
      <c r="F719" s="2"/>
      <c r="G719" s="1"/>
      <c r="H719" s="1"/>
      <c r="I719" s="1"/>
      <c r="J719" s="3"/>
      <c r="K719" s="4"/>
      <c r="L719" s="5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">
      <c r="A720" s="1"/>
      <c r="B720" s="1"/>
      <c r="C720" s="2"/>
      <c r="D720" s="2"/>
      <c r="E720" s="2"/>
      <c r="F720" s="2"/>
      <c r="G720" s="1"/>
      <c r="H720" s="1"/>
      <c r="I720" s="1"/>
      <c r="J720" s="3"/>
      <c r="K720" s="4"/>
      <c r="L720" s="5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">
      <c r="A721" s="1"/>
      <c r="B721" s="1"/>
      <c r="C721" s="2"/>
      <c r="D721" s="2"/>
      <c r="E721" s="2"/>
      <c r="F721" s="2"/>
      <c r="G721" s="1"/>
      <c r="H721" s="1"/>
      <c r="I721" s="1"/>
      <c r="J721" s="3"/>
      <c r="K721" s="4"/>
      <c r="L721" s="5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">
      <c r="A722" s="1"/>
      <c r="B722" s="1"/>
      <c r="C722" s="2"/>
      <c r="D722" s="2"/>
      <c r="E722" s="2"/>
      <c r="F722" s="2"/>
      <c r="G722" s="1"/>
      <c r="H722" s="1"/>
      <c r="I722" s="1"/>
      <c r="J722" s="3"/>
      <c r="K722" s="4"/>
      <c r="L722" s="5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">
      <c r="A723" s="1"/>
      <c r="B723" s="1"/>
      <c r="C723" s="2"/>
      <c r="D723" s="2"/>
      <c r="E723" s="2"/>
      <c r="F723" s="2"/>
      <c r="G723" s="1"/>
      <c r="H723" s="1"/>
      <c r="I723" s="1"/>
      <c r="J723" s="3"/>
      <c r="K723" s="4"/>
      <c r="L723" s="5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">
      <c r="A724" s="1"/>
      <c r="B724" s="1"/>
      <c r="C724" s="2"/>
      <c r="D724" s="2"/>
      <c r="E724" s="2"/>
      <c r="F724" s="2"/>
      <c r="G724" s="1"/>
      <c r="H724" s="1"/>
      <c r="I724" s="1"/>
      <c r="J724" s="3"/>
      <c r="K724" s="4"/>
      <c r="L724" s="5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">
      <c r="A725" s="1"/>
      <c r="B725" s="1"/>
      <c r="C725" s="2"/>
      <c r="D725" s="2"/>
      <c r="E725" s="2"/>
      <c r="F725" s="2"/>
      <c r="G725" s="1"/>
      <c r="H725" s="1"/>
      <c r="I725" s="1"/>
      <c r="J725" s="3"/>
      <c r="K725" s="4"/>
      <c r="L725" s="5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">
      <c r="A726" s="1"/>
      <c r="B726" s="1"/>
      <c r="C726" s="2"/>
      <c r="D726" s="2"/>
      <c r="E726" s="2"/>
      <c r="F726" s="2"/>
      <c r="G726" s="1"/>
      <c r="H726" s="1"/>
      <c r="I726" s="1"/>
      <c r="J726" s="3"/>
      <c r="K726" s="4"/>
      <c r="L726" s="5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">
      <c r="A727" s="1"/>
      <c r="B727" s="1"/>
      <c r="C727" s="2"/>
      <c r="D727" s="2"/>
      <c r="E727" s="2"/>
      <c r="F727" s="2"/>
      <c r="G727" s="1"/>
      <c r="H727" s="1"/>
      <c r="I727" s="1"/>
      <c r="J727" s="3"/>
      <c r="K727" s="4"/>
      <c r="L727" s="5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">
      <c r="A728" s="1"/>
      <c r="B728" s="1"/>
      <c r="C728" s="2"/>
      <c r="D728" s="2"/>
      <c r="E728" s="2"/>
      <c r="F728" s="2"/>
      <c r="G728" s="1"/>
      <c r="H728" s="1"/>
      <c r="I728" s="1"/>
      <c r="J728" s="3"/>
      <c r="K728" s="4"/>
      <c r="L728" s="5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">
      <c r="A729" s="1"/>
      <c r="B729" s="1"/>
      <c r="C729" s="2"/>
      <c r="D729" s="2"/>
      <c r="E729" s="2"/>
      <c r="F729" s="2"/>
      <c r="G729" s="1"/>
      <c r="H729" s="1"/>
      <c r="I729" s="1"/>
      <c r="J729" s="3"/>
      <c r="K729" s="4"/>
      <c r="L729" s="5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">
      <c r="A730" s="1"/>
      <c r="B730" s="1"/>
      <c r="C730" s="2"/>
      <c r="D730" s="2"/>
      <c r="E730" s="2"/>
      <c r="F730" s="2"/>
      <c r="G730" s="1"/>
      <c r="H730" s="1"/>
      <c r="I730" s="1"/>
      <c r="J730" s="3"/>
      <c r="K730" s="4"/>
      <c r="L730" s="5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">
      <c r="A731" s="1"/>
      <c r="B731" s="1"/>
      <c r="C731" s="2"/>
      <c r="D731" s="2"/>
      <c r="E731" s="2"/>
      <c r="F731" s="2"/>
      <c r="G731" s="1"/>
      <c r="H731" s="1"/>
      <c r="I731" s="1"/>
      <c r="J731" s="3"/>
      <c r="K731" s="4"/>
      <c r="L731" s="5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">
      <c r="A732" s="1"/>
      <c r="B732" s="1"/>
      <c r="C732" s="2"/>
      <c r="D732" s="2"/>
      <c r="E732" s="2"/>
      <c r="F732" s="2"/>
      <c r="G732" s="1"/>
      <c r="H732" s="1"/>
      <c r="I732" s="1"/>
      <c r="J732" s="3"/>
      <c r="K732" s="4"/>
      <c r="L732" s="5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">
      <c r="A733" s="1"/>
      <c r="B733" s="1"/>
      <c r="C733" s="2"/>
      <c r="D733" s="2"/>
      <c r="E733" s="2"/>
      <c r="F733" s="2"/>
      <c r="G733" s="1"/>
      <c r="H733" s="1"/>
      <c r="I733" s="1"/>
      <c r="J733" s="3"/>
      <c r="K733" s="4"/>
      <c r="L733" s="5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">
      <c r="A734" s="1"/>
      <c r="B734" s="1"/>
      <c r="C734" s="2"/>
      <c r="D734" s="2"/>
      <c r="E734" s="2"/>
      <c r="F734" s="2"/>
      <c r="G734" s="1"/>
      <c r="H734" s="1"/>
      <c r="I734" s="1"/>
      <c r="J734" s="3"/>
      <c r="K734" s="4"/>
      <c r="L734" s="5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">
      <c r="A735" s="1"/>
      <c r="B735" s="1"/>
      <c r="C735" s="2"/>
      <c r="D735" s="2"/>
      <c r="E735" s="2"/>
      <c r="F735" s="2"/>
      <c r="G735" s="1"/>
      <c r="H735" s="1"/>
      <c r="I735" s="1"/>
      <c r="J735" s="3"/>
      <c r="K735" s="4"/>
      <c r="L735" s="5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">
      <c r="A736" s="1"/>
      <c r="B736" s="1"/>
      <c r="C736" s="2"/>
      <c r="D736" s="2"/>
      <c r="E736" s="2"/>
      <c r="F736" s="2"/>
      <c r="G736" s="1"/>
      <c r="H736" s="1"/>
      <c r="I736" s="1"/>
      <c r="J736" s="3"/>
      <c r="K736" s="4"/>
      <c r="L736" s="5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">
      <c r="A737" s="1"/>
      <c r="B737" s="1"/>
      <c r="C737" s="2"/>
      <c r="D737" s="2"/>
      <c r="E737" s="2"/>
      <c r="F737" s="2"/>
      <c r="G737" s="1"/>
      <c r="H737" s="1"/>
      <c r="I737" s="1"/>
      <c r="J737" s="3"/>
      <c r="K737" s="4"/>
      <c r="L737" s="5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">
      <c r="A738" s="1"/>
      <c r="B738" s="1"/>
      <c r="C738" s="2"/>
      <c r="D738" s="2"/>
      <c r="E738" s="2"/>
      <c r="F738" s="2"/>
      <c r="G738" s="1"/>
      <c r="H738" s="1"/>
      <c r="I738" s="1"/>
      <c r="J738" s="3"/>
      <c r="K738" s="4"/>
      <c r="L738" s="5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">
      <c r="A739" s="1"/>
      <c r="B739" s="1"/>
      <c r="C739" s="2"/>
      <c r="D739" s="2"/>
      <c r="E739" s="2"/>
      <c r="F739" s="2"/>
      <c r="G739" s="1"/>
      <c r="H739" s="1"/>
      <c r="I739" s="1"/>
      <c r="J739" s="3"/>
      <c r="K739" s="4"/>
      <c r="L739" s="5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">
      <c r="A740" s="1"/>
      <c r="B740" s="1"/>
      <c r="C740" s="2"/>
      <c r="D740" s="2"/>
      <c r="E740" s="2"/>
      <c r="F740" s="2"/>
      <c r="G740" s="1"/>
      <c r="H740" s="1"/>
      <c r="I740" s="1"/>
      <c r="J740" s="3"/>
      <c r="K740" s="4"/>
      <c r="L740" s="5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">
      <c r="A741" s="1"/>
      <c r="B741" s="1"/>
      <c r="C741" s="2"/>
      <c r="D741" s="2"/>
      <c r="E741" s="2"/>
      <c r="F741" s="2"/>
      <c r="G741" s="1"/>
      <c r="H741" s="1"/>
      <c r="I741" s="1"/>
      <c r="J741" s="3"/>
      <c r="K741" s="4"/>
      <c r="L741" s="5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">
      <c r="A742" s="1"/>
      <c r="B742" s="1"/>
      <c r="C742" s="2"/>
      <c r="D742" s="2"/>
      <c r="E742" s="2"/>
      <c r="F742" s="2"/>
      <c r="G742" s="1"/>
      <c r="H742" s="1"/>
      <c r="I742" s="1"/>
      <c r="J742" s="3"/>
      <c r="K742" s="4"/>
      <c r="L742" s="5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">
      <c r="A743" s="1"/>
      <c r="B743" s="1"/>
      <c r="C743" s="2"/>
      <c r="D743" s="2"/>
      <c r="E743" s="2"/>
      <c r="F743" s="2"/>
      <c r="G743" s="1"/>
      <c r="H743" s="1"/>
      <c r="I743" s="1"/>
      <c r="J743" s="3"/>
      <c r="K743" s="4"/>
      <c r="L743" s="5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">
      <c r="A744" s="1"/>
      <c r="B744" s="1"/>
      <c r="C744" s="2"/>
      <c r="D744" s="2"/>
      <c r="E744" s="2"/>
      <c r="F744" s="2"/>
      <c r="G744" s="1"/>
      <c r="H744" s="1"/>
      <c r="I744" s="1"/>
      <c r="J744" s="3"/>
      <c r="K744" s="4"/>
      <c r="L744" s="5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">
      <c r="A745" s="1"/>
      <c r="B745" s="1"/>
      <c r="C745" s="2"/>
      <c r="D745" s="2"/>
      <c r="E745" s="2"/>
      <c r="F745" s="2"/>
      <c r="G745" s="1"/>
      <c r="H745" s="1"/>
      <c r="I745" s="1"/>
      <c r="J745" s="3"/>
      <c r="K745" s="4"/>
      <c r="L745" s="5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">
      <c r="A746" s="1"/>
      <c r="B746" s="1"/>
      <c r="C746" s="2"/>
      <c r="D746" s="2"/>
      <c r="E746" s="2"/>
      <c r="F746" s="2"/>
      <c r="G746" s="1"/>
      <c r="H746" s="1"/>
      <c r="I746" s="1"/>
      <c r="J746" s="3"/>
      <c r="K746" s="4"/>
      <c r="L746" s="5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">
      <c r="A747" s="1"/>
      <c r="B747" s="1"/>
      <c r="C747" s="2"/>
      <c r="D747" s="2"/>
      <c r="E747" s="2"/>
      <c r="F747" s="2"/>
      <c r="G747" s="1"/>
      <c r="H747" s="1"/>
      <c r="I747" s="1"/>
      <c r="J747" s="3"/>
      <c r="K747" s="4"/>
      <c r="L747" s="5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">
      <c r="A748" s="1"/>
      <c r="B748" s="1"/>
      <c r="C748" s="2"/>
      <c r="D748" s="2"/>
      <c r="E748" s="2"/>
      <c r="F748" s="2"/>
      <c r="G748" s="1"/>
      <c r="H748" s="1"/>
      <c r="I748" s="1"/>
      <c r="J748" s="3"/>
      <c r="K748" s="4"/>
      <c r="L748" s="5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">
      <c r="A749" s="1"/>
      <c r="B749" s="1"/>
      <c r="C749" s="2"/>
      <c r="D749" s="2"/>
      <c r="E749" s="2"/>
      <c r="F749" s="2"/>
      <c r="G749" s="1"/>
      <c r="H749" s="1"/>
      <c r="I749" s="1"/>
      <c r="J749" s="3"/>
      <c r="K749" s="4"/>
      <c r="L749" s="5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">
      <c r="A750" s="1"/>
      <c r="B750" s="1"/>
      <c r="C750" s="2"/>
      <c r="D750" s="2"/>
      <c r="E750" s="2"/>
      <c r="F750" s="2"/>
      <c r="G750" s="1"/>
      <c r="H750" s="1"/>
      <c r="I750" s="1"/>
      <c r="J750" s="3"/>
      <c r="K750" s="4"/>
      <c r="L750" s="5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">
      <c r="A751" s="1"/>
      <c r="B751" s="1"/>
      <c r="C751" s="2"/>
      <c r="D751" s="2"/>
      <c r="E751" s="2"/>
      <c r="F751" s="2"/>
      <c r="G751" s="1"/>
      <c r="H751" s="1"/>
      <c r="I751" s="1"/>
      <c r="J751" s="3"/>
      <c r="K751" s="4"/>
      <c r="L751" s="5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">
      <c r="A752" s="1"/>
      <c r="B752" s="1"/>
      <c r="C752" s="2"/>
      <c r="D752" s="2"/>
      <c r="E752" s="2"/>
      <c r="F752" s="2"/>
      <c r="G752" s="1"/>
      <c r="H752" s="1"/>
      <c r="I752" s="1"/>
      <c r="J752" s="3"/>
      <c r="K752" s="4"/>
      <c r="L752" s="5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">
      <c r="A753" s="1"/>
      <c r="B753" s="1"/>
      <c r="C753" s="2"/>
      <c r="D753" s="2"/>
      <c r="E753" s="2"/>
      <c r="F753" s="2"/>
      <c r="G753" s="1"/>
      <c r="H753" s="1"/>
      <c r="I753" s="1"/>
      <c r="J753" s="3"/>
      <c r="K753" s="4"/>
      <c r="L753" s="5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">
      <c r="A754" s="1"/>
      <c r="B754" s="1"/>
      <c r="C754" s="2"/>
      <c r="D754" s="2"/>
      <c r="E754" s="2"/>
      <c r="F754" s="2"/>
      <c r="G754" s="1"/>
      <c r="H754" s="1"/>
      <c r="I754" s="1"/>
      <c r="J754" s="3"/>
      <c r="K754" s="4"/>
      <c r="L754" s="5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">
      <c r="A755" s="1"/>
      <c r="B755" s="1"/>
      <c r="C755" s="2"/>
      <c r="D755" s="2"/>
      <c r="E755" s="2"/>
      <c r="F755" s="2"/>
      <c r="G755" s="1"/>
      <c r="H755" s="1"/>
      <c r="I755" s="1"/>
      <c r="J755" s="3"/>
      <c r="K755" s="4"/>
      <c r="L755" s="5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">
      <c r="A756" s="1"/>
      <c r="B756" s="1"/>
      <c r="C756" s="2"/>
      <c r="D756" s="2"/>
      <c r="E756" s="2"/>
      <c r="F756" s="2"/>
      <c r="G756" s="1"/>
      <c r="H756" s="1"/>
      <c r="I756" s="1"/>
      <c r="J756" s="3"/>
      <c r="K756" s="4"/>
      <c r="L756" s="5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">
      <c r="A757" s="1"/>
      <c r="B757" s="1"/>
      <c r="C757" s="2"/>
      <c r="D757" s="2"/>
      <c r="E757" s="2"/>
      <c r="F757" s="2"/>
      <c r="G757" s="1"/>
      <c r="H757" s="1"/>
      <c r="I757" s="1"/>
      <c r="J757" s="3"/>
      <c r="K757" s="4"/>
      <c r="L757" s="5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">
      <c r="A758" s="1"/>
      <c r="B758" s="1"/>
      <c r="C758" s="2"/>
      <c r="D758" s="2"/>
      <c r="E758" s="2"/>
      <c r="F758" s="2"/>
      <c r="G758" s="1"/>
      <c r="H758" s="1"/>
      <c r="I758" s="1"/>
      <c r="J758" s="3"/>
      <c r="K758" s="4"/>
      <c r="L758" s="5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">
      <c r="A759" s="1"/>
      <c r="B759" s="1"/>
      <c r="C759" s="2"/>
      <c r="D759" s="2"/>
      <c r="E759" s="2"/>
      <c r="F759" s="2"/>
      <c r="G759" s="1"/>
      <c r="H759" s="1"/>
      <c r="I759" s="1"/>
      <c r="J759" s="3"/>
      <c r="K759" s="4"/>
      <c r="L759" s="5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">
      <c r="A760" s="1"/>
      <c r="B760" s="1"/>
      <c r="C760" s="2"/>
      <c r="D760" s="2"/>
      <c r="E760" s="2"/>
      <c r="F760" s="2"/>
      <c r="G760" s="1"/>
      <c r="H760" s="1"/>
      <c r="I760" s="1"/>
      <c r="J760" s="3"/>
      <c r="K760" s="4"/>
      <c r="L760" s="5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">
      <c r="A761" s="1"/>
      <c r="B761" s="1"/>
      <c r="C761" s="2"/>
      <c r="D761" s="2"/>
      <c r="E761" s="2"/>
      <c r="F761" s="2"/>
      <c r="G761" s="1"/>
      <c r="H761" s="1"/>
      <c r="I761" s="1"/>
      <c r="J761" s="3"/>
      <c r="K761" s="4"/>
      <c r="L761" s="5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">
      <c r="A762" s="1"/>
      <c r="B762" s="1"/>
      <c r="C762" s="2"/>
      <c r="D762" s="2"/>
      <c r="E762" s="2"/>
      <c r="F762" s="2"/>
      <c r="G762" s="1"/>
      <c r="H762" s="1"/>
      <c r="I762" s="1"/>
      <c r="J762" s="3"/>
      <c r="K762" s="4"/>
      <c r="L762" s="5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">
      <c r="A763" s="1"/>
      <c r="B763" s="1"/>
      <c r="C763" s="2"/>
      <c r="D763" s="2"/>
      <c r="E763" s="2"/>
      <c r="F763" s="2"/>
      <c r="G763" s="1"/>
      <c r="H763" s="1"/>
      <c r="I763" s="1"/>
      <c r="J763" s="3"/>
      <c r="K763" s="4"/>
      <c r="L763" s="5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">
      <c r="A764" s="1"/>
      <c r="B764" s="1"/>
      <c r="C764" s="2"/>
      <c r="D764" s="2"/>
      <c r="E764" s="2"/>
      <c r="F764" s="2"/>
      <c r="G764" s="1"/>
      <c r="H764" s="1"/>
      <c r="I764" s="1"/>
      <c r="J764" s="3"/>
      <c r="K764" s="4"/>
      <c r="L764" s="5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">
      <c r="A765" s="1"/>
      <c r="B765" s="1"/>
      <c r="C765" s="2"/>
      <c r="D765" s="2"/>
      <c r="E765" s="2"/>
      <c r="F765" s="2"/>
      <c r="G765" s="1"/>
      <c r="H765" s="1"/>
      <c r="I765" s="1"/>
      <c r="J765" s="3"/>
      <c r="K765" s="4"/>
      <c r="L765" s="5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">
      <c r="A766" s="1"/>
      <c r="B766" s="1"/>
      <c r="C766" s="2"/>
      <c r="D766" s="2"/>
      <c r="E766" s="2"/>
      <c r="F766" s="2"/>
      <c r="G766" s="1"/>
      <c r="H766" s="1"/>
      <c r="I766" s="1"/>
      <c r="J766" s="3"/>
      <c r="K766" s="4"/>
      <c r="L766" s="5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">
      <c r="A767" s="1"/>
      <c r="B767" s="1"/>
      <c r="C767" s="2"/>
      <c r="D767" s="2"/>
      <c r="E767" s="2"/>
      <c r="F767" s="2"/>
      <c r="G767" s="1"/>
      <c r="H767" s="1"/>
      <c r="I767" s="1"/>
      <c r="J767" s="3"/>
      <c r="K767" s="4"/>
      <c r="L767" s="5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">
      <c r="A768" s="1"/>
      <c r="B768" s="1"/>
      <c r="C768" s="2"/>
      <c r="D768" s="2"/>
      <c r="E768" s="2"/>
      <c r="F768" s="2"/>
      <c r="G768" s="1"/>
      <c r="H768" s="1"/>
      <c r="I768" s="1"/>
      <c r="J768" s="3"/>
      <c r="K768" s="4"/>
      <c r="L768" s="5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">
      <c r="A769" s="1"/>
      <c r="B769" s="1"/>
      <c r="C769" s="2"/>
      <c r="D769" s="2"/>
      <c r="E769" s="2"/>
      <c r="F769" s="2"/>
      <c r="G769" s="1"/>
      <c r="H769" s="1"/>
      <c r="I769" s="1"/>
      <c r="J769" s="3"/>
      <c r="K769" s="4"/>
      <c r="L769" s="5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">
      <c r="A770" s="1"/>
      <c r="B770" s="1"/>
      <c r="C770" s="2"/>
      <c r="D770" s="2"/>
      <c r="E770" s="2"/>
      <c r="F770" s="2"/>
      <c r="G770" s="1"/>
      <c r="H770" s="1"/>
      <c r="I770" s="1"/>
      <c r="J770" s="3"/>
      <c r="K770" s="4"/>
      <c r="L770" s="5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">
      <c r="A771" s="1"/>
      <c r="B771" s="1"/>
      <c r="C771" s="2"/>
      <c r="D771" s="2"/>
      <c r="E771" s="2"/>
      <c r="F771" s="2"/>
      <c r="G771" s="1"/>
      <c r="H771" s="1"/>
      <c r="I771" s="1"/>
      <c r="J771" s="3"/>
      <c r="K771" s="4"/>
      <c r="L771" s="5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">
      <c r="A772" s="1"/>
      <c r="B772" s="1"/>
      <c r="C772" s="2"/>
      <c r="D772" s="2"/>
      <c r="E772" s="2"/>
      <c r="F772" s="2"/>
      <c r="G772" s="1"/>
      <c r="H772" s="1"/>
      <c r="I772" s="1"/>
      <c r="J772" s="3"/>
      <c r="K772" s="4"/>
      <c r="L772" s="5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">
      <c r="A773" s="1"/>
      <c r="B773" s="1"/>
      <c r="C773" s="2"/>
      <c r="D773" s="2"/>
      <c r="E773" s="2"/>
      <c r="F773" s="2"/>
      <c r="G773" s="1"/>
      <c r="H773" s="1"/>
      <c r="I773" s="1"/>
      <c r="J773" s="3"/>
      <c r="K773" s="4"/>
      <c r="L773" s="5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">
      <c r="A774" s="1"/>
      <c r="B774" s="1"/>
      <c r="C774" s="2"/>
      <c r="D774" s="2"/>
      <c r="E774" s="2"/>
      <c r="F774" s="2"/>
      <c r="G774" s="1"/>
      <c r="H774" s="1"/>
      <c r="I774" s="1"/>
      <c r="J774" s="3"/>
      <c r="K774" s="4"/>
      <c r="L774" s="5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">
      <c r="A775" s="1"/>
      <c r="B775" s="1"/>
      <c r="C775" s="2"/>
      <c r="D775" s="2"/>
      <c r="E775" s="2"/>
      <c r="F775" s="2"/>
      <c r="G775" s="1"/>
      <c r="H775" s="1"/>
      <c r="I775" s="1"/>
      <c r="J775" s="3"/>
      <c r="K775" s="4"/>
      <c r="L775" s="5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">
      <c r="A776" s="1"/>
      <c r="B776" s="1"/>
      <c r="C776" s="2"/>
      <c r="D776" s="2"/>
      <c r="E776" s="2"/>
      <c r="F776" s="2"/>
      <c r="G776" s="1"/>
      <c r="H776" s="1"/>
      <c r="I776" s="1"/>
      <c r="J776" s="3"/>
      <c r="K776" s="4"/>
      <c r="L776" s="5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">
      <c r="A777" s="1"/>
      <c r="B777" s="1"/>
      <c r="C777" s="2"/>
      <c r="D777" s="2"/>
      <c r="E777" s="2"/>
      <c r="F777" s="2"/>
      <c r="G777" s="1"/>
      <c r="H777" s="1"/>
      <c r="I777" s="1"/>
      <c r="J777" s="3"/>
      <c r="K777" s="4"/>
      <c r="L777" s="5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">
      <c r="A778" s="1"/>
      <c r="B778" s="1"/>
      <c r="C778" s="2"/>
      <c r="D778" s="2"/>
      <c r="E778" s="2"/>
      <c r="F778" s="2"/>
      <c r="G778" s="1"/>
      <c r="H778" s="1"/>
      <c r="I778" s="1"/>
      <c r="J778" s="3"/>
      <c r="K778" s="4"/>
      <c r="L778" s="5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">
      <c r="A779" s="1"/>
      <c r="B779" s="1"/>
      <c r="C779" s="2"/>
      <c r="D779" s="2"/>
      <c r="E779" s="2"/>
      <c r="F779" s="2"/>
      <c r="G779" s="1"/>
      <c r="H779" s="1"/>
      <c r="I779" s="1"/>
      <c r="J779" s="3"/>
      <c r="K779" s="4"/>
      <c r="L779" s="5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">
      <c r="A780" s="1"/>
      <c r="B780" s="1"/>
      <c r="C780" s="2"/>
      <c r="D780" s="2"/>
      <c r="E780" s="2"/>
      <c r="F780" s="2"/>
      <c r="G780" s="1"/>
      <c r="H780" s="1"/>
      <c r="I780" s="1"/>
      <c r="J780" s="3"/>
      <c r="K780" s="4"/>
      <c r="L780" s="5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">
      <c r="A781" s="1"/>
      <c r="B781" s="1"/>
      <c r="C781" s="2"/>
      <c r="D781" s="2"/>
      <c r="E781" s="2"/>
      <c r="F781" s="2"/>
      <c r="G781" s="1"/>
      <c r="H781" s="1"/>
      <c r="I781" s="1"/>
      <c r="J781" s="3"/>
      <c r="K781" s="4"/>
      <c r="L781" s="5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">
      <c r="A782" s="1"/>
      <c r="B782" s="1"/>
      <c r="C782" s="2"/>
      <c r="D782" s="2"/>
      <c r="E782" s="2"/>
      <c r="F782" s="2"/>
      <c r="G782" s="1"/>
      <c r="H782" s="1"/>
      <c r="I782" s="1"/>
      <c r="J782" s="3"/>
      <c r="K782" s="4"/>
      <c r="L782" s="5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">
      <c r="A783" s="1"/>
      <c r="B783" s="1"/>
      <c r="C783" s="2"/>
      <c r="D783" s="2"/>
      <c r="E783" s="2"/>
      <c r="F783" s="2"/>
      <c r="G783" s="1"/>
      <c r="H783" s="1"/>
      <c r="I783" s="1"/>
      <c r="J783" s="3"/>
      <c r="K783" s="4"/>
      <c r="L783" s="5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">
      <c r="A784" s="1"/>
      <c r="B784" s="1"/>
      <c r="C784" s="2"/>
      <c r="D784" s="2"/>
      <c r="E784" s="2"/>
      <c r="F784" s="2"/>
      <c r="G784" s="1"/>
      <c r="H784" s="1"/>
      <c r="I784" s="1"/>
      <c r="J784" s="3"/>
      <c r="K784" s="4"/>
      <c r="L784" s="5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">
      <c r="A785" s="1"/>
      <c r="B785" s="1"/>
      <c r="C785" s="2"/>
      <c r="D785" s="2"/>
      <c r="E785" s="2"/>
      <c r="F785" s="2"/>
      <c r="G785" s="1"/>
      <c r="H785" s="1"/>
      <c r="I785" s="1"/>
      <c r="J785" s="3"/>
      <c r="K785" s="4"/>
      <c r="L785" s="5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">
      <c r="A786" s="1"/>
      <c r="B786" s="1"/>
      <c r="C786" s="2"/>
      <c r="D786" s="2"/>
      <c r="E786" s="2"/>
      <c r="F786" s="2"/>
      <c r="G786" s="1"/>
      <c r="H786" s="1"/>
      <c r="I786" s="1"/>
      <c r="J786" s="3"/>
      <c r="K786" s="4"/>
      <c r="L786" s="5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">
      <c r="A787" s="1"/>
      <c r="B787" s="1"/>
      <c r="C787" s="2"/>
      <c r="D787" s="2"/>
      <c r="E787" s="2"/>
      <c r="F787" s="2"/>
      <c r="G787" s="1"/>
      <c r="H787" s="1"/>
      <c r="I787" s="1"/>
      <c r="J787" s="3"/>
      <c r="K787" s="4"/>
      <c r="L787" s="5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">
      <c r="A788" s="1"/>
      <c r="B788" s="1"/>
      <c r="C788" s="2"/>
      <c r="D788" s="2"/>
      <c r="E788" s="2"/>
      <c r="F788" s="2"/>
      <c r="G788" s="1"/>
      <c r="H788" s="1"/>
      <c r="I788" s="1"/>
      <c r="J788" s="3"/>
      <c r="K788" s="4"/>
      <c r="L788" s="5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">
      <c r="A789" s="1"/>
      <c r="B789" s="1"/>
      <c r="C789" s="2"/>
      <c r="D789" s="2"/>
      <c r="E789" s="2"/>
      <c r="F789" s="2"/>
      <c r="G789" s="1"/>
      <c r="H789" s="1"/>
      <c r="I789" s="1"/>
      <c r="J789" s="3"/>
      <c r="K789" s="4"/>
      <c r="L789" s="5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">
      <c r="A790" s="1"/>
      <c r="B790" s="1"/>
      <c r="C790" s="2"/>
      <c r="D790" s="2"/>
      <c r="E790" s="2"/>
      <c r="F790" s="2"/>
      <c r="G790" s="1"/>
      <c r="H790" s="1"/>
      <c r="I790" s="1"/>
      <c r="J790" s="3"/>
      <c r="K790" s="4"/>
      <c r="L790" s="5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">
      <c r="A791" s="1"/>
      <c r="B791" s="1"/>
      <c r="C791" s="2"/>
      <c r="D791" s="2"/>
      <c r="E791" s="2"/>
      <c r="F791" s="2"/>
      <c r="G791" s="1"/>
      <c r="H791" s="1"/>
      <c r="I791" s="1"/>
      <c r="J791" s="3"/>
      <c r="K791" s="4"/>
      <c r="L791" s="5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">
      <c r="A792" s="1"/>
      <c r="B792" s="1"/>
      <c r="C792" s="2"/>
      <c r="D792" s="2"/>
      <c r="E792" s="2"/>
      <c r="F792" s="2"/>
      <c r="G792" s="1"/>
      <c r="H792" s="1"/>
      <c r="I792" s="1"/>
      <c r="J792" s="3"/>
      <c r="K792" s="4"/>
      <c r="L792" s="5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">
      <c r="A793" s="1"/>
      <c r="B793" s="1"/>
      <c r="C793" s="2"/>
      <c r="D793" s="2"/>
      <c r="E793" s="2"/>
      <c r="F793" s="2"/>
      <c r="G793" s="1"/>
      <c r="H793" s="1"/>
      <c r="I793" s="1"/>
      <c r="J793" s="3"/>
      <c r="K793" s="4"/>
      <c r="L793" s="5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">
      <c r="A794" s="1"/>
      <c r="B794" s="1"/>
      <c r="C794" s="2"/>
      <c r="D794" s="2"/>
      <c r="E794" s="2"/>
      <c r="F794" s="2"/>
      <c r="G794" s="1"/>
      <c r="H794" s="1"/>
      <c r="I794" s="1"/>
      <c r="J794" s="3"/>
      <c r="K794" s="4"/>
      <c r="L794" s="5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">
      <c r="A795" s="1"/>
      <c r="B795" s="1"/>
      <c r="C795" s="2"/>
      <c r="D795" s="2"/>
      <c r="E795" s="2"/>
      <c r="F795" s="2"/>
      <c r="G795" s="1"/>
      <c r="H795" s="1"/>
      <c r="I795" s="1"/>
      <c r="J795" s="3"/>
      <c r="K795" s="4"/>
      <c r="L795" s="5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">
      <c r="A796" s="1"/>
      <c r="B796" s="1"/>
      <c r="C796" s="2"/>
      <c r="D796" s="2"/>
      <c r="E796" s="2"/>
      <c r="F796" s="2"/>
      <c r="G796" s="1"/>
      <c r="H796" s="1"/>
      <c r="I796" s="1"/>
      <c r="J796" s="3"/>
      <c r="K796" s="4"/>
      <c r="L796" s="5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">
      <c r="A797" s="1"/>
      <c r="B797" s="1"/>
      <c r="C797" s="2"/>
      <c r="D797" s="2"/>
      <c r="E797" s="2"/>
      <c r="F797" s="2"/>
      <c r="G797" s="1"/>
      <c r="H797" s="1"/>
      <c r="I797" s="1"/>
      <c r="J797" s="3"/>
      <c r="K797" s="4"/>
      <c r="L797" s="5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">
      <c r="A798" s="1"/>
      <c r="B798" s="1"/>
      <c r="C798" s="2"/>
      <c r="D798" s="2"/>
      <c r="E798" s="2"/>
      <c r="F798" s="2"/>
      <c r="G798" s="1"/>
      <c r="H798" s="1"/>
      <c r="I798" s="1"/>
      <c r="J798" s="3"/>
      <c r="K798" s="4"/>
      <c r="L798" s="5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">
      <c r="A799" s="1"/>
      <c r="B799" s="1"/>
      <c r="C799" s="2"/>
      <c r="D799" s="2"/>
      <c r="E799" s="2"/>
      <c r="F799" s="2"/>
      <c r="G799" s="1"/>
      <c r="H799" s="1"/>
      <c r="I799" s="1"/>
      <c r="J799" s="3"/>
      <c r="K799" s="4"/>
      <c r="L799" s="5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">
      <c r="A800" s="1"/>
      <c r="B800" s="1"/>
      <c r="C800" s="2"/>
      <c r="D800" s="2"/>
      <c r="E800" s="2"/>
      <c r="F800" s="2"/>
      <c r="G800" s="1"/>
      <c r="H800" s="1"/>
      <c r="I800" s="1"/>
      <c r="J800" s="3"/>
      <c r="K800" s="4"/>
      <c r="L800" s="5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">
      <c r="A801" s="1"/>
      <c r="B801" s="1"/>
      <c r="C801" s="2"/>
      <c r="D801" s="2"/>
      <c r="E801" s="2"/>
      <c r="F801" s="2"/>
      <c r="G801" s="1"/>
      <c r="H801" s="1"/>
      <c r="I801" s="1"/>
      <c r="J801" s="3"/>
      <c r="K801" s="4"/>
      <c r="L801" s="5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">
      <c r="A802" s="1"/>
      <c r="B802" s="1"/>
      <c r="C802" s="2"/>
      <c r="D802" s="2"/>
      <c r="E802" s="2"/>
      <c r="F802" s="2"/>
      <c r="G802" s="1"/>
      <c r="H802" s="1"/>
      <c r="I802" s="1"/>
      <c r="J802" s="3"/>
      <c r="K802" s="4"/>
      <c r="L802" s="5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">
      <c r="A803" s="1"/>
      <c r="B803" s="1"/>
      <c r="C803" s="2"/>
      <c r="D803" s="2"/>
      <c r="E803" s="2"/>
      <c r="F803" s="2"/>
      <c r="G803" s="1"/>
      <c r="H803" s="1"/>
      <c r="I803" s="1"/>
      <c r="J803" s="3"/>
      <c r="K803" s="4"/>
      <c r="L803" s="5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">
      <c r="A804" s="1"/>
      <c r="B804" s="1"/>
      <c r="C804" s="2"/>
      <c r="D804" s="2"/>
      <c r="E804" s="2"/>
      <c r="F804" s="2"/>
      <c r="G804" s="1"/>
      <c r="H804" s="1"/>
      <c r="I804" s="1"/>
      <c r="J804" s="3"/>
      <c r="K804" s="4"/>
      <c r="L804" s="5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">
      <c r="A805" s="1"/>
      <c r="B805" s="1"/>
      <c r="C805" s="2"/>
      <c r="D805" s="2"/>
      <c r="E805" s="2"/>
      <c r="F805" s="2"/>
      <c r="G805" s="1"/>
      <c r="H805" s="1"/>
      <c r="I805" s="1"/>
      <c r="J805" s="3"/>
      <c r="K805" s="4"/>
      <c r="L805" s="5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">
      <c r="A806" s="1"/>
      <c r="B806" s="1"/>
      <c r="C806" s="2"/>
      <c r="D806" s="2"/>
      <c r="E806" s="2"/>
      <c r="F806" s="2"/>
      <c r="G806" s="1"/>
      <c r="H806" s="1"/>
      <c r="I806" s="1"/>
      <c r="J806" s="3"/>
      <c r="K806" s="4"/>
      <c r="L806" s="5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">
      <c r="A807" s="1"/>
      <c r="B807" s="1"/>
      <c r="C807" s="2"/>
      <c r="D807" s="2"/>
      <c r="E807" s="2"/>
      <c r="F807" s="2"/>
      <c r="G807" s="1"/>
      <c r="H807" s="1"/>
      <c r="I807" s="1"/>
      <c r="J807" s="3"/>
      <c r="K807" s="4"/>
      <c r="L807" s="5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">
      <c r="A808" s="1"/>
      <c r="B808" s="1"/>
      <c r="C808" s="2"/>
      <c r="D808" s="2"/>
      <c r="E808" s="2"/>
      <c r="F808" s="2"/>
      <c r="G808" s="1"/>
      <c r="H808" s="1"/>
      <c r="I808" s="1"/>
      <c r="J808" s="3"/>
      <c r="K808" s="4"/>
      <c r="L808" s="5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">
      <c r="A809" s="1"/>
      <c r="B809" s="1"/>
      <c r="C809" s="2"/>
      <c r="D809" s="2"/>
      <c r="E809" s="2"/>
      <c r="F809" s="2"/>
      <c r="G809" s="1"/>
      <c r="H809" s="1"/>
      <c r="I809" s="1"/>
      <c r="J809" s="3"/>
      <c r="K809" s="4"/>
      <c r="L809" s="5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">
      <c r="A810" s="1"/>
      <c r="B810" s="1"/>
      <c r="C810" s="2"/>
      <c r="D810" s="2"/>
      <c r="E810" s="2"/>
      <c r="F810" s="2"/>
      <c r="G810" s="1"/>
      <c r="H810" s="1"/>
      <c r="I810" s="1"/>
      <c r="J810" s="3"/>
      <c r="K810" s="4"/>
      <c r="L810" s="5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">
      <c r="A811" s="1"/>
      <c r="B811" s="1"/>
      <c r="C811" s="2"/>
      <c r="D811" s="2"/>
      <c r="E811" s="2"/>
      <c r="F811" s="2"/>
      <c r="G811" s="1"/>
      <c r="H811" s="1"/>
      <c r="I811" s="1"/>
      <c r="J811" s="3"/>
      <c r="K811" s="4"/>
      <c r="L811" s="5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">
      <c r="A812" s="1"/>
      <c r="B812" s="1"/>
      <c r="C812" s="2"/>
      <c r="D812" s="2"/>
      <c r="E812" s="2"/>
      <c r="F812" s="2"/>
      <c r="G812" s="1"/>
      <c r="H812" s="1"/>
      <c r="I812" s="1"/>
      <c r="J812" s="3"/>
      <c r="K812" s="4"/>
      <c r="L812" s="5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">
      <c r="A813" s="1"/>
      <c r="B813" s="1"/>
      <c r="C813" s="2"/>
      <c r="D813" s="2"/>
      <c r="E813" s="2"/>
      <c r="F813" s="2"/>
      <c r="G813" s="1"/>
      <c r="H813" s="1"/>
      <c r="I813" s="1"/>
      <c r="J813" s="3"/>
      <c r="K813" s="4"/>
      <c r="L813" s="5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">
      <c r="A814" s="1"/>
      <c r="B814" s="1"/>
      <c r="C814" s="2"/>
      <c r="D814" s="2"/>
      <c r="E814" s="2"/>
      <c r="F814" s="2"/>
      <c r="G814" s="1"/>
      <c r="H814" s="1"/>
      <c r="I814" s="1"/>
      <c r="J814" s="3"/>
      <c r="K814" s="4"/>
      <c r="L814" s="5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">
      <c r="A815" s="1"/>
      <c r="B815" s="1"/>
      <c r="C815" s="2"/>
      <c r="D815" s="2"/>
      <c r="E815" s="2"/>
      <c r="F815" s="2"/>
      <c r="G815" s="1"/>
      <c r="H815" s="1"/>
      <c r="I815" s="1"/>
      <c r="J815" s="3"/>
      <c r="K815" s="4"/>
      <c r="L815" s="5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">
      <c r="A816" s="1"/>
      <c r="B816" s="1"/>
      <c r="C816" s="2"/>
      <c r="D816" s="2"/>
      <c r="E816" s="2"/>
      <c r="F816" s="2"/>
      <c r="G816" s="1"/>
      <c r="H816" s="1"/>
      <c r="I816" s="1"/>
      <c r="J816" s="3"/>
      <c r="K816" s="4"/>
      <c r="L816" s="5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">
      <c r="A817" s="1"/>
      <c r="B817" s="1"/>
      <c r="C817" s="2"/>
      <c r="D817" s="2"/>
      <c r="E817" s="2"/>
      <c r="F817" s="2"/>
      <c r="G817" s="1"/>
      <c r="H817" s="1"/>
      <c r="I817" s="1"/>
      <c r="J817" s="3"/>
      <c r="K817" s="4"/>
      <c r="L817" s="5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">
      <c r="A818" s="1"/>
      <c r="B818" s="1"/>
      <c r="C818" s="2"/>
      <c r="D818" s="2"/>
      <c r="E818" s="2"/>
      <c r="F818" s="2"/>
      <c r="G818" s="1"/>
      <c r="H818" s="1"/>
      <c r="I818" s="1"/>
      <c r="J818" s="3"/>
      <c r="K818" s="4"/>
      <c r="L818" s="5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">
      <c r="A819" s="1"/>
      <c r="B819" s="1"/>
      <c r="C819" s="2"/>
      <c r="D819" s="2"/>
      <c r="E819" s="2"/>
      <c r="F819" s="2"/>
      <c r="G819" s="1"/>
      <c r="H819" s="1"/>
      <c r="I819" s="1"/>
      <c r="J819" s="3"/>
      <c r="K819" s="4"/>
      <c r="L819" s="5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">
      <c r="A820" s="1"/>
      <c r="B820" s="1"/>
      <c r="C820" s="2"/>
      <c r="D820" s="2"/>
      <c r="E820" s="2"/>
      <c r="F820" s="2"/>
      <c r="G820" s="1"/>
      <c r="H820" s="1"/>
      <c r="I820" s="1"/>
      <c r="J820" s="3"/>
      <c r="K820" s="4"/>
      <c r="L820" s="5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">
      <c r="A821" s="1"/>
      <c r="B821" s="1"/>
      <c r="C821" s="2"/>
      <c r="D821" s="2"/>
      <c r="E821" s="2"/>
      <c r="F821" s="2"/>
      <c r="G821" s="1"/>
      <c r="H821" s="1"/>
      <c r="I821" s="1"/>
      <c r="J821" s="3"/>
      <c r="K821" s="4"/>
      <c r="L821" s="5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">
      <c r="A822" s="1"/>
      <c r="B822" s="1"/>
      <c r="C822" s="2"/>
      <c r="D822" s="2"/>
      <c r="E822" s="2"/>
      <c r="F822" s="2"/>
      <c r="G822" s="1"/>
      <c r="H822" s="1"/>
      <c r="I822" s="1"/>
      <c r="J822" s="3"/>
      <c r="K822" s="4"/>
      <c r="L822" s="5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">
      <c r="A823" s="1"/>
      <c r="B823" s="1"/>
      <c r="C823" s="2"/>
      <c r="D823" s="2"/>
      <c r="E823" s="2"/>
      <c r="F823" s="2"/>
      <c r="G823" s="1"/>
      <c r="H823" s="1"/>
      <c r="I823" s="1"/>
      <c r="J823" s="3"/>
      <c r="K823" s="4"/>
      <c r="L823" s="5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">
      <c r="A824" s="1"/>
      <c r="B824" s="1"/>
      <c r="C824" s="2"/>
      <c r="D824" s="2"/>
      <c r="E824" s="2"/>
      <c r="F824" s="2"/>
      <c r="G824" s="1"/>
      <c r="H824" s="1"/>
      <c r="I824" s="1"/>
      <c r="J824" s="3"/>
      <c r="K824" s="4"/>
      <c r="L824" s="5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">
      <c r="A825" s="1"/>
      <c r="B825" s="1"/>
      <c r="C825" s="2"/>
      <c r="D825" s="2"/>
      <c r="E825" s="2"/>
      <c r="F825" s="2"/>
      <c r="G825" s="1"/>
      <c r="H825" s="1"/>
      <c r="I825" s="1"/>
      <c r="J825" s="3"/>
      <c r="K825" s="4"/>
      <c r="L825" s="5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">
      <c r="A826" s="1"/>
      <c r="B826" s="1"/>
      <c r="C826" s="2"/>
      <c r="D826" s="2"/>
      <c r="E826" s="2"/>
      <c r="F826" s="2"/>
      <c r="G826" s="1"/>
      <c r="H826" s="1"/>
      <c r="I826" s="1"/>
      <c r="J826" s="3"/>
      <c r="K826" s="4"/>
      <c r="L826" s="5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">
      <c r="A827" s="1"/>
      <c r="B827" s="1"/>
      <c r="C827" s="2"/>
      <c r="D827" s="2"/>
      <c r="E827" s="2"/>
      <c r="F827" s="2"/>
      <c r="G827" s="1"/>
      <c r="H827" s="1"/>
      <c r="I827" s="1"/>
      <c r="J827" s="3"/>
      <c r="K827" s="4"/>
      <c r="L827" s="5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">
      <c r="A828" s="1"/>
      <c r="B828" s="1"/>
      <c r="C828" s="2"/>
      <c r="D828" s="2"/>
      <c r="E828" s="2"/>
      <c r="F828" s="2"/>
      <c r="G828" s="1"/>
      <c r="H828" s="1"/>
      <c r="I828" s="1"/>
      <c r="J828" s="3"/>
      <c r="K828" s="4"/>
      <c r="L828" s="5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">
      <c r="A829" s="1"/>
      <c r="B829" s="1"/>
      <c r="C829" s="2"/>
      <c r="D829" s="2"/>
      <c r="E829" s="2"/>
      <c r="F829" s="2"/>
      <c r="G829" s="1"/>
      <c r="H829" s="1"/>
      <c r="I829" s="1"/>
      <c r="J829" s="3"/>
      <c r="K829" s="4"/>
      <c r="L829" s="5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">
      <c r="A830" s="1"/>
      <c r="B830" s="1"/>
      <c r="C830" s="2"/>
      <c r="D830" s="2"/>
      <c r="E830" s="2"/>
      <c r="F830" s="2"/>
      <c r="G830" s="1"/>
      <c r="H830" s="1"/>
      <c r="I830" s="1"/>
      <c r="J830" s="3"/>
      <c r="K830" s="4"/>
      <c r="L830" s="5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">
      <c r="A831" s="1"/>
      <c r="B831" s="1"/>
      <c r="C831" s="2"/>
      <c r="D831" s="2"/>
      <c r="E831" s="2"/>
      <c r="F831" s="2"/>
      <c r="G831" s="1"/>
      <c r="H831" s="1"/>
      <c r="I831" s="1"/>
      <c r="J831" s="3"/>
      <c r="K831" s="4"/>
      <c r="L831" s="5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">
      <c r="A832" s="1"/>
      <c r="B832" s="1"/>
      <c r="C832" s="2"/>
      <c r="D832" s="2"/>
      <c r="E832" s="2"/>
      <c r="F832" s="2"/>
      <c r="G832" s="1"/>
      <c r="H832" s="1"/>
      <c r="I832" s="1"/>
      <c r="J832" s="3"/>
      <c r="K832" s="4"/>
      <c r="L832" s="5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">
      <c r="A833" s="1"/>
      <c r="B833" s="1"/>
      <c r="C833" s="2"/>
      <c r="D833" s="2"/>
      <c r="E833" s="2"/>
      <c r="F833" s="2"/>
      <c r="G833" s="1"/>
      <c r="H833" s="1"/>
      <c r="I833" s="1"/>
      <c r="J833" s="3"/>
      <c r="K833" s="4"/>
      <c r="L833" s="5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">
      <c r="A834" s="1"/>
      <c r="B834" s="1"/>
      <c r="C834" s="2"/>
      <c r="D834" s="2"/>
      <c r="E834" s="2"/>
      <c r="F834" s="2"/>
      <c r="G834" s="1"/>
      <c r="H834" s="1"/>
      <c r="I834" s="1"/>
      <c r="J834" s="3"/>
      <c r="K834" s="4"/>
      <c r="L834" s="5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">
      <c r="A835" s="1"/>
      <c r="B835" s="1"/>
      <c r="C835" s="2"/>
      <c r="D835" s="2"/>
      <c r="E835" s="2"/>
      <c r="F835" s="2"/>
      <c r="G835" s="1"/>
      <c r="H835" s="1"/>
      <c r="I835" s="1"/>
      <c r="J835" s="3"/>
      <c r="K835" s="4"/>
      <c r="L835" s="5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">
      <c r="A836" s="1"/>
      <c r="B836" s="1"/>
      <c r="C836" s="2"/>
      <c r="D836" s="2"/>
      <c r="E836" s="2"/>
      <c r="F836" s="2"/>
      <c r="G836" s="1"/>
      <c r="H836" s="1"/>
      <c r="I836" s="1"/>
      <c r="J836" s="3"/>
      <c r="K836" s="4"/>
      <c r="L836" s="5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">
      <c r="A837" s="1"/>
      <c r="B837" s="1"/>
      <c r="C837" s="2"/>
      <c r="D837" s="2"/>
      <c r="E837" s="2"/>
      <c r="F837" s="2"/>
      <c r="G837" s="1"/>
      <c r="H837" s="1"/>
      <c r="I837" s="1"/>
      <c r="J837" s="3"/>
      <c r="K837" s="4"/>
      <c r="L837" s="5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">
      <c r="A838" s="1"/>
      <c r="B838" s="1"/>
      <c r="C838" s="2"/>
      <c r="D838" s="2"/>
      <c r="E838" s="2"/>
      <c r="F838" s="2"/>
      <c r="G838" s="1"/>
      <c r="H838" s="1"/>
      <c r="I838" s="1"/>
      <c r="J838" s="3"/>
      <c r="K838" s="4"/>
      <c r="L838" s="5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">
      <c r="A839" s="1"/>
      <c r="B839" s="1"/>
      <c r="C839" s="2"/>
      <c r="D839" s="2"/>
      <c r="E839" s="2"/>
      <c r="F839" s="2"/>
      <c r="G839" s="1"/>
      <c r="H839" s="1"/>
      <c r="I839" s="1"/>
      <c r="J839" s="3"/>
      <c r="K839" s="4"/>
      <c r="L839" s="5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">
      <c r="A840" s="1"/>
      <c r="B840" s="1"/>
      <c r="C840" s="2"/>
      <c r="D840" s="2"/>
      <c r="E840" s="2"/>
      <c r="F840" s="2"/>
      <c r="G840" s="1"/>
      <c r="H840" s="1"/>
      <c r="I840" s="1"/>
      <c r="J840" s="3"/>
      <c r="K840" s="4"/>
      <c r="L840" s="5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">
      <c r="A841" s="1"/>
      <c r="B841" s="1"/>
      <c r="C841" s="2"/>
      <c r="D841" s="2"/>
      <c r="E841" s="2"/>
      <c r="F841" s="2"/>
      <c r="G841" s="1"/>
      <c r="H841" s="1"/>
      <c r="I841" s="1"/>
      <c r="J841" s="3"/>
      <c r="K841" s="4"/>
      <c r="L841" s="5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">
      <c r="A842" s="1"/>
      <c r="B842" s="1"/>
      <c r="C842" s="2"/>
      <c r="D842" s="2"/>
      <c r="E842" s="2"/>
      <c r="F842" s="2"/>
      <c r="G842" s="1"/>
      <c r="H842" s="1"/>
      <c r="I842" s="1"/>
      <c r="J842" s="3"/>
      <c r="K842" s="4"/>
      <c r="L842" s="5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">
      <c r="A843" s="1"/>
      <c r="B843" s="1"/>
      <c r="C843" s="2"/>
      <c r="D843" s="2"/>
      <c r="E843" s="2"/>
      <c r="F843" s="2"/>
      <c r="G843" s="1"/>
      <c r="H843" s="1"/>
      <c r="I843" s="1"/>
      <c r="J843" s="3"/>
      <c r="K843" s="4"/>
      <c r="L843" s="5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">
      <c r="A844" s="1"/>
      <c r="B844" s="1"/>
      <c r="C844" s="2"/>
      <c r="D844" s="2"/>
      <c r="E844" s="2"/>
      <c r="F844" s="2"/>
      <c r="G844" s="1"/>
      <c r="H844" s="1"/>
      <c r="I844" s="1"/>
      <c r="J844" s="3"/>
      <c r="K844" s="4"/>
      <c r="L844" s="5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">
      <c r="A845" s="1"/>
      <c r="B845" s="1"/>
      <c r="C845" s="2"/>
      <c r="D845" s="2"/>
      <c r="E845" s="2"/>
      <c r="F845" s="2"/>
      <c r="G845" s="1"/>
      <c r="H845" s="1"/>
      <c r="I845" s="1"/>
      <c r="J845" s="3"/>
      <c r="K845" s="4"/>
      <c r="L845" s="5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">
      <c r="A846" s="1"/>
      <c r="B846" s="1"/>
      <c r="C846" s="2"/>
      <c r="D846" s="2"/>
      <c r="E846" s="2"/>
      <c r="F846" s="2"/>
      <c r="G846" s="1"/>
      <c r="H846" s="1"/>
      <c r="I846" s="1"/>
      <c r="J846" s="3"/>
      <c r="K846" s="4"/>
      <c r="L846" s="5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">
      <c r="A847" s="1"/>
      <c r="B847" s="1"/>
      <c r="C847" s="2"/>
      <c r="D847" s="2"/>
      <c r="E847" s="2"/>
      <c r="F847" s="2"/>
      <c r="G847" s="1"/>
      <c r="H847" s="1"/>
      <c r="I847" s="1"/>
      <c r="J847" s="3"/>
      <c r="K847" s="4"/>
      <c r="L847" s="5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">
      <c r="A848" s="1"/>
      <c r="B848" s="1"/>
      <c r="C848" s="2"/>
      <c r="D848" s="2"/>
      <c r="E848" s="2"/>
      <c r="F848" s="2"/>
      <c r="G848" s="1"/>
      <c r="H848" s="1"/>
      <c r="I848" s="1"/>
      <c r="J848" s="3"/>
      <c r="K848" s="4"/>
      <c r="L848" s="5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">
      <c r="A849" s="1"/>
      <c r="B849" s="1"/>
      <c r="C849" s="2"/>
      <c r="D849" s="2"/>
      <c r="E849" s="2"/>
      <c r="F849" s="2"/>
      <c r="G849" s="1"/>
      <c r="H849" s="1"/>
      <c r="I849" s="1"/>
      <c r="J849" s="3"/>
      <c r="K849" s="4"/>
      <c r="L849" s="5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">
      <c r="A850" s="1"/>
      <c r="B850" s="1"/>
      <c r="C850" s="2"/>
      <c r="D850" s="2"/>
      <c r="E850" s="2"/>
      <c r="F850" s="2"/>
      <c r="G850" s="1"/>
      <c r="H850" s="1"/>
      <c r="I850" s="1"/>
      <c r="J850" s="3"/>
      <c r="K850" s="4"/>
      <c r="L850" s="5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">
      <c r="A851" s="1"/>
      <c r="B851" s="1"/>
      <c r="C851" s="2"/>
      <c r="D851" s="2"/>
      <c r="E851" s="2"/>
      <c r="F851" s="2"/>
      <c r="G851" s="1"/>
      <c r="H851" s="1"/>
      <c r="I851" s="1"/>
      <c r="J851" s="3"/>
      <c r="K851" s="4"/>
      <c r="L851" s="5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">
      <c r="A852" s="1"/>
      <c r="B852" s="1"/>
      <c r="C852" s="2"/>
      <c r="D852" s="2"/>
      <c r="E852" s="2"/>
      <c r="F852" s="2"/>
      <c r="G852" s="1"/>
      <c r="H852" s="1"/>
      <c r="I852" s="1"/>
      <c r="J852" s="3"/>
      <c r="K852" s="4"/>
      <c r="L852" s="5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">
      <c r="A853" s="1"/>
      <c r="B853" s="1"/>
      <c r="C853" s="2"/>
      <c r="D853" s="2"/>
      <c r="E853" s="2"/>
      <c r="F853" s="2"/>
      <c r="G853" s="1"/>
      <c r="H853" s="1"/>
      <c r="I853" s="1"/>
      <c r="J853" s="3"/>
      <c r="K853" s="4"/>
      <c r="L853" s="5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">
      <c r="A854" s="1"/>
      <c r="B854" s="1"/>
      <c r="C854" s="2"/>
      <c r="D854" s="2"/>
      <c r="E854" s="2"/>
      <c r="F854" s="2"/>
      <c r="G854" s="1"/>
      <c r="H854" s="1"/>
      <c r="I854" s="1"/>
      <c r="J854" s="3"/>
      <c r="K854" s="4"/>
      <c r="L854" s="5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">
      <c r="A855" s="1"/>
      <c r="B855" s="1"/>
      <c r="C855" s="2"/>
      <c r="D855" s="2"/>
      <c r="E855" s="2"/>
      <c r="F855" s="2"/>
      <c r="G855" s="1"/>
      <c r="H855" s="1"/>
      <c r="I855" s="1"/>
      <c r="J855" s="3"/>
      <c r="K855" s="4"/>
      <c r="L855" s="5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">
      <c r="A856" s="1"/>
      <c r="B856" s="1"/>
      <c r="C856" s="2"/>
      <c r="D856" s="2"/>
      <c r="E856" s="2"/>
      <c r="F856" s="2"/>
      <c r="G856" s="1"/>
      <c r="H856" s="1"/>
      <c r="I856" s="1"/>
      <c r="J856" s="3"/>
      <c r="K856" s="4"/>
      <c r="L856" s="5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">
      <c r="A857" s="1"/>
      <c r="B857" s="1"/>
      <c r="C857" s="2"/>
      <c r="D857" s="2"/>
      <c r="E857" s="2"/>
      <c r="F857" s="2"/>
      <c r="G857" s="1"/>
      <c r="H857" s="1"/>
      <c r="I857" s="1"/>
      <c r="J857" s="3"/>
      <c r="K857" s="4"/>
      <c r="L857" s="5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">
      <c r="A858" s="1"/>
      <c r="B858" s="1"/>
      <c r="C858" s="2"/>
      <c r="D858" s="2"/>
      <c r="E858" s="2"/>
      <c r="F858" s="2"/>
      <c r="G858" s="1"/>
      <c r="H858" s="1"/>
      <c r="I858" s="1"/>
      <c r="J858" s="3"/>
      <c r="K858" s="4"/>
      <c r="L858" s="5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">
      <c r="A859" s="1"/>
      <c r="B859" s="1"/>
      <c r="C859" s="2"/>
      <c r="D859" s="2"/>
      <c r="E859" s="2"/>
      <c r="F859" s="2"/>
      <c r="G859" s="1"/>
      <c r="H859" s="1"/>
      <c r="I859" s="1"/>
      <c r="J859" s="3"/>
      <c r="K859" s="4"/>
      <c r="L859" s="5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">
      <c r="A860" s="1"/>
      <c r="B860" s="1"/>
      <c r="C860" s="2"/>
      <c r="D860" s="2"/>
      <c r="E860" s="2"/>
      <c r="F860" s="2"/>
      <c r="G860" s="1"/>
      <c r="H860" s="1"/>
      <c r="I860" s="1"/>
      <c r="J860" s="3"/>
      <c r="K860" s="4"/>
      <c r="L860" s="5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">
      <c r="A861" s="1"/>
      <c r="B861" s="1"/>
      <c r="C861" s="2"/>
      <c r="D861" s="2"/>
      <c r="E861" s="2"/>
      <c r="F861" s="2"/>
      <c r="G861" s="1"/>
      <c r="H861" s="1"/>
      <c r="I861" s="1"/>
      <c r="J861" s="3"/>
      <c r="K861" s="4"/>
      <c r="L861" s="5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">
      <c r="A862" s="1"/>
      <c r="B862" s="1"/>
      <c r="C862" s="2"/>
      <c r="D862" s="2"/>
      <c r="E862" s="2"/>
      <c r="F862" s="2"/>
      <c r="G862" s="1"/>
      <c r="H862" s="1"/>
      <c r="I862" s="1"/>
      <c r="J862" s="3"/>
      <c r="K862" s="4"/>
      <c r="L862" s="5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">
      <c r="A863" s="1"/>
      <c r="B863" s="1"/>
      <c r="C863" s="2"/>
      <c r="D863" s="2"/>
      <c r="E863" s="2"/>
      <c r="F863" s="2"/>
      <c r="G863" s="1"/>
      <c r="H863" s="1"/>
      <c r="I863" s="1"/>
      <c r="J863" s="3"/>
      <c r="K863" s="4"/>
      <c r="L863" s="5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">
      <c r="A864" s="1"/>
      <c r="B864" s="1"/>
      <c r="C864" s="2"/>
      <c r="D864" s="2"/>
      <c r="E864" s="2"/>
      <c r="F864" s="2"/>
      <c r="G864" s="1"/>
      <c r="H864" s="1"/>
      <c r="I864" s="1"/>
      <c r="J864" s="3"/>
      <c r="K864" s="4"/>
      <c r="L864" s="5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">
      <c r="A865" s="1"/>
      <c r="B865" s="1"/>
      <c r="C865" s="2"/>
      <c r="D865" s="2"/>
      <c r="E865" s="2"/>
      <c r="F865" s="2"/>
      <c r="G865" s="1"/>
      <c r="H865" s="1"/>
      <c r="I865" s="1"/>
      <c r="J865" s="3"/>
      <c r="K865" s="4"/>
      <c r="L865" s="5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">
      <c r="A866" s="1"/>
      <c r="B866" s="1"/>
      <c r="C866" s="2"/>
      <c r="D866" s="2"/>
      <c r="E866" s="2"/>
      <c r="F866" s="2"/>
      <c r="G866" s="1"/>
      <c r="H866" s="1"/>
      <c r="I866" s="1"/>
      <c r="J866" s="3"/>
      <c r="K866" s="4"/>
      <c r="L866" s="5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">
      <c r="A867" s="1"/>
      <c r="B867" s="1"/>
      <c r="C867" s="2"/>
      <c r="D867" s="2"/>
      <c r="E867" s="2"/>
      <c r="F867" s="2"/>
      <c r="G867" s="1"/>
      <c r="H867" s="1"/>
      <c r="I867" s="1"/>
      <c r="J867" s="3"/>
      <c r="K867" s="4"/>
      <c r="L867" s="5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">
      <c r="A868" s="1"/>
      <c r="B868" s="1"/>
      <c r="C868" s="2"/>
      <c r="D868" s="2"/>
      <c r="E868" s="2"/>
      <c r="F868" s="2"/>
      <c r="G868" s="1"/>
      <c r="H868" s="1"/>
      <c r="I868" s="1"/>
      <c r="J868" s="3"/>
      <c r="K868" s="4"/>
      <c r="L868" s="5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">
      <c r="A869" s="1"/>
      <c r="B869" s="1"/>
      <c r="C869" s="2"/>
      <c r="D869" s="2"/>
      <c r="E869" s="2"/>
      <c r="F869" s="2"/>
      <c r="G869" s="1"/>
      <c r="H869" s="1"/>
      <c r="I869" s="1"/>
      <c r="J869" s="3"/>
      <c r="K869" s="4"/>
      <c r="L869" s="5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">
      <c r="A870" s="1"/>
      <c r="B870" s="1"/>
      <c r="C870" s="2"/>
      <c r="D870" s="2"/>
      <c r="E870" s="2"/>
      <c r="F870" s="2"/>
      <c r="G870" s="1"/>
      <c r="H870" s="1"/>
      <c r="I870" s="1"/>
      <c r="J870" s="3"/>
      <c r="K870" s="4"/>
      <c r="L870" s="5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">
      <c r="A871" s="1"/>
      <c r="B871" s="1"/>
      <c r="C871" s="2"/>
      <c r="D871" s="2"/>
      <c r="E871" s="2"/>
      <c r="F871" s="2"/>
      <c r="G871" s="1"/>
      <c r="H871" s="1"/>
      <c r="I871" s="1"/>
      <c r="J871" s="3"/>
      <c r="K871" s="4"/>
      <c r="L871" s="5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">
      <c r="A872" s="1"/>
      <c r="B872" s="1"/>
      <c r="C872" s="2"/>
      <c r="D872" s="2"/>
      <c r="E872" s="2"/>
      <c r="F872" s="2"/>
      <c r="G872" s="1"/>
      <c r="H872" s="1"/>
      <c r="I872" s="1"/>
      <c r="J872" s="3"/>
      <c r="K872" s="4"/>
      <c r="L872" s="5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">
      <c r="A873" s="1"/>
      <c r="B873" s="1"/>
      <c r="C873" s="2"/>
      <c r="D873" s="2"/>
      <c r="E873" s="2"/>
      <c r="F873" s="2"/>
      <c r="G873" s="1"/>
      <c r="H873" s="1"/>
      <c r="I873" s="1"/>
      <c r="J873" s="3"/>
      <c r="K873" s="4"/>
      <c r="L873" s="5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">
      <c r="A874" s="1"/>
      <c r="B874" s="1"/>
      <c r="C874" s="2"/>
      <c r="D874" s="2"/>
      <c r="E874" s="2"/>
      <c r="F874" s="2"/>
      <c r="G874" s="1"/>
      <c r="H874" s="1"/>
      <c r="I874" s="1"/>
      <c r="J874" s="3"/>
      <c r="K874" s="4"/>
      <c r="L874" s="5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">
      <c r="A875" s="1"/>
      <c r="B875" s="1"/>
      <c r="C875" s="2"/>
      <c r="D875" s="2"/>
      <c r="E875" s="2"/>
      <c r="F875" s="2"/>
      <c r="G875" s="1"/>
      <c r="H875" s="1"/>
      <c r="I875" s="1"/>
      <c r="J875" s="3"/>
      <c r="K875" s="4"/>
      <c r="L875" s="5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">
      <c r="A876" s="1"/>
      <c r="B876" s="1"/>
      <c r="C876" s="2"/>
      <c r="D876" s="2"/>
      <c r="E876" s="2"/>
      <c r="F876" s="2"/>
      <c r="G876" s="1"/>
      <c r="H876" s="1"/>
      <c r="I876" s="1"/>
      <c r="J876" s="3"/>
      <c r="K876" s="4"/>
      <c r="L876" s="5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">
      <c r="A877" s="1"/>
      <c r="B877" s="1"/>
      <c r="C877" s="2"/>
      <c r="D877" s="2"/>
      <c r="E877" s="2"/>
      <c r="F877" s="2"/>
      <c r="G877" s="1"/>
      <c r="H877" s="1"/>
      <c r="I877" s="1"/>
      <c r="J877" s="3"/>
      <c r="K877" s="4"/>
      <c r="L877" s="5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">
      <c r="A878" s="1"/>
      <c r="B878" s="1"/>
      <c r="C878" s="2"/>
      <c r="D878" s="2"/>
      <c r="E878" s="2"/>
      <c r="F878" s="2"/>
      <c r="G878" s="1"/>
      <c r="H878" s="1"/>
      <c r="I878" s="1"/>
      <c r="J878" s="3"/>
      <c r="K878" s="4"/>
      <c r="L878" s="5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">
      <c r="A879" s="1"/>
      <c r="B879" s="1"/>
      <c r="C879" s="2"/>
      <c r="D879" s="2"/>
      <c r="E879" s="2"/>
      <c r="F879" s="2"/>
      <c r="G879" s="1"/>
      <c r="H879" s="1"/>
      <c r="I879" s="1"/>
      <c r="J879" s="3"/>
      <c r="K879" s="4"/>
      <c r="L879" s="5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">
      <c r="A880" s="1"/>
      <c r="B880" s="1"/>
      <c r="C880" s="2"/>
      <c r="D880" s="2"/>
      <c r="E880" s="2"/>
      <c r="F880" s="2"/>
      <c r="G880" s="1"/>
      <c r="H880" s="1"/>
      <c r="I880" s="1"/>
      <c r="J880" s="3"/>
      <c r="K880" s="4"/>
      <c r="L880" s="5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">
      <c r="A881" s="1"/>
      <c r="B881" s="1"/>
      <c r="C881" s="2"/>
      <c r="D881" s="2"/>
      <c r="E881" s="2"/>
      <c r="F881" s="2"/>
      <c r="G881" s="1"/>
      <c r="H881" s="1"/>
      <c r="I881" s="1"/>
      <c r="J881" s="3"/>
      <c r="K881" s="4"/>
      <c r="L881" s="5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">
      <c r="A882" s="1"/>
      <c r="B882" s="1"/>
      <c r="C882" s="2"/>
      <c r="D882" s="2"/>
      <c r="E882" s="2"/>
      <c r="F882" s="2"/>
      <c r="G882" s="1"/>
      <c r="H882" s="1"/>
      <c r="I882" s="1"/>
      <c r="J882" s="3"/>
      <c r="K882" s="4"/>
      <c r="L882" s="5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">
      <c r="A883" s="1"/>
      <c r="B883" s="1"/>
      <c r="C883" s="2"/>
      <c r="D883" s="2"/>
      <c r="E883" s="2"/>
      <c r="F883" s="2"/>
      <c r="G883" s="1"/>
      <c r="H883" s="1"/>
      <c r="I883" s="1"/>
      <c r="J883" s="3"/>
      <c r="K883" s="4"/>
      <c r="L883" s="5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">
      <c r="A884" s="1"/>
      <c r="B884" s="1"/>
      <c r="C884" s="2"/>
      <c r="D884" s="2"/>
      <c r="E884" s="2"/>
      <c r="F884" s="2"/>
      <c r="G884" s="1"/>
      <c r="H884" s="1"/>
      <c r="I884" s="1"/>
      <c r="J884" s="3"/>
      <c r="K884" s="4"/>
      <c r="L884" s="5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">
      <c r="A885" s="1"/>
      <c r="B885" s="1"/>
      <c r="C885" s="2"/>
      <c r="D885" s="2"/>
      <c r="E885" s="2"/>
      <c r="F885" s="2"/>
      <c r="G885" s="1"/>
      <c r="H885" s="1"/>
      <c r="I885" s="1"/>
      <c r="J885" s="3"/>
      <c r="K885" s="4"/>
      <c r="L885" s="5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">
      <c r="A886" s="1"/>
      <c r="B886" s="1"/>
      <c r="C886" s="2"/>
      <c r="D886" s="2"/>
      <c r="E886" s="2"/>
      <c r="F886" s="2"/>
      <c r="G886" s="1"/>
      <c r="H886" s="1"/>
      <c r="I886" s="1"/>
      <c r="J886" s="3"/>
      <c r="K886" s="4"/>
      <c r="L886" s="5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">
      <c r="A887" s="1"/>
      <c r="B887" s="1"/>
      <c r="C887" s="2"/>
      <c r="D887" s="2"/>
      <c r="E887" s="2"/>
      <c r="F887" s="2"/>
      <c r="G887" s="1"/>
      <c r="H887" s="1"/>
      <c r="I887" s="1"/>
      <c r="J887" s="3"/>
      <c r="K887" s="4"/>
      <c r="L887" s="5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">
      <c r="A888" s="1"/>
      <c r="B888" s="1"/>
      <c r="C888" s="2"/>
      <c r="D888" s="2"/>
      <c r="E888" s="2"/>
      <c r="F888" s="2"/>
      <c r="G888" s="1"/>
      <c r="H888" s="1"/>
      <c r="I888" s="1"/>
      <c r="J888" s="3"/>
      <c r="K888" s="4"/>
      <c r="L888" s="5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">
      <c r="A889" s="1"/>
      <c r="B889" s="1"/>
      <c r="C889" s="2"/>
      <c r="D889" s="2"/>
      <c r="E889" s="2"/>
      <c r="F889" s="2"/>
      <c r="G889" s="1"/>
      <c r="H889" s="1"/>
      <c r="I889" s="1"/>
      <c r="J889" s="3"/>
      <c r="K889" s="4"/>
      <c r="L889" s="5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">
      <c r="A890" s="1"/>
      <c r="B890" s="1"/>
      <c r="C890" s="2"/>
      <c r="D890" s="2"/>
      <c r="E890" s="2"/>
      <c r="F890" s="2"/>
      <c r="G890" s="1"/>
      <c r="H890" s="1"/>
      <c r="I890" s="1"/>
      <c r="J890" s="3"/>
      <c r="K890" s="4"/>
      <c r="L890" s="5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">
      <c r="A891" s="1"/>
      <c r="B891" s="1"/>
      <c r="C891" s="2"/>
      <c r="D891" s="2"/>
      <c r="E891" s="2"/>
      <c r="F891" s="2"/>
      <c r="G891" s="1"/>
      <c r="H891" s="1"/>
      <c r="I891" s="1"/>
      <c r="J891" s="3"/>
      <c r="K891" s="4"/>
      <c r="L891" s="5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">
      <c r="A892" s="1"/>
      <c r="B892" s="1"/>
      <c r="C892" s="2"/>
      <c r="D892" s="2"/>
      <c r="E892" s="2"/>
      <c r="F892" s="2"/>
      <c r="G892" s="1"/>
      <c r="H892" s="1"/>
      <c r="I892" s="1"/>
      <c r="J892" s="3"/>
      <c r="K892" s="4"/>
      <c r="L892" s="5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">
      <c r="A893" s="1"/>
      <c r="B893" s="1"/>
      <c r="C893" s="2"/>
      <c r="D893" s="2"/>
      <c r="E893" s="2"/>
      <c r="F893" s="2"/>
      <c r="G893" s="1"/>
      <c r="H893" s="1"/>
      <c r="I893" s="1"/>
      <c r="J893" s="3"/>
      <c r="K893" s="4"/>
      <c r="L893" s="5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">
      <c r="A894" s="1"/>
      <c r="B894" s="1"/>
      <c r="C894" s="2"/>
      <c r="D894" s="2"/>
      <c r="E894" s="2"/>
      <c r="F894" s="2"/>
      <c r="G894" s="1"/>
      <c r="H894" s="1"/>
      <c r="I894" s="1"/>
      <c r="J894" s="3"/>
      <c r="K894" s="4"/>
      <c r="L894" s="5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">
      <c r="A895" s="1"/>
      <c r="B895" s="1"/>
      <c r="C895" s="2"/>
      <c r="D895" s="2"/>
      <c r="E895" s="2"/>
      <c r="F895" s="2"/>
      <c r="G895" s="1"/>
      <c r="H895" s="1"/>
      <c r="I895" s="1"/>
      <c r="J895" s="3"/>
      <c r="K895" s="4"/>
      <c r="L895" s="5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">
      <c r="A896" s="1"/>
      <c r="B896" s="1"/>
      <c r="C896" s="2"/>
      <c r="D896" s="2"/>
      <c r="E896" s="2"/>
      <c r="F896" s="2"/>
      <c r="G896" s="1"/>
      <c r="H896" s="1"/>
      <c r="I896" s="1"/>
      <c r="J896" s="3"/>
      <c r="K896" s="4"/>
      <c r="L896" s="5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">
      <c r="A897" s="1"/>
      <c r="B897" s="1"/>
      <c r="C897" s="2"/>
      <c r="D897" s="2"/>
      <c r="E897" s="2"/>
      <c r="F897" s="2"/>
      <c r="G897" s="1"/>
      <c r="H897" s="1"/>
      <c r="I897" s="1"/>
      <c r="J897" s="3"/>
      <c r="K897" s="4"/>
      <c r="L897" s="5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">
      <c r="A898" s="1"/>
      <c r="B898" s="1"/>
      <c r="C898" s="2"/>
      <c r="D898" s="2"/>
      <c r="E898" s="2"/>
      <c r="F898" s="2"/>
      <c r="G898" s="1"/>
      <c r="H898" s="1"/>
      <c r="I898" s="1"/>
      <c r="J898" s="3"/>
      <c r="K898" s="4"/>
      <c r="L898" s="5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">
      <c r="A899" s="1"/>
      <c r="B899" s="1"/>
      <c r="C899" s="2"/>
      <c r="D899" s="2"/>
      <c r="E899" s="2"/>
      <c r="F899" s="2"/>
      <c r="G899" s="1"/>
      <c r="H899" s="1"/>
      <c r="I899" s="1"/>
      <c r="J899" s="3"/>
      <c r="K899" s="4"/>
      <c r="L899" s="5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">
      <c r="A900" s="1"/>
      <c r="B900" s="1"/>
      <c r="C900" s="2"/>
      <c r="D900" s="2"/>
      <c r="E900" s="2"/>
      <c r="F900" s="2"/>
      <c r="G900" s="1"/>
      <c r="H900" s="1"/>
      <c r="I900" s="1"/>
      <c r="J900" s="3"/>
      <c r="K900" s="4"/>
      <c r="L900" s="5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">
      <c r="A901" s="1"/>
      <c r="B901" s="1"/>
      <c r="C901" s="2"/>
      <c r="D901" s="2"/>
      <c r="E901" s="2"/>
      <c r="F901" s="2"/>
      <c r="G901" s="1"/>
      <c r="H901" s="1"/>
      <c r="I901" s="1"/>
      <c r="J901" s="3"/>
      <c r="K901" s="4"/>
      <c r="L901" s="5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">
      <c r="A902" s="1"/>
      <c r="B902" s="1"/>
      <c r="C902" s="2"/>
      <c r="D902" s="2"/>
      <c r="E902" s="2"/>
      <c r="F902" s="2"/>
      <c r="G902" s="1"/>
      <c r="H902" s="1"/>
      <c r="I902" s="1"/>
      <c r="J902" s="3"/>
      <c r="K902" s="4"/>
      <c r="L902" s="5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">
      <c r="A903" s="1"/>
      <c r="B903" s="1"/>
      <c r="C903" s="2"/>
      <c r="D903" s="2"/>
      <c r="E903" s="2"/>
      <c r="F903" s="2"/>
      <c r="G903" s="1"/>
      <c r="H903" s="1"/>
      <c r="I903" s="1"/>
      <c r="J903" s="3"/>
      <c r="K903" s="4"/>
      <c r="L903" s="5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">
      <c r="A904" s="1"/>
      <c r="B904" s="1"/>
      <c r="C904" s="2"/>
      <c r="D904" s="2"/>
      <c r="E904" s="2"/>
      <c r="F904" s="2"/>
      <c r="G904" s="1"/>
      <c r="H904" s="1"/>
      <c r="I904" s="1"/>
      <c r="J904" s="3"/>
      <c r="K904" s="4"/>
      <c r="L904" s="5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">
      <c r="A905" s="1"/>
      <c r="B905" s="1"/>
      <c r="C905" s="2"/>
      <c r="D905" s="2"/>
      <c r="E905" s="2"/>
      <c r="F905" s="2"/>
      <c r="G905" s="1"/>
      <c r="H905" s="1"/>
      <c r="I905" s="1"/>
      <c r="J905" s="3"/>
      <c r="K905" s="4"/>
      <c r="L905" s="5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">
      <c r="A906" s="1"/>
      <c r="B906" s="1"/>
      <c r="C906" s="2"/>
      <c r="D906" s="2"/>
      <c r="E906" s="2"/>
      <c r="F906" s="2"/>
      <c r="G906" s="1"/>
      <c r="H906" s="1"/>
      <c r="I906" s="1"/>
      <c r="J906" s="3"/>
      <c r="K906" s="4"/>
      <c r="L906" s="5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">
      <c r="A907" s="1"/>
      <c r="B907" s="1"/>
      <c r="C907" s="2"/>
      <c r="D907" s="2"/>
      <c r="E907" s="2"/>
      <c r="F907" s="2"/>
      <c r="G907" s="1"/>
      <c r="H907" s="1"/>
      <c r="I907" s="1"/>
      <c r="J907" s="3"/>
      <c r="K907" s="4"/>
      <c r="L907" s="5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">
      <c r="A908" s="1"/>
      <c r="B908" s="1"/>
      <c r="C908" s="2"/>
      <c r="D908" s="2"/>
      <c r="E908" s="2"/>
      <c r="F908" s="2"/>
      <c r="G908" s="1"/>
      <c r="H908" s="1"/>
      <c r="I908" s="1"/>
      <c r="J908" s="3"/>
      <c r="K908" s="4"/>
      <c r="L908" s="5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">
      <c r="A909" s="1"/>
      <c r="B909" s="1"/>
      <c r="C909" s="2"/>
      <c r="D909" s="2"/>
      <c r="E909" s="2"/>
      <c r="F909" s="2"/>
      <c r="G909" s="1"/>
      <c r="H909" s="1"/>
      <c r="I909" s="1"/>
      <c r="J909" s="3"/>
      <c r="K909" s="4"/>
      <c r="L909" s="5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">
      <c r="A910" s="1"/>
      <c r="B910" s="1"/>
      <c r="C910" s="2"/>
      <c r="D910" s="2"/>
      <c r="E910" s="2"/>
      <c r="F910" s="2"/>
      <c r="G910" s="1"/>
      <c r="H910" s="1"/>
      <c r="I910" s="1"/>
      <c r="J910" s="3"/>
      <c r="K910" s="4"/>
      <c r="L910" s="5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">
      <c r="A911" s="1"/>
      <c r="B911" s="1"/>
      <c r="C911" s="2"/>
      <c r="D911" s="2"/>
      <c r="E911" s="2"/>
      <c r="F911" s="2"/>
      <c r="G911" s="1"/>
      <c r="H911" s="1"/>
      <c r="I911" s="1"/>
      <c r="J911" s="3"/>
      <c r="K911" s="4"/>
      <c r="L911" s="5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">
      <c r="A912" s="1"/>
      <c r="B912" s="1"/>
      <c r="C912" s="2"/>
      <c r="D912" s="2"/>
      <c r="E912" s="2"/>
      <c r="F912" s="2"/>
      <c r="G912" s="1"/>
      <c r="H912" s="1"/>
      <c r="I912" s="1"/>
      <c r="J912" s="3"/>
      <c r="K912" s="4"/>
      <c r="L912" s="5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">
      <c r="A913" s="1"/>
      <c r="B913" s="1"/>
      <c r="C913" s="2"/>
      <c r="D913" s="2"/>
      <c r="E913" s="2"/>
      <c r="F913" s="2"/>
      <c r="G913" s="1"/>
      <c r="H913" s="1"/>
      <c r="I913" s="1"/>
      <c r="J913" s="3"/>
      <c r="K913" s="4"/>
      <c r="L913" s="5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">
      <c r="A914" s="1"/>
      <c r="B914" s="1"/>
      <c r="C914" s="2"/>
      <c r="D914" s="2"/>
      <c r="E914" s="2"/>
      <c r="F914" s="2"/>
      <c r="G914" s="1"/>
      <c r="H914" s="1"/>
      <c r="I914" s="1"/>
      <c r="J914" s="3"/>
      <c r="K914" s="4"/>
      <c r="L914" s="5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">
      <c r="A915" s="1"/>
      <c r="B915" s="1"/>
      <c r="C915" s="2"/>
      <c r="D915" s="2"/>
      <c r="E915" s="2"/>
      <c r="F915" s="2"/>
      <c r="G915" s="1"/>
      <c r="H915" s="1"/>
      <c r="I915" s="1"/>
      <c r="J915" s="3"/>
      <c r="K915" s="4"/>
      <c r="L915" s="5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">
      <c r="A916" s="1"/>
      <c r="B916" s="1"/>
      <c r="C916" s="2"/>
      <c r="D916" s="2"/>
      <c r="E916" s="2"/>
      <c r="F916" s="2"/>
      <c r="G916" s="1"/>
      <c r="H916" s="1"/>
      <c r="I916" s="1"/>
      <c r="J916" s="3"/>
      <c r="K916" s="4"/>
      <c r="L916" s="5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">
      <c r="A917" s="1"/>
      <c r="B917" s="1"/>
      <c r="C917" s="2"/>
      <c r="D917" s="2"/>
      <c r="E917" s="2"/>
      <c r="F917" s="2"/>
      <c r="G917" s="1"/>
      <c r="H917" s="1"/>
      <c r="I917" s="1"/>
      <c r="J917" s="3"/>
      <c r="K917" s="4"/>
      <c r="L917" s="5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">
      <c r="A918" s="1"/>
      <c r="B918" s="1"/>
      <c r="C918" s="2"/>
      <c r="D918" s="2"/>
      <c r="E918" s="2"/>
      <c r="F918" s="2"/>
      <c r="G918" s="1"/>
      <c r="H918" s="1"/>
      <c r="I918" s="1"/>
      <c r="J918" s="3"/>
      <c r="K918" s="4"/>
      <c r="L918" s="5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">
      <c r="A919" s="1"/>
      <c r="B919" s="1"/>
      <c r="C919" s="2"/>
      <c r="D919" s="2"/>
      <c r="E919" s="2"/>
      <c r="F919" s="2"/>
      <c r="G919" s="1"/>
      <c r="H919" s="1"/>
      <c r="I919" s="1"/>
      <c r="J919" s="3"/>
      <c r="K919" s="4"/>
      <c r="L919" s="5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">
      <c r="A920" s="1"/>
      <c r="B920" s="1"/>
      <c r="C920" s="2"/>
      <c r="D920" s="2"/>
      <c r="E920" s="2"/>
      <c r="F920" s="2"/>
      <c r="G920" s="1"/>
      <c r="H920" s="1"/>
      <c r="I920" s="1"/>
      <c r="J920" s="3"/>
      <c r="K920" s="4"/>
      <c r="L920" s="5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">
      <c r="A921" s="1"/>
      <c r="B921" s="1"/>
      <c r="C921" s="2"/>
      <c r="D921" s="2"/>
      <c r="E921" s="2"/>
      <c r="F921" s="2"/>
      <c r="G921" s="1"/>
      <c r="H921" s="1"/>
      <c r="I921" s="1"/>
      <c r="J921" s="3"/>
      <c r="K921" s="4"/>
      <c r="L921" s="5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">
      <c r="A922" s="1"/>
      <c r="B922" s="1"/>
      <c r="C922" s="2"/>
      <c r="D922" s="2"/>
      <c r="E922" s="2"/>
      <c r="F922" s="2"/>
      <c r="G922" s="1"/>
      <c r="H922" s="1"/>
      <c r="I922" s="1"/>
      <c r="J922" s="3"/>
      <c r="K922" s="4"/>
      <c r="L922" s="5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">
      <c r="A923" s="1"/>
      <c r="B923" s="1"/>
      <c r="C923" s="2"/>
      <c r="D923" s="2"/>
      <c r="E923" s="2"/>
      <c r="F923" s="2"/>
      <c r="G923" s="1"/>
      <c r="H923" s="1"/>
      <c r="I923" s="1"/>
      <c r="J923" s="3"/>
      <c r="K923" s="4"/>
      <c r="L923" s="5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">
      <c r="A924" s="1"/>
      <c r="B924" s="1"/>
      <c r="C924" s="2"/>
      <c r="D924" s="2"/>
      <c r="E924" s="2"/>
      <c r="F924" s="2"/>
      <c r="G924" s="1"/>
      <c r="H924" s="1"/>
      <c r="I924" s="1"/>
      <c r="J924" s="3"/>
      <c r="K924" s="4"/>
      <c r="L924" s="5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">
      <c r="A925" s="1"/>
      <c r="B925" s="1"/>
      <c r="C925" s="2"/>
      <c r="D925" s="2"/>
      <c r="E925" s="2"/>
      <c r="F925" s="2"/>
      <c r="G925" s="1"/>
      <c r="H925" s="1"/>
      <c r="I925" s="1"/>
      <c r="J925" s="3"/>
      <c r="K925" s="4"/>
      <c r="L925" s="5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">
      <c r="A926" s="1"/>
      <c r="B926" s="1"/>
      <c r="C926" s="2"/>
      <c r="D926" s="2"/>
      <c r="E926" s="2"/>
      <c r="F926" s="2"/>
      <c r="G926" s="1"/>
      <c r="H926" s="1"/>
      <c r="I926" s="1"/>
      <c r="J926" s="3"/>
      <c r="K926" s="4"/>
      <c r="L926" s="5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">
      <c r="A927" s="1"/>
      <c r="B927" s="1"/>
      <c r="C927" s="2"/>
      <c r="D927" s="2"/>
      <c r="E927" s="2"/>
      <c r="F927" s="2"/>
      <c r="G927" s="1"/>
      <c r="H927" s="1"/>
      <c r="I927" s="1"/>
      <c r="J927" s="3"/>
      <c r="K927" s="4"/>
      <c r="L927" s="5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">
      <c r="A928" s="1"/>
      <c r="B928" s="1"/>
      <c r="C928" s="2"/>
      <c r="D928" s="2"/>
      <c r="E928" s="2"/>
      <c r="F928" s="2"/>
      <c r="G928" s="1"/>
      <c r="H928" s="1"/>
      <c r="I928" s="1"/>
      <c r="J928" s="3"/>
      <c r="K928" s="4"/>
      <c r="L928" s="5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">
      <c r="A929" s="1"/>
      <c r="B929" s="1"/>
      <c r="C929" s="2"/>
      <c r="D929" s="2"/>
      <c r="E929" s="2"/>
      <c r="F929" s="2"/>
      <c r="G929" s="1"/>
      <c r="H929" s="1"/>
      <c r="I929" s="1"/>
      <c r="J929" s="3"/>
      <c r="K929" s="4"/>
      <c r="L929" s="5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">
      <c r="A930" s="1"/>
      <c r="B930" s="1"/>
      <c r="C930" s="2"/>
      <c r="D930" s="2"/>
      <c r="E930" s="2"/>
      <c r="F930" s="2"/>
      <c r="G930" s="1"/>
      <c r="H930" s="1"/>
      <c r="I930" s="1"/>
      <c r="J930" s="3"/>
      <c r="K930" s="4"/>
      <c r="L930" s="5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">
      <c r="A931" s="1"/>
      <c r="B931" s="1"/>
      <c r="C931" s="2"/>
      <c r="D931" s="2"/>
      <c r="E931" s="2"/>
      <c r="F931" s="2"/>
      <c r="G931" s="1"/>
      <c r="H931" s="1"/>
      <c r="I931" s="1"/>
      <c r="J931" s="3"/>
      <c r="K931" s="4"/>
      <c r="L931" s="5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">
      <c r="A932" s="1"/>
      <c r="B932" s="1"/>
      <c r="C932" s="2"/>
      <c r="D932" s="2"/>
      <c r="E932" s="2"/>
      <c r="F932" s="2"/>
      <c r="G932" s="1"/>
      <c r="H932" s="1"/>
      <c r="I932" s="1"/>
      <c r="J932" s="3"/>
      <c r="K932" s="4"/>
      <c r="L932" s="5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">
      <c r="A933" s="1"/>
      <c r="B933" s="1"/>
      <c r="C933" s="2"/>
      <c r="D933" s="2"/>
      <c r="E933" s="2"/>
      <c r="F933" s="2"/>
      <c r="G933" s="1"/>
      <c r="H933" s="1"/>
      <c r="I933" s="1"/>
      <c r="J933" s="3"/>
      <c r="K933" s="4"/>
      <c r="L933" s="5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">
      <c r="A934" s="1"/>
      <c r="B934" s="1"/>
      <c r="C934" s="2"/>
      <c r="D934" s="2"/>
      <c r="E934" s="2"/>
      <c r="F934" s="2"/>
      <c r="G934" s="1"/>
      <c r="H934" s="1"/>
      <c r="I934" s="1"/>
      <c r="J934" s="3"/>
      <c r="K934" s="4"/>
      <c r="L934" s="5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">
      <c r="A935" s="1"/>
      <c r="B935" s="1"/>
      <c r="C935" s="2"/>
      <c r="D935" s="2"/>
      <c r="E935" s="2"/>
      <c r="F935" s="2"/>
      <c r="G935" s="1"/>
      <c r="H935" s="1"/>
      <c r="I935" s="1"/>
      <c r="J935" s="3"/>
      <c r="K935" s="4"/>
      <c r="L935" s="5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">
      <c r="A936" s="1"/>
      <c r="B936" s="1"/>
      <c r="C936" s="2"/>
      <c r="D936" s="2"/>
      <c r="E936" s="2"/>
      <c r="F936" s="2"/>
      <c r="G936" s="1"/>
      <c r="H936" s="1"/>
      <c r="I936" s="1"/>
      <c r="J936" s="3"/>
      <c r="K936" s="4"/>
      <c r="L936" s="5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">
      <c r="A937" s="1"/>
      <c r="B937" s="1"/>
      <c r="C937" s="2"/>
      <c r="D937" s="2"/>
      <c r="E937" s="2"/>
      <c r="F937" s="2"/>
      <c r="G937" s="1"/>
      <c r="H937" s="1"/>
      <c r="I937" s="1"/>
      <c r="J937" s="3"/>
      <c r="K937" s="4"/>
      <c r="L937" s="5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">
      <c r="A938" s="1"/>
      <c r="B938" s="1"/>
      <c r="C938" s="2"/>
      <c r="D938" s="2"/>
      <c r="E938" s="2"/>
      <c r="F938" s="2"/>
      <c r="G938" s="1"/>
      <c r="H938" s="1"/>
      <c r="I938" s="1"/>
      <c r="J938" s="3"/>
      <c r="K938" s="4"/>
      <c r="L938" s="5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">
      <c r="A939" s="1"/>
      <c r="B939" s="1"/>
      <c r="C939" s="2"/>
      <c r="D939" s="2"/>
      <c r="E939" s="2"/>
      <c r="F939" s="2"/>
      <c r="G939" s="1"/>
      <c r="H939" s="1"/>
      <c r="I939" s="1"/>
      <c r="J939" s="3"/>
      <c r="K939" s="4"/>
      <c r="L939" s="5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">
      <c r="A940" s="1"/>
      <c r="B940" s="1"/>
      <c r="C940" s="2"/>
      <c r="D940" s="2"/>
      <c r="E940" s="2"/>
      <c r="F940" s="2"/>
      <c r="G940" s="1"/>
      <c r="H940" s="1"/>
      <c r="I940" s="1"/>
      <c r="J940" s="3"/>
      <c r="K940" s="4"/>
      <c r="L940" s="5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">
      <c r="A941" s="1"/>
      <c r="B941" s="1"/>
      <c r="C941" s="2"/>
      <c r="D941" s="2"/>
      <c r="E941" s="2"/>
      <c r="F941" s="2"/>
      <c r="G941" s="1"/>
      <c r="H941" s="1"/>
      <c r="I941" s="1"/>
      <c r="J941" s="3"/>
      <c r="K941" s="4"/>
      <c r="L941" s="5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">
      <c r="A942" s="1"/>
      <c r="B942" s="1"/>
      <c r="C942" s="2"/>
      <c r="D942" s="2"/>
      <c r="E942" s="2"/>
      <c r="F942" s="2"/>
      <c r="G942" s="1"/>
      <c r="H942" s="1"/>
      <c r="I942" s="1"/>
      <c r="J942" s="3"/>
      <c r="K942" s="4"/>
      <c r="L942" s="5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">
      <c r="A943" s="1"/>
      <c r="B943" s="1"/>
      <c r="C943" s="2"/>
      <c r="D943" s="2"/>
      <c r="E943" s="2"/>
      <c r="F943" s="2"/>
      <c r="G943" s="1"/>
      <c r="H943" s="1"/>
      <c r="I943" s="1"/>
      <c r="J943" s="3"/>
      <c r="K943" s="4"/>
      <c r="L943" s="5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">
      <c r="A944" s="1"/>
      <c r="B944" s="1"/>
      <c r="C944" s="2"/>
      <c r="D944" s="2"/>
      <c r="E944" s="2"/>
      <c r="F944" s="2"/>
      <c r="G944" s="1"/>
      <c r="H944" s="1"/>
      <c r="I944" s="1"/>
      <c r="J944" s="3"/>
      <c r="K944" s="4"/>
      <c r="L944" s="5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">
      <c r="A945" s="1"/>
      <c r="B945" s="1"/>
      <c r="C945" s="2"/>
      <c r="D945" s="2"/>
      <c r="E945" s="2"/>
      <c r="F945" s="2"/>
      <c r="G945" s="1"/>
      <c r="H945" s="1"/>
      <c r="I945" s="1"/>
      <c r="J945" s="3"/>
      <c r="K945" s="4"/>
      <c r="L945" s="5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">
      <c r="A946" s="1"/>
      <c r="B946" s="1"/>
      <c r="C946" s="2"/>
      <c r="D946" s="2"/>
      <c r="E946" s="2"/>
      <c r="F946" s="2"/>
      <c r="G946" s="1"/>
      <c r="H946" s="1"/>
      <c r="I946" s="1"/>
      <c r="J946" s="3"/>
      <c r="K946" s="4"/>
      <c r="L946" s="5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">
      <c r="A947" s="1"/>
      <c r="B947" s="1"/>
      <c r="C947" s="2"/>
      <c r="D947" s="2"/>
      <c r="E947" s="2"/>
      <c r="F947" s="2"/>
      <c r="G947" s="1"/>
      <c r="H947" s="1"/>
      <c r="I947" s="1"/>
      <c r="J947" s="3"/>
      <c r="K947" s="4"/>
      <c r="L947" s="5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">
      <c r="A948" s="1"/>
      <c r="B948" s="1"/>
      <c r="C948" s="2"/>
      <c r="D948" s="2"/>
      <c r="E948" s="2"/>
      <c r="F948" s="2"/>
      <c r="G948" s="1"/>
      <c r="H948" s="1"/>
      <c r="I948" s="1"/>
      <c r="J948" s="3"/>
      <c r="K948" s="4"/>
      <c r="L948" s="5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">
      <c r="A949" s="1"/>
      <c r="B949" s="1"/>
      <c r="C949" s="2"/>
      <c r="D949" s="2"/>
      <c r="E949" s="2"/>
      <c r="F949" s="2"/>
      <c r="G949" s="1"/>
      <c r="H949" s="1"/>
      <c r="I949" s="1"/>
      <c r="J949" s="3"/>
      <c r="K949" s="4"/>
      <c r="L949" s="5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">
      <c r="A950" s="1"/>
      <c r="B950" s="1"/>
      <c r="C950" s="2"/>
      <c r="D950" s="2"/>
      <c r="E950" s="2"/>
      <c r="F950" s="2"/>
      <c r="G950" s="1"/>
      <c r="H950" s="1"/>
      <c r="I950" s="1"/>
      <c r="J950" s="3"/>
      <c r="K950" s="4"/>
      <c r="L950" s="5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">
      <c r="A951" s="1"/>
      <c r="B951" s="1"/>
      <c r="C951" s="2"/>
      <c r="D951" s="2"/>
      <c r="E951" s="2"/>
      <c r="F951" s="2"/>
      <c r="G951" s="1"/>
      <c r="H951" s="1"/>
      <c r="I951" s="1"/>
      <c r="J951" s="3"/>
      <c r="K951" s="4"/>
      <c r="L951" s="5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">
      <c r="A952" s="1"/>
      <c r="B952" s="1"/>
      <c r="C952" s="2"/>
      <c r="D952" s="2"/>
      <c r="E952" s="2"/>
      <c r="F952" s="2"/>
      <c r="G952" s="1"/>
      <c r="H952" s="1"/>
      <c r="I952" s="1"/>
      <c r="J952" s="3"/>
      <c r="K952" s="4"/>
      <c r="L952" s="5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">
      <c r="A953" s="1"/>
      <c r="B953" s="1"/>
      <c r="C953" s="2"/>
      <c r="D953" s="2"/>
      <c r="E953" s="2"/>
      <c r="F953" s="2"/>
      <c r="G953" s="1"/>
      <c r="H953" s="1"/>
      <c r="I953" s="1"/>
      <c r="J953" s="3"/>
      <c r="K953" s="4"/>
      <c r="L953" s="5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">
      <c r="A954" s="1"/>
      <c r="B954" s="1"/>
      <c r="C954" s="2"/>
      <c r="D954" s="2"/>
      <c r="E954" s="2"/>
      <c r="F954" s="2"/>
      <c r="G954" s="1"/>
      <c r="H954" s="1"/>
      <c r="I954" s="1"/>
      <c r="J954" s="3"/>
      <c r="K954" s="4"/>
      <c r="L954" s="5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">
      <c r="A955" s="1"/>
      <c r="B955" s="1"/>
      <c r="C955" s="2"/>
      <c r="D955" s="2"/>
      <c r="E955" s="2"/>
      <c r="F955" s="2"/>
      <c r="G955" s="1"/>
      <c r="H955" s="1"/>
      <c r="I955" s="1"/>
      <c r="J955" s="3"/>
      <c r="K955" s="4"/>
      <c r="L955" s="5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">
      <c r="A956" s="1"/>
      <c r="B956" s="1"/>
      <c r="C956" s="2"/>
      <c r="D956" s="2"/>
      <c r="E956" s="2"/>
      <c r="F956" s="2"/>
      <c r="G956" s="1"/>
      <c r="H956" s="1"/>
      <c r="I956" s="1"/>
      <c r="J956" s="3"/>
      <c r="K956" s="4"/>
      <c r="L956" s="5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">
      <c r="A957" s="1"/>
      <c r="B957" s="1"/>
      <c r="C957" s="2"/>
      <c r="D957" s="2"/>
      <c r="E957" s="2"/>
      <c r="F957" s="2"/>
      <c r="G957" s="1"/>
      <c r="H957" s="1"/>
      <c r="I957" s="1"/>
      <c r="J957" s="3"/>
      <c r="K957" s="4"/>
      <c r="L957" s="5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">
      <c r="A958" s="1"/>
      <c r="B958" s="1"/>
      <c r="C958" s="2"/>
      <c r="D958" s="2"/>
      <c r="E958" s="2"/>
      <c r="F958" s="2"/>
      <c r="G958" s="1"/>
      <c r="H958" s="1"/>
      <c r="I958" s="1"/>
      <c r="J958" s="3"/>
      <c r="K958" s="4"/>
      <c r="L958" s="5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">
      <c r="A959" s="1"/>
      <c r="B959" s="1"/>
      <c r="C959" s="2"/>
      <c r="D959" s="2"/>
      <c r="E959" s="2"/>
      <c r="F959" s="2"/>
      <c r="G959" s="1"/>
      <c r="H959" s="1"/>
      <c r="I959" s="1"/>
      <c r="J959" s="3"/>
      <c r="K959" s="4"/>
      <c r="L959" s="5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">
      <c r="A960" s="1"/>
      <c r="B960" s="1"/>
      <c r="C960" s="2"/>
      <c r="D960" s="2"/>
      <c r="E960" s="2"/>
      <c r="F960" s="2"/>
      <c r="G960" s="1"/>
      <c r="H960" s="1"/>
      <c r="I960" s="1"/>
      <c r="J960" s="3"/>
      <c r="K960" s="4"/>
      <c r="L960" s="5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">
      <c r="A961" s="1"/>
      <c r="B961" s="1"/>
      <c r="C961" s="2"/>
      <c r="D961" s="2"/>
      <c r="E961" s="2"/>
      <c r="F961" s="2"/>
      <c r="G961" s="1"/>
      <c r="H961" s="1"/>
      <c r="I961" s="1"/>
      <c r="J961" s="3"/>
      <c r="K961" s="4"/>
      <c r="L961" s="5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">
      <c r="A962" s="1"/>
      <c r="B962" s="1"/>
      <c r="C962" s="2"/>
      <c r="D962" s="2"/>
      <c r="E962" s="2"/>
      <c r="F962" s="2"/>
      <c r="G962" s="1"/>
      <c r="H962" s="1"/>
      <c r="I962" s="1"/>
      <c r="J962" s="3"/>
      <c r="K962" s="4"/>
      <c r="L962" s="5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">
      <c r="A963" s="1"/>
      <c r="B963" s="1"/>
      <c r="C963" s="2"/>
      <c r="D963" s="2"/>
      <c r="E963" s="2"/>
      <c r="F963" s="2"/>
      <c r="G963" s="1"/>
      <c r="H963" s="1"/>
      <c r="I963" s="1"/>
      <c r="J963" s="3"/>
      <c r="K963" s="4"/>
      <c r="L963" s="5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">
      <c r="A964" s="1"/>
      <c r="B964" s="1"/>
      <c r="C964" s="2"/>
      <c r="D964" s="2"/>
      <c r="E964" s="2"/>
      <c r="F964" s="2"/>
      <c r="G964" s="1"/>
      <c r="H964" s="1"/>
      <c r="I964" s="1"/>
      <c r="J964" s="3"/>
      <c r="K964" s="4"/>
      <c r="L964" s="5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">
      <c r="A965" s="1"/>
      <c r="B965" s="1"/>
      <c r="C965" s="2"/>
      <c r="D965" s="2"/>
      <c r="E965" s="2"/>
      <c r="F965" s="2"/>
      <c r="G965" s="1"/>
      <c r="H965" s="1"/>
      <c r="I965" s="1"/>
      <c r="J965" s="3"/>
      <c r="K965" s="4"/>
      <c r="L965" s="5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">
      <c r="A966" s="1"/>
      <c r="B966" s="1"/>
      <c r="C966" s="2"/>
      <c r="D966" s="2"/>
      <c r="E966" s="2"/>
      <c r="F966" s="2"/>
      <c r="G966" s="1"/>
      <c r="H966" s="1"/>
      <c r="I966" s="1"/>
      <c r="J966" s="3"/>
      <c r="K966" s="4"/>
      <c r="L966" s="5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">
      <c r="A967" s="1"/>
      <c r="B967" s="1"/>
      <c r="C967" s="2"/>
      <c r="D967" s="2"/>
      <c r="E967" s="2"/>
      <c r="F967" s="2"/>
      <c r="G967" s="1"/>
      <c r="H967" s="1"/>
      <c r="I967" s="1"/>
      <c r="J967" s="3"/>
      <c r="K967" s="4"/>
      <c r="L967" s="5"/>
      <c r="M967" s="1"/>
      <c r="N967" s="1"/>
      <c r="O967" s="1"/>
      <c r="P967" s="1"/>
      <c r="Q967" s="1"/>
      <c r="R967" s="1"/>
      <c r="S967" s="1"/>
      <c r="T967" s="1"/>
      <c r="U967" s="1"/>
    </row>
  </sheetData>
  <mergeCells count="2">
    <mergeCell ref="H3:J3"/>
    <mergeCell ref="Q5:R5"/>
  </mergeCells>
  <conditionalFormatting sqref="K5 K9:K58 K68:K117">
    <cfRule type="notContainsBlanks" dxfId="3" priority="1">
      <formula>LEN(TRIM(K5))&gt;0</formula>
    </cfRule>
  </conditionalFormatting>
  <hyperlinks>
    <hyperlink ref="F3" r:id="rId1" location="basic" xr:uid="{00000000-0004-0000-0000-000000000000}"/>
    <hyperlink ref="G3" r:id="rId2" xr:uid="{00000000-0004-0000-0000-000001000000}"/>
    <hyperlink ref="H3" r:id="rId3" xr:uid="{00000000-0004-0000-0000-000002000000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62"/>
  <sheetViews>
    <sheetView tabSelected="1" topLeftCell="Q1" workbookViewId="0">
      <pane ySplit="3" topLeftCell="A4" activePane="bottomLeft" state="frozen"/>
      <selection pane="bottomLeft" activeCell="D86" sqref="D86"/>
    </sheetView>
  </sheetViews>
  <sheetFormatPr baseColWidth="10" defaultColWidth="12.6640625" defaultRowHeight="15.75" customHeight="1"/>
  <cols>
    <col min="6" max="6" width="14" customWidth="1"/>
  </cols>
  <sheetData>
    <row r="1" spans="1:25" ht="15.75" customHeight="1">
      <c r="I1" s="67" t="s">
        <v>137</v>
      </c>
      <c r="J1" s="194" t="s">
        <v>3</v>
      </c>
      <c r="K1" s="195"/>
      <c r="L1" s="195"/>
      <c r="M1" s="10" t="s">
        <v>4</v>
      </c>
      <c r="N1" s="11"/>
      <c r="O1" s="12"/>
      <c r="P1" s="6"/>
      <c r="Q1" s="13" t="s">
        <v>5</v>
      </c>
      <c r="R1" s="6"/>
      <c r="S1" s="13" t="s">
        <v>6</v>
      </c>
      <c r="T1" s="12"/>
      <c r="U1" s="13" t="s">
        <v>5</v>
      </c>
    </row>
    <row r="2" spans="1:25" ht="15.75" customHeight="1">
      <c r="A2" s="13" t="s">
        <v>7</v>
      </c>
      <c r="B2" s="13" t="s">
        <v>138</v>
      </c>
      <c r="C2" s="13" t="s">
        <v>8</v>
      </c>
      <c r="D2" s="8" t="s">
        <v>139</v>
      </c>
      <c r="E2" s="8" t="s">
        <v>140</v>
      </c>
      <c r="F2" s="8" t="s">
        <v>141</v>
      </c>
      <c r="G2" s="8" t="s">
        <v>142</v>
      </c>
      <c r="H2" s="8" t="s">
        <v>12</v>
      </c>
      <c r="I2" s="13" t="s">
        <v>13</v>
      </c>
      <c r="J2" s="13" t="s">
        <v>14</v>
      </c>
      <c r="K2" s="12"/>
      <c r="L2" s="14" t="s">
        <v>15</v>
      </c>
      <c r="M2" s="10" t="s">
        <v>16</v>
      </c>
      <c r="N2" s="15" t="s">
        <v>17</v>
      </c>
      <c r="O2" s="13" t="s">
        <v>18</v>
      </c>
      <c r="P2" s="13"/>
      <c r="Q2" s="13" t="s">
        <v>19</v>
      </c>
      <c r="R2" s="13" t="s">
        <v>20</v>
      </c>
      <c r="S2" s="13" t="s">
        <v>21</v>
      </c>
      <c r="T2" s="12"/>
      <c r="U2" s="13" t="s">
        <v>22</v>
      </c>
      <c r="V2" s="16" t="s">
        <v>143</v>
      </c>
      <c r="W2" s="16" t="s">
        <v>1183</v>
      </c>
      <c r="Y2" s="16" t="s">
        <v>23</v>
      </c>
    </row>
    <row r="3" spans="1:25" ht="15.75" customHeight="1">
      <c r="A3" s="68"/>
      <c r="B3" s="17"/>
      <c r="C3" s="17"/>
      <c r="D3" s="69"/>
      <c r="E3" s="70"/>
      <c r="F3" s="7"/>
      <c r="G3" s="18">
        <v>81000000</v>
      </c>
      <c r="H3" s="18">
        <v>17000000</v>
      </c>
      <c r="I3" s="19">
        <v>7761620150</v>
      </c>
      <c r="J3" s="20">
        <v>30635595</v>
      </c>
      <c r="K3" s="6"/>
      <c r="L3" s="21">
        <f>H3/I3</f>
        <v>2.1902643612364873E-3</v>
      </c>
      <c r="M3" s="22">
        <f>G3/MAX(H3,1)</f>
        <v>4.7647058823529411</v>
      </c>
      <c r="N3" s="23">
        <f>G3/I3</f>
        <v>1.0435965485891499E-2</v>
      </c>
      <c r="O3" s="22">
        <f>G3/J3</f>
        <v>2.6439832488972388</v>
      </c>
      <c r="P3" s="6"/>
      <c r="Q3" s="17" t="s">
        <v>25</v>
      </c>
      <c r="R3" s="17" t="s">
        <v>144</v>
      </c>
      <c r="S3" s="196" t="s">
        <v>27</v>
      </c>
      <c r="T3" s="195"/>
      <c r="U3" s="17" t="s">
        <v>25</v>
      </c>
    </row>
    <row r="4" spans="1:25" ht="15.75" customHeight="1">
      <c r="A4" s="68">
        <v>44700</v>
      </c>
      <c r="B4" s="17" t="s">
        <v>145</v>
      </c>
      <c r="C4" s="17" t="s">
        <v>146</v>
      </c>
      <c r="D4" s="69" t="s">
        <v>147</v>
      </c>
      <c r="E4" s="70"/>
      <c r="F4" s="70">
        <v>216</v>
      </c>
      <c r="G4" s="71">
        <v>202391</v>
      </c>
      <c r="H4" s="71">
        <v>35548</v>
      </c>
      <c r="I4" s="71">
        <v>1386213</v>
      </c>
      <c r="J4" s="6"/>
      <c r="K4" s="6"/>
      <c r="L4" s="21">
        <f t="shared" ref="L4:L26" si="0">(H4-1)/(MAX((I4-1),1))</f>
        <v>2.5643263800919341E-2</v>
      </c>
      <c r="M4" s="22">
        <f t="shared" ref="M4:M26" si="1">(G4-F4)/MAX(H4-1,1)</f>
        <v>5.6875404394182354</v>
      </c>
      <c r="N4" s="23">
        <f t="shared" ref="N4:N26" si="2">(G4-F4)/(I4-1)</f>
        <v>0.14584709986639849</v>
      </c>
      <c r="O4" s="6"/>
      <c r="P4" s="6"/>
      <c r="Q4" s="32">
        <f t="shared" ref="Q4:S4" si="3">L4/L$3</f>
        <v>11.707839589940068</v>
      </c>
      <c r="R4" s="32">
        <f t="shared" si="3"/>
        <v>1.1936813267914814</v>
      </c>
      <c r="S4" s="32">
        <f t="shared" si="3"/>
        <v>13.975429495581492</v>
      </c>
      <c r="T4" s="6"/>
      <c r="U4" s="32">
        <f>L4/US!$I$3</f>
        <v>1.1360270606288203</v>
      </c>
    </row>
    <row r="5" spans="1:25" ht="15.75" customHeight="1">
      <c r="A5" s="68">
        <v>44700</v>
      </c>
      <c r="B5" s="17" t="s">
        <v>148</v>
      </c>
      <c r="C5" s="17" t="s">
        <v>149</v>
      </c>
      <c r="D5" s="69" t="s">
        <v>147</v>
      </c>
      <c r="E5" s="70" t="s">
        <v>150</v>
      </c>
      <c r="F5" s="70">
        <v>105</v>
      </c>
      <c r="G5" s="70">
        <v>22931</v>
      </c>
      <c r="H5" s="70">
        <v>3409</v>
      </c>
      <c r="I5" s="17">
        <v>142476</v>
      </c>
      <c r="J5" s="1"/>
      <c r="K5" s="1"/>
      <c r="L5" s="21">
        <f t="shared" si="0"/>
        <v>2.3919985962449552E-2</v>
      </c>
      <c r="M5" s="22">
        <f t="shared" si="1"/>
        <v>6.697769953051643</v>
      </c>
      <c r="N5" s="23">
        <f t="shared" si="2"/>
        <v>0.16021056325671171</v>
      </c>
      <c r="O5" s="1"/>
      <c r="P5" s="1"/>
      <c r="Q5" s="32">
        <f t="shared" ref="Q5:S5" si="4">L5/L$3</f>
        <v>10.921049707874447</v>
      </c>
      <c r="R5" s="32">
        <f t="shared" si="4"/>
        <v>1.405704804961456</v>
      </c>
      <c r="S5" s="32">
        <f t="shared" si="4"/>
        <v>15.351772049582015</v>
      </c>
      <c r="T5" s="1"/>
      <c r="U5" s="32">
        <f>L5/US!$I$3</f>
        <v>1.0596838044551098</v>
      </c>
    </row>
    <row r="6" spans="1:25" ht="15.75" customHeight="1">
      <c r="A6" s="68">
        <v>44700</v>
      </c>
      <c r="B6" s="72" t="s">
        <v>151</v>
      </c>
      <c r="C6" s="72" t="s">
        <v>152</v>
      </c>
      <c r="D6" s="69" t="s">
        <v>147</v>
      </c>
      <c r="E6" s="71" t="s">
        <v>153</v>
      </c>
      <c r="F6" s="71">
        <v>186</v>
      </c>
      <c r="G6" s="71">
        <v>5191</v>
      </c>
      <c r="H6" s="71">
        <v>712</v>
      </c>
      <c r="I6" s="71">
        <v>37523</v>
      </c>
      <c r="J6" s="1"/>
      <c r="K6" s="1"/>
      <c r="L6" s="21">
        <f t="shared" si="0"/>
        <v>1.8948883321784554E-2</v>
      </c>
      <c r="M6" s="22">
        <f t="shared" si="1"/>
        <v>7.0393811533052038</v>
      </c>
      <c r="N6" s="23">
        <f t="shared" si="2"/>
        <v>0.13338841213154948</v>
      </c>
      <c r="O6" s="1"/>
      <c r="P6" s="1"/>
      <c r="Q6" s="32">
        <f t="shared" ref="Q6:S6" si="5">L6/L$3</f>
        <v>8.6514138006095251</v>
      </c>
      <c r="R6" s="32">
        <f t="shared" si="5"/>
        <v>1.4774009827924501</v>
      </c>
      <c r="S6" s="32">
        <f t="shared" si="5"/>
        <v>12.781607251564678</v>
      </c>
      <c r="T6" s="1"/>
      <c r="U6" s="32">
        <f>L6/US!$I$3</f>
        <v>0.83945804985532435</v>
      </c>
    </row>
    <row r="7" spans="1:25" ht="15.75" customHeight="1">
      <c r="A7" s="68">
        <v>44700</v>
      </c>
      <c r="B7" s="72" t="s">
        <v>154</v>
      </c>
      <c r="C7" s="72" t="s">
        <v>155</v>
      </c>
      <c r="D7" s="69" t="s">
        <v>147</v>
      </c>
      <c r="E7" s="71" t="s">
        <v>156</v>
      </c>
      <c r="F7" s="71">
        <v>119</v>
      </c>
      <c r="G7" s="71">
        <v>206</v>
      </c>
      <c r="H7" s="71">
        <v>20</v>
      </c>
      <c r="I7" s="71">
        <v>724</v>
      </c>
      <c r="J7" s="1"/>
      <c r="K7" s="1"/>
      <c r="L7" s="21">
        <f t="shared" si="0"/>
        <v>2.6279391424619641E-2</v>
      </c>
      <c r="M7" s="22">
        <f t="shared" si="1"/>
        <v>4.5789473684210522</v>
      </c>
      <c r="N7" s="23">
        <f t="shared" si="2"/>
        <v>0.12033195020746888</v>
      </c>
      <c r="O7" s="1"/>
      <c r="P7" s="1"/>
      <c r="Q7" s="32">
        <f t="shared" ref="Q7:S7" si="6">L7/L$3</f>
        <v>11.998273765356766</v>
      </c>
      <c r="R7" s="32">
        <f t="shared" si="6"/>
        <v>0.96101364522417143</v>
      </c>
      <c r="S7" s="32">
        <f t="shared" si="6"/>
        <v>11.530504807643052</v>
      </c>
      <c r="T7" s="1"/>
      <c r="U7" s="32">
        <f>L7/US!$I$3</f>
        <v>1.1642082703276864</v>
      </c>
    </row>
    <row r="8" spans="1:25" ht="15.75" customHeight="1">
      <c r="A8" s="68">
        <v>44700</v>
      </c>
      <c r="B8" s="72" t="s">
        <v>157</v>
      </c>
      <c r="C8" s="72" t="s">
        <v>158</v>
      </c>
      <c r="D8" s="69" t="s">
        <v>147</v>
      </c>
      <c r="E8" s="71" t="s">
        <v>159</v>
      </c>
      <c r="F8" s="71">
        <v>486</v>
      </c>
      <c r="G8" s="71">
        <v>36878</v>
      </c>
      <c r="H8" s="71">
        <v>5718</v>
      </c>
      <c r="I8" s="71">
        <v>534262</v>
      </c>
      <c r="L8" s="21">
        <f t="shared" si="0"/>
        <v>1.0700762361467522E-2</v>
      </c>
      <c r="M8" s="22">
        <f t="shared" si="1"/>
        <v>6.3655763512331642</v>
      </c>
      <c r="N8" s="23">
        <f t="shared" si="2"/>
        <v>6.8116519828323605E-2</v>
      </c>
      <c r="Q8" s="32">
        <f t="shared" ref="Q8:S8" si="7">L8/L$3</f>
        <v>4.8856031038310537</v>
      </c>
      <c r="R8" s="32">
        <f t="shared" si="7"/>
        <v>1.3359851601353554</v>
      </c>
      <c r="S8" s="32">
        <f t="shared" si="7"/>
        <v>6.5270932450295192</v>
      </c>
      <c r="U8" s="32">
        <f>L8/US!$I$3</f>
        <v>0.4740564893127856</v>
      </c>
    </row>
    <row r="9" spans="1:25" ht="15.75" customHeight="1">
      <c r="A9" s="68">
        <v>44700</v>
      </c>
      <c r="B9" s="72" t="s">
        <v>160</v>
      </c>
      <c r="C9" s="72" t="s">
        <v>161</v>
      </c>
      <c r="D9" s="69" t="s">
        <v>147</v>
      </c>
      <c r="E9" s="71" t="s">
        <v>162</v>
      </c>
      <c r="F9" s="71">
        <v>176</v>
      </c>
      <c r="G9" s="71">
        <v>11107</v>
      </c>
      <c r="H9" s="71">
        <v>2239</v>
      </c>
      <c r="I9" s="71">
        <v>80997</v>
      </c>
      <c r="L9" s="21">
        <f t="shared" si="0"/>
        <v>2.7630994123166577E-2</v>
      </c>
      <c r="M9" s="22">
        <f t="shared" si="1"/>
        <v>4.8842716711349423</v>
      </c>
      <c r="N9" s="23">
        <f t="shared" si="2"/>
        <v>0.13495728184107858</v>
      </c>
      <c r="Q9" s="32">
        <f t="shared" ref="Q9:S9" si="8">L9/L$3</f>
        <v>12.615369455935371</v>
      </c>
      <c r="R9" s="32">
        <f t="shared" si="8"/>
        <v>1.0250940544357285</v>
      </c>
      <c r="S9" s="32">
        <f t="shared" si="8"/>
        <v>12.931940223789439</v>
      </c>
      <c r="U9" s="32">
        <f>L9/US!$I$3</f>
        <v>1.2240858761070725</v>
      </c>
    </row>
    <row r="10" spans="1:25" ht="15.75" customHeight="1">
      <c r="A10" s="68">
        <v>44700</v>
      </c>
      <c r="B10" s="72" t="s">
        <v>163</v>
      </c>
      <c r="C10" s="72" t="s">
        <v>164</v>
      </c>
      <c r="D10" s="69" t="s">
        <v>147</v>
      </c>
      <c r="E10" s="71" t="s">
        <v>159</v>
      </c>
      <c r="F10" s="71">
        <v>155</v>
      </c>
      <c r="G10" s="71">
        <v>156</v>
      </c>
      <c r="H10" s="71">
        <v>2</v>
      </c>
      <c r="I10" s="71">
        <v>44</v>
      </c>
      <c r="L10" s="21">
        <f t="shared" si="0"/>
        <v>2.3255813953488372E-2</v>
      </c>
      <c r="M10" s="22">
        <f t="shared" si="1"/>
        <v>1</v>
      </c>
      <c r="N10" s="23">
        <f t="shared" si="2"/>
        <v>2.3255813953488372E-2</v>
      </c>
      <c r="Q10" s="32">
        <f t="shared" ref="Q10:S10" si="9">L10/L$3</f>
        <v>10.61781142270862</v>
      </c>
      <c r="R10" s="32">
        <f t="shared" si="9"/>
        <v>0.20987654320987656</v>
      </c>
      <c r="S10" s="32">
        <f t="shared" si="9"/>
        <v>2.2284295578524262</v>
      </c>
      <c r="U10" s="32">
        <f>L10/US!$I$3</f>
        <v>1.0302601951614654</v>
      </c>
    </row>
    <row r="11" spans="1:25" ht="15.75" customHeight="1">
      <c r="A11" s="68">
        <v>44700</v>
      </c>
      <c r="B11" s="72" t="s">
        <v>165</v>
      </c>
      <c r="C11" s="72" t="s">
        <v>166</v>
      </c>
      <c r="D11" s="69" t="s">
        <v>147</v>
      </c>
      <c r="E11" s="71" t="s">
        <v>167</v>
      </c>
      <c r="F11" s="71">
        <v>85</v>
      </c>
      <c r="G11" s="71">
        <v>25892</v>
      </c>
      <c r="H11" s="71">
        <v>4466</v>
      </c>
      <c r="I11" s="71">
        <v>835823</v>
      </c>
      <c r="L11" s="21">
        <f t="shared" si="0"/>
        <v>5.3420465122956803E-3</v>
      </c>
      <c r="M11" s="22">
        <f t="shared" si="1"/>
        <v>5.7798432250839866</v>
      </c>
      <c r="N11" s="23">
        <f t="shared" si="2"/>
        <v>3.0876191342175726E-2</v>
      </c>
      <c r="Q11" s="32">
        <f t="shared" ref="Q11:S11" si="10">L11/L$3</f>
        <v>2.4389962265924341</v>
      </c>
      <c r="R11" s="32">
        <f t="shared" si="10"/>
        <v>1.2130535163756515</v>
      </c>
      <c r="S11" s="32">
        <f t="shared" si="10"/>
        <v>2.958632949094897</v>
      </c>
      <c r="U11" s="32">
        <f>L11/US!$I$3</f>
        <v>0.23665900893973302</v>
      </c>
    </row>
    <row r="12" spans="1:25" ht="15.75" customHeight="1">
      <c r="A12" s="68">
        <v>44700</v>
      </c>
      <c r="B12" s="72" t="s">
        <v>168</v>
      </c>
      <c r="C12" s="72" t="s">
        <v>169</v>
      </c>
      <c r="D12" s="69" t="s">
        <v>147</v>
      </c>
      <c r="E12" s="71" t="s">
        <v>156</v>
      </c>
      <c r="F12" s="71">
        <v>11</v>
      </c>
      <c r="G12" s="71">
        <v>2239</v>
      </c>
      <c r="H12" s="71">
        <v>241</v>
      </c>
      <c r="I12" s="71">
        <v>6628</v>
      </c>
      <c r="L12" s="21">
        <f t="shared" si="0"/>
        <v>3.6215482118605702E-2</v>
      </c>
      <c r="M12" s="22">
        <f t="shared" si="1"/>
        <v>9.2833333333333332</v>
      </c>
      <c r="N12" s="23">
        <f t="shared" si="2"/>
        <v>0.33620039233438964</v>
      </c>
      <c r="Q12" s="32">
        <f t="shared" ref="Q12:S12" si="11">L12/L$3</f>
        <v>16.534753867866748</v>
      </c>
      <c r="R12" s="32">
        <f t="shared" si="11"/>
        <v>1.9483539094650206</v>
      </c>
      <c r="S12" s="32">
        <f t="shared" si="11"/>
        <v>32.215552340500054</v>
      </c>
      <c r="U12" s="32">
        <f>L12/US!$I$3</f>
        <v>1.6043888960413946</v>
      </c>
    </row>
    <row r="13" spans="1:25" ht="15.75" customHeight="1">
      <c r="A13" s="68">
        <v>44700</v>
      </c>
      <c r="B13" s="71" t="s">
        <v>170</v>
      </c>
      <c r="C13" s="71" t="s">
        <v>171</v>
      </c>
      <c r="D13" s="69" t="s">
        <v>147</v>
      </c>
      <c r="E13" s="71" t="s">
        <v>156</v>
      </c>
      <c r="F13" s="71">
        <v>13</v>
      </c>
      <c r="G13" s="71">
        <v>335927</v>
      </c>
      <c r="H13" s="71">
        <v>57043</v>
      </c>
      <c r="I13" s="71">
        <v>2583180</v>
      </c>
      <c r="L13" s="21">
        <f t="shared" si="0"/>
        <v>2.2082093420548867E-2</v>
      </c>
      <c r="M13" s="22">
        <f t="shared" si="1"/>
        <v>5.8888888888888893</v>
      </c>
      <c r="N13" s="23">
        <f t="shared" si="2"/>
        <v>0.13003899458767665</v>
      </c>
      <c r="Q13" s="32">
        <f t="shared" ref="Q13:S13" si="12">L13/L$3</f>
        <v>10.081930661594972</v>
      </c>
      <c r="R13" s="32">
        <f t="shared" si="12"/>
        <v>1.2359396433470509</v>
      </c>
      <c r="S13" s="32">
        <f t="shared" si="12"/>
        <v>12.460657786141383</v>
      </c>
      <c r="U13" s="32">
        <f>L13/US!$I$3</f>
        <v>0.97826298071222051</v>
      </c>
    </row>
    <row r="14" spans="1:25" ht="15.75" customHeight="1">
      <c r="A14" s="68">
        <v>44700</v>
      </c>
      <c r="B14" s="71" t="s">
        <v>172</v>
      </c>
      <c r="C14" s="71" t="s">
        <v>173</v>
      </c>
      <c r="D14" s="69" t="s">
        <v>147</v>
      </c>
      <c r="E14" s="71" t="s">
        <v>156</v>
      </c>
      <c r="F14" s="71">
        <v>48</v>
      </c>
      <c r="G14" s="71">
        <v>3953</v>
      </c>
      <c r="H14" s="71">
        <v>352</v>
      </c>
      <c r="I14" s="71">
        <v>9912</v>
      </c>
      <c r="L14" s="21">
        <f t="shared" si="0"/>
        <v>3.5415195237614772E-2</v>
      </c>
      <c r="M14" s="22">
        <f t="shared" si="1"/>
        <v>11.125356125356126</v>
      </c>
      <c r="N14" s="23">
        <f t="shared" si="2"/>
        <v>0.39400665926748057</v>
      </c>
      <c r="Q14" s="32">
        <f t="shared" ref="Q14:S14" si="13">L14/L$3</f>
        <v>16.169370174850286</v>
      </c>
      <c r="R14" s="32">
        <f t="shared" si="13"/>
        <v>2.3349512855685695</v>
      </c>
      <c r="S14" s="32">
        <f t="shared" si="13"/>
        <v>37.754691676600757</v>
      </c>
      <c r="U14" s="32">
        <f>L14/US!$I$3</f>
        <v>1.5689352361590148</v>
      </c>
    </row>
    <row r="15" spans="1:25" ht="15.75" customHeight="1">
      <c r="A15" s="68">
        <v>44700</v>
      </c>
      <c r="B15" s="71" t="s">
        <v>174</v>
      </c>
      <c r="C15" s="71" t="s">
        <v>175</v>
      </c>
      <c r="D15" s="69" t="s">
        <v>147</v>
      </c>
      <c r="E15" s="71" t="s">
        <v>176</v>
      </c>
      <c r="F15" s="71">
        <v>217</v>
      </c>
      <c r="G15" s="71">
        <v>4907</v>
      </c>
      <c r="H15" s="71">
        <v>810</v>
      </c>
      <c r="I15" s="71">
        <v>36172</v>
      </c>
      <c r="L15" s="21">
        <f t="shared" si="0"/>
        <v>2.2365983799176134E-2</v>
      </c>
      <c r="M15" s="22">
        <f t="shared" si="1"/>
        <v>5.7972805933250928</v>
      </c>
      <c r="N15" s="23">
        <f t="shared" si="2"/>
        <v>0.12966188382958724</v>
      </c>
      <c r="Q15" s="32">
        <f t="shared" ref="Q15:S15" si="14">L15/L$3</f>
        <v>10.211545325309356</v>
      </c>
      <c r="R15" s="32">
        <f t="shared" si="14"/>
        <v>1.2167132109447725</v>
      </c>
      <c r="S15" s="32">
        <f t="shared" si="14"/>
        <v>12.424522101465229</v>
      </c>
      <c r="U15" s="32">
        <f>L15/US!$I$3</f>
        <v>0.99083966185844718</v>
      </c>
    </row>
    <row r="16" spans="1:25" ht="15.75" customHeight="1">
      <c r="A16" s="68">
        <v>44700</v>
      </c>
      <c r="B16" s="71" t="s">
        <v>177</v>
      </c>
      <c r="C16" s="71" t="s">
        <v>178</v>
      </c>
      <c r="D16" s="69" t="s">
        <v>147</v>
      </c>
      <c r="E16" s="71" t="s">
        <v>179</v>
      </c>
      <c r="F16" s="71">
        <v>170</v>
      </c>
      <c r="G16" s="71">
        <v>93589</v>
      </c>
      <c r="H16" s="71">
        <v>15738</v>
      </c>
      <c r="I16" s="71">
        <v>708649</v>
      </c>
      <c r="L16" s="21">
        <f t="shared" si="0"/>
        <v>2.2207076009528003E-2</v>
      </c>
      <c r="M16" s="22">
        <f t="shared" si="1"/>
        <v>5.9362648535298979</v>
      </c>
      <c r="N16" s="23">
        <f t="shared" si="2"/>
        <v>0.13182708481502806</v>
      </c>
      <c r="Q16" s="32">
        <f t="shared" ref="Q16:S16" si="15">L16/L$3</f>
        <v>10.138993448713773</v>
      </c>
      <c r="R16" s="32">
        <f t="shared" si="15"/>
        <v>1.245882747037139</v>
      </c>
      <c r="S16" s="32">
        <f t="shared" si="15"/>
        <v>12.631997010075072</v>
      </c>
      <c r="U16" s="32">
        <f>L16/US!$I$3</f>
        <v>0.98379985793229796</v>
      </c>
    </row>
    <row r="17" spans="1:29" ht="15.75" customHeight="1">
      <c r="A17" s="68">
        <v>44700</v>
      </c>
      <c r="B17" s="71" t="s">
        <v>180</v>
      </c>
      <c r="C17" s="71" t="s">
        <v>181</v>
      </c>
      <c r="D17" s="69" t="s">
        <v>147</v>
      </c>
      <c r="F17" s="71">
        <v>245</v>
      </c>
      <c r="G17" s="71">
        <v>248</v>
      </c>
      <c r="H17" s="71">
        <v>3</v>
      </c>
      <c r="I17" s="71">
        <v>93</v>
      </c>
      <c r="L17" s="21">
        <f t="shared" si="0"/>
        <v>2.1739130434782608E-2</v>
      </c>
      <c r="M17" s="22">
        <f t="shared" si="1"/>
        <v>1.5</v>
      </c>
      <c r="N17" s="23">
        <f t="shared" si="2"/>
        <v>3.2608695652173912E-2</v>
      </c>
      <c r="Q17" s="32">
        <f t="shared" ref="Q17:S17" si="16">L17/L$3</f>
        <v>9.9253454603580575</v>
      </c>
      <c r="R17" s="32">
        <f t="shared" si="16"/>
        <v>0.31481481481481483</v>
      </c>
      <c r="S17" s="32">
        <f t="shared" si="16"/>
        <v>3.1246457930756844</v>
      </c>
      <c r="U17" s="32">
        <f>L17/US!$I$3</f>
        <v>0.9630693128683262</v>
      </c>
    </row>
    <row r="18" spans="1:29" ht="15.75" customHeight="1">
      <c r="A18" s="68">
        <v>44700</v>
      </c>
      <c r="B18" s="71" t="s">
        <v>182</v>
      </c>
      <c r="C18" s="71" t="s">
        <v>183</v>
      </c>
      <c r="D18" s="69" t="s">
        <v>147</v>
      </c>
      <c r="E18" s="71" t="s">
        <v>184</v>
      </c>
      <c r="F18" s="71">
        <v>95</v>
      </c>
      <c r="G18" s="71">
        <v>380</v>
      </c>
      <c r="H18" s="71">
        <v>64</v>
      </c>
      <c r="I18" s="71">
        <v>4768</v>
      </c>
      <c r="L18" s="21">
        <f t="shared" si="0"/>
        <v>1.3215859030837005E-2</v>
      </c>
      <c r="M18" s="22">
        <f t="shared" si="1"/>
        <v>4.5238095238095237</v>
      </c>
      <c r="N18" s="23">
        <f t="shared" si="2"/>
        <v>5.9786028949024544E-2</v>
      </c>
      <c r="Q18" s="32">
        <f t="shared" ref="Q18:S18" si="17">L18/L$3</f>
        <v>6.033910456076705</v>
      </c>
      <c r="R18" s="32">
        <f t="shared" si="17"/>
        <v>0.94944150499706059</v>
      </c>
      <c r="S18" s="32">
        <f t="shared" si="17"/>
        <v>5.7288450244349658</v>
      </c>
      <c r="U18" s="32">
        <f>L18/US!$I$3</f>
        <v>0.58547826068647146</v>
      </c>
    </row>
    <row r="19" spans="1:29" ht="15.75" customHeight="1">
      <c r="A19" s="68">
        <v>44700</v>
      </c>
      <c r="B19" s="71" t="s">
        <v>185</v>
      </c>
      <c r="C19" s="71" t="s">
        <v>186</v>
      </c>
      <c r="D19" s="69" t="s">
        <v>147</v>
      </c>
      <c r="E19" s="71" t="s">
        <v>187</v>
      </c>
      <c r="F19" s="71">
        <v>116</v>
      </c>
      <c r="G19" s="71">
        <v>38829</v>
      </c>
      <c r="H19" s="71">
        <v>6184</v>
      </c>
      <c r="I19" s="71">
        <v>241783</v>
      </c>
      <c r="L19" s="21">
        <f t="shared" si="0"/>
        <v>2.5572623272203887E-2</v>
      </c>
      <c r="M19" s="22">
        <f t="shared" si="1"/>
        <v>6.2612000646935142</v>
      </c>
      <c r="N19" s="23">
        <f t="shared" si="2"/>
        <v>0.16011531048630584</v>
      </c>
      <c r="Q19" s="32">
        <f t="shared" ref="Q19:S19" si="18">L19/L$3</f>
        <v>11.675587533993919</v>
      </c>
      <c r="R19" s="32">
        <f t="shared" si="18"/>
        <v>1.3140790259233301</v>
      </c>
      <c r="S19" s="32">
        <f t="shared" si="18"/>
        <v>15.342644693753305</v>
      </c>
      <c r="U19" s="32">
        <f>L19/US!$I$3</f>
        <v>1.1328976012580905</v>
      </c>
    </row>
    <row r="20" spans="1:29" ht="15.75" customHeight="1">
      <c r="A20" s="68">
        <v>44700</v>
      </c>
      <c r="B20" s="71" t="s">
        <v>188</v>
      </c>
      <c r="C20" s="71" t="s">
        <v>189</v>
      </c>
      <c r="D20" s="69" t="s">
        <v>147</v>
      </c>
      <c r="E20" s="71" t="s">
        <v>179</v>
      </c>
      <c r="F20" s="71">
        <v>225</v>
      </c>
      <c r="G20" s="71">
        <v>37288</v>
      </c>
      <c r="H20" s="71">
        <v>5551</v>
      </c>
      <c r="I20" s="71">
        <v>242290</v>
      </c>
      <c r="L20" s="21">
        <f t="shared" si="0"/>
        <v>2.2906528979854637E-2</v>
      </c>
      <c r="M20" s="22">
        <f t="shared" si="1"/>
        <v>6.678018018018018</v>
      </c>
      <c r="N20" s="23">
        <f t="shared" si="2"/>
        <v>0.15297021325772114</v>
      </c>
      <c r="Q20" s="32">
        <f t="shared" ref="Q20:S20" si="19">L20/L$3</f>
        <v>10.458339817446983</v>
      </c>
      <c r="R20" s="32">
        <f t="shared" si="19"/>
        <v>1.4015593371148927</v>
      </c>
      <c r="S20" s="32">
        <f t="shared" si="19"/>
        <v>14.657983821863279</v>
      </c>
      <c r="U20" s="32">
        <f>L20/US!$I$3</f>
        <v>1.0147864557420423</v>
      </c>
    </row>
    <row r="21" spans="1:29" ht="15.75" customHeight="1">
      <c r="A21" s="68">
        <v>44700</v>
      </c>
      <c r="B21" s="71" t="s">
        <v>190</v>
      </c>
      <c r="C21" s="71" t="s">
        <v>191</v>
      </c>
      <c r="D21" s="69" t="s">
        <v>147</v>
      </c>
      <c r="E21" s="71" t="s">
        <v>192</v>
      </c>
      <c r="F21" s="71">
        <v>171</v>
      </c>
      <c r="G21" s="71">
        <v>1900</v>
      </c>
      <c r="H21" s="71">
        <v>133</v>
      </c>
      <c r="I21" s="71">
        <v>3259</v>
      </c>
      <c r="L21" s="21">
        <f t="shared" si="0"/>
        <v>4.0515653775322284E-2</v>
      </c>
      <c r="M21" s="22">
        <f t="shared" si="1"/>
        <v>13.098484848484848</v>
      </c>
      <c r="N21" s="23">
        <f t="shared" si="2"/>
        <v>0.53069367710251691</v>
      </c>
      <c r="Q21" s="32">
        <f t="shared" ref="Q21:S21" si="20">L21/L$3</f>
        <v>18.498065572527356</v>
      </c>
      <c r="R21" s="32">
        <f t="shared" si="20"/>
        <v>2.7490647212869432</v>
      </c>
      <c r="S21" s="32">
        <f t="shared" si="20"/>
        <v>50.852379477487517</v>
      </c>
      <c r="U21" s="32">
        <f>L21/US!$I$3</f>
        <v>1.7948916107232895</v>
      </c>
    </row>
    <row r="22" spans="1:29" ht="15.75" customHeight="1">
      <c r="A22" s="68">
        <v>44700</v>
      </c>
      <c r="B22" s="71" t="s">
        <v>193</v>
      </c>
      <c r="C22" s="71" t="s">
        <v>194</v>
      </c>
      <c r="D22" s="69" t="s">
        <v>147</v>
      </c>
      <c r="E22" s="71" t="s">
        <v>192</v>
      </c>
      <c r="F22" s="71">
        <v>79</v>
      </c>
      <c r="G22" s="71">
        <v>73515</v>
      </c>
      <c r="H22" s="71">
        <v>11544</v>
      </c>
      <c r="I22" s="71">
        <v>808364</v>
      </c>
      <c r="L22" s="21">
        <f t="shared" si="0"/>
        <v>1.4279475928512314E-2</v>
      </c>
      <c r="M22" s="22">
        <f t="shared" si="1"/>
        <v>6.3619509659533913</v>
      </c>
      <c r="N22" s="23">
        <f t="shared" si="2"/>
        <v>9.0845325676707125E-2</v>
      </c>
      <c r="Q22" s="32">
        <f t="shared" ref="Q22:S22" si="21">L22/L$3</f>
        <v>6.5195216528341851</v>
      </c>
      <c r="R22" s="32">
        <f t="shared" si="21"/>
        <v>1.3352242768050326</v>
      </c>
      <c r="S22" s="32">
        <f t="shared" si="21"/>
        <v>8.7050235840202763</v>
      </c>
      <c r="U22" s="32">
        <f>L22/US!$I$3</f>
        <v>0.63259775324723932</v>
      </c>
    </row>
    <row r="23" spans="1:29" ht="15.75" customHeight="1">
      <c r="A23" s="68">
        <v>44700</v>
      </c>
      <c r="B23" s="71" t="s">
        <v>195</v>
      </c>
      <c r="C23" s="71" t="s">
        <v>196</v>
      </c>
      <c r="D23" s="69" t="s">
        <v>147</v>
      </c>
      <c r="E23" s="71" t="s">
        <v>197</v>
      </c>
      <c r="F23" s="71">
        <v>123</v>
      </c>
      <c r="G23" s="71">
        <v>2669</v>
      </c>
      <c r="H23" s="71">
        <v>347</v>
      </c>
      <c r="I23" s="71">
        <v>13380</v>
      </c>
      <c r="L23" s="21">
        <f t="shared" si="0"/>
        <v>2.586142462067419E-2</v>
      </c>
      <c r="M23" s="22">
        <f t="shared" si="1"/>
        <v>7.3583815028901736</v>
      </c>
      <c r="N23" s="23">
        <f t="shared" si="2"/>
        <v>0.19029822856715747</v>
      </c>
      <c r="Q23" s="32">
        <f t="shared" ref="Q23:S23" si="22">L23/L$3</f>
        <v>11.80744437903123</v>
      </c>
      <c r="R23" s="32">
        <f t="shared" si="22"/>
        <v>1.5443516734460858</v>
      </c>
      <c r="S23" s="32">
        <f t="shared" si="22"/>
        <v>18.234846485878457</v>
      </c>
      <c r="U23" s="32">
        <f>L23/US!$I$3</f>
        <v>1.1456918442045205</v>
      </c>
    </row>
    <row r="24" spans="1:29" ht="15.75" customHeight="1">
      <c r="A24" s="68">
        <v>44700</v>
      </c>
      <c r="B24" s="71" t="s">
        <v>198</v>
      </c>
      <c r="C24" s="71" t="s">
        <v>199</v>
      </c>
      <c r="D24" s="69" t="s">
        <v>147</v>
      </c>
      <c r="E24" s="71" t="s">
        <v>200</v>
      </c>
      <c r="F24" s="71">
        <v>155</v>
      </c>
      <c r="G24" s="71">
        <v>161</v>
      </c>
      <c r="H24" s="71">
        <v>3</v>
      </c>
      <c r="I24" s="71">
        <v>4</v>
      </c>
      <c r="L24" s="21">
        <f t="shared" si="0"/>
        <v>0.66666666666666663</v>
      </c>
      <c r="M24" s="22">
        <f t="shared" si="1"/>
        <v>3</v>
      </c>
      <c r="N24" s="23">
        <f t="shared" si="2"/>
        <v>2</v>
      </c>
      <c r="Q24" s="32">
        <f t="shared" ref="Q24:S24" si="23">L24/L$3</f>
        <v>304.37726078431376</v>
      </c>
      <c r="R24" s="32">
        <f t="shared" si="23"/>
        <v>0.62962962962962965</v>
      </c>
      <c r="S24" s="32">
        <f t="shared" si="23"/>
        <v>191.64494197530865</v>
      </c>
      <c r="U24" s="32">
        <f>L24/US!$I$3</f>
        <v>29.534125594628669</v>
      </c>
    </row>
    <row r="25" spans="1:29" ht="15.75" customHeight="1">
      <c r="A25" s="68">
        <v>44700</v>
      </c>
      <c r="B25" s="71" t="s">
        <v>201</v>
      </c>
      <c r="C25" s="71" t="s">
        <v>202</v>
      </c>
      <c r="D25" s="69" t="s">
        <v>147</v>
      </c>
      <c r="E25" s="71" t="s">
        <v>203</v>
      </c>
      <c r="F25" s="71">
        <v>388</v>
      </c>
      <c r="G25" s="71">
        <v>674</v>
      </c>
      <c r="H25" s="71">
        <v>19</v>
      </c>
      <c r="I25" s="71">
        <v>78</v>
      </c>
      <c r="L25" s="21">
        <f t="shared" si="0"/>
        <v>0.23376623376623376</v>
      </c>
      <c r="M25" s="22">
        <f t="shared" si="1"/>
        <v>15.888888888888889</v>
      </c>
      <c r="N25" s="23">
        <f t="shared" si="2"/>
        <v>3.7142857142857144</v>
      </c>
      <c r="Q25" s="32">
        <f t="shared" ref="Q25:S25" si="24">L25/L$3</f>
        <v>106.72968884644767</v>
      </c>
      <c r="R25" s="32">
        <f t="shared" si="24"/>
        <v>3.3347050754458163</v>
      </c>
      <c r="S25" s="32">
        <f t="shared" si="24"/>
        <v>355.91203509700176</v>
      </c>
      <c r="U25" s="32">
        <f>L25/US!$I$3</f>
        <v>10.35612196175291</v>
      </c>
    </row>
    <row r="26" spans="1:29" ht="15.75" customHeight="1">
      <c r="A26" s="68">
        <v>44700</v>
      </c>
      <c r="B26" s="71" t="s">
        <v>204</v>
      </c>
      <c r="C26" s="71" t="s">
        <v>205</v>
      </c>
      <c r="D26" s="69" t="s">
        <v>147</v>
      </c>
      <c r="E26" s="71" t="s">
        <v>156</v>
      </c>
      <c r="F26" s="71">
        <v>66</v>
      </c>
      <c r="G26" s="71">
        <v>766</v>
      </c>
      <c r="H26" s="71">
        <v>96</v>
      </c>
      <c r="I26" s="71">
        <v>2661</v>
      </c>
      <c r="L26" s="21">
        <f t="shared" si="0"/>
        <v>3.5714285714285712E-2</v>
      </c>
      <c r="M26" s="22">
        <f t="shared" si="1"/>
        <v>7.3684210526315788</v>
      </c>
      <c r="N26" s="23">
        <f t="shared" si="2"/>
        <v>0.26315789473684209</v>
      </c>
      <c r="Q26" s="32">
        <f t="shared" ref="Q26:S26" si="25">L26/L$3</f>
        <v>16.305924684873951</v>
      </c>
      <c r="R26" s="32">
        <f t="shared" si="25"/>
        <v>1.5464587394411955</v>
      </c>
      <c r="S26" s="32">
        <f t="shared" si="25"/>
        <v>25.216439733593241</v>
      </c>
      <c r="U26" s="32">
        <f>L26/US!$I$3</f>
        <v>1.5821852997122503</v>
      </c>
    </row>
    <row r="27" spans="1:29" ht="15.75" customHeight="1">
      <c r="D27" s="69"/>
      <c r="E27" s="27" t="s">
        <v>80</v>
      </c>
      <c r="F27" s="44">
        <f t="shared" ref="F27:I27" si="26">AVERAGE(F4:F26)</f>
        <v>158.69565217391303</v>
      </c>
      <c r="G27" s="73">
        <f t="shared" si="26"/>
        <v>39208.565217391304</v>
      </c>
      <c r="H27" s="73">
        <f t="shared" si="26"/>
        <v>6532.260869565217</v>
      </c>
      <c r="I27" s="73">
        <f t="shared" si="26"/>
        <v>333881.86956521741</v>
      </c>
      <c r="K27" s="27" t="s">
        <v>80</v>
      </c>
      <c r="L27" s="41">
        <f t="shared" ref="L27:N27" si="27">AVERAGE(L4:L26)</f>
        <v>6.08802110536973E-2</v>
      </c>
      <c r="M27" s="42">
        <f t="shared" si="27"/>
        <v>6.6132003835413684</v>
      </c>
      <c r="N27" s="43">
        <f t="shared" si="27"/>
        <v>0.39710782330328359</v>
      </c>
      <c r="O27" s="39"/>
      <c r="P27" s="39"/>
      <c r="Q27" s="44">
        <f t="shared" ref="Q27:S27" si="28">AVERAGE(Q4:Q26)</f>
        <v>27.795827814742921</v>
      </c>
      <c r="R27" s="44">
        <f t="shared" si="28"/>
        <v>1.3879556360518923</v>
      </c>
      <c r="S27" s="44">
        <f t="shared" si="28"/>
        <v>38.051852877449441</v>
      </c>
      <c r="U27" s="44">
        <f>AVERAGE(U4:U26)</f>
        <v>2.6970656992310951</v>
      </c>
      <c r="V27" s="45"/>
      <c r="W27" s="45">
        <f>SLOPE(U4:U26,F4:F26)</f>
        <v>6.6329262714651827E-3</v>
      </c>
      <c r="Y27" s="45">
        <f>SLOPE(Q4:Q26,R4:R26)</f>
        <v>-1.13561815737407</v>
      </c>
    </row>
    <row r="28" spans="1:29" ht="15.75" customHeight="1">
      <c r="D28" s="69"/>
      <c r="E28" s="46" t="s">
        <v>81</v>
      </c>
      <c r="F28" s="32">
        <f t="shared" ref="F28:I28" si="29">STDEV(F4:F26)</f>
        <v>110.13852219430878</v>
      </c>
      <c r="G28" s="74">
        <f t="shared" si="29"/>
        <v>79279.614042970541</v>
      </c>
      <c r="H28" s="74">
        <f t="shared" si="29"/>
        <v>13579.59792622538</v>
      </c>
      <c r="I28" s="74">
        <f t="shared" si="29"/>
        <v>614861.61482892046</v>
      </c>
      <c r="K28" s="46" t="s">
        <v>81</v>
      </c>
      <c r="L28" s="32">
        <f t="shared" ref="L28:N28" si="30">STDEV(L4:L26)</f>
        <v>0.13935453828836755</v>
      </c>
      <c r="M28" s="32">
        <f t="shared" si="30"/>
        <v>3.3204214416140205</v>
      </c>
      <c r="N28" s="32">
        <f t="shared" si="30"/>
        <v>0.82684784505925124</v>
      </c>
      <c r="O28" s="32"/>
      <c r="P28" s="32"/>
      <c r="Q28" s="32">
        <f t="shared" ref="Q28:S28" si="31">STDEV(Q4:Q26)</f>
        <v>63.624528963114138</v>
      </c>
      <c r="R28" s="32">
        <f t="shared" si="31"/>
        <v>0.69687857416590482</v>
      </c>
      <c r="S28" s="32">
        <f t="shared" si="31"/>
        <v>79.230603644394606</v>
      </c>
      <c r="U28" s="32"/>
    </row>
    <row r="29" spans="1:29" ht="15.75" customHeight="1">
      <c r="D29" s="69"/>
      <c r="E29" s="29" t="s">
        <v>82</v>
      </c>
      <c r="F29" s="32">
        <f t="shared" ref="F29:I29" si="32">MEDIAN(F4:F26)</f>
        <v>155</v>
      </c>
      <c r="G29" s="74">
        <f t="shared" si="32"/>
        <v>4907</v>
      </c>
      <c r="H29" s="74">
        <f t="shared" si="32"/>
        <v>712</v>
      </c>
      <c r="I29" s="74">
        <f t="shared" si="32"/>
        <v>36172</v>
      </c>
      <c r="K29" s="29" t="s">
        <v>82</v>
      </c>
      <c r="L29" s="3">
        <f t="shared" ref="L29:N29" si="33">MEDIAN(L4:L26)</f>
        <v>2.3919985962449552E-2</v>
      </c>
      <c r="M29" s="4">
        <f t="shared" si="33"/>
        <v>6.2612000646935142</v>
      </c>
      <c r="N29" s="5">
        <f t="shared" si="33"/>
        <v>0.13495728184107858</v>
      </c>
      <c r="O29" s="1"/>
      <c r="P29" s="1"/>
      <c r="Q29" s="32">
        <f t="shared" ref="Q29:S29" si="34">MEDIAN(Q4:Q26)</f>
        <v>10.921049707874447</v>
      </c>
      <c r="R29" s="32">
        <f t="shared" si="34"/>
        <v>1.3140790259233301</v>
      </c>
      <c r="S29" s="32">
        <f t="shared" si="34"/>
        <v>12.931940223789439</v>
      </c>
      <c r="U29" s="32"/>
    </row>
    <row r="30" spans="1:29" ht="15.75" customHeight="1">
      <c r="D30" s="69"/>
      <c r="E30" s="29" t="s">
        <v>83</v>
      </c>
      <c r="F30" s="48">
        <f t="shared" ref="F30:I30" si="35">F27/F29</f>
        <v>1.0238429172510519</v>
      </c>
      <c r="G30" s="48">
        <f t="shared" si="35"/>
        <v>7.9903332417752813</v>
      </c>
      <c r="H30" s="48">
        <f t="shared" si="35"/>
        <v>9.1745236932095739</v>
      </c>
      <c r="I30" s="48">
        <f t="shared" si="35"/>
        <v>9.230395597844117</v>
      </c>
      <c r="K30" s="29" t="s">
        <v>83</v>
      </c>
      <c r="L30" s="48">
        <f t="shared" ref="L30:N30" si="36">L27/L29</f>
        <v>2.5451608186254471</v>
      </c>
      <c r="M30" s="48">
        <f t="shared" si="36"/>
        <v>1.0562193054383873</v>
      </c>
      <c r="N30" s="48">
        <f t="shared" si="36"/>
        <v>2.9424705201969403</v>
      </c>
      <c r="O30" s="48"/>
      <c r="P30" s="48"/>
      <c r="Q30" s="48">
        <f t="shared" ref="Q30:S30" si="37">Q27/Q29</f>
        <v>2.5451608186254466</v>
      </c>
      <c r="R30" s="48">
        <f t="shared" si="37"/>
        <v>1.0562193054383873</v>
      </c>
      <c r="S30" s="48">
        <f t="shared" si="37"/>
        <v>2.9424705201969399</v>
      </c>
      <c r="U30" s="32"/>
    </row>
    <row r="31" spans="1:29" ht="15.75" customHeight="1">
      <c r="D31" s="69"/>
      <c r="U31" s="32"/>
    </row>
    <row r="32" spans="1:29">
      <c r="A32" s="75">
        <v>44700</v>
      </c>
      <c r="B32" s="76" t="s">
        <v>206</v>
      </c>
      <c r="C32" s="77" t="s">
        <v>207</v>
      </c>
      <c r="D32" s="78" t="s">
        <v>208</v>
      </c>
      <c r="E32" s="79"/>
      <c r="F32" s="80">
        <v>37</v>
      </c>
      <c r="G32" s="81">
        <v>2578</v>
      </c>
      <c r="H32" s="82">
        <v>356</v>
      </c>
      <c r="I32" s="76">
        <v>30396</v>
      </c>
      <c r="J32" s="79"/>
      <c r="K32" s="79"/>
      <c r="L32" s="21">
        <f t="shared" ref="L32:L52" si="38">(H32-1)/(MAX((I32-1),1))</f>
        <v>1.167955255798651E-2</v>
      </c>
      <c r="M32" s="22">
        <f t="shared" ref="M32:M52" si="39">(G32-F32)/MAX(H32-1,1)</f>
        <v>7.1577464788732392</v>
      </c>
      <c r="N32" s="23">
        <f t="shared" ref="N32:N52" si="40">(G32-F32)/(I32-1)</f>
        <v>8.3599276196742886E-2</v>
      </c>
      <c r="O32" s="79"/>
      <c r="P32" s="79"/>
      <c r="Q32" s="32">
        <f t="shared" ref="Q32:S32" si="41">L32/L$3</f>
        <v>5.3324853221795383</v>
      </c>
      <c r="R32" s="32">
        <f t="shared" si="41"/>
        <v>1.5022430881585811</v>
      </c>
      <c r="S32" s="32">
        <f t="shared" si="41"/>
        <v>8.0106892179512954</v>
      </c>
      <c r="T32" s="79"/>
      <c r="U32" s="32">
        <f>L32/US!$I$3</f>
        <v>0.51741805820496023</v>
      </c>
      <c r="V32" s="79"/>
      <c r="W32" s="79"/>
      <c r="X32" s="79"/>
      <c r="Y32" s="79"/>
      <c r="Z32" s="79"/>
      <c r="AA32" s="79"/>
      <c r="AB32" s="79"/>
      <c r="AC32" s="79"/>
    </row>
    <row r="33" spans="1:29" ht="15.75" customHeight="1">
      <c r="A33" s="75">
        <v>44700</v>
      </c>
      <c r="B33" s="76" t="s">
        <v>209</v>
      </c>
      <c r="C33" s="77" t="s">
        <v>210</v>
      </c>
      <c r="D33" s="78" t="s">
        <v>208</v>
      </c>
      <c r="E33" s="79"/>
      <c r="F33" s="83">
        <v>365</v>
      </c>
      <c r="G33" s="77">
        <v>655</v>
      </c>
      <c r="H33" s="84">
        <v>38</v>
      </c>
      <c r="I33" s="76">
        <v>782</v>
      </c>
      <c r="J33" s="79"/>
      <c r="K33" s="76" t="s">
        <v>211</v>
      </c>
      <c r="L33" s="21">
        <f t="shared" si="38"/>
        <v>4.7375160051216392E-2</v>
      </c>
      <c r="M33" s="22">
        <f t="shared" si="39"/>
        <v>7.8378378378378377</v>
      </c>
      <c r="N33" s="23">
        <f t="shared" si="40"/>
        <v>0.37131882202304739</v>
      </c>
      <c r="O33" s="79"/>
      <c r="P33" s="79"/>
      <c r="Q33" s="32">
        <f t="shared" ref="Q33:S33" si="42">L33/L$3</f>
        <v>21.629882168411541</v>
      </c>
      <c r="R33" s="32">
        <f t="shared" si="42"/>
        <v>1.6449783116449783</v>
      </c>
      <c r="S33" s="32">
        <f t="shared" si="42"/>
        <v>35.580687050473436</v>
      </c>
      <c r="T33" s="79"/>
      <c r="U33" s="32">
        <f>L33/US!$I$3</f>
        <v>2.0987758905273899</v>
      </c>
      <c r="V33" s="79"/>
      <c r="W33" s="79"/>
      <c r="X33" s="79"/>
      <c r="Y33" s="79"/>
      <c r="Z33" s="79"/>
      <c r="AA33" s="79"/>
      <c r="AB33" s="79"/>
      <c r="AC33" s="79"/>
    </row>
    <row r="34" spans="1:29" ht="15.75" customHeight="1">
      <c r="A34" s="75">
        <v>44700</v>
      </c>
      <c r="B34" s="76" t="s">
        <v>212</v>
      </c>
      <c r="C34" s="76" t="s">
        <v>213</v>
      </c>
      <c r="D34" s="78" t="s">
        <v>208</v>
      </c>
      <c r="E34" s="79"/>
      <c r="F34" s="76">
        <v>110</v>
      </c>
      <c r="G34" s="81">
        <v>18721</v>
      </c>
      <c r="H34" s="81">
        <v>3904</v>
      </c>
      <c r="I34" s="76">
        <v>1685617</v>
      </c>
      <c r="J34" s="79"/>
      <c r="K34" s="79"/>
      <c r="L34" s="21">
        <f t="shared" si="38"/>
        <v>2.3154739869578837E-3</v>
      </c>
      <c r="M34" s="22">
        <f t="shared" si="39"/>
        <v>4.7683832949013576</v>
      </c>
      <c r="N34" s="23">
        <f t="shared" si="40"/>
        <v>1.1041067479188618E-2</v>
      </c>
      <c r="O34" s="79"/>
      <c r="P34" s="79"/>
      <c r="Q34" s="32">
        <f t="shared" ref="Q34:S34" si="43">L34/L$3</f>
        <v>1.0571664443513618</v>
      </c>
      <c r="R34" s="32">
        <f t="shared" si="43"/>
        <v>1.0007718026336183</v>
      </c>
      <c r="S34" s="32">
        <f t="shared" si="43"/>
        <v>1.0579823681972849</v>
      </c>
      <c r="T34" s="79"/>
      <c r="U34" s="32">
        <f>L34/US!$I$3</f>
        <v>0.10257824931286459</v>
      </c>
      <c r="V34" s="79"/>
      <c r="W34" s="79"/>
      <c r="X34" s="79"/>
      <c r="Y34" s="79"/>
      <c r="Z34" s="79"/>
      <c r="AA34" s="79"/>
      <c r="AB34" s="79"/>
      <c r="AC34" s="79"/>
    </row>
    <row r="35" spans="1:29" ht="15.75" customHeight="1">
      <c r="A35" s="75">
        <v>44700</v>
      </c>
      <c r="B35" s="76" t="s">
        <v>214</v>
      </c>
      <c r="C35" s="76" t="s">
        <v>215</v>
      </c>
      <c r="D35" s="78" t="s">
        <v>208</v>
      </c>
      <c r="E35" s="79"/>
      <c r="F35" s="76">
        <v>463</v>
      </c>
      <c r="G35" s="81">
        <v>2667</v>
      </c>
      <c r="H35" s="85">
        <v>280</v>
      </c>
      <c r="I35" s="76">
        <v>15019</v>
      </c>
      <c r="J35" s="79"/>
      <c r="K35" s="79"/>
      <c r="L35" s="21">
        <f t="shared" si="38"/>
        <v>1.8577706751897724E-2</v>
      </c>
      <c r="M35" s="22">
        <f t="shared" si="39"/>
        <v>7.8996415770609323</v>
      </c>
      <c r="N35" s="23">
        <f t="shared" si="40"/>
        <v>0.14675722466373686</v>
      </c>
      <c r="O35" s="79"/>
      <c r="P35" s="79"/>
      <c r="Q35" s="32">
        <f t="shared" ref="Q35:S35" si="44">L35/L$3</f>
        <v>8.4819472391953195</v>
      </c>
      <c r="R35" s="32">
        <f t="shared" si="44"/>
        <v>1.6579494667905661</v>
      </c>
      <c r="S35" s="32">
        <f t="shared" si="44"/>
        <v>14.062639902569593</v>
      </c>
      <c r="T35" s="79"/>
      <c r="U35" s="32">
        <f>L35/US!$I$3</f>
        <v>0.82301448670609267</v>
      </c>
      <c r="V35" s="79"/>
      <c r="W35" s="79"/>
      <c r="X35" s="79"/>
      <c r="Y35" s="79"/>
      <c r="Z35" s="79"/>
      <c r="AA35" s="79"/>
      <c r="AB35" s="79"/>
      <c r="AC35" s="79"/>
    </row>
    <row r="36" spans="1:29" ht="15.75" customHeight="1">
      <c r="A36" s="75">
        <v>44700</v>
      </c>
      <c r="B36" s="76" t="s">
        <v>216</v>
      </c>
      <c r="C36" s="76" t="s">
        <v>217</v>
      </c>
      <c r="D36" s="78" t="s">
        <v>208</v>
      </c>
      <c r="E36" s="79"/>
      <c r="F36" s="76">
        <v>255</v>
      </c>
      <c r="G36" s="81">
        <v>5745</v>
      </c>
      <c r="H36" s="76">
        <v>595</v>
      </c>
      <c r="I36" s="76">
        <v>33674</v>
      </c>
      <c r="J36" s="79"/>
      <c r="K36" s="79"/>
      <c r="L36" s="21">
        <f t="shared" si="38"/>
        <v>1.7640245894336708E-2</v>
      </c>
      <c r="M36" s="22">
        <f t="shared" si="39"/>
        <v>9.2424242424242422</v>
      </c>
      <c r="N36" s="23">
        <f t="shared" si="40"/>
        <v>0.16303863629614232</v>
      </c>
      <c r="O36" s="79"/>
      <c r="P36" s="79"/>
      <c r="Q36" s="32">
        <f t="shared" ref="Q36:S36" si="45">L36/L$3</f>
        <v>8.0539345873199153</v>
      </c>
      <c r="R36" s="32">
        <f t="shared" si="45"/>
        <v>1.9397680508791619</v>
      </c>
      <c r="S36" s="32">
        <f t="shared" si="45"/>
        <v>15.622764996353823</v>
      </c>
      <c r="T36" s="79"/>
      <c r="U36" s="32">
        <f>L36/US!$I$3</f>
        <v>0.7814838566452097</v>
      </c>
      <c r="V36" s="79"/>
      <c r="W36" s="79"/>
      <c r="X36" s="79"/>
      <c r="Y36" s="79"/>
      <c r="Z36" s="79"/>
      <c r="AA36" s="79"/>
      <c r="AB36" s="79"/>
      <c r="AC36" s="79"/>
    </row>
    <row r="37" spans="1:29" ht="15.75" customHeight="1">
      <c r="A37" s="75">
        <v>44700</v>
      </c>
      <c r="B37" s="76" t="s">
        <v>218</v>
      </c>
      <c r="C37" s="76" t="s">
        <v>219</v>
      </c>
      <c r="D37" s="78" t="s">
        <v>208</v>
      </c>
      <c r="E37" s="79"/>
      <c r="F37" s="76">
        <v>62</v>
      </c>
      <c r="G37" s="81">
        <v>53204</v>
      </c>
      <c r="H37" s="81">
        <v>8679</v>
      </c>
      <c r="I37" s="76">
        <v>135263</v>
      </c>
      <c r="J37" s="79"/>
      <c r="K37" s="79"/>
      <c r="L37" s="21">
        <f t="shared" si="38"/>
        <v>6.4156969437092454E-2</v>
      </c>
      <c r="M37" s="22">
        <f t="shared" si="39"/>
        <v>6.1237612353076747</v>
      </c>
      <c r="N37" s="23">
        <f t="shared" si="40"/>
        <v>0.39288196241368606</v>
      </c>
      <c r="O37" s="79"/>
      <c r="P37" s="79"/>
      <c r="Q37" s="32">
        <f t="shared" ref="Q37:S37" si="46">L37/L$3</f>
        <v>29.291883926227705</v>
      </c>
      <c r="R37" s="32">
        <f t="shared" si="46"/>
        <v>1.2852338395090181</v>
      </c>
      <c r="S37" s="32">
        <f t="shared" si="46"/>
        <v>37.646920444958127</v>
      </c>
      <c r="T37" s="79"/>
      <c r="U37" s="32">
        <f>L37/US!$I$3</f>
        <v>2.8422299896887626</v>
      </c>
      <c r="V37" s="79"/>
      <c r="W37" s="79"/>
      <c r="X37" s="79"/>
      <c r="Y37" s="79"/>
      <c r="Z37" s="79"/>
      <c r="AA37" s="79"/>
      <c r="AB37" s="79"/>
      <c r="AC37" s="79"/>
    </row>
    <row r="38" spans="1:29" ht="15.75" customHeight="1">
      <c r="A38" s="75">
        <v>44700</v>
      </c>
      <c r="B38" s="76" t="s">
        <v>171</v>
      </c>
      <c r="C38" s="76" t="s">
        <v>220</v>
      </c>
      <c r="D38" s="78" t="s">
        <v>208</v>
      </c>
      <c r="E38" s="79"/>
      <c r="F38" s="76">
        <v>326</v>
      </c>
      <c r="G38" s="84">
        <v>778</v>
      </c>
      <c r="H38" s="84">
        <v>73</v>
      </c>
      <c r="I38" s="76">
        <v>2156</v>
      </c>
      <c r="J38" s="79"/>
      <c r="K38" s="79"/>
      <c r="L38" s="21">
        <f t="shared" si="38"/>
        <v>3.3410672853828309E-2</v>
      </c>
      <c r="M38" s="22">
        <f t="shared" si="39"/>
        <v>6.2777777777777777</v>
      </c>
      <c r="N38" s="23">
        <f t="shared" si="40"/>
        <v>0.20974477958236659</v>
      </c>
      <c r="O38" s="79"/>
      <c r="P38" s="79"/>
      <c r="Q38" s="32">
        <f t="shared" ref="Q38:S38" si="47">L38/L$3</f>
        <v>15.254173626313637</v>
      </c>
      <c r="R38" s="32">
        <f t="shared" si="47"/>
        <v>1.3175582990397805</v>
      </c>
      <c r="S38" s="32">
        <f t="shared" si="47"/>
        <v>20.098263056343274</v>
      </c>
      <c r="T38" s="79"/>
      <c r="U38" s="32">
        <f>L38/US!$I$3</f>
        <v>1.4801325123990241</v>
      </c>
      <c r="V38" s="79"/>
      <c r="W38" s="79"/>
      <c r="X38" s="79"/>
      <c r="Y38" s="79"/>
      <c r="Z38" s="79"/>
      <c r="AA38" s="79"/>
      <c r="AB38" s="79"/>
      <c r="AC38" s="79"/>
    </row>
    <row r="39" spans="1:29" ht="15.75" customHeight="1">
      <c r="A39" s="75">
        <v>44700</v>
      </c>
      <c r="B39" s="76" t="s">
        <v>221</v>
      </c>
      <c r="C39" s="76" t="s">
        <v>222</v>
      </c>
      <c r="D39" s="78" t="s">
        <v>208</v>
      </c>
      <c r="E39" s="79"/>
      <c r="F39" s="76">
        <v>73</v>
      </c>
      <c r="G39" s="81">
        <v>1863</v>
      </c>
      <c r="H39" s="84">
        <v>194</v>
      </c>
      <c r="I39" s="76">
        <v>18911</v>
      </c>
      <c r="J39" s="79"/>
      <c r="K39" s="79"/>
      <c r="L39" s="21">
        <f t="shared" si="38"/>
        <v>1.0206240084611316E-2</v>
      </c>
      <c r="M39" s="22">
        <f t="shared" si="39"/>
        <v>9.2746113989637298</v>
      </c>
      <c r="N39" s="23">
        <f t="shared" si="40"/>
        <v>9.4658910629296669E-2</v>
      </c>
      <c r="O39" s="79"/>
      <c r="P39" s="79"/>
      <c r="Q39" s="32">
        <f t="shared" ref="Q39:S39" si="48">L39/L$3</f>
        <v>4.659821099791583</v>
      </c>
      <c r="R39" s="32">
        <f t="shared" si="48"/>
        <v>1.9465233800294248</v>
      </c>
      <c r="S39" s="32">
        <f t="shared" si="48"/>
        <v>9.0704507174987441</v>
      </c>
      <c r="T39" s="79"/>
      <c r="U39" s="32">
        <f>L39/US!$I$3</f>
        <v>0.45214856476176629</v>
      </c>
      <c r="V39" s="79"/>
      <c r="W39" s="79"/>
      <c r="X39" s="79"/>
      <c r="Y39" s="79"/>
      <c r="Z39" s="79"/>
      <c r="AA39" s="79"/>
      <c r="AB39" s="79"/>
      <c r="AC39" s="79"/>
    </row>
    <row r="40" spans="1:29" ht="15.75" customHeight="1">
      <c r="A40" s="75">
        <v>44700</v>
      </c>
      <c r="B40" s="76" t="s">
        <v>223</v>
      </c>
      <c r="C40" s="76" t="s">
        <v>224</v>
      </c>
      <c r="D40" s="78" t="s">
        <v>208</v>
      </c>
      <c r="E40" s="79"/>
      <c r="F40" s="76">
        <v>408</v>
      </c>
      <c r="G40" s="84">
        <v>867</v>
      </c>
      <c r="H40" s="76">
        <v>17</v>
      </c>
      <c r="I40" s="76">
        <v>114</v>
      </c>
      <c r="J40" s="79"/>
      <c r="K40" s="79"/>
      <c r="L40" s="21">
        <f t="shared" si="38"/>
        <v>0.1415929203539823</v>
      </c>
      <c r="M40" s="22">
        <f t="shared" si="39"/>
        <v>28.6875</v>
      </c>
      <c r="N40" s="23">
        <f t="shared" si="40"/>
        <v>4.0619469026548671</v>
      </c>
      <c r="O40" s="79"/>
      <c r="P40" s="79"/>
      <c r="Q40" s="32">
        <f t="shared" ref="Q40:S40" si="49">L40/L$3</f>
        <v>64.646497865694954</v>
      </c>
      <c r="R40" s="32">
        <f t="shared" si="49"/>
        <v>6.020833333333333</v>
      </c>
      <c r="S40" s="32">
        <f t="shared" si="49"/>
        <v>389.22578923303831</v>
      </c>
      <c r="T40" s="79"/>
      <c r="U40" s="32">
        <f>L40/US!$I$3</f>
        <v>6.2727346395671519</v>
      </c>
      <c r="V40" s="79"/>
      <c r="W40" s="79"/>
      <c r="X40" s="79"/>
      <c r="Y40" s="79"/>
      <c r="Z40" s="79"/>
      <c r="AA40" s="79"/>
      <c r="AB40" s="79"/>
      <c r="AC40" s="79"/>
    </row>
    <row r="41" spans="1:29" ht="15.75" customHeight="1">
      <c r="A41" s="75">
        <v>44700</v>
      </c>
      <c r="B41" s="76" t="s">
        <v>225</v>
      </c>
      <c r="C41" s="76" t="s">
        <v>226</v>
      </c>
      <c r="D41" s="78" t="s">
        <v>208</v>
      </c>
      <c r="E41" s="79"/>
      <c r="F41" s="76">
        <v>251</v>
      </c>
      <c r="G41" s="81">
        <v>1295</v>
      </c>
      <c r="H41" s="84">
        <v>178</v>
      </c>
      <c r="I41" s="76">
        <v>8722</v>
      </c>
      <c r="J41" s="79"/>
      <c r="K41" s="79"/>
      <c r="L41" s="21">
        <f t="shared" si="38"/>
        <v>2.0295837633298935E-2</v>
      </c>
      <c r="M41" s="22">
        <f t="shared" si="39"/>
        <v>5.898305084745763</v>
      </c>
      <c r="N41" s="23">
        <f t="shared" si="40"/>
        <v>0.11971104231166151</v>
      </c>
      <c r="O41" s="79"/>
      <c r="P41" s="79"/>
      <c r="Q41" s="32">
        <f t="shared" ref="Q41:S41" si="50">L41/L$3</f>
        <v>9.2663871962200783</v>
      </c>
      <c r="R41" s="32">
        <f t="shared" si="50"/>
        <v>1.2379158819836786</v>
      </c>
      <c r="S41" s="32">
        <f t="shared" si="50"/>
        <v>11.471007878811044</v>
      </c>
      <c r="T41" s="79"/>
      <c r="U41" s="32">
        <f>L41/US!$I$3</f>
        <v>0.89912972656506285</v>
      </c>
      <c r="V41" s="79"/>
      <c r="W41" s="79"/>
      <c r="X41" s="79"/>
      <c r="Y41" s="79"/>
      <c r="Z41" s="79"/>
      <c r="AA41" s="79"/>
      <c r="AB41" s="79"/>
      <c r="AC41" s="79"/>
    </row>
    <row r="42" spans="1:29" ht="15.75" customHeight="1">
      <c r="A42" s="75">
        <v>44700</v>
      </c>
      <c r="B42" s="76" t="s">
        <v>227</v>
      </c>
      <c r="C42" s="76" t="s">
        <v>228</v>
      </c>
      <c r="D42" s="78" t="s">
        <v>208</v>
      </c>
      <c r="E42" s="79"/>
      <c r="F42" s="86">
        <f>33+1</f>
        <v>34</v>
      </c>
      <c r="G42" s="81">
        <v>15391</v>
      </c>
      <c r="H42" s="81">
        <v>1614</v>
      </c>
      <c r="I42" s="76">
        <v>2088</v>
      </c>
      <c r="J42" s="79"/>
      <c r="K42" s="76" t="s">
        <v>229</v>
      </c>
      <c r="L42" s="21">
        <f t="shared" si="38"/>
        <v>0.77287973167225688</v>
      </c>
      <c r="M42" s="22">
        <f t="shared" si="39"/>
        <v>9.5207687538747674</v>
      </c>
      <c r="N42" s="23">
        <f t="shared" si="40"/>
        <v>7.358409199808337</v>
      </c>
      <c r="O42" s="79"/>
      <c r="P42" s="79"/>
      <c r="Q42" s="32">
        <f t="shared" ref="Q42:S42" si="51">L42/L$3</f>
        <v>352.87052346317546</v>
      </c>
      <c r="R42" s="32">
        <f t="shared" si="51"/>
        <v>1.99818603476384</v>
      </c>
      <c r="S42" s="32">
        <f t="shared" si="51"/>
        <v>705.10095206392305</v>
      </c>
      <c r="T42" s="79"/>
      <c r="U42" s="32">
        <f>L42/US!$I$3</f>
        <v>34.239490597127016</v>
      </c>
      <c r="V42" s="79"/>
      <c r="W42" s="79"/>
      <c r="X42" s="79"/>
      <c r="Y42" s="79"/>
      <c r="Z42" s="79"/>
      <c r="AA42" s="79"/>
      <c r="AB42" s="79"/>
      <c r="AC42" s="79"/>
    </row>
    <row r="43" spans="1:29" ht="15.75" customHeight="1">
      <c r="A43" s="75">
        <v>44700</v>
      </c>
      <c r="B43" s="87" t="s">
        <v>230</v>
      </c>
      <c r="C43" s="76" t="s">
        <v>231</v>
      </c>
      <c r="D43" s="78" t="s">
        <v>208</v>
      </c>
      <c r="E43" s="79"/>
      <c r="F43" s="76">
        <v>28</v>
      </c>
      <c r="G43" s="81">
        <v>108577</v>
      </c>
      <c r="H43" s="81">
        <v>19468</v>
      </c>
      <c r="I43" s="76">
        <v>1335693</v>
      </c>
      <c r="J43" s="79"/>
      <c r="K43" s="79"/>
      <c r="L43" s="21">
        <f t="shared" si="38"/>
        <v>1.4574467766521024E-2</v>
      </c>
      <c r="M43" s="22">
        <f t="shared" si="39"/>
        <v>5.5760517799352751</v>
      </c>
      <c r="N43" s="23">
        <f t="shared" si="40"/>
        <v>8.1267986931118849E-2</v>
      </c>
      <c r="O43" s="79"/>
      <c r="P43" s="79"/>
      <c r="Q43" s="32">
        <f t="shared" ref="Q43:S43" si="52">L43/L$3</f>
        <v>6.6542048642444174</v>
      </c>
      <c r="R43" s="32">
        <f t="shared" si="52"/>
        <v>1.1702824723320948</v>
      </c>
      <c r="S43" s="32">
        <f t="shared" si="52"/>
        <v>7.787299319932206</v>
      </c>
      <c r="T43" s="79"/>
      <c r="U43" s="32">
        <f>L43/US!$I$3</f>
        <v>0.6456662422369488</v>
      </c>
      <c r="V43" s="79"/>
      <c r="W43" s="79"/>
      <c r="X43" s="79"/>
      <c r="Y43" s="79"/>
      <c r="Z43" s="79"/>
      <c r="AA43" s="79"/>
      <c r="AB43" s="79"/>
      <c r="AC43" s="79"/>
    </row>
    <row r="44" spans="1:29" ht="15.75" customHeight="1">
      <c r="A44" s="75">
        <v>44700</v>
      </c>
      <c r="B44" s="76" t="s">
        <v>232</v>
      </c>
      <c r="C44" s="76" t="s">
        <v>233</v>
      </c>
      <c r="D44" s="78" t="s">
        <v>208</v>
      </c>
      <c r="E44" s="79"/>
      <c r="F44" s="76">
        <v>366</v>
      </c>
      <c r="G44" s="81">
        <v>10172</v>
      </c>
      <c r="H44" s="81">
        <v>1005</v>
      </c>
      <c r="I44" s="76">
        <v>46593</v>
      </c>
      <c r="J44" s="79"/>
      <c r="K44" s="79"/>
      <c r="L44" s="21">
        <f t="shared" si="38"/>
        <v>2.1548763736263736E-2</v>
      </c>
      <c r="M44" s="22">
        <f t="shared" si="39"/>
        <v>9.7669322709163353</v>
      </c>
      <c r="N44" s="23">
        <f t="shared" si="40"/>
        <v>0.21046531593406592</v>
      </c>
      <c r="O44" s="79"/>
      <c r="P44" s="79"/>
      <c r="Q44" s="32">
        <f t="shared" ref="Q44:S44" si="53">L44/L$3</f>
        <v>9.8384305189984662</v>
      </c>
      <c r="R44" s="32">
        <f t="shared" si="53"/>
        <v>2.0498499827849099</v>
      </c>
      <c r="S44" s="32">
        <f t="shared" si="53"/>
        <v>20.167306629999533</v>
      </c>
      <c r="T44" s="79"/>
      <c r="U44" s="32">
        <f>L44/US!$I$3</f>
        <v>0.95463584189368944</v>
      </c>
      <c r="V44" s="79"/>
      <c r="W44" s="79"/>
      <c r="X44" s="79"/>
      <c r="Y44" s="79"/>
      <c r="Z44" s="79"/>
      <c r="AA44" s="79"/>
      <c r="AB44" s="79"/>
      <c r="AC44" s="79"/>
    </row>
    <row r="45" spans="1:29" ht="15.75" customHeight="1">
      <c r="A45" s="75">
        <v>44700</v>
      </c>
      <c r="B45" s="76" t="s">
        <v>234</v>
      </c>
      <c r="C45" s="76" t="s">
        <v>235</v>
      </c>
      <c r="D45" s="78" t="s">
        <v>208</v>
      </c>
      <c r="E45" s="79"/>
      <c r="F45" s="86">
        <f>412+4</f>
        <v>416</v>
      </c>
      <c r="G45" s="81">
        <v>7442</v>
      </c>
      <c r="H45" s="81">
        <v>1066</v>
      </c>
      <c r="I45" s="76">
        <v>84283</v>
      </c>
      <c r="J45" s="79"/>
      <c r="K45" s="76" t="s">
        <v>229</v>
      </c>
      <c r="L45" s="21">
        <f t="shared" si="38"/>
        <v>1.2636150067630098E-2</v>
      </c>
      <c r="M45" s="22">
        <f t="shared" si="39"/>
        <v>6.5971830985915494</v>
      </c>
      <c r="N45" s="23">
        <f t="shared" si="40"/>
        <v>8.3362995657435754E-2</v>
      </c>
      <c r="O45" s="79"/>
      <c r="P45" s="79"/>
      <c r="Q45" s="32">
        <f t="shared" ref="Q45:S45" si="54">L45/L$3</f>
        <v>5.7692351166671552</v>
      </c>
      <c r="R45" s="32">
        <f t="shared" si="54"/>
        <v>1.3845939836550165</v>
      </c>
      <c r="S45" s="32">
        <f t="shared" si="54"/>
        <v>7.9880482328285911</v>
      </c>
      <c r="T45" s="79"/>
      <c r="U45" s="32">
        <f>L45/US!$I$3</f>
        <v>0.55979646469494437</v>
      </c>
      <c r="V45" s="79"/>
      <c r="W45" s="79"/>
      <c r="X45" s="79"/>
      <c r="Y45" s="79"/>
      <c r="Z45" s="79"/>
      <c r="AA45" s="79"/>
      <c r="AB45" s="79"/>
      <c r="AC45" s="79"/>
    </row>
    <row r="46" spans="1:29" ht="15.75" customHeight="1">
      <c r="A46" s="75">
        <v>44700</v>
      </c>
      <c r="B46" s="76" t="s">
        <v>236</v>
      </c>
      <c r="C46" s="76" t="s">
        <v>237</v>
      </c>
      <c r="D46" s="78" t="s">
        <v>208</v>
      </c>
      <c r="E46" s="79"/>
      <c r="F46" s="83">
        <v>18</v>
      </c>
      <c r="G46" s="84">
        <v>20</v>
      </c>
      <c r="H46" s="84">
        <v>3</v>
      </c>
      <c r="I46" s="76">
        <v>28</v>
      </c>
      <c r="J46" s="79"/>
      <c r="K46" s="76" t="s">
        <v>238</v>
      </c>
      <c r="L46" s="21">
        <f t="shared" si="38"/>
        <v>7.407407407407407E-2</v>
      </c>
      <c r="M46" s="22">
        <f t="shared" si="39"/>
        <v>1</v>
      </c>
      <c r="N46" s="23">
        <f t="shared" si="40"/>
        <v>7.407407407407407E-2</v>
      </c>
      <c r="O46" s="79"/>
      <c r="P46" s="79"/>
      <c r="Q46" s="32">
        <f t="shared" ref="Q46:S46" si="55">L46/L$3</f>
        <v>33.819695642701525</v>
      </c>
      <c r="R46" s="32">
        <f t="shared" si="55"/>
        <v>0.20987654320987656</v>
      </c>
      <c r="S46" s="32">
        <f t="shared" si="55"/>
        <v>7.0979608139003201</v>
      </c>
      <c r="T46" s="79"/>
      <c r="U46" s="32">
        <f>L46/US!$I$3</f>
        <v>3.2815695105142968</v>
      </c>
      <c r="V46" s="79"/>
      <c r="W46" s="79"/>
      <c r="X46" s="79"/>
      <c r="Y46" s="79"/>
      <c r="Z46" s="79"/>
      <c r="AA46" s="79"/>
      <c r="AB46" s="79"/>
      <c r="AC46" s="79"/>
    </row>
    <row r="47" spans="1:29" ht="15.75" customHeight="1">
      <c r="A47" s="75">
        <v>44700</v>
      </c>
      <c r="B47" s="76" t="s">
        <v>239</v>
      </c>
      <c r="C47" s="76" t="s">
        <v>240</v>
      </c>
      <c r="D47" s="78" t="s">
        <v>208</v>
      </c>
      <c r="E47" s="79"/>
      <c r="F47" s="76">
        <v>403</v>
      </c>
      <c r="G47" s="81">
        <v>11665</v>
      </c>
      <c r="H47" s="81">
        <v>1838</v>
      </c>
      <c r="I47" s="76">
        <v>78207</v>
      </c>
      <c r="J47" s="79"/>
      <c r="K47" s="79"/>
      <c r="L47" s="21">
        <f t="shared" si="38"/>
        <v>2.3489246349384957E-2</v>
      </c>
      <c r="M47" s="22">
        <f t="shared" si="39"/>
        <v>6.1306477953184544</v>
      </c>
      <c r="N47" s="23">
        <f t="shared" si="40"/>
        <v>0.14400429634554893</v>
      </c>
      <c r="O47" s="79"/>
      <c r="P47" s="79"/>
      <c r="Q47" s="32">
        <f t="shared" ref="Q47:S47" si="56">L47/L$3</f>
        <v>10.724388692570603</v>
      </c>
      <c r="R47" s="32">
        <f t="shared" si="56"/>
        <v>1.2866791669186879</v>
      </c>
      <c r="S47" s="32">
        <f t="shared" si="56"/>
        <v>13.798847508668937</v>
      </c>
      <c r="T47" s="79"/>
      <c r="U47" s="32">
        <f>L47/US!$I$3</f>
        <v>1.0406015277088625</v>
      </c>
      <c r="V47" s="79"/>
      <c r="W47" s="79"/>
      <c r="X47" s="79"/>
      <c r="Y47" s="79"/>
      <c r="Z47" s="79"/>
      <c r="AA47" s="79"/>
      <c r="AB47" s="79"/>
      <c r="AC47" s="79"/>
    </row>
    <row r="48" spans="1:29" ht="15.75" customHeight="1">
      <c r="A48" s="75">
        <v>44700</v>
      </c>
      <c r="B48" s="76" t="s">
        <v>241</v>
      </c>
      <c r="C48" s="76" t="s">
        <v>242</v>
      </c>
      <c r="D48" s="78" t="s">
        <v>208</v>
      </c>
      <c r="E48" s="79"/>
      <c r="F48" s="76">
        <v>23</v>
      </c>
      <c r="G48" s="81">
        <v>33353</v>
      </c>
      <c r="H48" s="81">
        <v>3973</v>
      </c>
      <c r="I48" s="76">
        <v>89482</v>
      </c>
      <c r="J48" s="79"/>
      <c r="K48" s="79"/>
      <c r="L48" s="21">
        <f t="shared" si="38"/>
        <v>4.4389311697455323E-2</v>
      </c>
      <c r="M48" s="22">
        <f t="shared" si="39"/>
        <v>8.3912386706948645</v>
      </c>
      <c r="N48" s="23">
        <f t="shared" si="40"/>
        <v>0.372481308881215</v>
      </c>
      <c r="O48" s="79"/>
      <c r="P48" s="79"/>
      <c r="Q48" s="32">
        <f t="shared" ref="Q48:S48" si="57">L48/L$3</f>
        <v>20.266645653858824</v>
      </c>
      <c r="R48" s="32">
        <f t="shared" si="57"/>
        <v>1.7611241654544778</v>
      </c>
      <c r="S48" s="32">
        <f t="shared" si="57"/>
        <v>35.692079413713735</v>
      </c>
      <c r="T48" s="79"/>
      <c r="U48" s="32">
        <f>L48/US!$I$3</f>
        <v>1.9664992600976479</v>
      </c>
      <c r="V48" s="79"/>
      <c r="W48" s="79"/>
      <c r="X48" s="79"/>
      <c r="Y48" s="79"/>
      <c r="Z48" s="79"/>
      <c r="AA48" s="79"/>
      <c r="AB48" s="79"/>
      <c r="AC48" s="79"/>
    </row>
    <row r="49" spans="1:29" ht="14">
      <c r="A49" s="75">
        <v>44700</v>
      </c>
      <c r="B49" s="76" t="s">
        <v>243</v>
      </c>
      <c r="C49" s="76" t="s">
        <v>244</v>
      </c>
      <c r="D49" s="78" t="s">
        <v>208</v>
      </c>
      <c r="E49" s="79"/>
      <c r="F49" s="76">
        <v>246</v>
      </c>
      <c r="G49" s="84">
        <v>297</v>
      </c>
      <c r="H49" s="84">
        <v>17</v>
      </c>
      <c r="I49" s="76">
        <v>18</v>
      </c>
      <c r="J49" s="79"/>
      <c r="K49" s="79"/>
      <c r="L49" s="21">
        <f t="shared" si="38"/>
        <v>0.94117647058823528</v>
      </c>
      <c r="M49" s="22">
        <f t="shared" si="39"/>
        <v>3.1875</v>
      </c>
      <c r="N49" s="23">
        <f t="shared" si="40"/>
        <v>3</v>
      </c>
      <c r="O49" s="79"/>
      <c r="P49" s="79"/>
      <c r="Q49" s="32">
        <f t="shared" ref="Q49:S49" si="58">L49/L$3</f>
        <v>429.70907404844291</v>
      </c>
      <c r="R49" s="32">
        <f t="shared" si="58"/>
        <v>0.66898148148148151</v>
      </c>
      <c r="S49" s="32">
        <f t="shared" si="58"/>
        <v>287.46741296296295</v>
      </c>
      <c r="T49" s="79"/>
      <c r="U49" s="32">
        <f>L49/US!$I$3</f>
        <v>41.695236133593419</v>
      </c>
      <c r="V49" s="79"/>
      <c r="W49" s="79"/>
      <c r="X49" s="79"/>
      <c r="Y49" s="79"/>
      <c r="Z49" s="79"/>
      <c r="AA49" s="79"/>
      <c r="AB49" s="79"/>
      <c r="AC49" s="79"/>
    </row>
    <row r="50" spans="1:29" ht="14">
      <c r="A50" s="75">
        <v>44700</v>
      </c>
      <c r="B50" s="76" t="s">
        <v>245</v>
      </c>
      <c r="C50" s="76" t="s">
        <v>246</v>
      </c>
      <c r="D50" s="78" t="s">
        <v>208</v>
      </c>
      <c r="E50" s="76" t="s">
        <v>247</v>
      </c>
      <c r="F50" s="83">
        <v>693</v>
      </c>
      <c r="G50" s="81">
        <v>126584</v>
      </c>
      <c r="H50" s="81">
        <v>22183</v>
      </c>
      <c r="I50" s="76">
        <v>997243</v>
      </c>
      <c r="J50" s="79"/>
      <c r="K50" s="76" t="s">
        <v>238</v>
      </c>
      <c r="L50" s="21">
        <f t="shared" si="38"/>
        <v>2.2243347151443681E-2</v>
      </c>
      <c r="M50" s="22">
        <f t="shared" si="39"/>
        <v>5.6753674150211886</v>
      </c>
      <c r="N50" s="23">
        <f t="shared" si="40"/>
        <v>0.12623916762430784</v>
      </c>
      <c r="O50" s="79"/>
      <c r="P50" s="79"/>
      <c r="Q50" s="32">
        <f t="shared" ref="Q50:S50" si="59">L50/L$3</f>
        <v>10.155553614946493</v>
      </c>
      <c r="R50" s="32">
        <f t="shared" si="59"/>
        <v>1.1911264945106199</v>
      </c>
      <c r="S50" s="32">
        <f t="shared" si="59"/>
        <v>12.096548977185869</v>
      </c>
      <c r="T50" s="79"/>
      <c r="U50" s="32">
        <f>L50/US!$I$3</f>
        <v>0.98540671262349533</v>
      </c>
      <c r="V50" s="79"/>
      <c r="W50" s="79"/>
      <c r="X50" s="79"/>
      <c r="Y50" s="79"/>
      <c r="Z50" s="79"/>
      <c r="AA50" s="79"/>
      <c r="AB50" s="79"/>
      <c r="AC50" s="79"/>
    </row>
    <row r="51" spans="1:29" ht="14">
      <c r="A51" s="75">
        <v>44700</v>
      </c>
      <c r="B51" s="76" t="s">
        <v>248</v>
      </c>
      <c r="C51" s="76" t="s">
        <v>249</v>
      </c>
      <c r="D51" s="78" t="s">
        <v>208</v>
      </c>
      <c r="E51" s="79"/>
      <c r="F51" s="83">
        <v>13</v>
      </c>
      <c r="G51" s="81">
        <v>1171376</v>
      </c>
      <c r="H51" s="81">
        <v>223342</v>
      </c>
      <c r="I51" s="76">
        <v>35112871</v>
      </c>
      <c r="J51" s="79"/>
      <c r="K51" s="76" t="s">
        <v>238</v>
      </c>
      <c r="L51" s="21">
        <f t="shared" si="38"/>
        <v>6.3606592112806504E-3</v>
      </c>
      <c r="M51" s="22">
        <f t="shared" si="39"/>
        <v>5.2447289122910705</v>
      </c>
      <c r="N51" s="23">
        <f t="shared" si="40"/>
        <v>3.335993326663414E-2</v>
      </c>
      <c r="O51" s="79"/>
      <c r="P51" s="79"/>
      <c r="Q51" s="32">
        <f t="shared" ref="Q51:S51" si="60">L51/L$3</f>
        <v>2.9040600412681767</v>
      </c>
      <c r="R51" s="32">
        <f t="shared" si="60"/>
        <v>1.1007455741845458</v>
      </c>
      <c r="S51" s="32">
        <f t="shared" si="60"/>
        <v>3.196631237592134</v>
      </c>
      <c r="T51" s="79"/>
      <c r="U51" s="32">
        <f>L51/US!$I$3</f>
        <v>0.2817847620158917</v>
      </c>
      <c r="V51" s="79"/>
      <c r="W51" s="79"/>
      <c r="X51" s="79"/>
      <c r="Y51" s="79"/>
      <c r="Z51" s="79"/>
      <c r="AA51" s="79"/>
      <c r="AB51" s="79"/>
      <c r="AC51" s="79"/>
    </row>
    <row r="52" spans="1:29" ht="14">
      <c r="A52" s="75">
        <v>44700</v>
      </c>
      <c r="B52" s="76" t="s">
        <v>250</v>
      </c>
      <c r="C52" s="88" t="s">
        <v>251</v>
      </c>
      <c r="D52" s="78" t="s">
        <v>208</v>
      </c>
      <c r="E52" s="79"/>
      <c r="F52" s="76">
        <v>29</v>
      </c>
      <c r="G52" s="84">
        <v>374</v>
      </c>
      <c r="H52" s="84">
        <v>48</v>
      </c>
      <c r="I52" s="76">
        <v>1654</v>
      </c>
      <c r="J52" s="79"/>
      <c r="K52" s="79"/>
      <c r="L52" s="21">
        <f t="shared" si="38"/>
        <v>2.8433151845130067E-2</v>
      </c>
      <c r="M52" s="22">
        <f t="shared" si="39"/>
        <v>7.3404255319148932</v>
      </c>
      <c r="N52" s="23">
        <f t="shared" si="40"/>
        <v>0.20871143375680581</v>
      </c>
      <c r="O52" s="79"/>
      <c r="P52" s="79"/>
      <c r="Q52" s="32">
        <f t="shared" ref="Q52:S52" si="61">L52/L$3</f>
        <v>12.981607311127719</v>
      </c>
      <c r="R52" s="32">
        <f t="shared" si="61"/>
        <v>1.5405831363278171</v>
      </c>
      <c r="S52" s="32">
        <f t="shared" si="61"/>
        <v>19.999245305953263</v>
      </c>
      <c r="T52" s="79"/>
      <c r="U52" s="32">
        <f>L52/US!$I$3</f>
        <v>1.2596224164678291</v>
      </c>
      <c r="V52" s="79"/>
      <c r="W52" s="79"/>
      <c r="X52" s="79"/>
      <c r="Y52" s="79"/>
      <c r="Z52" s="79"/>
      <c r="AA52" s="79"/>
      <c r="AB52" s="79"/>
      <c r="AC52" s="79"/>
    </row>
    <row r="53" spans="1:29" ht="14">
      <c r="A53" s="68"/>
      <c r="D53" s="69"/>
      <c r="U53" s="44">
        <f>AVERAGE(U32:U52)</f>
        <v>4.9133312115882068</v>
      </c>
      <c r="W53" s="45">
        <f>SLOPE(U32:U52,F32:F52)</f>
        <v>-5.9463083543663956E-3</v>
      </c>
      <c r="Y53" s="45">
        <f>SLOPE(Q32:Q52,R32:R52)</f>
        <v>-2.2604042884379982</v>
      </c>
    </row>
    <row r="54" spans="1:29" ht="14">
      <c r="A54" s="68"/>
      <c r="D54" s="69"/>
      <c r="U54" s="32"/>
    </row>
    <row r="55" spans="1:29" ht="14">
      <c r="A55" s="68">
        <v>44700</v>
      </c>
      <c r="B55" s="71" t="s">
        <v>252</v>
      </c>
      <c r="C55" s="71" t="s">
        <v>253</v>
      </c>
      <c r="D55" s="69" t="s">
        <v>254</v>
      </c>
      <c r="F55" s="71">
        <v>64</v>
      </c>
      <c r="G55" s="71">
        <v>83</v>
      </c>
      <c r="H55" s="71">
        <v>8</v>
      </c>
      <c r="I55" s="71">
        <v>148</v>
      </c>
      <c r="L55" s="21">
        <f t="shared" ref="L55:L79" si="62">(H55-1)/(MAX((I55-1),1))</f>
        <v>4.7619047619047616E-2</v>
      </c>
      <c r="M55" s="22">
        <f t="shared" ref="M55:M79" si="63">(G55-F55)/MAX(H55-1,1)</f>
        <v>2.7142857142857144</v>
      </c>
      <c r="N55" s="23">
        <f t="shared" ref="N55:N79" si="64">(G55-F55)/(I55-1)</f>
        <v>0.12925170068027211</v>
      </c>
      <c r="Q55" s="32">
        <f t="shared" ref="Q55:S55" si="65">L55/L$3</f>
        <v>21.741232913165266</v>
      </c>
      <c r="R55" s="32">
        <f t="shared" si="65"/>
        <v>0.56966490299823636</v>
      </c>
      <c r="S55" s="32">
        <f t="shared" si="65"/>
        <v>12.385217338540356</v>
      </c>
      <c r="U55" s="32">
        <f>L55/US!$I$3</f>
        <v>2.1095803996163336</v>
      </c>
    </row>
    <row r="56" spans="1:29" ht="14">
      <c r="A56" s="68">
        <v>44700</v>
      </c>
      <c r="B56" s="71" t="s">
        <v>255</v>
      </c>
      <c r="C56" s="71" t="s">
        <v>256</v>
      </c>
      <c r="D56" s="69" t="s">
        <v>254</v>
      </c>
      <c r="F56" s="71">
        <v>15</v>
      </c>
      <c r="G56" s="71">
        <v>135</v>
      </c>
      <c r="H56" s="71">
        <v>24</v>
      </c>
      <c r="I56" s="71">
        <v>513</v>
      </c>
      <c r="L56" s="21">
        <f t="shared" si="62"/>
        <v>4.4921875E-2</v>
      </c>
      <c r="M56" s="22">
        <f t="shared" si="63"/>
        <v>5.2173913043478262</v>
      </c>
      <c r="N56" s="23">
        <f t="shared" si="64"/>
        <v>0.234375</v>
      </c>
      <c r="Q56" s="32">
        <f t="shared" ref="Q56:S56" si="66">L56/L$3</f>
        <v>20.509795892693017</v>
      </c>
      <c r="R56" s="32">
        <f t="shared" si="66"/>
        <v>1.0950080515297906</v>
      </c>
      <c r="S56" s="32">
        <f t="shared" si="66"/>
        <v>22.458391637731481</v>
      </c>
      <c r="U56" s="32">
        <f>L56/US!$I$3</f>
        <v>1.9900924472943149</v>
      </c>
    </row>
    <row r="57" spans="1:29" ht="14">
      <c r="A57" s="68">
        <v>44700</v>
      </c>
      <c r="B57" s="71" t="s">
        <v>257</v>
      </c>
      <c r="C57" s="71" t="s">
        <v>258</v>
      </c>
      <c r="D57" s="69" t="s">
        <v>254</v>
      </c>
      <c r="F57" s="71">
        <v>63</v>
      </c>
      <c r="G57" s="71">
        <v>1471</v>
      </c>
      <c r="H57" s="71">
        <v>223</v>
      </c>
      <c r="I57" s="71">
        <v>53598</v>
      </c>
      <c r="L57" s="21">
        <f t="shared" si="62"/>
        <v>4.1420228744146132E-3</v>
      </c>
      <c r="M57" s="22">
        <f t="shared" si="63"/>
        <v>6.3423423423423424</v>
      </c>
      <c r="N57" s="23">
        <f t="shared" si="64"/>
        <v>2.6270127059350338E-2</v>
      </c>
      <c r="Q57" s="32">
        <f t="shared" ref="Q57:S57" si="67">L57/L$3</f>
        <v>1.8911063649304343</v>
      </c>
      <c r="R57" s="32">
        <f t="shared" si="67"/>
        <v>1.3311088866644423</v>
      </c>
      <c r="S57" s="32">
        <f t="shared" si="67"/>
        <v>2.5172684879865903</v>
      </c>
      <c r="U57" s="32">
        <f>L57/US!$I$3</f>
        <v>0.18349653568317909</v>
      </c>
    </row>
    <row r="58" spans="1:29" ht="14">
      <c r="A58" s="68">
        <v>44700</v>
      </c>
      <c r="B58" s="71" t="s">
        <v>259</v>
      </c>
      <c r="C58" s="71" t="s">
        <v>260</v>
      </c>
      <c r="D58" s="69" t="s">
        <v>254</v>
      </c>
      <c r="F58" s="71">
        <v>36</v>
      </c>
      <c r="G58" s="71">
        <v>2473</v>
      </c>
      <c r="H58" s="71">
        <v>214</v>
      </c>
      <c r="I58" s="71">
        <v>4421</v>
      </c>
      <c r="L58" s="21">
        <f t="shared" si="62"/>
        <v>4.8190045248868781E-2</v>
      </c>
      <c r="M58" s="22">
        <f t="shared" si="63"/>
        <v>11.44131455399061</v>
      </c>
      <c r="N58" s="23">
        <f t="shared" si="64"/>
        <v>0.55135746606334846</v>
      </c>
      <c r="Q58" s="32">
        <f t="shared" ref="Q58:S58" si="68">L58/L$3</f>
        <v>22.001930954884219</v>
      </c>
      <c r="R58" s="32">
        <f t="shared" si="68"/>
        <v>2.4012635483683997</v>
      </c>
      <c r="S58" s="32">
        <f t="shared" si="68"/>
        <v>52.832434795681806</v>
      </c>
      <c r="U58" s="32">
        <f>L58/US!$I$3</f>
        <v>2.1348762731863942</v>
      </c>
    </row>
    <row r="59" spans="1:29" ht="14">
      <c r="A59" s="68">
        <v>44700</v>
      </c>
      <c r="B59" s="71" t="s">
        <v>261</v>
      </c>
      <c r="C59" s="71" t="s">
        <v>262</v>
      </c>
      <c r="D59" s="69" t="s">
        <v>254</v>
      </c>
      <c r="F59" s="71">
        <v>10</v>
      </c>
      <c r="G59" s="71">
        <v>400899</v>
      </c>
      <c r="H59" s="71">
        <v>70818</v>
      </c>
      <c r="I59" s="71">
        <v>3834963</v>
      </c>
      <c r="L59" s="21">
        <f t="shared" si="62"/>
        <v>1.8466154293054274E-2</v>
      </c>
      <c r="M59" s="22">
        <f t="shared" si="63"/>
        <v>5.6609147521075451</v>
      </c>
      <c r="N59" s="23">
        <f t="shared" si="64"/>
        <v>0.104535325252245</v>
      </c>
      <c r="Q59" s="32">
        <f t="shared" ref="Q59:S59" si="69">L59/L$3</f>
        <v>8.4310161914105333</v>
      </c>
      <c r="R59" s="32">
        <f t="shared" si="69"/>
        <v>1.1880932195781269</v>
      </c>
      <c r="S59" s="32">
        <f t="shared" si="69"/>
        <v>10.016833171168255</v>
      </c>
      <c r="U59" s="32">
        <f>L59/US!$I$3</f>
        <v>0.81807258021128459</v>
      </c>
    </row>
    <row r="60" spans="1:29" ht="14">
      <c r="A60" s="68">
        <v>44700</v>
      </c>
      <c r="B60" s="71" t="s">
        <v>263</v>
      </c>
      <c r="C60" s="71" t="s">
        <v>264</v>
      </c>
      <c r="D60" s="69" t="s">
        <v>254</v>
      </c>
      <c r="F60" s="71">
        <v>3</v>
      </c>
      <c r="G60" s="71">
        <v>3563</v>
      </c>
      <c r="H60" s="71">
        <v>542</v>
      </c>
      <c r="I60" s="71">
        <v>30855</v>
      </c>
      <c r="L60" s="21">
        <f t="shared" si="62"/>
        <v>1.7534193297465483E-2</v>
      </c>
      <c r="M60" s="22">
        <f t="shared" si="63"/>
        <v>6.5804066543438076</v>
      </c>
      <c r="N60" s="23">
        <f t="shared" si="64"/>
        <v>0.11538212225319246</v>
      </c>
      <c r="Q60" s="32">
        <f t="shared" ref="Q60:S60" si="70">L60/L$3</f>
        <v>8.0055145889178263</v>
      </c>
      <c r="R60" s="32">
        <f t="shared" si="70"/>
        <v>1.3810730015289472</v>
      </c>
      <c r="S60" s="32">
        <f t="shared" si="70"/>
        <v>11.056200062100519</v>
      </c>
      <c r="U60" s="32">
        <f>L60/US!$I$3</f>
        <v>0.77678560057176271</v>
      </c>
    </row>
    <row r="61" spans="1:29" ht="14">
      <c r="A61" s="68">
        <v>44700</v>
      </c>
      <c r="B61" s="71" t="s">
        <v>265</v>
      </c>
      <c r="C61" s="71" t="s">
        <v>266</v>
      </c>
      <c r="D61" s="69" t="s">
        <v>254</v>
      </c>
      <c r="F61" s="71">
        <v>52</v>
      </c>
      <c r="G61" s="71">
        <v>642</v>
      </c>
      <c r="H61" s="71">
        <v>150</v>
      </c>
      <c r="I61" s="71">
        <v>6621</v>
      </c>
      <c r="L61" s="21">
        <f t="shared" si="62"/>
        <v>2.2507552870090635E-2</v>
      </c>
      <c r="M61" s="22">
        <f t="shared" si="63"/>
        <v>3.9597315436241609</v>
      </c>
      <c r="N61" s="23">
        <f t="shared" si="64"/>
        <v>8.9123867069486398E-2</v>
      </c>
      <c r="Q61" s="32">
        <f t="shared" ref="Q61:S61" si="71">L61/L$3</f>
        <v>10.276180934334461</v>
      </c>
      <c r="R61" s="32">
        <f t="shared" si="71"/>
        <v>0.83105476841494741</v>
      </c>
      <c r="S61" s="32">
        <f t="shared" si="71"/>
        <v>8.5400691665734207</v>
      </c>
      <c r="U61" s="32">
        <f>L61/US!$I$3</f>
        <v>0.99711133993950274</v>
      </c>
    </row>
    <row r="62" spans="1:29" ht="14">
      <c r="A62" s="68">
        <v>44700</v>
      </c>
      <c r="B62" s="71" t="s">
        <v>267</v>
      </c>
      <c r="C62" s="71" t="s">
        <v>268</v>
      </c>
      <c r="D62" s="69" t="s">
        <v>254</v>
      </c>
      <c r="F62" s="71">
        <v>28</v>
      </c>
      <c r="G62" s="71">
        <v>7855</v>
      </c>
      <c r="H62" s="71">
        <v>1121</v>
      </c>
      <c r="I62" s="71">
        <v>53324</v>
      </c>
      <c r="L62" s="21">
        <f t="shared" si="62"/>
        <v>2.1004069538473079E-2</v>
      </c>
      <c r="M62" s="22">
        <f t="shared" si="63"/>
        <v>6.9883928571428573</v>
      </c>
      <c r="N62" s="23">
        <f t="shared" si="64"/>
        <v>0.14678468953359713</v>
      </c>
      <c r="Q62" s="32">
        <f t="shared" ref="Q62:S62" si="72">L62/L$3</f>
        <v>9.5897417271655208</v>
      </c>
      <c r="R62" s="32">
        <f t="shared" si="72"/>
        <v>1.4666997354497355</v>
      </c>
      <c r="S62" s="32">
        <f t="shared" si="72"/>
        <v>14.065271654264958</v>
      </c>
      <c r="U62" s="32">
        <f>L62/US!$I$3</f>
        <v>0.93050524162136727</v>
      </c>
    </row>
    <row r="63" spans="1:29" ht="14">
      <c r="A63" s="68">
        <v>44700</v>
      </c>
      <c r="B63" s="71" t="s">
        <v>269</v>
      </c>
      <c r="C63" s="71" t="s">
        <v>270</v>
      </c>
      <c r="D63" s="69" t="s">
        <v>254</v>
      </c>
      <c r="F63" s="71">
        <v>18</v>
      </c>
      <c r="G63" s="71">
        <v>180</v>
      </c>
      <c r="H63" s="71">
        <v>5</v>
      </c>
      <c r="I63" s="71">
        <v>371</v>
      </c>
      <c r="L63" s="21">
        <f t="shared" si="62"/>
        <v>1.0810810810810811E-2</v>
      </c>
      <c r="M63" s="22">
        <f t="shared" si="63"/>
        <v>40.5</v>
      </c>
      <c r="N63" s="23">
        <f t="shared" si="64"/>
        <v>0.43783783783783786</v>
      </c>
      <c r="Q63" s="32">
        <f t="shared" ref="Q63:S63" si="73">L63/L$3</f>
        <v>4.935847472178061</v>
      </c>
      <c r="R63" s="32">
        <f t="shared" si="73"/>
        <v>8.5</v>
      </c>
      <c r="S63" s="32">
        <f t="shared" si="73"/>
        <v>41.954703513513515</v>
      </c>
      <c r="U63" s="32">
        <f>L63/US!$I$3</f>
        <v>0.4789317663993839</v>
      </c>
    </row>
    <row r="64" spans="1:29" ht="14">
      <c r="A64" s="68">
        <v>44700</v>
      </c>
      <c r="B64" s="89" t="s">
        <v>271</v>
      </c>
      <c r="C64" s="71" t="s">
        <v>272</v>
      </c>
      <c r="D64" s="69" t="s">
        <v>254</v>
      </c>
      <c r="F64" s="71">
        <v>69</v>
      </c>
      <c r="G64" s="71">
        <v>5903</v>
      </c>
      <c r="H64" s="71">
        <v>728</v>
      </c>
      <c r="I64" s="71">
        <v>27093</v>
      </c>
      <c r="L64" s="21">
        <f t="shared" si="62"/>
        <v>2.6834489886313304E-2</v>
      </c>
      <c r="M64" s="22">
        <f t="shared" si="63"/>
        <v>8.0247592847317737</v>
      </c>
      <c r="N64" s="23">
        <f t="shared" si="64"/>
        <v>0.21534032186623359</v>
      </c>
      <c r="Q64" s="32">
        <f t="shared" ref="Q64:S64" si="74">L64/L$3</f>
        <v>12.251712789210622</v>
      </c>
      <c r="R64" s="32">
        <f t="shared" si="74"/>
        <v>1.6842087387708662</v>
      </c>
      <c r="S64" s="32">
        <f t="shared" si="74"/>
        <v>20.634441744499313</v>
      </c>
      <c r="U64" s="32">
        <f>L64/US!$I$3</f>
        <v>1.1887997918552551</v>
      </c>
    </row>
    <row r="65" spans="1:25" ht="14">
      <c r="A65" s="68">
        <v>44700</v>
      </c>
      <c r="B65" s="71" t="s">
        <v>273</v>
      </c>
      <c r="C65" s="71" t="s">
        <v>274</v>
      </c>
      <c r="D65" s="69" t="s">
        <v>254</v>
      </c>
      <c r="F65" s="71">
        <v>13</v>
      </c>
      <c r="G65" s="71">
        <v>107</v>
      </c>
      <c r="H65" s="71">
        <v>17</v>
      </c>
      <c r="I65" s="71">
        <v>74</v>
      </c>
      <c r="L65" s="21">
        <f t="shared" si="62"/>
        <v>0.21917808219178081</v>
      </c>
      <c r="M65" s="22">
        <f t="shared" si="63"/>
        <v>5.875</v>
      </c>
      <c r="N65" s="23">
        <f t="shared" si="64"/>
        <v>1.2876712328767124</v>
      </c>
      <c r="Q65" s="32">
        <f t="shared" ref="Q65:S65" si="75">L65/L$3</f>
        <v>100.06923642224014</v>
      </c>
      <c r="R65" s="32">
        <f t="shared" si="75"/>
        <v>1.2330246913580247</v>
      </c>
      <c r="S65" s="32">
        <f t="shared" si="75"/>
        <v>123.38783935396584</v>
      </c>
      <c r="U65" s="32">
        <f>L65/US!$I$3</f>
        <v>9.7098495105628508</v>
      </c>
    </row>
    <row r="66" spans="1:25" ht="14">
      <c r="A66" s="68">
        <v>44700</v>
      </c>
      <c r="B66" s="71" t="s">
        <v>275</v>
      </c>
      <c r="C66" s="71" t="s">
        <v>276</v>
      </c>
      <c r="D66" s="69" t="s">
        <v>254</v>
      </c>
      <c r="F66" s="71">
        <v>8</v>
      </c>
      <c r="G66" s="71">
        <v>110454</v>
      </c>
      <c r="H66" s="71">
        <v>23065</v>
      </c>
      <c r="I66" s="71">
        <v>3739001</v>
      </c>
      <c r="L66" s="21">
        <f t="shared" si="62"/>
        <v>6.1684942497994113E-3</v>
      </c>
      <c r="M66" s="22">
        <f t="shared" si="63"/>
        <v>4.7886749913284774</v>
      </c>
      <c r="N66" s="23">
        <f t="shared" si="64"/>
        <v>2.953891414816796E-2</v>
      </c>
      <c r="Q66" s="32">
        <f t="shared" ref="Q66:S66" si="76">L66/L$3</f>
        <v>2.8163240743766029</v>
      </c>
      <c r="R66" s="32">
        <f t="shared" si="76"/>
        <v>1.0050305537356063</v>
      </c>
      <c r="S66" s="32">
        <f t="shared" si="76"/>
        <v>2.830491743969636</v>
      </c>
      <c r="U66" s="32">
        <f>L66/US!$I$3</f>
        <v>0.27327162585498088</v>
      </c>
    </row>
    <row r="67" spans="1:25" ht="14">
      <c r="A67" s="68">
        <v>44700</v>
      </c>
      <c r="B67" s="71" t="s">
        <v>277</v>
      </c>
      <c r="C67" s="71" t="s">
        <v>278</v>
      </c>
      <c r="D67" s="69" t="s">
        <v>254</v>
      </c>
      <c r="F67" s="71">
        <v>56</v>
      </c>
      <c r="G67" s="71">
        <v>10005</v>
      </c>
      <c r="H67" s="71">
        <v>1098</v>
      </c>
      <c r="I67" s="71">
        <v>34214</v>
      </c>
      <c r="L67" s="21">
        <f t="shared" si="62"/>
        <v>3.2063835384210683E-2</v>
      </c>
      <c r="M67" s="22">
        <f t="shared" si="63"/>
        <v>9.0692798541476751</v>
      </c>
      <c r="N67" s="23">
        <f t="shared" si="64"/>
        <v>0.29079589629672931</v>
      </c>
      <c r="Q67" s="32">
        <f t="shared" ref="Q67:S67" si="77">L67/L$3</f>
        <v>14.639253576727803</v>
      </c>
      <c r="R67" s="32">
        <f t="shared" si="77"/>
        <v>1.9034291051914873</v>
      </c>
      <c r="S67" s="32">
        <f t="shared" si="77"/>
        <v>27.864781336222279</v>
      </c>
      <c r="U67" s="32">
        <f>L67/US!$I$3</f>
        <v>1.4204660119241659</v>
      </c>
    </row>
    <row r="68" spans="1:25" ht="14">
      <c r="A68" s="68">
        <v>44700</v>
      </c>
      <c r="B68" s="71" t="s">
        <v>279</v>
      </c>
      <c r="C68" s="71" t="s">
        <v>280</v>
      </c>
      <c r="D68" s="69" t="s">
        <v>254</v>
      </c>
      <c r="F68" s="71">
        <v>11</v>
      </c>
      <c r="G68" s="71">
        <v>6337</v>
      </c>
      <c r="H68" s="71">
        <v>739</v>
      </c>
      <c r="I68" s="71">
        <v>34917</v>
      </c>
      <c r="L68" s="21">
        <f t="shared" si="62"/>
        <v>2.1136441745904455E-2</v>
      </c>
      <c r="M68" s="22">
        <f t="shared" si="63"/>
        <v>8.5718157181571808</v>
      </c>
      <c r="N68" s="23">
        <f t="shared" si="64"/>
        <v>0.18117768358345743</v>
      </c>
      <c r="Q68" s="32">
        <f t="shared" ref="Q68:S68" si="78">L68/L$3</f>
        <v>9.6501783620184245</v>
      </c>
      <c r="R68" s="32">
        <f t="shared" si="78"/>
        <v>1.7990230519589145</v>
      </c>
      <c r="S68" s="32">
        <f t="shared" si="78"/>
        <v>17.360893328786265</v>
      </c>
      <c r="U68" s="32">
        <f>L68/US!$I$3</f>
        <v>0.9363694877206421</v>
      </c>
    </row>
    <row r="69" spans="1:25" ht="14">
      <c r="A69" s="68">
        <v>44700</v>
      </c>
      <c r="B69" s="71" t="s">
        <v>281</v>
      </c>
      <c r="C69" s="71" t="s">
        <v>282</v>
      </c>
      <c r="D69" s="69" t="s">
        <v>254</v>
      </c>
      <c r="F69" s="71">
        <v>25</v>
      </c>
      <c r="G69" s="71">
        <v>42628</v>
      </c>
      <c r="H69" s="71">
        <v>6980</v>
      </c>
      <c r="I69" s="71">
        <v>341414</v>
      </c>
      <c r="L69" s="21">
        <f t="shared" si="62"/>
        <v>2.0441518044128373E-2</v>
      </c>
      <c r="M69" s="22">
        <f t="shared" si="63"/>
        <v>6.1044562258203179</v>
      </c>
      <c r="N69" s="23">
        <f t="shared" si="64"/>
        <v>0.12478435208969782</v>
      </c>
      <c r="Q69" s="32">
        <f t="shared" ref="Q69:S69" si="79">L69/L$3</f>
        <v>9.3328999028173758</v>
      </c>
      <c r="R69" s="32">
        <f t="shared" si="79"/>
        <v>1.2811821708511779</v>
      </c>
      <c r="S69" s="32">
        <f t="shared" si="79"/>
        <v>11.95714495782831</v>
      </c>
      <c r="U69" s="32">
        <f>L69/US!$I$3</f>
        <v>0.90558354189023349</v>
      </c>
    </row>
    <row r="70" spans="1:25" ht="14">
      <c r="A70" s="68">
        <v>44700</v>
      </c>
      <c r="B70" s="71" t="s">
        <v>160</v>
      </c>
      <c r="C70" s="71" t="s">
        <v>283</v>
      </c>
      <c r="D70" s="69" t="s">
        <v>254</v>
      </c>
      <c r="F70" s="71">
        <v>16</v>
      </c>
      <c r="G70" s="71">
        <v>322</v>
      </c>
      <c r="H70" s="71">
        <v>63</v>
      </c>
      <c r="I70" s="71">
        <v>2573</v>
      </c>
      <c r="L70" s="21">
        <f t="shared" si="62"/>
        <v>2.410575427682737E-2</v>
      </c>
      <c r="M70" s="22">
        <f t="shared" si="63"/>
        <v>4.935483870967742</v>
      </c>
      <c r="N70" s="23">
        <f t="shared" si="64"/>
        <v>0.11897356143079316</v>
      </c>
      <c r="Q70" s="32">
        <f t="shared" ref="Q70:S70" si="80">L70/L$3</f>
        <v>11.005865183880706</v>
      </c>
      <c r="R70" s="32">
        <f t="shared" si="80"/>
        <v>1.0358422939068102</v>
      </c>
      <c r="S70" s="32">
        <f t="shared" si="80"/>
        <v>11.400340638500086</v>
      </c>
      <c r="U70" s="32">
        <f>L70/US!$I$3</f>
        <v>1.0679135615476152</v>
      </c>
    </row>
    <row r="71" spans="1:25" ht="14">
      <c r="A71" s="68">
        <v>44700</v>
      </c>
      <c r="B71" s="71" t="s">
        <v>284</v>
      </c>
      <c r="C71" s="71" t="s">
        <v>285</v>
      </c>
      <c r="D71" s="69" t="s">
        <v>254</v>
      </c>
      <c r="F71" s="71">
        <v>154</v>
      </c>
      <c r="G71" s="71">
        <v>11441</v>
      </c>
      <c r="H71" s="71">
        <v>1598</v>
      </c>
      <c r="I71" s="71">
        <v>130864</v>
      </c>
      <c r="L71" s="21">
        <f t="shared" si="62"/>
        <v>1.2203602240511069E-2</v>
      </c>
      <c r="M71" s="22">
        <f t="shared" si="63"/>
        <v>7.0676268002504692</v>
      </c>
      <c r="N71" s="23">
        <f t="shared" si="64"/>
        <v>8.6250506254632708E-2</v>
      </c>
      <c r="Q71" s="32">
        <f t="shared" ref="Q71:S71" si="81">L71/L$3</f>
        <v>5.5717485325021094</v>
      </c>
      <c r="R71" s="32">
        <f t="shared" si="81"/>
        <v>1.4833290815340492</v>
      </c>
      <c r="S71" s="32">
        <f t="shared" si="81"/>
        <v>8.2647366332550405</v>
      </c>
      <c r="U71" s="32">
        <f>L71/US!$I$3</f>
        <v>0.54063408191721862</v>
      </c>
    </row>
    <row r="72" spans="1:25" ht="14">
      <c r="A72" s="68">
        <v>44700</v>
      </c>
      <c r="B72" s="71" t="s">
        <v>286</v>
      </c>
      <c r="C72" s="71" t="s">
        <v>287</v>
      </c>
      <c r="D72" s="69" t="s">
        <v>254</v>
      </c>
      <c r="F72" s="71">
        <v>37</v>
      </c>
      <c r="G72" s="71">
        <v>121339</v>
      </c>
      <c r="H72" s="71">
        <v>18485</v>
      </c>
      <c r="I72" s="71">
        <v>753727</v>
      </c>
      <c r="L72" s="21">
        <f t="shared" si="62"/>
        <v>2.4523500582439774E-2</v>
      </c>
      <c r="M72" s="22">
        <f t="shared" si="63"/>
        <v>6.5625405756329798</v>
      </c>
      <c r="N72" s="23">
        <f t="shared" si="64"/>
        <v>0.16093646762882002</v>
      </c>
      <c r="Q72" s="32">
        <f t="shared" ref="Q72:S72" si="82">L72/L$3</f>
        <v>11.196593898188311</v>
      </c>
      <c r="R72" s="32">
        <f t="shared" si="82"/>
        <v>1.3773233306884032</v>
      </c>
      <c r="S72" s="32">
        <f t="shared" si="82"/>
        <v>15.421330000218175</v>
      </c>
      <c r="U72" s="32">
        <f>L72/US!$I$3</f>
        <v>1.0864202193325885</v>
      </c>
    </row>
    <row r="73" spans="1:25" ht="14">
      <c r="A73" s="68">
        <v>44700</v>
      </c>
      <c r="B73" s="71" t="s">
        <v>288</v>
      </c>
      <c r="C73" s="71" t="s">
        <v>289</v>
      </c>
      <c r="D73" s="69" t="s">
        <v>254</v>
      </c>
      <c r="F73" s="71">
        <v>91</v>
      </c>
      <c r="G73" s="71">
        <v>163</v>
      </c>
      <c r="H73" s="71">
        <v>5</v>
      </c>
      <c r="I73" s="71">
        <v>27</v>
      </c>
      <c r="L73" s="21">
        <f t="shared" si="62"/>
        <v>0.15384615384615385</v>
      </c>
      <c r="M73" s="22">
        <f t="shared" si="63"/>
        <v>18</v>
      </c>
      <c r="N73" s="23">
        <f t="shared" si="64"/>
        <v>2.7692307692307692</v>
      </c>
      <c r="Q73" s="32">
        <f t="shared" ref="Q73:S73" si="83">L73/L$3</f>
        <v>70.24090633484164</v>
      </c>
      <c r="R73" s="32">
        <f t="shared" si="83"/>
        <v>3.7777777777777777</v>
      </c>
      <c r="S73" s="32">
        <f t="shared" si="83"/>
        <v>265.35453504273505</v>
      </c>
      <c r="U73" s="32">
        <f>L73/US!$I$3</f>
        <v>6.8155674449143095</v>
      </c>
    </row>
    <row r="74" spans="1:25" ht="14">
      <c r="A74" s="68">
        <v>44700</v>
      </c>
      <c r="B74" s="71" t="s">
        <v>290</v>
      </c>
      <c r="C74" s="71" t="s">
        <v>291</v>
      </c>
      <c r="D74" s="69" t="s">
        <v>254</v>
      </c>
      <c r="F74" s="71">
        <v>17</v>
      </c>
      <c r="G74" s="71">
        <v>559107</v>
      </c>
      <c r="H74" s="71">
        <v>101269</v>
      </c>
      <c r="I74" s="71">
        <v>4458855</v>
      </c>
      <c r="L74" s="21">
        <f>(H74-1)/(MAX((I74-1),1))</f>
        <v>2.2711665374107338E-2</v>
      </c>
      <c r="M74" s="22">
        <f>(G74-F74)/MAX(H74-1,1)</f>
        <v>5.5208950507564083</v>
      </c>
      <c r="N74" s="23">
        <f t="shared" si="64"/>
        <v>0.12538872095834491</v>
      </c>
      <c r="Q74" s="32">
        <f>L74/L$3</f>
        <v>10.369371741631108</v>
      </c>
      <c r="R74" s="32">
        <f t="shared" ref="Q74:S74" si="84">M74/M$3</f>
        <v>1.1587063686772709</v>
      </c>
      <c r="S74" s="32">
        <f t="shared" si="84"/>
        <v>12.015057076210089</v>
      </c>
      <c r="U74" s="32">
        <f>L74/US!$I$3</f>
        <v>1.006153766433098</v>
      </c>
    </row>
    <row r="75" spans="1:25" ht="14">
      <c r="A75" s="68">
        <v>44700</v>
      </c>
      <c r="B75" s="71" t="s">
        <v>292</v>
      </c>
      <c r="C75" s="71" t="s">
        <v>293</v>
      </c>
      <c r="D75" s="69" t="s">
        <v>254</v>
      </c>
      <c r="F75" s="71">
        <v>5</v>
      </c>
      <c r="G75" s="71">
        <v>2362</v>
      </c>
      <c r="H75" s="71">
        <v>354</v>
      </c>
      <c r="I75" s="71">
        <v>36429</v>
      </c>
      <c r="L75" s="21">
        <f t="shared" si="62"/>
        <v>9.6903480838915115E-3</v>
      </c>
      <c r="M75" s="22">
        <f>(G75-F75)/MAX(H75-1,1)</f>
        <v>6.6770538243626065</v>
      </c>
      <c r="N75" s="23">
        <f t="shared" si="64"/>
        <v>6.4702975732952681E-2</v>
      </c>
      <c r="Q75" s="32">
        <f t="shared" ref="Q75:S75" si="85">L75/L$3</f>
        <v>4.4242824087321324</v>
      </c>
      <c r="R75" s="32">
        <f t="shared" si="85"/>
        <v>1.40135697548351</v>
      </c>
      <c r="S75" s="32">
        <f t="shared" si="85"/>
        <v>6.1999990149857602</v>
      </c>
      <c r="U75" s="32">
        <f>L75/US!$I$3</f>
        <v>0.42929393604798183</v>
      </c>
    </row>
    <row r="76" spans="1:25" ht="14">
      <c r="A76" s="68">
        <v>44700</v>
      </c>
      <c r="B76" s="71" t="s">
        <v>294</v>
      </c>
      <c r="C76" s="71" t="s">
        <v>295</v>
      </c>
      <c r="D76" s="69" t="s">
        <v>254</v>
      </c>
      <c r="F76" s="71">
        <v>13</v>
      </c>
      <c r="G76" s="71">
        <v>30</v>
      </c>
      <c r="H76" s="71">
        <v>5</v>
      </c>
      <c r="I76" s="71">
        <v>132</v>
      </c>
      <c r="L76" s="21">
        <f t="shared" si="62"/>
        <v>3.0534351145038167E-2</v>
      </c>
      <c r="M76" s="22">
        <f t="shared" si="63"/>
        <v>4.25</v>
      </c>
      <c r="N76" s="23">
        <f t="shared" si="64"/>
        <v>0.12977099236641221</v>
      </c>
      <c r="Q76" s="32">
        <f t="shared" ref="Q76:S76" si="86">L76/L$3</f>
        <v>13.940943242029636</v>
      </c>
      <c r="R76" s="32">
        <f t="shared" si="86"/>
        <v>0.89197530864197527</v>
      </c>
      <c r="S76" s="32">
        <f t="shared" si="86"/>
        <v>12.434977151069644</v>
      </c>
      <c r="U76" s="32">
        <f>L76/US!$I$3</f>
        <v>1.3527080425020765</v>
      </c>
    </row>
    <row r="77" spans="1:25" ht="14">
      <c r="A77" s="68">
        <v>44700</v>
      </c>
      <c r="B77" s="71" t="s">
        <v>259</v>
      </c>
      <c r="C77" s="71" t="s">
        <v>296</v>
      </c>
      <c r="D77" s="69" t="s">
        <v>254</v>
      </c>
      <c r="F77" s="71">
        <v>83</v>
      </c>
      <c r="G77" s="71">
        <v>20997</v>
      </c>
      <c r="H77" s="71">
        <v>2988</v>
      </c>
      <c r="I77" s="71">
        <v>141535</v>
      </c>
      <c r="L77" s="21">
        <f t="shared" si="62"/>
        <v>2.1104469597411222E-2</v>
      </c>
      <c r="M77" s="22">
        <f t="shared" si="63"/>
        <v>7.0016739203213927</v>
      </c>
      <c r="N77" s="23">
        <f t="shared" si="64"/>
        <v>0.14776661438240987</v>
      </c>
      <c r="Q77" s="32">
        <f t="shared" ref="Q77:S77" si="87">L77/L$3</f>
        <v>9.6355809695487853</v>
      </c>
      <c r="R77" s="32">
        <f t="shared" si="87"/>
        <v>1.4694871190797985</v>
      </c>
      <c r="S77" s="32">
        <f t="shared" si="87"/>
        <v>14.159362119602374</v>
      </c>
      <c r="U77" s="32">
        <f>L77/US!$I$3</f>
        <v>0.93495308354694817</v>
      </c>
    </row>
    <row r="78" spans="1:25" ht="14">
      <c r="A78" s="68">
        <v>44700</v>
      </c>
      <c r="B78" s="71" t="s">
        <v>297</v>
      </c>
      <c r="C78" s="71" t="s">
        <v>298</v>
      </c>
      <c r="D78" s="69" t="s">
        <v>254</v>
      </c>
      <c r="F78" s="71">
        <v>53</v>
      </c>
      <c r="G78" s="71">
        <v>1097</v>
      </c>
      <c r="H78" s="71">
        <v>129</v>
      </c>
      <c r="I78" s="71">
        <v>4004</v>
      </c>
      <c r="L78" s="21">
        <f t="shared" si="62"/>
        <v>3.1976017986510119E-2</v>
      </c>
      <c r="M78" s="22">
        <f t="shared" si="63"/>
        <v>8.15625</v>
      </c>
      <c r="N78" s="23">
        <f t="shared" si="64"/>
        <v>0.26080439670247313</v>
      </c>
      <c r="Q78" s="32">
        <f t="shared" ref="Q78:S78" si="88">L78/L$3</f>
        <v>14.599159148285846</v>
      </c>
      <c r="R78" s="32">
        <f t="shared" si="88"/>
        <v>1.7118055555555556</v>
      </c>
      <c r="S78" s="32">
        <f t="shared" si="88"/>
        <v>24.990921736475421</v>
      </c>
      <c r="U78" s="32">
        <f>L78/US!$I$3</f>
        <v>1.416575596844543</v>
      </c>
    </row>
    <row r="79" spans="1:25" ht="14">
      <c r="A79" s="68">
        <v>44700</v>
      </c>
      <c r="B79" s="71" t="s">
        <v>299</v>
      </c>
      <c r="C79" s="71" t="s">
        <v>300</v>
      </c>
      <c r="D79" s="69" t="s">
        <v>254</v>
      </c>
      <c r="F79" s="71">
        <v>20</v>
      </c>
      <c r="G79" s="71">
        <v>857605</v>
      </c>
      <c r="H79" s="71">
        <v>163179</v>
      </c>
      <c r="I79" s="71">
        <v>27202776</v>
      </c>
      <c r="L79" s="21">
        <f t="shared" si="62"/>
        <v>5.9985791890717031E-3</v>
      </c>
      <c r="M79" s="22">
        <f t="shared" si="63"/>
        <v>5.2555185135251072</v>
      </c>
      <c r="N79" s="23">
        <f t="shared" si="64"/>
        <v>3.152564398301276E-2</v>
      </c>
      <c r="Q79" s="32">
        <f t="shared" ref="Q79:S79" si="89">L79/L$3</f>
        <v>2.7387466532511526</v>
      </c>
      <c r="R79" s="32">
        <f t="shared" si="89"/>
        <v>1.1030100583941582</v>
      </c>
      <c r="S79" s="32">
        <f t="shared" si="89"/>
        <v>3.0208651059293592</v>
      </c>
      <c r="U79" s="32">
        <f>L79/US!$I$3</f>
        <v>0.26574418673905426</v>
      </c>
    </row>
    <row r="80" spans="1:25" ht="14">
      <c r="E80" s="27" t="s">
        <v>80</v>
      </c>
      <c r="F80" s="39">
        <f t="shared" ref="F80:I80" si="90">AVERAGE(F55:F79)</f>
        <v>38.4</v>
      </c>
      <c r="G80" s="73">
        <f t="shared" si="90"/>
        <v>86687.92</v>
      </c>
      <c r="H80" s="73">
        <f t="shared" si="90"/>
        <v>15752.28</v>
      </c>
      <c r="I80" s="73">
        <f t="shared" si="90"/>
        <v>1635697.96</v>
      </c>
      <c r="K80" s="27" t="s">
        <v>80</v>
      </c>
      <c r="L80" s="41">
        <f t="shared" ref="L80:N80" si="91">AVERAGE(L55:L79)</f>
        <v>3.5908523015052977E-2</v>
      </c>
      <c r="M80" s="42">
        <f t="shared" si="91"/>
        <v>8.2106323340874798</v>
      </c>
      <c r="N80" s="43">
        <f t="shared" si="91"/>
        <v>0.31438308741123788</v>
      </c>
      <c r="O80" s="39"/>
      <c r="P80" s="39"/>
      <c r="Q80" s="44">
        <f t="shared" ref="Q80:S80" si="92">AVERAGE(Q55:Q79)</f>
        <v>16.394606811198472</v>
      </c>
      <c r="R80" s="44">
        <f t="shared" si="92"/>
        <v>1.7232191318455206</v>
      </c>
      <c r="S80" s="44">
        <f t="shared" si="92"/>
        <v>30.12496427247255</v>
      </c>
      <c r="U80" s="44">
        <f>AVERAGE(U55:U79)</f>
        <v>1.5907902429662841</v>
      </c>
      <c r="V80" s="45"/>
      <c r="W80" s="45">
        <f>SLOPE(U55:U79,F55:F79)</f>
        <v>3.4208298596979771E-3</v>
      </c>
      <c r="Y80" s="45">
        <f>SLOPE(Q55:Q79,R55:R79)</f>
        <v>0.82236865623253819</v>
      </c>
    </row>
    <row r="81" spans="1:21" ht="14">
      <c r="E81" s="46" t="s">
        <v>81</v>
      </c>
      <c r="F81" s="32">
        <f t="shared" ref="F81:I81" si="93">STDEV(F55:F79)</f>
        <v>35.191144719469797</v>
      </c>
      <c r="G81" s="74">
        <f t="shared" si="93"/>
        <v>209216.23821995748</v>
      </c>
      <c r="H81" s="74">
        <f t="shared" si="93"/>
        <v>39068.644750319494</v>
      </c>
      <c r="I81" s="74">
        <f t="shared" si="93"/>
        <v>5486364.9750808859</v>
      </c>
      <c r="K81" s="46" t="s">
        <v>81</v>
      </c>
      <c r="L81" s="32">
        <f t="shared" ref="L81:N81" si="94">STDEV(L55:L79)</f>
        <v>4.7800956761927825E-2</v>
      </c>
      <c r="M81" s="32">
        <f t="shared" si="94"/>
        <v>7.3398959019382994</v>
      </c>
      <c r="N81" s="32">
        <f t="shared" si="94"/>
        <v>0.57128753046346858</v>
      </c>
      <c r="O81" s="32"/>
      <c r="P81" s="32"/>
      <c r="Q81" s="32">
        <f t="shared" ref="Q81:S81" si="95">STDEV(Q55:Q79)</f>
        <v>21.824286423097519</v>
      </c>
      <c r="R81" s="32">
        <f t="shared" si="95"/>
        <v>1.5404719794191495</v>
      </c>
      <c r="S81" s="32">
        <f t="shared" si="95"/>
        <v>54.742182813444408</v>
      </c>
      <c r="U81" s="32"/>
    </row>
    <row r="82" spans="1:21" ht="14">
      <c r="E82" s="29" t="s">
        <v>82</v>
      </c>
      <c r="F82" s="1">
        <f t="shared" ref="F82:I82" si="96">MEDIAN(F55:F79)</f>
        <v>25</v>
      </c>
      <c r="G82" s="74">
        <f t="shared" si="96"/>
        <v>3563</v>
      </c>
      <c r="H82" s="74">
        <f t="shared" si="96"/>
        <v>542</v>
      </c>
      <c r="I82" s="74">
        <f t="shared" si="96"/>
        <v>34214</v>
      </c>
      <c r="K82" s="29" t="s">
        <v>82</v>
      </c>
      <c r="L82" s="3">
        <f t="shared" ref="L82:N82" si="97">MEDIAN(L55:L79)</f>
        <v>2.2507552870090635E-2</v>
      </c>
      <c r="M82" s="4">
        <f t="shared" si="97"/>
        <v>6.5625405756329798</v>
      </c>
      <c r="N82" s="5">
        <f t="shared" si="97"/>
        <v>0.12977099236641221</v>
      </c>
      <c r="O82" s="1"/>
      <c r="P82" s="1"/>
      <c r="Q82" s="32">
        <f t="shared" ref="Q82:S82" si="98">MEDIAN(Q55:Q79)</f>
        <v>10.276180934334461</v>
      </c>
      <c r="R82" s="32">
        <f t="shared" si="98"/>
        <v>1.3773233306884032</v>
      </c>
      <c r="S82" s="32">
        <f t="shared" si="98"/>
        <v>12.434977151069644</v>
      </c>
      <c r="U82" s="32"/>
    </row>
    <row r="83" spans="1:21" ht="14">
      <c r="E83" s="29" t="s">
        <v>83</v>
      </c>
      <c r="F83" s="48">
        <f t="shared" ref="F83:I83" si="99">F80/F82</f>
        <v>1.536</v>
      </c>
      <c r="G83" s="48">
        <f t="shared" si="99"/>
        <v>24.330036486107211</v>
      </c>
      <c r="H83" s="48">
        <f t="shared" si="99"/>
        <v>29.063247232472325</v>
      </c>
      <c r="I83" s="48">
        <f t="shared" si="99"/>
        <v>47.807855263927046</v>
      </c>
      <c r="K83" s="29" t="s">
        <v>83</v>
      </c>
      <c r="L83" s="48">
        <f t="shared" ref="L83:N83" si="100">L80/L82</f>
        <v>1.5953988077828907</v>
      </c>
      <c r="M83" s="48">
        <f t="shared" si="100"/>
        <v>1.251136239000783</v>
      </c>
      <c r="N83" s="48">
        <f t="shared" si="100"/>
        <v>2.4225990853454213</v>
      </c>
      <c r="O83" s="48"/>
      <c r="P83" s="48"/>
      <c r="Q83" s="48">
        <f t="shared" ref="Q83:S83" si="101">Q80/Q82</f>
        <v>1.5953988077828909</v>
      </c>
      <c r="R83" s="48">
        <f t="shared" si="101"/>
        <v>1.251136239000783</v>
      </c>
      <c r="S83" s="48">
        <f t="shared" si="101"/>
        <v>2.4225990853454227</v>
      </c>
      <c r="U83" s="32"/>
    </row>
    <row r="84" spans="1:21" ht="14">
      <c r="U84" s="32"/>
    </row>
    <row r="85" spans="1:21" ht="14">
      <c r="U85" s="32"/>
    </row>
    <row r="86" spans="1:21" ht="18">
      <c r="A86" s="68">
        <v>44700</v>
      </c>
      <c r="B86" s="90" t="s">
        <v>301</v>
      </c>
      <c r="C86" s="91" t="s">
        <v>302</v>
      </c>
      <c r="D86" s="71" t="s">
        <v>303</v>
      </c>
      <c r="F86" s="71">
        <v>480</v>
      </c>
      <c r="G86" s="71">
        <v>30465</v>
      </c>
      <c r="H86" s="71">
        <v>3756</v>
      </c>
      <c r="I86" s="71">
        <v>355543</v>
      </c>
      <c r="L86" s="21">
        <f t="shared" ref="L86:L99" si="102">(H86-1)/(MAX((I86-1),1))</f>
        <v>1.056134015109326E-2</v>
      </c>
      <c r="M86" s="22">
        <f t="shared" ref="M86:M99" si="103">(G86-F86)/MAX(H86-1,1)</f>
        <v>7.9853528628495338</v>
      </c>
      <c r="N86" s="23">
        <f t="shared" ref="N86:N99" si="104">(G86-F86)/(I86-1)</f>
        <v>8.4336027811060296E-2</v>
      </c>
      <c r="Q86" s="32">
        <f t="shared" ref="Q86:S86" si="105">L86/L$3</f>
        <v>4.8219476781017354</v>
      </c>
      <c r="R86" s="32">
        <f t="shared" si="105"/>
        <v>1.6759382551659516</v>
      </c>
      <c r="S86" s="32">
        <f t="shared" si="105"/>
        <v>8.0812865781393324</v>
      </c>
      <c r="U86" s="32">
        <f>L86/US!$I$3</f>
        <v>0.46787991970497433</v>
      </c>
    </row>
    <row r="87" spans="1:21" ht="18">
      <c r="A87" s="68">
        <v>44700</v>
      </c>
      <c r="B87" s="71" t="s">
        <v>304</v>
      </c>
      <c r="C87" s="90" t="s">
        <v>305</v>
      </c>
      <c r="D87" s="71" t="s">
        <v>303</v>
      </c>
      <c r="F87" s="71">
        <v>38</v>
      </c>
      <c r="G87" s="71">
        <v>157</v>
      </c>
      <c r="H87" s="71">
        <v>4</v>
      </c>
      <c r="I87" s="71">
        <v>91</v>
      </c>
      <c r="L87" s="21">
        <f t="shared" si="102"/>
        <v>3.3333333333333333E-2</v>
      </c>
      <c r="M87" s="22">
        <f t="shared" si="103"/>
        <v>39.666666666666664</v>
      </c>
      <c r="N87" s="23">
        <f t="shared" si="104"/>
        <v>1.3222222222222222</v>
      </c>
      <c r="Q87" s="32">
        <f t="shared" ref="Q87:S87" si="106">L87/L$3</f>
        <v>15.218863039215687</v>
      </c>
      <c r="R87" s="32">
        <f t="shared" si="106"/>
        <v>8.3251028806584362</v>
      </c>
      <c r="S87" s="32">
        <f t="shared" si="106"/>
        <v>126.69860052812071</v>
      </c>
      <c r="U87" s="32">
        <f>L87/US!$I$3</f>
        <v>1.4767062797314336</v>
      </c>
    </row>
    <row r="88" spans="1:21" ht="18">
      <c r="A88" s="68">
        <v>44700</v>
      </c>
      <c r="B88" s="90" t="s">
        <v>306</v>
      </c>
      <c r="C88" s="91" t="s">
        <v>307</v>
      </c>
      <c r="D88" s="71" t="s">
        <v>303</v>
      </c>
      <c r="F88" s="71">
        <v>65</v>
      </c>
      <c r="G88" s="92">
        <f>49458+174430+148</f>
        <v>224036</v>
      </c>
      <c r="H88" s="92">
        <f>8272+37350+42</f>
        <v>45664</v>
      </c>
      <c r="I88" s="71">
        <f>1327950+38176+5</f>
        <v>1366131</v>
      </c>
      <c r="J88" s="71">
        <v>5</v>
      </c>
      <c r="K88" s="71" t="s">
        <v>308</v>
      </c>
      <c r="L88" s="21">
        <f t="shared" si="102"/>
        <v>3.3425076676450997E-2</v>
      </c>
      <c r="M88" s="22">
        <f t="shared" si="103"/>
        <v>4.9048682740950005</v>
      </c>
      <c r="N88" s="23">
        <f t="shared" si="104"/>
        <v>0.16394559814951726</v>
      </c>
      <c r="Q88" s="32">
        <f t="shared" ref="Q88:S88" si="107">L88/L$3</f>
        <v>15.260749920425713</v>
      </c>
      <c r="R88" s="32">
        <f t="shared" si="107"/>
        <v>1.0294167982668521</v>
      </c>
      <c r="S88" s="32">
        <f t="shared" si="107"/>
        <v>15.709672322235752</v>
      </c>
      <c r="U88" s="32">
        <f>L88/US!$I$3</f>
        <v>1.4807706188585958</v>
      </c>
    </row>
    <row r="89" spans="1:21" ht="18">
      <c r="A89" s="68">
        <v>44700</v>
      </c>
      <c r="B89" s="90" t="s">
        <v>309</v>
      </c>
      <c r="C89" s="91" t="s">
        <v>310</v>
      </c>
      <c r="D89" s="71" t="s">
        <v>303</v>
      </c>
      <c r="F89" s="71">
        <v>120</v>
      </c>
      <c r="G89" s="71">
        <v>10119</v>
      </c>
      <c r="H89" s="71">
        <v>1094</v>
      </c>
      <c r="I89" s="71">
        <v>35826</v>
      </c>
      <c r="L89" s="21">
        <f t="shared" si="102"/>
        <v>3.0509420795533846E-2</v>
      </c>
      <c r="M89" s="22">
        <f t="shared" si="103"/>
        <v>9.1482159194876491</v>
      </c>
      <c r="N89" s="23">
        <f t="shared" si="104"/>
        <v>0.27910676901605025</v>
      </c>
      <c r="Q89" s="32">
        <f t="shared" ref="Q89:S89" si="108">L89/L$3</f>
        <v>13.929560894790855</v>
      </c>
      <c r="R89" s="32">
        <f t="shared" si="108"/>
        <v>1.9199959337196302</v>
      </c>
      <c r="S89" s="32">
        <f t="shared" si="108"/>
        <v>26.74470027649841</v>
      </c>
      <c r="U89" s="32">
        <f>L89/US!$I$3</f>
        <v>1.3516035983920087</v>
      </c>
    </row>
    <row r="90" spans="1:21" ht="18">
      <c r="A90" s="68">
        <v>44700</v>
      </c>
      <c r="B90" s="90" t="s">
        <v>311</v>
      </c>
      <c r="C90" s="91" t="s">
        <v>312</v>
      </c>
      <c r="D90" s="71" t="s">
        <v>303</v>
      </c>
      <c r="F90" s="71">
        <v>168</v>
      </c>
      <c r="G90" s="71">
        <v>23214</v>
      </c>
      <c r="H90" s="71">
        <v>4111</v>
      </c>
      <c r="I90" s="71">
        <v>195033</v>
      </c>
      <c r="L90" s="21">
        <f t="shared" si="102"/>
        <v>2.1073464867303826E-2</v>
      </c>
      <c r="M90" s="22">
        <f t="shared" si="103"/>
        <v>5.6072992700729927</v>
      </c>
      <c r="N90" s="23">
        <f t="shared" si="104"/>
        <v>0.1181652241683416</v>
      </c>
      <c r="Q90" s="32">
        <f t="shared" ref="Q90:S90" si="109">L90/L$3</f>
        <v>9.6214252673166154</v>
      </c>
      <c r="R90" s="32">
        <f t="shared" si="109"/>
        <v>1.1768405875461836</v>
      </c>
      <c r="S90" s="32">
        <f t="shared" si="109"/>
        <v>11.322883764620583</v>
      </c>
      <c r="U90" s="32">
        <f>L90/US!$I$3</f>
        <v>0.93357953715741904</v>
      </c>
    </row>
    <row r="91" spans="1:21" ht="18">
      <c r="A91" s="68">
        <v>44700</v>
      </c>
      <c r="B91" s="90" t="s">
        <v>313</v>
      </c>
      <c r="C91" s="91" t="s">
        <v>312</v>
      </c>
      <c r="D91" s="71" t="s">
        <v>303</v>
      </c>
      <c r="F91" s="71">
        <v>74</v>
      </c>
      <c r="G91" s="71">
        <v>23214</v>
      </c>
      <c r="H91" s="71">
        <v>4111</v>
      </c>
      <c r="I91" s="71">
        <v>195033</v>
      </c>
      <c r="L91" s="21">
        <f t="shared" si="102"/>
        <v>2.1073464867303826E-2</v>
      </c>
      <c r="M91" s="22">
        <f t="shared" si="103"/>
        <v>5.6301703163017027</v>
      </c>
      <c r="N91" s="23">
        <f t="shared" si="104"/>
        <v>0.11864719635752081</v>
      </c>
      <c r="Q91" s="32">
        <f t="shared" ref="Q91:S91" si="110">L91/L$3</f>
        <v>9.6214252673166154</v>
      </c>
      <c r="R91" s="32">
        <f t="shared" si="110"/>
        <v>1.1816406836682587</v>
      </c>
      <c r="S91" s="32">
        <f t="shared" si="110"/>
        <v>11.369067530735064</v>
      </c>
      <c r="U91" s="32">
        <f>L91/US!$I$3</f>
        <v>0.93357953715741904</v>
      </c>
    </row>
    <row r="92" spans="1:21" ht="18">
      <c r="A92" s="68">
        <v>44700</v>
      </c>
      <c r="B92" s="90" t="s">
        <v>314</v>
      </c>
      <c r="C92" s="91" t="s">
        <v>315</v>
      </c>
      <c r="D92" s="71" t="s">
        <v>303</v>
      </c>
      <c r="F92" s="71">
        <v>190</v>
      </c>
      <c r="G92" s="71">
        <v>747</v>
      </c>
      <c r="H92" s="71">
        <v>113</v>
      </c>
      <c r="I92" s="71">
        <v>10097</v>
      </c>
      <c r="L92" s="21">
        <f t="shared" si="102"/>
        <v>1.1093502377179081E-2</v>
      </c>
      <c r="M92" s="22">
        <f t="shared" si="103"/>
        <v>4.9732142857142856</v>
      </c>
      <c r="N92" s="23">
        <f t="shared" si="104"/>
        <v>5.5170364500792393E-2</v>
      </c>
      <c r="Q92" s="32">
        <f t="shared" ref="Q92:S92" si="111">L92/L$3</f>
        <v>5.0649147991050629</v>
      </c>
      <c r="R92" s="32">
        <f t="shared" si="111"/>
        <v>1.0437610229276897</v>
      </c>
      <c r="S92" s="32">
        <f t="shared" si="111"/>
        <v>5.2865606517554928</v>
      </c>
      <c r="U92" s="32">
        <f>L92/US!$I$3</f>
        <v>0.49145533873787811</v>
      </c>
    </row>
    <row r="93" spans="1:21" ht="18">
      <c r="A93" s="68">
        <v>44700</v>
      </c>
      <c r="B93" s="90" t="s">
        <v>316</v>
      </c>
      <c r="C93" s="91" t="s">
        <v>317</v>
      </c>
      <c r="D93" s="71" t="s">
        <v>303</v>
      </c>
      <c r="E93" s="71" t="s">
        <v>179</v>
      </c>
      <c r="F93" s="71">
        <v>14</v>
      </c>
      <c r="G93" s="71">
        <v>378</v>
      </c>
      <c r="H93" s="71">
        <v>44</v>
      </c>
      <c r="I93" s="71">
        <v>736</v>
      </c>
      <c r="L93" s="21">
        <f t="shared" si="102"/>
        <v>5.8503401360544216E-2</v>
      </c>
      <c r="M93" s="22">
        <f t="shared" si="103"/>
        <v>8.4651162790697683</v>
      </c>
      <c r="N93" s="23">
        <f t="shared" si="104"/>
        <v>0.49523809523809526</v>
      </c>
      <c r="Q93" s="32">
        <f t="shared" ref="Q93:S93" si="112">L93/L$3</f>
        <v>26.710657579031615</v>
      </c>
      <c r="R93" s="32">
        <f t="shared" si="112"/>
        <v>1.7766293425208155</v>
      </c>
      <c r="S93" s="32">
        <f t="shared" si="112"/>
        <v>47.454938012933567</v>
      </c>
      <c r="U93" s="32">
        <f>L93/US!$I$3</f>
        <v>2.5917702052429243</v>
      </c>
    </row>
    <row r="94" spans="1:21" ht="18">
      <c r="A94" s="68">
        <v>44700</v>
      </c>
      <c r="B94" s="90" t="s">
        <v>318</v>
      </c>
      <c r="C94" s="91" t="s">
        <v>319</v>
      </c>
      <c r="D94" s="71" t="s">
        <v>303</v>
      </c>
      <c r="F94" s="71">
        <v>29</v>
      </c>
      <c r="G94" s="71">
        <v>64831</v>
      </c>
      <c r="H94" s="71">
        <v>8201</v>
      </c>
      <c r="I94" s="71">
        <v>168780</v>
      </c>
      <c r="L94" s="21">
        <f t="shared" si="102"/>
        <v>4.8584243300410598E-2</v>
      </c>
      <c r="M94" s="22">
        <f t="shared" si="103"/>
        <v>7.902682926829268</v>
      </c>
      <c r="N94" s="23">
        <f t="shared" si="104"/>
        <v>0.38394587004307407</v>
      </c>
      <c r="Q94" s="32">
        <f t="shared" ref="Q94:S94" si="113">L94/L$3</f>
        <v>22.181908339586439</v>
      </c>
      <c r="R94" s="32">
        <f t="shared" si="113"/>
        <v>1.6585877747666364</v>
      </c>
      <c r="S94" s="32">
        <f t="shared" si="113"/>
        <v>36.79064199303216</v>
      </c>
      <c r="U94" s="32">
        <f>L94/US!$I$3</f>
        <v>2.1523397153314847</v>
      </c>
    </row>
    <row r="95" spans="1:21" ht="18">
      <c r="A95" s="68">
        <v>44700</v>
      </c>
      <c r="B95" s="90" t="s">
        <v>320</v>
      </c>
      <c r="C95" s="91" t="s">
        <v>321</v>
      </c>
      <c r="D95" s="71" t="s">
        <v>303</v>
      </c>
      <c r="F95" s="71">
        <v>21</v>
      </c>
      <c r="G95" s="71">
        <v>211390</v>
      </c>
      <c r="H95" s="71">
        <v>35620</v>
      </c>
      <c r="I95" s="71">
        <v>1523411</v>
      </c>
      <c r="L95" s="21">
        <f t="shared" si="102"/>
        <v>2.3381098981889312E-2</v>
      </c>
      <c r="M95" s="22">
        <f t="shared" si="103"/>
        <v>5.9341643504870998</v>
      </c>
      <c r="N95" s="23">
        <f t="shared" si="104"/>
        <v>0.13874728405353778</v>
      </c>
      <c r="Q95" s="32">
        <f t="shared" ref="Q95:S95" si="114">L95/L$3</f>
        <v>10.675012293351564</v>
      </c>
      <c r="R95" s="32">
        <f t="shared" si="114"/>
        <v>1.2454419007195148</v>
      </c>
      <c r="S95" s="32">
        <f t="shared" si="114"/>
        <v>13.295107600835957</v>
      </c>
      <c r="U95" s="32">
        <f>L95/US!$I$3</f>
        <v>1.0358104708073452</v>
      </c>
    </row>
    <row r="96" spans="1:21" ht="18">
      <c r="A96" s="68">
        <v>44700</v>
      </c>
      <c r="B96" s="90" t="s">
        <v>322</v>
      </c>
      <c r="C96" s="91" t="s">
        <v>323</v>
      </c>
      <c r="D96" s="71" t="s">
        <v>303</v>
      </c>
      <c r="F96" s="71">
        <v>82</v>
      </c>
      <c r="G96" s="71">
        <v>809</v>
      </c>
      <c r="H96" s="71">
        <v>68</v>
      </c>
      <c r="I96" s="71">
        <v>2085</v>
      </c>
      <c r="L96" s="21">
        <f t="shared" si="102"/>
        <v>3.2149712092130515E-2</v>
      </c>
      <c r="M96" s="22">
        <f t="shared" si="103"/>
        <v>10.850746268656716</v>
      </c>
      <c r="N96" s="23">
        <f t="shared" si="104"/>
        <v>0.34884836852207296</v>
      </c>
      <c r="Q96" s="32">
        <f t="shared" ref="Q96:S96" si="115">L96/L$3</f>
        <v>14.678461952410522</v>
      </c>
      <c r="R96" s="32">
        <f t="shared" si="115"/>
        <v>2.277317118113138</v>
      </c>
      <c r="S96" s="32">
        <f t="shared" si="115"/>
        <v>33.427512671796876</v>
      </c>
      <c r="U96" s="32">
        <f>L96/US!$I$3</f>
        <v>1.4242704521402021</v>
      </c>
    </row>
    <row r="97" spans="1:29" ht="18">
      <c r="A97" s="68">
        <v>44700</v>
      </c>
      <c r="B97" s="90" t="s">
        <v>324</v>
      </c>
      <c r="C97" s="91" t="s">
        <v>325</v>
      </c>
      <c r="D97" s="71" t="s">
        <v>303</v>
      </c>
      <c r="E97" s="71" t="s">
        <v>179</v>
      </c>
      <c r="F97" s="71">
        <v>228</v>
      </c>
      <c r="G97" s="71">
        <v>213867</v>
      </c>
      <c r="H97" s="71">
        <v>38164</v>
      </c>
      <c r="I97" s="71">
        <v>1701599</v>
      </c>
      <c r="L97" s="21">
        <f t="shared" si="102"/>
        <v>2.2427741452446467E-2</v>
      </c>
      <c r="M97" s="22">
        <f t="shared" si="103"/>
        <v>5.598066189764956</v>
      </c>
      <c r="N97" s="23">
        <f t="shared" si="104"/>
        <v>0.12555198113773053</v>
      </c>
      <c r="Q97" s="32">
        <f t="shared" ref="Q97:S97" si="116">L97/L$3</f>
        <v>10.239741763311693</v>
      </c>
      <c r="R97" s="32">
        <f t="shared" si="116"/>
        <v>1.1749027805679537</v>
      </c>
      <c r="S97" s="32">
        <f t="shared" si="116"/>
        <v>12.030701070012706</v>
      </c>
      <c r="U97" s="32">
        <f>L97/US!$I$3</f>
        <v>0.99357559929062045</v>
      </c>
    </row>
    <row r="98" spans="1:29" ht="18">
      <c r="A98" s="68">
        <v>44700</v>
      </c>
      <c r="B98" s="90" t="s">
        <v>326</v>
      </c>
      <c r="C98" s="91" t="s">
        <v>327</v>
      </c>
      <c r="D98" s="71" t="s">
        <v>303</v>
      </c>
      <c r="E98" s="71" t="s">
        <v>179</v>
      </c>
      <c r="F98" s="71">
        <v>37</v>
      </c>
      <c r="G98" s="71">
        <v>342</v>
      </c>
      <c r="H98" s="71">
        <v>34</v>
      </c>
      <c r="I98" s="71">
        <v>919</v>
      </c>
      <c r="L98" s="21">
        <f t="shared" si="102"/>
        <v>3.5947712418300651E-2</v>
      </c>
      <c r="M98" s="22">
        <f t="shared" si="103"/>
        <v>9.2424242424242422</v>
      </c>
      <c r="N98" s="23">
        <f t="shared" si="104"/>
        <v>0.33224400871459697</v>
      </c>
      <c r="Q98" s="32">
        <f t="shared" ref="Q98:S98" si="117">L98/L$3</f>
        <v>16.412499356016916</v>
      </c>
      <c r="R98" s="32">
        <f t="shared" si="117"/>
        <v>1.9397680508791619</v>
      </c>
      <c r="S98" s="32">
        <f t="shared" si="117"/>
        <v>31.83644188587644</v>
      </c>
      <c r="U98" s="32">
        <f>L98/US!$I$3</f>
        <v>1.5925263801025262</v>
      </c>
    </row>
    <row r="99" spans="1:29" ht="18">
      <c r="A99" s="68">
        <v>44700</v>
      </c>
      <c r="B99" s="90" t="s">
        <v>328</v>
      </c>
      <c r="C99" s="91" t="s">
        <v>329</v>
      </c>
      <c r="D99" s="71" t="s">
        <v>303</v>
      </c>
      <c r="F99" s="71">
        <v>41</v>
      </c>
      <c r="G99" s="71">
        <v>2827259</v>
      </c>
      <c r="H99" s="71">
        <v>599453</v>
      </c>
      <c r="I99" s="71">
        <v>97975341</v>
      </c>
      <c r="L99" s="21">
        <f t="shared" si="102"/>
        <v>6.1183967312591105E-3</v>
      </c>
      <c r="M99" s="22">
        <f t="shared" si="103"/>
        <v>4.7163375883306751</v>
      </c>
      <c r="N99" s="23">
        <f t="shared" si="104"/>
        <v>2.885642448395688E-2</v>
      </c>
      <c r="Q99" s="32">
        <f t="shared" ref="Q99:S99" si="118">L99/L$3</f>
        <v>2.7934512561785207</v>
      </c>
      <c r="R99" s="32">
        <f t="shared" si="118"/>
        <v>0.98984862964964782</v>
      </c>
      <c r="S99" s="32">
        <f t="shared" si="118"/>
        <v>2.7650938979213961</v>
      </c>
      <c r="U99" s="32">
        <f>L99/US!$I$3</f>
        <v>0.27105224624815816</v>
      </c>
    </row>
    <row r="100" spans="1:29" ht="14">
      <c r="E100" s="27" t="s">
        <v>80</v>
      </c>
      <c r="F100" s="44">
        <f t="shared" ref="F100:I100" si="119">AVERAGE(F86:F99)</f>
        <v>113.35714285714286</v>
      </c>
      <c r="G100" s="73">
        <f t="shared" si="119"/>
        <v>259344.85714285713</v>
      </c>
      <c r="H100" s="73">
        <f t="shared" si="119"/>
        <v>52888.357142857145</v>
      </c>
      <c r="I100" s="73">
        <f t="shared" si="119"/>
        <v>7395044.6428571427</v>
      </c>
      <c r="K100" s="27" t="s">
        <v>80</v>
      </c>
      <c r="L100" s="41">
        <f t="shared" ref="L100:N100" si="120">AVERAGE(L86:L99)</f>
        <v>2.7727279243227074E-2</v>
      </c>
      <c r="M100" s="42">
        <f t="shared" si="120"/>
        <v>9.3303803886250396</v>
      </c>
      <c r="N100" s="43">
        <f t="shared" si="120"/>
        <v>0.2853589596013264</v>
      </c>
      <c r="O100" s="39"/>
      <c r="P100" s="39"/>
      <c r="Q100" s="44">
        <f t="shared" ref="Q100:S100" si="121">AVERAGE(Q86:Q99)</f>
        <v>12.659329957582825</v>
      </c>
      <c r="R100" s="44">
        <f t="shared" si="121"/>
        <v>1.9582279827978482</v>
      </c>
      <c r="S100" s="44">
        <f t="shared" si="121"/>
        <v>27.343800627465317</v>
      </c>
      <c r="U100" s="44">
        <f>AVERAGE(U86:U99)</f>
        <v>1.2283514213502134</v>
      </c>
      <c r="V100" s="45"/>
      <c r="W100" s="45">
        <f>SLOPE(U86:U99,F86:F99)</f>
        <v>-2.7363202074410036E-3</v>
      </c>
      <c r="Y100" s="45">
        <f>SLOPE(Q86:Q99,R86:R99)</f>
        <v>0.78042363971238649</v>
      </c>
    </row>
    <row r="101" spans="1:29" ht="14">
      <c r="E101" s="46" t="s">
        <v>81</v>
      </c>
      <c r="F101" s="32">
        <f t="shared" ref="F101:I101" si="122">STDEV(F86:F99)</f>
        <v>125.14828567181176</v>
      </c>
      <c r="G101" s="74">
        <f t="shared" si="122"/>
        <v>744140.53080985858</v>
      </c>
      <c r="H101" s="74">
        <f t="shared" si="122"/>
        <v>158140.70191281568</v>
      </c>
      <c r="I101" s="74">
        <f t="shared" si="122"/>
        <v>26078090.935434282</v>
      </c>
      <c r="K101" s="46" t="s">
        <v>81</v>
      </c>
      <c r="L101" s="32">
        <f t="shared" ref="L101:N101" si="123">STDEV(L86:L99)</f>
        <v>1.4450887122459054E-2</v>
      </c>
      <c r="M101" s="32">
        <f t="shared" si="123"/>
        <v>8.9447689222216198</v>
      </c>
      <c r="N101" s="32">
        <f t="shared" si="123"/>
        <v>0.32954908970691987</v>
      </c>
      <c r="O101" s="32"/>
      <c r="P101" s="32"/>
      <c r="Q101" s="32">
        <f t="shared" ref="Q101:S101" si="124">STDEV(Q86:Q99)</f>
        <v>6.5977821573561073</v>
      </c>
      <c r="R101" s="32">
        <f t="shared" si="124"/>
        <v>1.8772971812070063</v>
      </c>
      <c r="S101" s="32">
        <f t="shared" si="124"/>
        <v>31.578208087449223</v>
      </c>
      <c r="U101" s="32"/>
    </row>
    <row r="102" spans="1:29" ht="14">
      <c r="E102" s="29" t="s">
        <v>82</v>
      </c>
      <c r="F102" s="32">
        <f t="shared" ref="F102:I102" si="125">MEDIAN(F86:F99)</f>
        <v>69.5</v>
      </c>
      <c r="G102" s="74">
        <f t="shared" si="125"/>
        <v>23214</v>
      </c>
      <c r="H102" s="74">
        <f t="shared" si="125"/>
        <v>3933.5</v>
      </c>
      <c r="I102" s="74">
        <f t="shared" si="125"/>
        <v>181906.5</v>
      </c>
      <c r="K102" s="29" t="s">
        <v>82</v>
      </c>
      <c r="L102" s="3">
        <f t="shared" ref="L102:N102" si="126">MEDIAN(L86:L99)</f>
        <v>2.6945259888711579E-2</v>
      </c>
      <c r="M102" s="4">
        <f t="shared" si="126"/>
        <v>6.9184236386581839</v>
      </c>
      <c r="N102" s="5">
        <f t="shared" si="126"/>
        <v>0.15134644110152751</v>
      </c>
      <c r="O102" s="1"/>
      <c r="P102" s="1"/>
      <c r="Q102" s="32">
        <f t="shared" ref="Q102:S102" si="127">MEDIAN(Q86:Q99)</f>
        <v>12.302286594071209</v>
      </c>
      <c r="R102" s="32">
        <f t="shared" si="127"/>
        <v>1.4520148377430755</v>
      </c>
      <c r="S102" s="32">
        <f t="shared" si="127"/>
        <v>14.502389961535854</v>
      </c>
      <c r="U102" s="32"/>
    </row>
    <row r="103" spans="1:29" ht="14">
      <c r="E103" s="29" t="s">
        <v>83</v>
      </c>
      <c r="F103" s="48">
        <f t="shared" ref="F103:I103" si="128">F100/F102</f>
        <v>1.6310380267214801</v>
      </c>
      <c r="G103" s="48">
        <f t="shared" si="128"/>
        <v>11.171915962042609</v>
      </c>
      <c r="H103" s="48">
        <f t="shared" si="128"/>
        <v>13.445622764168588</v>
      </c>
      <c r="I103" s="48">
        <f t="shared" si="128"/>
        <v>40.652998341769774</v>
      </c>
      <c r="K103" s="29" t="s">
        <v>83</v>
      </c>
      <c r="L103" s="48">
        <f t="shared" ref="L103:N103" si="129">L100/L102</f>
        <v>1.029022520389314</v>
      </c>
      <c r="M103" s="48">
        <f t="shared" si="129"/>
        <v>1.3486280800281625</v>
      </c>
      <c r="N103" s="48">
        <f t="shared" si="129"/>
        <v>1.8854685813847414</v>
      </c>
      <c r="O103" s="48"/>
      <c r="P103" s="48"/>
      <c r="Q103" s="48">
        <f t="shared" ref="Q103:S103" si="130">Q100/Q102</f>
        <v>1.029022520389314</v>
      </c>
      <c r="R103" s="48">
        <f t="shared" si="130"/>
        <v>1.3486280800281627</v>
      </c>
      <c r="S103" s="48">
        <f t="shared" si="130"/>
        <v>1.8854685813847412</v>
      </c>
      <c r="U103" s="32"/>
    </row>
    <row r="104" spans="1:29" ht="14">
      <c r="U104" s="32"/>
    </row>
    <row r="105" spans="1:29" ht="15">
      <c r="A105" s="75">
        <v>44700</v>
      </c>
      <c r="B105" s="93" t="s">
        <v>204</v>
      </c>
      <c r="C105" s="94" t="s">
        <v>330</v>
      </c>
      <c r="D105" s="76" t="s">
        <v>331</v>
      </c>
      <c r="E105" s="79"/>
      <c r="F105" s="76">
        <v>12</v>
      </c>
      <c r="G105" s="81">
        <v>6062</v>
      </c>
      <c r="H105" s="84">
        <v>713</v>
      </c>
      <c r="I105" s="76">
        <v>25038</v>
      </c>
      <c r="J105" s="79"/>
      <c r="K105" s="79"/>
      <c r="L105" s="21">
        <f t="shared" ref="L105:L117" si="131">(H105-1)/(MAX((I105-1),1))</f>
        <v>2.8437911890402203E-2</v>
      </c>
      <c r="M105" s="22">
        <f>(G105-F105)/MAX(H105-1,1)</f>
        <v>8.4971910112359552</v>
      </c>
      <c r="N105" s="23">
        <f t="shared" ref="N105:N117" si="132">(G105-F105)/(I105-1)</f>
        <v>0.24164236929344571</v>
      </c>
      <c r="O105" s="79"/>
      <c r="P105" s="79"/>
      <c r="Q105" s="32">
        <f t="shared" ref="Q105:S105" si="133">L105/L$3</f>
        <v>12.983780585439433</v>
      </c>
      <c r="R105" s="32">
        <f>M105/M$3</f>
        <v>1.7833610764322376</v>
      </c>
      <c r="S105" s="32">
        <f t="shared" si="133"/>
        <v>23.154768921009254</v>
      </c>
      <c r="T105" s="79"/>
      <c r="U105" s="32">
        <f>L105/US!$I$3</f>
        <v>1.2598332921301842</v>
      </c>
      <c r="V105" s="79"/>
      <c r="W105" s="79"/>
      <c r="X105" s="79"/>
      <c r="Y105" s="79"/>
      <c r="Z105" s="79"/>
      <c r="AA105" s="79"/>
      <c r="AB105" s="79"/>
      <c r="AC105" s="79"/>
    </row>
    <row r="106" spans="1:29" ht="15">
      <c r="A106" s="75">
        <v>44700</v>
      </c>
      <c r="B106" s="93" t="s">
        <v>332</v>
      </c>
      <c r="C106" s="94" t="s">
        <v>333</v>
      </c>
      <c r="D106" s="76" t="s">
        <v>331</v>
      </c>
      <c r="E106" s="79"/>
      <c r="F106" s="76">
        <v>2</v>
      </c>
      <c r="G106" s="95">
        <v>38084</v>
      </c>
      <c r="H106" s="81">
        <v>5975</v>
      </c>
      <c r="I106" s="76">
        <v>4207732</v>
      </c>
      <c r="J106" s="79"/>
      <c r="K106" s="79"/>
      <c r="L106" s="21">
        <f t="shared" si="131"/>
        <v>1.4197675659399329E-3</v>
      </c>
      <c r="M106" s="22">
        <f t="shared" ref="M105:M117" si="134">(G106-F106)/MAX(H106-1,1)</f>
        <v>6.3746233679276862</v>
      </c>
      <c r="N106" s="23">
        <f t="shared" si="132"/>
        <v>9.0504835028665086E-3</v>
      </c>
      <c r="O106" s="79"/>
      <c r="P106" s="79"/>
      <c r="Q106" s="32">
        <f t="shared" ref="Q106:S106" si="135">L106/L$3</f>
        <v>0.64821744400681403</v>
      </c>
      <c r="R106" s="32">
        <f t="shared" si="135"/>
        <v>1.3378839167255638</v>
      </c>
      <c r="S106" s="32">
        <f t="shared" si="135"/>
        <v>0.86723969287767011</v>
      </c>
      <c r="T106" s="79"/>
      <c r="U106" s="32">
        <f>L106/US!$I$3</f>
        <v>6.2897390411475337E-2</v>
      </c>
      <c r="V106" s="79"/>
      <c r="W106" s="79"/>
      <c r="X106" s="79"/>
      <c r="Y106" s="79"/>
      <c r="Z106" s="79"/>
      <c r="AA106" s="79"/>
      <c r="AB106" s="79"/>
      <c r="AC106" s="79"/>
    </row>
    <row r="107" spans="1:29" ht="15">
      <c r="A107" s="75">
        <v>44700</v>
      </c>
      <c r="B107" s="93" t="s">
        <v>334</v>
      </c>
      <c r="C107" s="94" t="s">
        <v>335</v>
      </c>
      <c r="D107" s="76" t="s">
        <v>331</v>
      </c>
      <c r="E107" s="79"/>
      <c r="F107" s="76">
        <v>12</v>
      </c>
      <c r="G107" s="95">
        <v>3067</v>
      </c>
      <c r="H107" s="84">
        <v>639</v>
      </c>
      <c r="I107" s="76">
        <v>137171</v>
      </c>
      <c r="J107" s="79"/>
      <c r="K107" s="79"/>
      <c r="L107" s="21">
        <f t="shared" si="131"/>
        <v>4.6511627906976744E-3</v>
      </c>
      <c r="M107" s="22">
        <f t="shared" si="134"/>
        <v>4.7884012539184955</v>
      </c>
      <c r="N107" s="23">
        <f t="shared" si="132"/>
        <v>2.2271633739155791E-2</v>
      </c>
      <c r="O107" s="79"/>
      <c r="P107" s="79"/>
      <c r="Q107" s="32">
        <f t="shared" ref="Q107:S107" si="136">L107/L$3</f>
        <v>2.1235622845417237</v>
      </c>
      <c r="R107" s="32">
        <f t="shared" si="136"/>
        <v>1.0049731026742521</v>
      </c>
      <c r="S107" s="32">
        <f t="shared" si="136"/>
        <v>2.1341229778179187</v>
      </c>
      <c r="T107" s="79"/>
      <c r="U107" s="32">
        <f>L107/US!$I$3</f>
        <v>0.20605203903229305</v>
      </c>
      <c r="V107" s="79"/>
      <c r="W107" s="79"/>
      <c r="X107" s="79"/>
      <c r="Y107" s="79"/>
      <c r="Z107" s="79"/>
      <c r="AA107" s="79"/>
      <c r="AB107" s="79"/>
      <c r="AC107" s="79"/>
    </row>
    <row r="108" spans="1:29" ht="15">
      <c r="A108" s="75">
        <v>44700</v>
      </c>
      <c r="B108" s="93" t="s">
        <v>336</v>
      </c>
      <c r="C108" s="94" t="s">
        <v>337</v>
      </c>
      <c r="D108" s="76" t="s">
        <v>331</v>
      </c>
      <c r="E108" s="79"/>
      <c r="F108" s="76">
        <v>5</v>
      </c>
      <c r="G108" s="96">
        <v>84712</v>
      </c>
      <c r="H108" s="81">
        <v>18407</v>
      </c>
      <c r="I108" s="76">
        <v>962238</v>
      </c>
      <c r="J108" s="79"/>
      <c r="K108" s="76" t="s">
        <v>338</v>
      </c>
      <c r="L108" s="21">
        <f t="shared" si="131"/>
        <v>1.912834364091175E-2</v>
      </c>
      <c r="M108" s="22">
        <f t="shared" si="134"/>
        <v>4.6021406063240251</v>
      </c>
      <c r="N108" s="23">
        <f t="shared" si="132"/>
        <v>8.8031327001559911E-2</v>
      </c>
      <c r="O108" s="79"/>
      <c r="P108" s="79"/>
      <c r="Q108" s="32">
        <f t="shared" ref="Q108:S108" si="137">L108/L$3</f>
        <v>8.7333492611426475</v>
      </c>
      <c r="R108" s="32">
        <f t="shared" si="137"/>
        <v>0.96588136182109174</v>
      </c>
      <c r="S108" s="32">
        <f t="shared" si="137"/>
        <v>8.4353792776116858</v>
      </c>
      <c r="T108" s="79"/>
      <c r="U108" s="32">
        <f>L108/US!$I$3</f>
        <v>0.84740835526185643</v>
      </c>
      <c r="V108" s="79"/>
      <c r="W108" s="79"/>
      <c r="X108" s="79"/>
      <c r="Y108" s="79"/>
      <c r="Z108" s="79"/>
      <c r="AA108" s="79"/>
      <c r="AB108" s="79"/>
      <c r="AC108" s="79"/>
    </row>
    <row r="109" spans="1:29" ht="15">
      <c r="A109" s="75">
        <v>44700</v>
      </c>
      <c r="B109" s="93" t="s">
        <v>339</v>
      </c>
      <c r="C109" s="94" t="s">
        <v>340</v>
      </c>
      <c r="D109" s="76" t="s">
        <v>331</v>
      </c>
      <c r="E109" s="79"/>
      <c r="F109" s="76">
        <v>21</v>
      </c>
      <c r="G109" s="84">
        <v>151</v>
      </c>
      <c r="H109" s="84">
        <v>17</v>
      </c>
      <c r="I109" s="76">
        <v>2997</v>
      </c>
      <c r="J109" s="79"/>
      <c r="K109" s="79"/>
      <c r="L109" s="21">
        <f t="shared" si="131"/>
        <v>5.3404539385847796E-3</v>
      </c>
      <c r="M109" s="22">
        <f t="shared" si="134"/>
        <v>8.125</v>
      </c>
      <c r="N109" s="23">
        <f t="shared" si="132"/>
        <v>4.3391188251001335E-2</v>
      </c>
      <c r="O109" s="79"/>
      <c r="P109" s="79"/>
      <c r="Q109" s="32">
        <f t="shared" ref="Q109:S109" si="138">L109/L$3</f>
        <v>2.4382691117568522</v>
      </c>
      <c r="R109" s="32">
        <f t="shared" si="138"/>
        <v>1.7052469135802468</v>
      </c>
      <c r="S109" s="32">
        <f t="shared" si="138"/>
        <v>4.1578508773014224</v>
      </c>
      <c r="T109" s="79"/>
      <c r="U109" s="32">
        <f>L109/US!$I$3</f>
        <v>0.23658845603173836</v>
      </c>
      <c r="V109" s="79"/>
      <c r="W109" s="79"/>
      <c r="X109" s="79"/>
      <c r="Y109" s="79"/>
      <c r="Z109" s="79"/>
      <c r="AA109" s="79"/>
      <c r="AB109" s="79"/>
      <c r="AC109" s="79"/>
    </row>
    <row r="110" spans="1:29" ht="15">
      <c r="A110" s="75">
        <v>44700</v>
      </c>
      <c r="B110" s="93" t="s">
        <v>341</v>
      </c>
      <c r="C110" s="94" t="s">
        <v>342</v>
      </c>
      <c r="D110" s="76" t="s">
        <v>331</v>
      </c>
      <c r="E110" s="79"/>
      <c r="F110" s="76">
        <f>31+1</f>
        <v>32</v>
      </c>
      <c r="G110" s="96">
        <v>66627</v>
      </c>
      <c r="H110" s="81">
        <v>11624</v>
      </c>
      <c r="I110" s="76">
        <v>428128</v>
      </c>
      <c r="J110" s="79"/>
      <c r="K110" s="76" t="s">
        <v>343</v>
      </c>
      <c r="L110" s="21">
        <f t="shared" si="131"/>
        <v>2.7148486313640578E-2</v>
      </c>
      <c r="M110" s="22">
        <f t="shared" si="134"/>
        <v>5.7295878860879288</v>
      </c>
      <c r="N110" s="23">
        <f t="shared" si="132"/>
        <v>0.15554963830825899</v>
      </c>
      <c r="O110" s="79"/>
      <c r="P110" s="79"/>
      <c r="Q110" s="32">
        <f t="shared" ref="Q110:S110" si="139">L110/L$3</f>
        <v>12.395072847879527</v>
      </c>
      <c r="R110" s="32">
        <f t="shared" si="139"/>
        <v>1.2025060995493184</v>
      </c>
      <c r="S110" s="32">
        <f t="shared" si="139"/>
        <v>14.90515070393327</v>
      </c>
      <c r="T110" s="79"/>
      <c r="U110" s="32">
        <f>L110/US!$I$3</f>
        <v>1.2027102067366777</v>
      </c>
      <c r="V110" s="79"/>
      <c r="W110" s="79"/>
      <c r="X110" s="79"/>
      <c r="Y110" s="79"/>
      <c r="Z110" s="79"/>
      <c r="AA110" s="79"/>
      <c r="AB110" s="79"/>
      <c r="AC110" s="79"/>
    </row>
    <row r="111" spans="1:29" ht="15">
      <c r="A111" s="75">
        <v>44700</v>
      </c>
      <c r="B111" s="93" t="s">
        <v>344</v>
      </c>
      <c r="C111" s="94" t="s">
        <v>345</v>
      </c>
      <c r="D111" s="76" t="s">
        <v>331</v>
      </c>
      <c r="E111" s="79"/>
      <c r="F111" s="76">
        <v>4</v>
      </c>
      <c r="G111" s="95">
        <v>18196</v>
      </c>
      <c r="H111" s="81">
        <v>2904</v>
      </c>
      <c r="I111" s="76">
        <v>49820</v>
      </c>
      <c r="J111" s="79"/>
      <c r="K111" s="79"/>
      <c r="L111" s="21">
        <f t="shared" si="131"/>
        <v>5.8270940805716695E-2</v>
      </c>
      <c r="M111" s="22">
        <f t="shared" si="134"/>
        <v>6.2666207371684468</v>
      </c>
      <c r="N111" s="23">
        <f t="shared" si="132"/>
        <v>0.36516188602741928</v>
      </c>
      <c r="O111" s="79"/>
      <c r="P111" s="79"/>
      <c r="Q111" s="32">
        <f t="shared" ref="Q111:S111" si="140">L111/L$3</f>
        <v>26.604524018653411</v>
      </c>
      <c r="R111" s="32">
        <f t="shared" si="140"/>
        <v>1.3152166979242419</v>
      </c>
      <c r="S111" s="32">
        <f t="shared" si="140"/>
        <v>34.990714229659517</v>
      </c>
      <c r="T111" s="79"/>
      <c r="U111" s="32">
        <f>L111/US!$I$3</f>
        <v>2.5814719264098147</v>
      </c>
      <c r="V111" s="79"/>
      <c r="W111" s="79"/>
      <c r="X111" s="79"/>
      <c r="Y111" s="79"/>
      <c r="Z111" s="79"/>
      <c r="AA111" s="79"/>
      <c r="AB111" s="79"/>
      <c r="AC111" s="79"/>
    </row>
    <row r="112" spans="1:29" ht="15">
      <c r="A112" s="75">
        <v>44700</v>
      </c>
      <c r="B112" s="93" t="s">
        <v>346</v>
      </c>
      <c r="C112" s="94" t="s">
        <v>347</v>
      </c>
      <c r="D112" s="76" t="s">
        <v>331</v>
      </c>
      <c r="E112" s="79"/>
      <c r="F112" s="76">
        <v>11</v>
      </c>
      <c r="G112" s="81">
        <v>1004739</v>
      </c>
      <c r="H112" s="81">
        <v>201101</v>
      </c>
      <c r="I112" s="76">
        <v>18794063</v>
      </c>
      <c r="J112" s="79"/>
      <c r="K112" s="79"/>
      <c r="L112" s="21">
        <f t="shared" si="131"/>
        <v>1.0700188176457012E-2</v>
      </c>
      <c r="M112" s="22">
        <f t="shared" si="134"/>
        <v>4.9961611138736943</v>
      </c>
      <c r="N112" s="23">
        <f t="shared" si="132"/>
        <v>5.3459864078345597E-2</v>
      </c>
      <c r="O112" s="79"/>
      <c r="P112" s="79"/>
      <c r="Q112" s="32">
        <f t="shared" ref="Q112:S112" si="141">L112/L$3</f>
        <v>4.88534095054003</v>
      </c>
      <c r="R112" s="32">
        <f t="shared" si="141"/>
        <v>1.0485770238994174</v>
      </c>
      <c r="S112" s="32">
        <f t="shared" si="141"/>
        <v>5.1226562746512148</v>
      </c>
      <c r="T112" s="79"/>
      <c r="U112" s="32">
        <f>L112/US!$I$3</f>
        <v>0.47403105223446318</v>
      </c>
      <c r="V112" s="79"/>
      <c r="W112" s="79"/>
      <c r="X112" s="79"/>
      <c r="Y112" s="79"/>
      <c r="Z112" s="79"/>
      <c r="AA112" s="79"/>
      <c r="AB112" s="79"/>
      <c r="AC112" s="79"/>
    </row>
    <row r="113" spans="1:29" ht="15">
      <c r="A113" s="75">
        <v>44700</v>
      </c>
      <c r="B113" s="93" t="s">
        <v>348</v>
      </c>
      <c r="C113" s="94" t="s">
        <v>347</v>
      </c>
      <c r="D113" s="76" t="s">
        <v>331</v>
      </c>
      <c r="E113" s="79"/>
      <c r="F113" s="76">
        <v>6</v>
      </c>
      <c r="G113" s="81">
        <v>1004739</v>
      </c>
      <c r="H113" s="81">
        <v>201101</v>
      </c>
      <c r="I113" s="76">
        <v>18794063</v>
      </c>
      <c r="J113" s="79"/>
      <c r="K113" s="79"/>
      <c r="L113" s="21">
        <f t="shared" si="131"/>
        <v>1.0700188176457012E-2</v>
      </c>
      <c r="M113" s="22">
        <f t="shared" si="134"/>
        <v>4.9961859771258084</v>
      </c>
      <c r="N113" s="23">
        <f t="shared" si="132"/>
        <v>5.346013011982189E-2</v>
      </c>
      <c r="O113" s="79"/>
      <c r="P113" s="79"/>
      <c r="Q113" s="32">
        <f t="shared" ref="Q113:S113" si="142">L113/L$3</f>
        <v>4.88534095054003</v>
      </c>
      <c r="R113" s="32">
        <f t="shared" si="142"/>
        <v>1.0485822421128239</v>
      </c>
      <c r="S113" s="32">
        <f t="shared" si="142"/>
        <v>5.1226817674028577</v>
      </c>
      <c r="T113" s="79"/>
      <c r="U113" s="32">
        <f>L113/US!$I$3</f>
        <v>0.47403105223446318</v>
      </c>
      <c r="V113" s="79"/>
      <c r="W113" s="79"/>
      <c r="X113" s="79"/>
      <c r="Y113" s="79"/>
      <c r="Z113" s="79"/>
      <c r="AA113" s="79"/>
      <c r="AB113" s="79"/>
      <c r="AC113" s="79"/>
    </row>
    <row r="114" spans="1:29" ht="15">
      <c r="A114" s="75">
        <v>44700</v>
      </c>
      <c r="B114" s="93" t="s">
        <v>349</v>
      </c>
      <c r="C114" s="94" t="s">
        <v>350</v>
      </c>
      <c r="D114" s="76" t="s">
        <v>331</v>
      </c>
      <c r="E114" s="79"/>
      <c r="F114" s="76">
        <v>19</v>
      </c>
      <c r="G114" s="81">
        <v>1806</v>
      </c>
      <c r="H114" s="84">
        <v>216</v>
      </c>
      <c r="I114" s="76">
        <v>5949</v>
      </c>
      <c r="J114" s="79"/>
      <c r="K114" s="79"/>
      <c r="L114" s="21">
        <f t="shared" si="131"/>
        <v>3.6146603900470746E-2</v>
      </c>
      <c r="M114" s="22">
        <f t="shared" si="134"/>
        <v>8.311627906976744</v>
      </c>
      <c r="N114" s="23">
        <f t="shared" si="132"/>
        <v>0.3004371217215871</v>
      </c>
      <c r="O114" s="79"/>
      <c r="P114" s="79"/>
      <c r="Q114" s="32">
        <f t="shared" ref="Q114:S114" si="143">L114/L$3</f>
        <v>16.503306422821314</v>
      </c>
      <c r="R114" s="32">
        <f t="shared" si="143"/>
        <v>1.7444157335630204</v>
      </c>
      <c r="S114" s="32">
        <f t="shared" si="143"/>
        <v>28.78862737978115</v>
      </c>
      <c r="T114" s="79"/>
      <c r="U114" s="32">
        <f>L114/US!$I$3</f>
        <v>1.6013375091236965</v>
      </c>
      <c r="V114" s="79"/>
      <c r="W114" s="79"/>
      <c r="X114" s="79"/>
      <c r="Y114" s="79"/>
      <c r="Z114" s="79"/>
      <c r="AA114" s="79"/>
      <c r="AB114" s="79"/>
      <c r="AC114" s="79"/>
    </row>
    <row r="115" spans="1:29" ht="15">
      <c r="A115" s="75">
        <v>44700</v>
      </c>
      <c r="B115" s="93" t="s">
        <v>351</v>
      </c>
      <c r="C115" s="94" t="s">
        <v>352</v>
      </c>
      <c r="D115" s="76" t="s">
        <v>331</v>
      </c>
      <c r="E115" s="79"/>
      <c r="F115" s="76">
        <v>1</v>
      </c>
      <c r="G115" s="97">
        <v>88667</v>
      </c>
      <c r="H115" s="81">
        <v>21462</v>
      </c>
      <c r="I115" s="76">
        <v>818470</v>
      </c>
      <c r="J115" s="79"/>
      <c r="K115" s="76" t="s">
        <v>353</v>
      </c>
      <c r="L115" s="21">
        <f t="shared" si="131"/>
        <v>2.6220907572553145E-2</v>
      </c>
      <c r="M115" s="22">
        <f t="shared" si="134"/>
        <v>4.1314943385676344</v>
      </c>
      <c r="N115" s="23">
        <f t="shared" si="132"/>
        <v>0.10833153118810852</v>
      </c>
      <c r="O115" s="79"/>
      <c r="P115" s="79"/>
      <c r="Q115" s="32">
        <f t="shared" ref="Q115:S115" si="144">L115/L$3</f>
        <v>11.971572033318594</v>
      </c>
      <c r="R115" s="32">
        <f t="shared" si="144"/>
        <v>0.86710375006975038</v>
      </c>
      <c r="S115" s="32">
        <f t="shared" si="144"/>
        <v>10.380595004320698</v>
      </c>
      <c r="T115" s="79"/>
      <c r="U115" s="32">
        <f>L115/US!$I$3</f>
        <v>1.161617366179402</v>
      </c>
      <c r="V115" s="79"/>
      <c r="W115" s="79"/>
      <c r="X115" s="79"/>
      <c r="Y115" s="79"/>
      <c r="Z115" s="79"/>
      <c r="AA115" s="79"/>
      <c r="AB115" s="79"/>
      <c r="AC115" s="79"/>
    </row>
    <row r="116" spans="1:29" ht="15">
      <c r="A116" s="75">
        <v>44700</v>
      </c>
      <c r="B116" s="93" t="s">
        <v>354</v>
      </c>
      <c r="C116" s="94" t="s">
        <v>355</v>
      </c>
      <c r="D116" s="76" t="s">
        <v>331</v>
      </c>
      <c r="E116" s="79"/>
      <c r="F116" s="76">
        <v>22</v>
      </c>
      <c r="G116" s="85">
        <f>22+55805+804</f>
        <v>56631</v>
      </c>
      <c r="H116" s="98">
        <f>1+8674+75</f>
        <v>8750</v>
      </c>
      <c r="I116" s="76">
        <f>345075+4954+2</f>
        <v>350031</v>
      </c>
      <c r="J116" s="76">
        <v>2</v>
      </c>
      <c r="K116" s="76" t="s">
        <v>356</v>
      </c>
      <c r="L116" s="21">
        <f t="shared" si="131"/>
        <v>2.4995000428534697E-2</v>
      </c>
      <c r="M116" s="22">
        <f t="shared" si="134"/>
        <v>6.4703394673676993</v>
      </c>
      <c r="N116" s="23">
        <f t="shared" si="132"/>
        <v>0.16172613775962061</v>
      </c>
      <c r="O116" s="79"/>
      <c r="P116" s="79"/>
      <c r="Q116" s="32">
        <f t="shared" ref="Q116:S116" si="145">L116/L$3</f>
        <v>11.411864645610208</v>
      </c>
      <c r="R116" s="32">
        <f t="shared" si="145"/>
        <v>1.3579724808055664</v>
      </c>
      <c r="S116" s="32">
        <f t="shared" si="145"/>
        <v>15.496998143416631</v>
      </c>
      <c r="T116" s="79"/>
      <c r="U116" s="32">
        <f>L116/US!$I$3</f>
        <v>1.1073082228412119</v>
      </c>
      <c r="V116" s="79"/>
      <c r="W116" s="79"/>
      <c r="X116" s="79"/>
      <c r="Y116" s="79"/>
      <c r="Z116" s="79"/>
      <c r="AA116" s="79"/>
      <c r="AB116" s="79"/>
      <c r="AC116" s="79"/>
    </row>
    <row r="117" spans="1:29" ht="15">
      <c r="A117" s="75">
        <v>44700</v>
      </c>
      <c r="B117" s="93" t="s">
        <v>357</v>
      </c>
      <c r="C117" s="94" t="s">
        <v>358</v>
      </c>
      <c r="D117" s="76" t="s">
        <v>331</v>
      </c>
      <c r="E117" s="79"/>
      <c r="F117" s="76">
        <v>9</v>
      </c>
      <c r="G117" s="95">
        <v>44407</v>
      </c>
      <c r="H117" s="81">
        <v>10385</v>
      </c>
      <c r="I117" s="76">
        <v>2222026</v>
      </c>
      <c r="J117" s="79"/>
      <c r="K117" s="79"/>
      <c r="L117" s="21">
        <f t="shared" si="131"/>
        <v>4.673214747808868E-3</v>
      </c>
      <c r="M117" s="22">
        <f t="shared" si="134"/>
        <v>4.2756163328197223</v>
      </c>
      <c r="N117" s="23">
        <f t="shared" si="132"/>
        <v>1.9980873302505597E-2</v>
      </c>
      <c r="O117" s="79"/>
      <c r="P117" s="79"/>
      <c r="Q117" s="32">
        <f t="shared" ref="Q117:S117" si="146">L117/L$3</f>
        <v>2.1336304559923813</v>
      </c>
      <c r="R117" s="32">
        <f t="shared" si="146"/>
        <v>0.89735157602389237</v>
      </c>
      <c r="S117" s="32">
        <f t="shared" si="146"/>
        <v>1.9146166523373394</v>
      </c>
      <c r="T117" s="79"/>
      <c r="U117" s="32">
        <f>L117/US!$I$3</f>
        <v>0.20702896693868711</v>
      </c>
      <c r="V117" s="79"/>
      <c r="W117" s="79"/>
      <c r="X117" s="79"/>
      <c r="Y117" s="79"/>
      <c r="Z117" s="79"/>
      <c r="AA117" s="79"/>
      <c r="AB117" s="79"/>
      <c r="AC117" s="79"/>
    </row>
    <row r="118" spans="1:29" ht="14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44">
        <f>AVERAGE(U105:U117)</f>
        <v>0.87863967965892031</v>
      </c>
      <c r="V118" s="79"/>
      <c r="W118" s="45">
        <f>SLOPE(U105:U117,F105:F117)</f>
        <v>4.4913286481586172E-3</v>
      </c>
      <c r="X118" s="79"/>
      <c r="Y118" s="45">
        <f>SLOPE(Q105:Q117,R105:R117)</f>
        <v>6.4236687390024985</v>
      </c>
      <c r="Z118" s="79"/>
      <c r="AA118" s="79"/>
      <c r="AB118" s="79"/>
      <c r="AC118" s="79"/>
    </row>
    <row r="119" spans="1:29" ht="14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32"/>
      <c r="V119" s="79"/>
      <c r="W119" s="79"/>
      <c r="X119" s="79"/>
      <c r="Y119" s="79"/>
      <c r="Z119" s="79"/>
      <c r="AA119" s="79"/>
      <c r="AB119" s="79"/>
      <c r="AC119" s="79"/>
    </row>
    <row r="120" spans="1:29" ht="14">
      <c r="A120" s="75">
        <v>44700</v>
      </c>
      <c r="B120" s="99" t="s">
        <v>359</v>
      </c>
      <c r="C120" s="94" t="s">
        <v>360</v>
      </c>
      <c r="D120" s="76" t="s">
        <v>361</v>
      </c>
      <c r="E120" s="79"/>
      <c r="F120" s="76">
        <v>29</v>
      </c>
      <c r="G120" s="95">
        <v>33127</v>
      </c>
      <c r="H120" s="81">
        <v>5959</v>
      </c>
      <c r="I120" s="76">
        <v>1606880</v>
      </c>
      <c r="J120" s="79"/>
      <c r="K120" s="79"/>
      <c r="L120" s="21">
        <f t="shared" ref="L120:L161" si="147">(H120-1)/(MAX((I120-1),1))</f>
        <v>3.7078087397993255E-3</v>
      </c>
      <c r="M120" s="22">
        <f t="shared" ref="M120:M161" si="148">(G120-F120)/MAX(H120-1,1)</f>
        <v>5.555219872440416</v>
      </c>
      <c r="N120" s="23">
        <f t="shared" ref="N120:N161" si="149">(G120-F120)/(I120-1)</f>
        <v>2.0597692794541468E-2</v>
      </c>
      <c r="O120" s="79"/>
      <c r="P120" s="79"/>
      <c r="Q120" s="32">
        <f t="shared" ref="Q120:S120" si="150">L120/L$3</f>
        <v>1.6928590015983855</v>
      </c>
      <c r="R120" s="32">
        <f t="shared" si="150"/>
        <v>1.1659103435986058</v>
      </c>
      <c r="S120" s="32">
        <f t="shared" si="150"/>
        <v>1.9737218202175664</v>
      </c>
      <c r="T120" s="79"/>
      <c r="U120" s="32">
        <f>L120/US!$I$3</f>
        <v>0.1642603335031427</v>
      </c>
      <c r="V120" s="79"/>
      <c r="W120" s="79"/>
      <c r="X120" s="79"/>
      <c r="Y120" s="79"/>
      <c r="Z120" s="79"/>
      <c r="AA120" s="79"/>
      <c r="AB120" s="79"/>
      <c r="AC120" s="79"/>
    </row>
    <row r="121" spans="1:29" ht="14">
      <c r="A121" s="75">
        <v>44700</v>
      </c>
      <c r="B121" s="99" t="s">
        <v>362</v>
      </c>
      <c r="C121" s="94" t="s">
        <v>363</v>
      </c>
      <c r="D121" s="76" t="s">
        <v>361</v>
      </c>
      <c r="E121" s="79"/>
      <c r="F121" s="76">
        <v>50</v>
      </c>
      <c r="G121" s="100">
        <v>217</v>
      </c>
      <c r="H121" s="84">
        <v>54</v>
      </c>
      <c r="I121" s="76">
        <v>2806</v>
      </c>
      <c r="J121" s="79"/>
      <c r="K121" s="76" t="s">
        <v>364</v>
      </c>
      <c r="L121" s="21">
        <f t="shared" si="147"/>
        <v>1.8894830659536541E-2</v>
      </c>
      <c r="M121" s="22">
        <f t="shared" si="148"/>
        <v>3.1509433962264151</v>
      </c>
      <c r="N121" s="23">
        <f t="shared" si="149"/>
        <v>5.9536541889483069E-2</v>
      </c>
      <c r="O121" s="79"/>
      <c r="P121" s="79"/>
      <c r="Q121" s="32">
        <f t="shared" ref="Q121:S121" si="151">L121/L$3</f>
        <v>8.6267351986998015</v>
      </c>
      <c r="R121" s="32">
        <f t="shared" si="151"/>
        <v>0.66130910784998831</v>
      </c>
      <c r="S121" s="32">
        <f t="shared" si="151"/>
        <v>5.7049385579102578</v>
      </c>
      <c r="T121" s="79"/>
      <c r="U121" s="32">
        <f>L121/US!$I$3</f>
        <v>0.83706345268198912</v>
      </c>
      <c r="V121" s="79"/>
      <c r="W121" s="79"/>
      <c r="X121" s="79"/>
      <c r="Y121" s="79"/>
      <c r="Z121" s="79"/>
      <c r="AA121" s="79"/>
      <c r="AB121" s="79"/>
      <c r="AC121" s="79"/>
    </row>
    <row r="122" spans="1:29" ht="14">
      <c r="A122" s="75">
        <v>44700</v>
      </c>
      <c r="B122" s="99" t="s">
        <v>365</v>
      </c>
      <c r="C122" s="94" t="s">
        <v>366</v>
      </c>
      <c r="D122" s="76" t="s">
        <v>361</v>
      </c>
      <c r="E122" s="79"/>
      <c r="F122" s="76">
        <v>92</v>
      </c>
      <c r="G122" s="95">
        <v>5444</v>
      </c>
      <c r="H122" s="84">
        <v>504</v>
      </c>
      <c r="I122" s="76">
        <v>21732</v>
      </c>
      <c r="J122" s="79"/>
      <c r="K122" s="79"/>
      <c r="L122" s="21">
        <f t="shared" si="147"/>
        <v>2.3146656849661773E-2</v>
      </c>
      <c r="M122" s="22">
        <f t="shared" si="148"/>
        <v>10.640159045725646</v>
      </c>
      <c r="N122" s="23">
        <f t="shared" si="149"/>
        <v>0.24628411025723621</v>
      </c>
      <c r="O122" s="79"/>
      <c r="P122" s="79"/>
      <c r="Q122" s="32">
        <f t="shared" ref="Q122:S122" si="152">L122/L$3</f>
        <v>10.567974012321786</v>
      </c>
      <c r="R122" s="32">
        <f t="shared" si="152"/>
        <v>2.2331197997201975</v>
      </c>
      <c r="S122" s="32">
        <f t="shared" si="152"/>
        <v>23.599552009844274</v>
      </c>
      <c r="T122" s="79"/>
      <c r="U122" s="32">
        <f>L122/US!$I$3</f>
        <v>1.0254244057405242</v>
      </c>
      <c r="V122" s="79"/>
      <c r="W122" s="79"/>
      <c r="X122" s="79"/>
      <c r="Y122" s="79"/>
      <c r="Z122" s="79"/>
      <c r="AA122" s="79"/>
      <c r="AB122" s="79"/>
      <c r="AC122" s="79"/>
    </row>
    <row r="123" spans="1:29" ht="14">
      <c r="A123" s="75">
        <v>44700</v>
      </c>
      <c r="B123" s="99" t="s">
        <v>367</v>
      </c>
      <c r="C123" s="94" t="s">
        <v>368</v>
      </c>
      <c r="D123" s="76" t="s">
        <v>361</v>
      </c>
      <c r="E123" s="79"/>
      <c r="F123" s="76">
        <v>38</v>
      </c>
      <c r="G123" s="95">
        <v>26754</v>
      </c>
      <c r="H123" s="81">
        <v>3639</v>
      </c>
      <c r="I123" s="76">
        <v>144187</v>
      </c>
      <c r="J123" s="79"/>
      <c r="K123" s="79"/>
      <c r="L123" s="21">
        <f t="shared" si="147"/>
        <v>2.5231298461709181E-2</v>
      </c>
      <c r="M123" s="22">
        <f t="shared" si="148"/>
        <v>7.3435953820780648</v>
      </c>
      <c r="N123" s="23">
        <f t="shared" si="149"/>
        <v>0.18528844686724091</v>
      </c>
      <c r="O123" s="79"/>
      <c r="P123" s="79"/>
      <c r="Q123" s="32">
        <f t="shared" ref="Q123:S123" si="153">L123/L$3</f>
        <v>11.519750267709764</v>
      </c>
      <c r="R123" s="32">
        <f t="shared" si="153"/>
        <v>1.5412484135225568</v>
      </c>
      <c r="S123" s="32">
        <f t="shared" si="153"/>
        <v>17.754796824283723</v>
      </c>
      <c r="T123" s="79"/>
      <c r="U123" s="32">
        <f>L123/US!$I$3</f>
        <v>1.1177765065255203</v>
      </c>
      <c r="V123" s="79"/>
      <c r="W123" s="79"/>
      <c r="X123" s="79"/>
      <c r="Y123" s="79"/>
      <c r="Z123" s="79"/>
      <c r="AA123" s="79"/>
      <c r="AB123" s="79"/>
      <c r="AC123" s="79"/>
    </row>
    <row r="124" spans="1:29" ht="14">
      <c r="A124" s="75">
        <v>44700</v>
      </c>
      <c r="B124" s="99" t="s">
        <v>160</v>
      </c>
      <c r="C124" s="94" t="s">
        <v>369</v>
      </c>
      <c r="D124" s="76" t="s">
        <v>361</v>
      </c>
      <c r="E124" s="79"/>
      <c r="F124" s="76">
        <v>178</v>
      </c>
      <c r="G124" s="95">
        <v>49424</v>
      </c>
      <c r="H124" s="95">
        <v>7944</v>
      </c>
      <c r="I124" s="76">
        <v>1446904</v>
      </c>
      <c r="J124" s="79"/>
      <c r="K124" s="79"/>
      <c r="L124" s="21">
        <f t="shared" si="147"/>
        <v>5.4896561828954669E-3</v>
      </c>
      <c r="M124" s="22">
        <f t="shared" si="148"/>
        <v>6.1999244617902551</v>
      </c>
      <c r="N124" s="23">
        <f t="shared" si="149"/>
        <v>3.4035453655151725E-2</v>
      </c>
      <c r="O124" s="79"/>
      <c r="P124" s="79"/>
      <c r="Q124" s="32">
        <f t="shared" ref="Q124:S124" si="154">L124/L$3</f>
        <v>2.5063897673960911</v>
      </c>
      <c r="R124" s="32">
        <f t="shared" si="154"/>
        <v>1.301218714202893</v>
      </c>
      <c r="S124" s="32">
        <f t="shared" si="154"/>
        <v>3.2613612704224293</v>
      </c>
      <c r="T124" s="79"/>
      <c r="U124" s="32">
        <f>L124/US!$I$3</f>
        <v>0.24319829276544683</v>
      </c>
      <c r="V124" s="79"/>
      <c r="W124" s="79"/>
      <c r="X124" s="79"/>
      <c r="Y124" s="79"/>
      <c r="Z124" s="79"/>
      <c r="AA124" s="79"/>
      <c r="AB124" s="79"/>
      <c r="AC124" s="79"/>
    </row>
    <row r="125" spans="1:29" ht="14">
      <c r="A125" s="75">
        <v>44700</v>
      </c>
      <c r="B125" s="99" t="s">
        <v>370</v>
      </c>
      <c r="C125" s="94" t="s">
        <v>371</v>
      </c>
      <c r="D125" s="76" t="s">
        <v>361</v>
      </c>
      <c r="E125" s="79"/>
      <c r="F125" s="76">
        <v>99</v>
      </c>
      <c r="G125" s="95">
        <v>2150758</v>
      </c>
      <c r="H125" s="81">
        <v>429186</v>
      </c>
      <c r="I125" s="76">
        <v>74775602</v>
      </c>
      <c r="J125" s="79"/>
      <c r="K125" s="79"/>
      <c r="L125" s="21">
        <f t="shared" si="147"/>
        <v>5.7396395917967951E-3</v>
      </c>
      <c r="M125" s="22">
        <f t="shared" si="148"/>
        <v>5.0110302084182807</v>
      </c>
      <c r="N125" s="23">
        <f t="shared" si="149"/>
        <v>2.876150737992731E-2</v>
      </c>
      <c r="O125" s="79"/>
      <c r="P125" s="79"/>
      <c r="Q125" s="32">
        <f t="shared" ref="Q125:S125" si="155">L125/L$3</f>
        <v>2.6205236652604578</v>
      </c>
      <c r="R125" s="32">
        <f t="shared" si="155"/>
        <v>1.0516976980630959</v>
      </c>
      <c r="S125" s="32">
        <f t="shared" si="155"/>
        <v>2.7559987064742906</v>
      </c>
      <c r="T125" s="79"/>
      <c r="U125" s="32">
        <f>L125/US!$I$3</f>
        <v>0.25427285485804468</v>
      </c>
      <c r="V125" s="79"/>
      <c r="W125" s="79"/>
      <c r="X125" s="79"/>
      <c r="Y125" s="79"/>
      <c r="Z125" s="79"/>
      <c r="AA125" s="79"/>
      <c r="AB125" s="79"/>
      <c r="AC125" s="79"/>
    </row>
    <row r="126" spans="1:29" ht="14">
      <c r="A126" s="75">
        <v>44700</v>
      </c>
      <c r="B126" s="99" t="s">
        <v>372</v>
      </c>
      <c r="C126" s="94" t="s">
        <v>373</v>
      </c>
      <c r="D126" s="76" t="s">
        <v>361</v>
      </c>
      <c r="E126" s="79"/>
      <c r="F126" s="76">
        <v>74</v>
      </c>
      <c r="G126" s="95">
        <v>36140</v>
      </c>
      <c r="H126" s="81">
        <v>6716</v>
      </c>
      <c r="I126" s="76">
        <v>2860569</v>
      </c>
      <c r="J126" s="79"/>
      <c r="K126" s="79"/>
      <c r="L126" s="21">
        <f t="shared" si="147"/>
        <v>2.3474358938504521E-3</v>
      </c>
      <c r="M126" s="22">
        <f t="shared" si="148"/>
        <v>5.3709605361131798</v>
      </c>
      <c r="N126" s="23">
        <f t="shared" si="149"/>
        <v>1.2607985546926345E-2</v>
      </c>
      <c r="O126" s="79"/>
      <c r="P126" s="79"/>
      <c r="Q126" s="32">
        <f t="shared" ref="Q126:S126" si="156">L126/L$3</f>
        <v>1.0717591608554666</v>
      </c>
      <c r="R126" s="32">
        <f t="shared" si="156"/>
        <v>1.1272386310360996</v>
      </c>
      <c r="S126" s="32">
        <f t="shared" si="156"/>
        <v>1.2081283292831146</v>
      </c>
      <c r="T126" s="79"/>
      <c r="U126" s="32">
        <f>L126/US!$I$3</f>
        <v>0.10399419977147802</v>
      </c>
      <c r="V126" s="79"/>
      <c r="W126" s="79"/>
      <c r="X126" s="79"/>
      <c r="Y126" s="79"/>
      <c r="Z126" s="79"/>
      <c r="AA126" s="79"/>
      <c r="AB126" s="79"/>
      <c r="AC126" s="79"/>
    </row>
    <row r="127" spans="1:29" ht="14">
      <c r="A127" s="75">
        <v>44700</v>
      </c>
      <c r="B127" s="99" t="s">
        <v>374</v>
      </c>
      <c r="C127" s="94" t="s">
        <v>375</v>
      </c>
      <c r="D127" s="76" t="s">
        <v>361</v>
      </c>
      <c r="E127" s="79"/>
      <c r="F127" s="76">
        <v>96</v>
      </c>
      <c r="G127" s="85">
        <f>88+5214+13161</f>
        <v>18463</v>
      </c>
      <c r="H127" s="100">
        <f>1+1099+2719</f>
        <v>3819</v>
      </c>
      <c r="I127" s="76">
        <f>71180+355425</f>
        <v>426605</v>
      </c>
      <c r="J127" s="76">
        <v>0</v>
      </c>
      <c r="K127" s="76" t="s">
        <v>376</v>
      </c>
      <c r="L127" s="21">
        <f t="shared" si="147"/>
        <v>8.9497519948242392E-3</v>
      </c>
      <c r="M127" s="22">
        <f t="shared" si="148"/>
        <v>4.8106338397066528</v>
      </c>
      <c r="N127" s="23">
        <f t="shared" si="149"/>
        <v>4.3053979803283605E-2</v>
      </c>
      <c r="O127" s="79"/>
      <c r="P127" s="79"/>
      <c r="Q127" s="32">
        <f t="shared" ref="Q127:S127" si="157">L127/L$3</f>
        <v>4.0861514953253248</v>
      </c>
      <c r="R127" s="32">
        <f t="shared" si="157"/>
        <v>1.0096392009260877</v>
      </c>
      <c r="S127" s="32">
        <f t="shared" si="157"/>
        <v>4.1255387306031981</v>
      </c>
      <c r="T127" s="79"/>
      <c r="U127" s="32">
        <f>L127/US!$I$3</f>
        <v>0.39648464918387638</v>
      </c>
      <c r="V127" s="79"/>
      <c r="W127" s="79"/>
      <c r="X127" s="79"/>
      <c r="Y127" s="79"/>
      <c r="Z127" s="79"/>
      <c r="AA127" s="79"/>
      <c r="AB127" s="79"/>
      <c r="AC127" s="79"/>
    </row>
    <row r="128" spans="1:29" ht="14">
      <c r="A128" s="75">
        <v>44700</v>
      </c>
      <c r="B128" s="99" t="s">
        <v>377</v>
      </c>
      <c r="C128" s="94" t="s">
        <v>378</v>
      </c>
      <c r="D128" s="76" t="s">
        <v>361</v>
      </c>
      <c r="E128" s="79"/>
      <c r="F128" s="76">
        <v>133</v>
      </c>
      <c r="G128" s="100">
        <v>357</v>
      </c>
      <c r="H128" s="84">
        <v>23</v>
      </c>
      <c r="I128" s="76">
        <v>166</v>
      </c>
      <c r="J128" s="79"/>
      <c r="K128" s="76" t="s">
        <v>379</v>
      </c>
      <c r="L128" s="21">
        <f t="shared" si="147"/>
        <v>0.13333333333333333</v>
      </c>
      <c r="M128" s="22">
        <f t="shared" si="148"/>
        <v>10.181818181818182</v>
      </c>
      <c r="N128" s="23">
        <f t="shared" si="149"/>
        <v>1.3575757575757577</v>
      </c>
      <c r="O128" s="79"/>
      <c r="P128" s="79"/>
      <c r="Q128" s="32">
        <f t="shared" ref="Q128:S128" si="158">L128/L$3</f>
        <v>60.87545215686275</v>
      </c>
      <c r="R128" s="32">
        <f t="shared" si="158"/>
        <v>2.1369248035914703</v>
      </c>
      <c r="S128" s="32">
        <f t="shared" si="158"/>
        <v>130.08626364384588</v>
      </c>
      <c r="T128" s="79"/>
      <c r="U128" s="32">
        <f>L128/US!$I$3</f>
        <v>5.9068251189257346</v>
      </c>
      <c r="V128" s="79"/>
      <c r="W128" s="79"/>
      <c r="X128" s="79"/>
      <c r="Y128" s="79"/>
      <c r="Z128" s="79"/>
      <c r="AA128" s="79"/>
      <c r="AB128" s="79"/>
      <c r="AC128" s="79"/>
    </row>
    <row r="129" spans="1:29" ht="14">
      <c r="A129" s="75">
        <v>44700</v>
      </c>
      <c r="B129" s="99" t="s">
        <v>380</v>
      </c>
      <c r="C129" s="94" t="s">
        <v>381</v>
      </c>
      <c r="D129" s="76" t="s">
        <v>361</v>
      </c>
      <c r="E129" s="79"/>
      <c r="F129" s="76">
        <v>107</v>
      </c>
      <c r="G129" s="85">
        <v>485</v>
      </c>
      <c r="H129" s="84">
        <v>41</v>
      </c>
      <c r="I129" s="76">
        <v>5633</v>
      </c>
      <c r="J129" s="79"/>
      <c r="K129" s="79"/>
      <c r="L129" s="21">
        <f t="shared" si="147"/>
        <v>7.102272727272727E-3</v>
      </c>
      <c r="M129" s="22">
        <f t="shared" si="148"/>
        <v>9.4499999999999993</v>
      </c>
      <c r="N129" s="23">
        <f t="shared" si="149"/>
        <v>6.7116477272727279E-2</v>
      </c>
      <c r="O129" s="79"/>
      <c r="P129" s="79"/>
      <c r="Q129" s="32">
        <f t="shared" ref="Q129:S129" si="159">L129/L$3</f>
        <v>3.2426554771056151</v>
      </c>
      <c r="R129" s="32">
        <f t="shared" si="159"/>
        <v>1.9833333333333332</v>
      </c>
      <c r="S129" s="32">
        <f t="shared" si="159"/>
        <v>6.4312666962594705</v>
      </c>
      <c r="T129" s="79"/>
      <c r="U129" s="32">
        <f>L129/US!$I$3</f>
        <v>0.31463912210186795</v>
      </c>
      <c r="V129" s="79"/>
      <c r="W129" s="79"/>
      <c r="X129" s="79"/>
      <c r="Y129" s="79"/>
      <c r="Z129" s="79"/>
      <c r="AA129" s="79"/>
      <c r="AB129" s="79"/>
      <c r="AC129" s="79"/>
    </row>
    <row r="130" spans="1:29" ht="14">
      <c r="A130" s="75">
        <v>44700</v>
      </c>
      <c r="B130" s="99" t="s">
        <v>221</v>
      </c>
      <c r="C130" s="94" t="s">
        <v>382</v>
      </c>
      <c r="D130" s="76" t="s">
        <v>361</v>
      </c>
      <c r="E130" s="79"/>
      <c r="F130" s="76">
        <v>25</v>
      </c>
      <c r="G130" s="95">
        <v>55695</v>
      </c>
      <c r="H130" s="81">
        <v>8711</v>
      </c>
      <c r="I130" s="76">
        <v>686266</v>
      </c>
      <c r="J130" s="79"/>
      <c r="K130" s="79"/>
      <c r="L130" s="21">
        <f t="shared" si="147"/>
        <v>1.2691890159049347E-2</v>
      </c>
      <c r="M130" s="22">
        <f t="shared" si="148"/>
        <v>6.3915040183696901</v>
      </c>
      <c r="N130" s="23">
        <f t="shared" si="149"/>
        <v>8.112026695227062E-2</v>
      </c>
      <c r="O130" s="79"/>
      <c r="P130" s="79"/>
      <c r="Q130" s="32">
        <f t="shared" ref="Q130:S130" si="160">L130/L$3</f>
        <v>5.7946841411802428</v>
      </c>
      <c r="R130" s="32">
        <f t="shared" si="160"/>
        <v>1.3414267692874657</v>
      </c>
      <c r="S130" s="32">
        <f t="shared" si="160"/>
        <v>7.7731444265447251</v>
      </c>
      <c r="T130" s="79"/>
      <c r="U130" s="32">
        <f>L130/US!$I$3</f>
        <v>0.56226581698589262</v>
      </c>
      <c r="V130" s="79"/>
      <c r="W130" s="79"/>
      <c r="X130" s="79"/>
      <c r="Y130" s="79"/>
      <c r="Z130" s="79"/>
      <c r="AA130" s="79"/>
      <c r="AB130" s="79"/>
      <c r="AC130" s="79"/>
    </row>
    <row r="131" spans="1:29" ht="14">
      <c r="A131" s="75">
        <v>44700</v>
      </c>
      <c r="B131" s="99" t="s">
        <v>383</v>
      </c>
      <c r="C131" s="94" t="s">
        <v>384</v>
      </c>
      <c r="D131" s="76" t="s">
        <v>361</v>
      </c>
      <c r="E131" s="79"/>
      <c r="F131" s="76">
        <v>39</v>
      </c>
      <c r="G131" s="81">
        <v>3135</v>
      </c>
      <c r="H131" s="84">
        <v>410</v>
      </c>
      <c r="I131" s="76">
        <v>7040</v>
      </c>
      <c r="J131" s="79"/>
      <c r="K131" s="79"/>
      <c r="L131" s="21">
        <f t="shared" si="147"/>
        <v>5.8104844438130417E-2</v>
      </c>
      <c r="M131" s="22">
        <f t="shared" si="148"/>
        <v>7.5696821515892418</v>
      </c>
      <c r="N131" s="23">
        <f t="shared" si="149"/>
        <v>0.43983520386418523</v>
      </c>
      <c r="O131" s="79"/>
      <c r="P131" s="79"/>
      <c r="Q131" s="32">
        <f t="shared" ref="Q131:S131" si="161">L131/L$3</f>
        <v>26.528690082565205</v>
      </c>
      <c r="R131" s="32">
        <f t="shared" si="161"/>
        <v>1.5886987231730507</v>
      </c>
      <c r="S131" s="32">
        <f t="shared" si="161"/>
        <v>42.14609606162491</v>
      </c>
      <c r="T131" s="79"/>
      <c r="U131" s="32">
        <f>L131/US!$I$3</f>
        <v>2.5741136599381576</v>
      </c>
      <c r="V131" s="79"/>
      <c r="W131" s="79"/>
      <c r="X131" s="79"/>
      <c r="Y131" s="79"/>
      <c r="Z131" s="79"/>
      <c r="AA131" s="79"/>
      <c r="AB131" s="79"/>
      <c r="AC131" s="79"/>
    </row>
    <row r="132" spans="1:29" ht="14">
      <c r="A132" s="75">
        <v>44700</v>
      </c>
      <c r="B132" s="99" t="s">
        <v>385</v>
      </c>
      <c r="C132" s="94" t="s">
        <v>386</v>
      </c>
      <c r="D132" s="76" t="s">
        <v>361</v>
      </c>
      <c r="E132" s="79"/>
      <c r="F132" s="76">
        <v>57</v>
      </c>
      <c r="G132" s="95">
        <v>19524</v>
      </c>
      <c r="H132" s="81">
        <v>3059</v>
      </c>
      <c r="I132" s="76">
        <v>89373</v>
      </c>
      <c r="J132" s="79"/>
      <c r="K132" s="79"/>
      <c r="L132" s="21">
        <f t="shared" si="147"/>
        <v>3.4216533142371212E-2</v>
      </c>
      <c r="M132" s="22">
        <f t="shared" si="148"/>
        <v>6.3659254414650102</v>
      </c>
      <c r="N132" s="23">
        <f t="shared" si="149"/>
        <v>0.21781989884975159</v>
      </c>
      <c r="O132" s="79"/>
      <c r="P132" s="79"/>
      <c r="Q132" s="32">
        <f t="shared" ref="Q132:S132" si="162">L132/L$3</f>
        <v>15.622101947115956</v>
      </c>
      <c r="R132" s="32">
        <f t="shared" si="162"/>
        <v>1.3360584259864836</v>
      </c>
      <c r="S132" s="32">
        <f t="shared" si="162"/>
        <v>20.872040938064121</v>
      </c>
      <c r="T132" s="79"/>
      <c r="U132" s="32">
        <f>L132/US!$I$3</f>
        <v>1.5158330808593488</v>
      </c>
      <c r="V132" s="79"/>
      <c r="W132" s="79"/>
      <c r="X132" s="79"/>
      <c r="Y132" s="79"/>
      <c r="Z132" s="79"/>
      <c r="AA132" s="79"/>
      <c r="AB132" s="79"/>
      <c r="AC132" s="79"/>
    </row>
    <row r="133" spans="1:29" ht="14">
      <c r="A133" s="75">
        <v>44700</v>
      </c>
      <c r="B133" s="99" t="s">
        <v>387</v>
      </c>
      <c r="C133" s="94" t="s">
        <v>388</v>
      </c>
      <c r="D133" s="76" t="s">
        <v>361</v>
      </c>
      <c r="E133" s="79"/>
      <c r="F133" s="79">
        <f>83+1</f>
        <v>84</v>
      </c>
      <c r="G133" s="100">
        <v>264</v>
      </c>
      <c r="H133" s="84">
        <v>42</v>
      </c>
      <c r="I133" s="76">
        <v>239</v>
      </c>
      <c r="J133" s="79"/>
      <c r="K133" s="76" t="s">
        <v>389</v>
      </c>
      <c r="L133" s="21">
        <f t="shared" si="147"/>
        <v>0.17226890756302521</v>
      </c>
      <c r="M133" s="22">
        <f t="shared" si="148"/>
        <v>4.3902439024390247</v>
      </c>
      <c r="N133" s="23">
        <f t="shared" si="149"/>
        <v>0.75630252100840334</v>
      </c>
      <c r="O133" s="79"/>
      <c r="P133" s="79"/>
      <c r="Q133" s="32">
        <f t="shared" ref="Q133:S133" si="163">L133/L$3</f>
        <v>78.652107303509652</v>
      </c>
      <c r="R133" s="32">
        <f t="shared" si="163"/>
        <v>0.92140921409214105</v>
      </c>
      <c r="S133" s="32">
        <f t="shared" si="163"/>
        <v>72.470776377217547</v>
      </c>
      <c r="T133" s="79"/>
      <c r="U133" s="32">
        <f>L133/US!$I$3</f>
        <v>7.6317173280237958</v>
      </c>
      <c r="V133" s="79"/>
      <c r="W133" s="79"/>
      <c r="X133" s="79"/>
      <c r="Y133" s="79"/>
      <c r="Z133" s="79"/>
      <c r="AA133" s="79"/>
      <c r="AB133" s="79"/>
      <c r="AC133" s="79"/>
    </row>
    <row r="134" spans="1:29" ht="14">
      <c r="A134" s="75">
        <v>44700</v>
      </c>
      <c r="B134" s="99" t="s">
        <v>390</v>
      </c>
      <c r="C134" s="94" t="s">
        <v>391</v>
      </c>
      <c r="D134" s="76" t="s">
        <v>361</v>
      </c>
      <c r="E134" s="79"/>
      <c r="F134" s="79">
        <f>88+2</f>
        <v>90</v>
      </c>
      <c r="G134" s="100">
        <v>996</v>
      </c>
      <c r="H134" s="85">
        <v>198</v>
      </c>
      <c r="I134" s="76">
        <v>5055</v>
      </c>
      <c r="J134" s="79"/>
      <c r="K134" s="76" t="s">
        <v>389</v>
      </c>
      <c r="L134" s="21">
        <f t="shared" si="147"/>
        <v>3.8979026513652551E-2</v>
      </c>
      <c r="M134" s="22">
        <f t="shared" si="148"/>
        <v>4.5989847715736039</v>
      </c>
      <c r="N134" s="23">
        <f t="shared" si="149"/>
        <v>0.17926394934705184</v>
      </c>
      <c r="O134" s="79"/>
      <c r="P134" s="79"/>
      <c r="Q134" s="32">
        <f t="shared" ref="Q134:S134" si="164">L134/L$3</f>
        <v>17.796493977397056</v>
      </c>
      <c r="R134" s="32">
        <f t="shared" si="164"/>
        <v>0.96521902613273169</v>
      </c>
      <c r="S134" s="32">
        <f t="shared" si="164"/>
        <v>17.177514585440207</v>
      </c>
      <c r="T134" s="79"/>
      <c r="U134" s="32">
        <f>L134/US!$I$3</f>
        <v>1.7268171969158632</v>
      </c>
      <c r="V134" s="79"/>
      <c r="W134" s="79"/>
      <c r="X134" s="79"/>
      <c r="Y134" s="79"/>
      <c r="Z134" s="79"/>
      <c r="AA134" s="79"/>
      <c r="AB134" s="79"/>
      <c r="AC134" s="79"/>
    </row>
    <row r="135" spans="1:29" ht="14">
      <c r="A135" s="75">
        <v>44700</v>
      </c>
      <c r="B135" s="99" t="s">
        <v>392</v>
      </c>
      <c r="C135" s="94" t="s">
        <v>393</v>
      </c>
      <c r="D135" s="76" t="s">
        <v>361</v>
      </c>
      <c r="E135" s="79"/>
      <c r="F135" s="79">
        <f>73+12</f>
        <v>85</v>
      </c>
      <c r="G135" s="100">
        <v>88</v>
      </c>
      <c r="H135" s="84">
        <v>5</v>
      </c>
      <c r="I135" s="76">
        <v>15</v>
      </c>
      <c r="J135" s="79"/>
      <c r="K135" s="76" t="s">
        <v>389</v>
      </c>
      <c r="L135" s="21">
        <f t="shared" si="147"/>
        <v>0.2857142857142857</v>
      </c>
      <c r="M135" s="22">
        <f t="shared" si="148"/>
        <v>0.75</v>
      </c>
      <c r="N135" s="23">
        <f t="shared" si="149"/>
        <v>0.21428571428571427</v>
      </c>
      <c r="O135" s="79"/>
      <c r="P135" s="79"/>
      <c r="Q135" s="32">
        <f t="shared" ref="Q135:S135" si="165">L135/L$3</f>
        <v>130.4473974789916</v>
      </c>
      <c r="R135" s="32">
        <f t="shared" si="165"/>
        <v>0.15740740740740741</v>
      </c>
      <c r="S135" s="32">
        <f t="shared" si="165"/>
        <v>20.533386640211639</v>
      </c>
      <c r="T135" s="79"/>
      <c r="U135" s="32">
        <f>L135/US!$I$3</f>
        <v>12.657482397698002</v>
      </c>
      <c r="V135" s="79"/>
      <c r="W135" s="79"/>
      <c r="X135" s="79"/>
      <c r="Y135" s="79"/>
      <c r="Z135" s="79"/>
      <c r="AA135" s="79"/>
      <c r="AB135" s="79"/>
      <c r="AC135" s="79"/>
    </row>
    <row r="136" spans="1:29" ht="14">
      <c r="A136" s="75">
        <v>44700</v>
      </c>
      <c r="B136" s="99" t="s">
        <v>394</v>
      </c>
      <c r="C136" s="94" t="s">
        <v>395</v>
      </c>
      <c r="D136" s="76" t="s">
        <v>361</v>
      </c>
      <c r="E136" s="79"/>
      <c r="F136" s="76">
        <v>27</v>
      </c>
      <c r="G136" s="97">
        <v>4941</v>
      </c>
      <c r="H136" s="84">
        <v>564</v>
      </c>
      <c r="I136" s="76">
        <v>18531</v>
      </c>
      <c r="J136" s="79"/>
      <c r="K136" s="76" t="s">
        <v>396</v>
      </c>
      <c r="L136" s="21">
        <f t="shared" si="147"/>
        <v>3.0383162439287643E-2</v>
      </c>
      <c r="M136" s="22">
        <f t="shared" si="148"/>
        <v>8.7282415630550627</v>
      </c>
      <c r="N136" s="23">
        <f t="shared" si="149"/>
        <v>0.26519158121964381</v>
      </c>
      <c r="O136" s="79"/>
      <c r="P136" s="79"/>
      <c r="Q136" s="32">
        <f t="shared" ref="Q136:S136" si="166">L136/L$3</f>
        <v>13.871915635852831</v>
      </c>
      <c r="R136" s="32">
        <f t="shared" si="166"/>
        <v>1.8318531675547662</v>
      </c>
      <c r="S136" s="32">
        <f t="shared" si="166"/>
        <v>25.411312597589493</v>
      </c>
      <c r="T136" s="79"/>
      <c r="U136" s="32">
        <f>L136/US!$I$3</f>
        <v>1.3460102031658885</v>
      </c>
      <c r="V136" s="79"/>
      <c r="W136" s="79"/>
      <c r="X136" s="79"/>
      <c r="Y136" s="79"/>
      <c r="Z136" s="79"/>
      <c r="AA136" s="79"/>
      <c r="AB136" s="79"/>
      <c r="AC136" s="79"/>
    </row>
    <row r="137" spans="1:29" ht="14">
      <c r="A137" s="75">
        <v>44700</v>
      </c>
      <c r="B137" s="99" t="s">
        <v>397</v>
      </c>
      <c r="C137" s="94" t="s">
        <v>398</v>
      </c>
      <c r="D137" s="76" t="s">
        <v>361</v>
      </c>
      <c r="E137" s="79"/>
      <c r="F137" s="76">
        <v>138</v>
      </c>
      <c r="G137" s="85">
        <v>780</v>
      </c>
      <c r="H137" s="84">
        <v>160</v>
      </c>
      <c r="I137" s="76">
        <v>16537</v>
      </c>
      <c r="J137" s="79"/>
      <c r="K137" s="79"/>
      <c r="L137" s="21">
        <f t="shared" si="147"/>
        <v>9.6153846153846159E-3</v>
      </c>
      <c r="M137" s="22">
        <f t="shared" si="148"/>
        <v>4.0377358490566042</v>
      </c>
      <c r="N137" s="23">
        <f t="shared" si="149"/>
        <v>3.8824383164005806E-2</v>
      </c>
      <c r="O137" s="79"/>
      <c r="P137" s="79"/>
      <c r="Q137" s="32">
        <f t="shared" ref="Q137:S137" si="167">L137/L$3</f>
        <v>4.3900566459276025</v>
      </c>
      <c r="R137" s="32">
        <f t="shared" si="167"/>
        <v>0.84742604239459596</v>
      </c>
      <c r="S137" s="32">
        <f t="shared" si="167"/>
        <v>3.7202483293465214</v>
      </c>
      <c r="T137" s="79"/>
      <c r="U137" s="32">
        <f>L137/US!$I$3</f>
        <v>0.42597296530714435</v>
      </c>
      <c r="V137" s="79"/>
      <c r="W137" s="79"/>
      <c r="X137" s="79"/>
      <c r="Y137" s="79"/>
      <c r="Z137" s="79"/>
      <c r="AA137" s="79"/>
      <c r="AB137" s="79"/>
      <c r="AC137" s="79"/>
    </row>
    <row r="138" spans="1:29" ht="14">
      <c r="A138" s="75">
        <v>44700</v>
      </c>
      <c r="B138" s="99" t="s">
        <v>399</v>
      </c>
      <c r="C138" s="94" t="s">
        <v>400</v>
      </c>
      <c r="D138" s="76" t="s">
        <v>361</v>
      </c>
      <c r="E138" s="79"/>
      <c r="F138" s="76">
        <v>75</v>
      </c>
      <c r="G138" s="95">
        <v>29759</v>
      </c>
      <c r="H138" s="81">
        <v>4685</v>
      </c>
      <c r="I138" s="76">
        <v>68199</v>
      </c>
      <c r="J138" s="79"/>
      <c r="K138" s="79"/>
      <c r="L138" s="21">
        <f t="shared" si="147"/>
        <v>6.8682366051790372E-2</v>
      </c>
      <c r="M138" s="22">
        <f t="shared" si="148"/>
        <v>6.3373185311699398</v>
      </c>
      <c r="N138" s="23">
        <f t="shared" si="149"/>
        <v>0.43526203114460832</v>
      </c>
      <c r="O138" s="79"/>
      <c r="P138" s="79"/>
      <c r="Q138" s="32">
        <f t="shared" ref="Q138:S138" si="168">L138/L$3</f>
        <v>31.358025664544243</v>
      </c>
      <c r="R138" s="32">
        <f t="shared" si="168"/>
        <v>1.3300545065418392</v>
      </c>
      <c r="S138" s="32">
        <f t="shared" si="168"/>
        <v>41.707883351381724</v>
      </c>
      <c r="T138" s="79"/>
      <c r="U138" s="32">
        <f>L138/US!$I$3</f>
        <v>3.042710437664756</v>
      </c>
      <c r="V138" s="79"/>
      <c r="W138" s="79"/>
      <c r="X138" s="79"/>
      <c r="Y138" s="79"/>
      <c r="Z138" s="79"/>
      <c r="AA138" s="79"/>
      <c r="AB138" s="79"/>
      <c r="AC138" s="79"/>
    </row>
    <row r="139" spans="1:29" ht="14">
      <c r="A139" s="75">
        <v>44700</v>
      </c>
      <c r="B139" s="99" t="s">
        <v>401</v>
      </c>
      <c r="C139" s="94" t="s">
        <v>402</v>
      </c>
      <c r="D139" s="76" t="s">
        <v>361</v>
      </c>
      <c r="E139" s="79"/>
      <c r="F139" s="79">
        <f>1+249</f>
        <v>250</v>
      </c>
      <c r="G139" s="97">
        <v>11920</v>
      </c>
      <c r="H139" s="81">
        <v>1778</v>
      </c>
      <c r="I139" s="76">
        <v>27525</v>
      </c>
      <c r="J139" s="79"/>
      <c r="K139" s="76" t="s">
        <v>389</v>
      </c>
      <c r="L139" s="21">
        <f t="shared" si="147"/>
        <v>6.4561836942304898E-2</v>
      </c>
      <c r="M139" s="22">
        <f t="shared" si="148"/>
        <v>6.5672481710748452</v>
      </c>
      <c r="N139" s="23">
        <f t="shared" si="149"/>
        <v>0.42399360558058424</v>
      </c>
      <c r="O139" s="79"/>
      <c r="P139" s="79"/>
      <c r="Q139" s="32">
        <f t="shared" ref="Q139:S139" si="169">L139/L$3</f>
        <v>29.47673261955342</v>
      </c>
      <c r="R139" s="32">
        <f t="shared" si="169"/>
        <v>1.3783113445465724</v>
      </c>
      <c r="S139" s="32">
        <f t="shared" si="169"/>
        <v>40.628114969696483</v>
      </c>
      <c r="T139" s="79"/>
      <c r="U139" s="32">
        <f>L139/US!$I$3</f>
        <v>2.8601661013109552</v>
      </c>
      <c r="V139" s="79"/>
      <c r="W139" s="79"/>
      <c r="X139" s="79"/>
      <c r="Y139" s="79"/>
      <c r="Z139" s="79"/>
      <c r="AA139" s="79"/>
      <c r="AB139" s="79"/>
      <c r="AC139" s="79"/>
    </row>
    <row r="140" spans="1:29" ht="14">
      <c r="A140" s="75">
        <v>44700</v>
      </c>
      <c r="B140" s="99" t="s">
        <v>403</v>
      </c>
      <c r="C140" s="94" t="s">
        <v>404</v>
      </c>
      <c r="D140" s="76" t="s">
        <v>361</v>
      </c>
      <c r="E140" s="79"/>
      <c r="F140" s="76">
        <v>25</v>
      </c>
      <c r="G140" s="100">
        <v>272</v>
      </c>
      <c r="H140" s="84">
        <v>30</v>
      </c>
      <c r="I140" s="76">
        <v>2876</v>
      </c>
      <c r="J140" s="79"/>
      <c r="K140" s="76" t="s">
        <v>405</v>
      </c>
      <c r="L140" s="21">
        <f t="shared" si="147"/>
        <v>1.008695652173913E-2</v>
      </c>
      <c r="M140" s="22">
        <f t="shared" si="148"/>
        <v>8.5172413793103452</v>
      </c>
      <c r="N140" s="23">
        <f t="shared" si="149"/>
        <v>8.591304347826087E-2</v>
      </c>
      <c r="O140" s="79"/>
      <c r="P140" s="79"/>
      <c r="Q140" s="32">
        <f t="shared" ref="Q140:S140" si="170">L140/L$3</f>
        <v>4.6053602936061386</v>
      </c>
      <c r="R140" s="32">
        <f t="shared" si="170"/>
        <v>1.7875691783737762</v>
      </c>
      <c r="S140" s="32">
        <f t="shared" si="170"/>
        <v>8.2324001161567359</v>
      </c>
      <c r="T140" s="79"/>
      <c r="U140" s="32">
        <f>L140/US!$I$3</f>
        <v>0.44686416117090338</v>
      </c>
      <c r="V140" s="79"/>
      <c r="W140" s="79"/>
      <c r="X140" s="79"/>
      <c r="Y140" s="79"/>
      <c r="Z140" s="79"/>
      <c r="AA140" s="79"/>
      <c r="AB140" s="79"/>
      <c r="AC140" s="79"/>
    </row>
    <row r="141" spans="1:29" ht="14">
      <c r="A141" s="75">
        <v>44700</v>
      </c>
      <c r="B141" s="99" t="s">
        <v>406</v>
      </c>
      <c r="C141" s="94" t="s">
        <v>407</v>
      </c>
      <c r="D141" s="76" t="s">
        <v>361</v>
      </c>
      <c r="E141" s="79"/>
      <c r="F141" s="76">
        <v>26</v>
      </c>
      <c r="G141" s="95">
        <v>127899</v>
      </c>
      <c r="H141" s="95">
        <v>22445</v>
      </c>
      <c r="I141" s="76">
        <v>995193</v>
      </c>
      <c r="J141" s="79"/>
      <c r="K141" s="79"/>
      <c r="L141" s="21">
        <f t="shared" si="147"/>
        <v>2.2552432093505576E-2</v>
      </c>
      <c r="M141" s="22">
        <f t="shared" si="148"/>
        <v>5.6974247014792372</v>
      </c>
      <c r="N141" s="23">
        <f t="shared" si="149"/>
        <v>0.12849078368797176</v>
      </c>
      <c r="O141" s="79"/>
      <c r="P141" s="79"/>
      <c r="Q141" s="32">
        <f t="shared" ref="Q141:S141" si="171">L141/L$3</f>
        <v>10.29667125696821</v>
      </c>
      <c r="R141" s="32">
        <f t="shared" si="171"/>
        <v>1.1957558015450251</v>
      </c>
      <c r="S141" s="32">
        <f t="shared" si="171"/>
        <v>12.312304392121641</v>
      </c>
      <c r="T141" s="79"/>
      <c r="U141" s="32">
        <f>L141/US!$I$3</f>
        <v>0.9990995428708922</v>
      </c>
      <c r="V141" s="79"/>
      <c r="W141" s="79"/>
      <c r="X141" s="79"/>
      <c r="Y141" s="79"/>
      <c r="Z141" s="79"/>
      <c r="AA141" s="79"/>
      <c r="AB141" s="79"/>
      <c r="AC141" s="79"/>
    </row>
    <row r="142" spans="1:29" ht="14">
      <c r="A142" s="75">
        <v>44700</v>
      </c>
      <c r="B142" s="99" t="s">
        <v>408</v>
      </c>
      <c r="C142" s="94" t="s">
        <v>409</v>
      </c>
      <c r="D142" s="76" t="s">
        <v>361</v>
      </c>
      <c r="E142" s="79"/>
      <c r="F142" s="76">
        <v>31</v>
      </c>
      <c r="G142" s="95">
        <v>2615</v>
      </c>
      <c r="H142" s="84">
        <v>390</v>
      </c>
      <c r="I142" s="76">
        <v>54655</v>
      </c>
      <c r="J142" s="79"/>
      <c r="K142" s="79"/>
      <c r="L142" s="21">
        <f t="shared" si="147"/>
        <v>7.1175028360229813E-3</v>
      </c>
      <c r="M142" s="22">
        <f t="shared" si="148"/>
        <v>6.6426735218508997</v>
      </c>
      <c r="N142" s="23">
        <f t="shared" si="149"/>
        <v>4.727924763054854E-2</v>
      </c>
      <c r="O142" s="79"/>
      <c r="P142" s="79"/>
      <c r="Q142" s="32">
        <f t="shared" ref="Q142:S142" si="172">L142/L$3</f>
        <v>3.2496090252798897</v>
      </c>
      <c r="R142" s="32">
        <f t="shared" si="172"/>
        <v>1.3941413564378431</v>
      </c>
      <c r="S142" s="32">
        <f t="shared" si="172"/>
        <v>4.5304143343963617</v>
      </c>
      <c r="T142" s="79"/>
      <c r="U142" s="32">
        <f>L142/US!$I$3</f>
        <v>0.31531383401884272</v>
      </c>
      <c r="V142" s="79"/>
      <c r="W142" s="79"/>
      <c r="X142" s="79"/>
      <c r="Y142" s="79"/>
      <c r="Z142" s="79"/>
      <c r="AA142" s="79"/>
      <c r="AB142" s="79"/>
      <c r="AC142" s="79"/>
    </row>
    <row r="143" spans="1:29" ht="14">
      <c r="A143" s="75">
        <v>44700</v>
      </c>
      <c r="B143" s="99" t="s">
        <v>410</v>
      </c>
      <c r="C143" s="94" t="s">
        <v>411</v>
      </c>
      <c r="D143" s="76" t="s">
        <v>361</v>
      </c>
      <c r="E143" s="79"/>
      <c r="F143" s="76">
        <v>42</v>
      </c>
      <c r="G143" s="85">
        <v>347</v>
      </c>
      <c r="H143" s="84">
        <v>28</v>
      </c>
      <c r="I143" s="76">
        <v>6003</v>
      </c>
      <c r="J143" s="79"/>
      <c r="K143" s="79"/>
      <c r="L143" s="21">
        <f t="shared" si="147"/>
        <v>4.498500499833389E-3</v>
      </c>
      <c r="M143" s="22">
        <f t="shared" si="148"/>
        <v>11.296296296296296</v>
      </c>
      <c r="N143" s="23">
        <f t="shared" si="149"/>
        <v>5.0816394535154949E-2</v>
      </c>
      <c r="O143" s="79"/>
      <c r="P143" s="79"/>
      <c r="Q143" s="32">
        <f t="shared" ref="Q143:S143" si="173">L143/L$3</f>
        <v>2.0538618896642298</v>
      </c>
      <c r="R143" s="32">
        <f t="shared" si="173"/>
        <v>2.370827617741198</v>
      </c>
      <c r="S143" s="32">
        <f t="shared" si="173"/>
        <v>4.8693524910420809</v>
      </c>
      <c r="T143" s="79"/>
      <c r="U143" s="32">
        <f>L143/US!$I$3</f>
        <v>0.19928891812436875</v>
      </c>
      <c r="V143" s="79"/>
      <c r="W143" s="79"/>
      <c r="X143" s="79"/>
      <c r="Y143" s="79"/>
      <c r="Z143" s="79"/>
      <c r="AA143" s="79"/>
      <c r="AB143" s="79"/>
      <c r="AC143" s="79"/>
    </row>
    <row r="144" spans="1:29" ht="14">
      <c r="A144" s="75">
        <v>44700</v>
      </c>
      <c r="B144" s="99" t="s">
        <v>412</v>
      </c>
      <c r="C144" s="94" t="s">
        <v>413</v>
      </c>
      <c r="D144" s="76" t="s">
        <v>361</v>
      </c>
      <c r="E144" s="79"/>
      <c r="F144" s="76">
        <v>266</v>
      </c>
      <c r="G144" s="85">
        <v>269</v>
      </c>
      <c r="H144" s="84">
        <v>2</v>
      </c>
      <c r="I144" s="76">
        <v>85</v>
      </c>
      <c r="J144" s="79"/>
      <c r="K144" s="79"/>
      <c r="L144" s="21">
        <f t="shared" si="147"/>
        <v>1.1904761904761904E-2</v>
      </c>
      <c r="M144" s="22">
        <f t="shared" si="148"/>
        <v>3</v>
      </c>
      <c r="N144" s="23">
        <f t="shared" si="149"/>
        <v>3.5714285714285712E-2</v>
      </c>
      <c r="O144" s="79"/>
      <c r="P144" s="79"/>
      <c r="Q144" s="32">
        <f t="shared" ref="Q144:S144" si="174">L144/L$3</f>
        <v>5.4353082282913165</v>
      </c>
      <c r="R144" s="32">
        <f t="shared" si="174"/>
        <v>0.62962962962962965</v>
      </c>
      <c r="S144" s="32">
        <f t="shared" si="174"/>
        <v>3.4222311067019398</v>
      </c>
      <c r="T144" s="79"/>
      <c r="U144" s="32">
        <f>L144/US!$I$3</f>
        <v>0.5273950999040834</v>
      </c>
      <c r="V144" s="79"/>
      <c r="W144" s="79"/>
      <c r="X144" s="79"/>
      <c r="Y144" s="79"/>
      <c r="Z144" s="79"/>
      <c r="AA144" s="79"/>
      <c r="AB144" s="79"/>
      <c r="AC144" s="79"/>
    </row>
    <row r="145" spans="1:29" ht="14">
      <c r="A145" s="75">
        <v>44700</v>
      </c>
      <c r="B145" s="76" t="s">
        <v>414</v>
      </c>
      <c r="C145" s="94" t="s">
        <v>415</v>
      </c>
      <c r="D145" s="76" t="s">
        <v>361</v>
      </c>
      <c r="E145" s="79"/>
      <c r="F145" s="76">
        <v>139</v>
      </c>
      <c r="G145" s="96">
        <v>104496</v>
      </c>
      <c r="H145" s="81">
        <v>17164</v>
      </c>
      <c r="I145" s="76">
        <v>659745</v>
      </c>
      <c r="J145" s="79"/>
      <c r="K145" s="76" t="s">
        <v>416</v>
      </c>
      <c r="L145" s="21">
        <f t="shared" si="147"/>
        <v>2.6014635980016493E-2</v>
      </c>
      <c r="M145" s="22">
        <f t="shared" si="148"/>
        <v>6.0803472586377669</v>
      </c>
      <c r="N145" s="23">
        <f t="shared" si="149"/>
        <v>0.15817802056555269</v>
      </c>
      <c r="O145" s="79"/>
      <c r="P145" s="79"/>
      <c r="Q145" s="32">
        <f t="shared" ref="Q145:S145" si="175">L145/L$3</f>
        <v>11.877395459847708</v>
      </c>
      <c r="R145" s="32">
        <f t="shared" si="175"/>
        <v>1.2761222641585437</v>
      </c>
      <c r="S145" s="32">
        <f t="shared" si="175"/>
        <v>15.15700878652726</v>
      </c>
      <c r="T145" s="79"/>
      <c r="U145" s="32">
        <f>L145/US!$I$3</f>
        <v>1.1524792894985296</v>
      </c>
      <c r="V145" s="79"/>
      <c r="W145" s="79"/>
      <c r="X145" s="79"/>
      <c r="Y145" s="79"/>
      <c r="Z145" s="79"/>
      <c r="AA145" s="79"/>
      <c r="AB145" s="79"/>
      <c r="AC145" s="79"/>
    </row>
    <row r="146" spans="1:29" ht="14">
      <c r="A146" s="75">
        <v>44700</v>
      </c>
      <c r="B146" s="99" t="s">
        <v>160</v>
      </c>
      <c r="C146" s="94" t="s">
        <v>417</v>
      </c>
      <c r="D146" s="76" t="s">
        <v>361</v>
      </c>
      <c r="E146" s="79"/>
      <c r="F146" s="79">
        <f>227+1</f>
        <v>228</v>
      </c>
      <c r="G146" s="96">
        <v>6121</v>
      </c>
      <c r="H146" s="84">
        <v>791</v>
      </c>
      <c r="I146" s="76">
        <v>31524</v>
      </c>
      <c r="J146" s="79"/>
      <c r="K146" s="76" t="s">
        <v>389</v>
      </c>
      <c r="L146" s="21">
        <f t="shared" si="147"/>
        <v>2.5061066522856328E-2</v>
      </c>
      <c r="M146" s="22">
        <f t="shared" si="148"/>
        <v>7.4594936708860757</v>
      </c>
      <c r="N146" s="23">
        <f t="shared" si="149"/>
        <v>0.1869428671129017</v>
      </c>
      <c r="O146" s="79"/>
      <c r="P146" s="79"/>
      <c r="Q146" s="32">
        <f t="shared" ref="Q146:S146" si="176">L146/L$3</f>
        <v>11.442028170840713</v>
      </c>
      <c r="R146" s="32">
        <f t="shared" si="176"/>
        <v>1.5655727457415221</v>
      </c>
      <c r="S146" s="32">
        <f t="shared" si="176"/>
        <v>17.913327460274939</v>
      </c>
      <c r="T146" s="79"/>
      <c r="U146" s="32">
        <f>L146/US!$I$3</f>
        <v>1.1102350293320742</v>
      </c>
      <c r="V146" s="79"/>
      <c r="W146" s="79"/>
      <c r="X146" s="79"/>
      <c r="Y146" s="79"/>
      <c r="Z146" s="79"/>
      <c r="AA146" s="79"/>
      <c r="AB146" s="79"/>
      <c r="AC146" s="79"/>
    </row>
    <row r="147" spans="1:29" ht="14">
      <c r="A147" s="75">
        <v>44700</v>
      </c>
      <c r="B147" s="99" t="s">
        <v>418</v>
      </c>
      <c r="C147" s="94" t="s">
        <v>310</v>
      </c>
      <c r="D147" s="76" t="s">
        <v>361</v>
      </c>
      <c r="E147" s="79"/>
      <c r="F147" s="79">
        <f>284+4</f>
        <v>288</v>
      </c>
      <c r="G147" s="96">
        <v>10127</v>
      </c>
      <c r="H147" s="81">
        <v>1096</v>
      </c>
      <c r="I147" s="76">
        <v>35826</v>
      </c>
      <c r="J147" s="79"/>
      <c r="K147" s="76" t="s">
        <v>389</v>
      </c>
      <c r="L147" s="21">
        <f t="shared" si="147"/>
        <v>3.0565247732030704E-2</v>
      </c>
      <c r="M147" s="22">
        <f t="shared" si="148"/>
        <v>8.9853881278538807</v>
      </c>
      <c r="N147" s="23">
        <f t="shared" si="149"/>
        <v>0.27464061409630147</v>
      </c>
      <c r="O147" s="79"/>
      <c r="P147" s="79"/>
      <c r="Q147" s="32">
        <f t="shared" ref="Q147:S147" si="177">L147/L$3</f>
        <v>13.955049569804196</v>
      </c>
      <c r="R147" s="32">
        <f t="shared" si="177"/>
        <v>1.8858221996730367</v>
      </c>
      <c r="S147" s="32">
        <f t="shared" si="177"/>
        <v>26.316742276274415</v>
      </c>
      <c r="T147" s="79"/>
      <c r="U147" s="32">
        <f>L147/US!$I$3</f>
        <v>1.354076798023101</v>
      </c>
      <c r="V147" s="79"/>
      <c r="W147" s="79"/>
      <c r="X147" s="79"/>
      <c r="Y147" s="79"/>
      <c r="Z147" s="79"/>
      <c r="AA147" s="79"/>
      <c r="AB147" s="79"/>
      <c r="AC147" s="79"/>
    </row>
    <row r="148" spans="1:29" ht="14">
      <c r="A148" s="75">
        <v>44700</v>
      </c>
      <c r="B148" s="99" t="s">
        <v>419</v>
      </c>
      <c r="C148" s="94" t="s">
        <v>420</v>
      </c>
      <c r="D148" s="76" t="s">
        <v>361</v>
      </c>
      <c r="E148" s="79"/>
      <c r="F148" s="76">
        <v>187</v>
      </c>
      <c r="G148" s="85">
        <v>742</v>
      </c>
      <c r="H148" s="84">
        <v>13</v>
      </c>
      <c r="I148" s="76">
        <v>129</v>
      </c>
      <c r="J148" s="79"/>
      <c r="K148" s="79"/>
      <c r="L148" s="21">
        <f t="shared" si="147"/>
        <v>9.375E-2</v>
      </c>
      <c r="M148" s="22">
        <f t="shared" si="148"/>
        <v>46.25</v>
      </c>
      <c r="N148" s="23">
        <f t="shared" si="149"/>
        <v>4.3359375</v>
      </c>
      <c r="O148" s="79"/>
      <c r="P148" s="79"/>
      <c r="Q148" s="32">
        <f t="shared" ref="Q148:S148" si="178">L148/L$3</f>
        <v>42.803052297794125</v>
      </c>
      <c r="R148" s="32">
        <f t="shared" si="178"/>
        <v>9.7067901234567895</v>
      </c>
      <c r="S148" s="32">
        <f t="shared" si="178"/>
        <v>415.4802452980324</v>
      </c>
      <c r="T148" s="79"/>
      <c r="U148" s="32">
        <f>L148/US!$I$3</f>
        <v>4.1532364117446567</v>
      </c>
      <c r="V148" s="79"/>
      <c r="W148" s="79"/>
      <c r="X148" s="79"/>
      <c r="Y148" s="79"/>
      <c r="Z148" s="79"/>
      <c r="AA148" s="79"/>
      <c r="AB148" s="79"/>
      <c r="AC148" s="79"/>
    </row>
    <row r="149" spans="1:29" ht="14">
      <c r="A149" s="75">
        <v>44700</v>
      </c>
      <c r="B149" s="99" t="s">
        <v>421</v>
      </c>
      <c r="C149" s="94" t="s">
        <v>422</v>
      </c>
      <c r="D149" s="76" t="s">
        <v>361</v>
      </c>
      <c r="E149" s="79"/>
      <c r="F149" s="76">
        <v>69</v>
      </c>
      <c r="G149" s="95">
        <v>4713</v>
      </c>
      <c r="H149" s="84">
        <v>510</v>
      </c>
      <c r="I149" s="76">
        <v>14603</v>
      </c>
      <c r="J149" s="79"/>
      <c r="K149" s="79"/>
      <c r="L149" s="21">
        <f t="shared" si="147"/>
        <v>3.4858238597452407E-2</v>
      </c>
      <c r="M149" s="22">
        <f t="shared" si="148"/>
        <v>9.1237721021610998</v>
      </c>
      <c r="N149" s="23">
        <f t="shared" si="149"/>
        <v>0.3180386248459115</v>
      </c>
      <c r="O149" s="79"/>
      <c r="P149" s="79"/>
      <c r="Q149" s="32">
        <f t="shared" ref="Q149:S149" si="179">L149/L$3</f>
        <v>15.915082770087905</v>
      </c>
      <c r="R149" s="32">
        <f t="shared" si="179"/>
        <v>1.9148657498362802</v>
      </c>
      <c r="S149" s="32">
        <f t="shared" si="179"/>
        <v>30.475246902250831</v>
      </c>
      <c r="T149" s="79"/>
      <c r="U149" s="32">
        <f>L149/US!$I$3</f>
        <v>1.5442613951170383</v>
      </c>
      <c r="V149" s="79"/>
      <c r="W149" s="79"/>
      <c r="X149" s="79"/>
      <c r="Y149" s="79"/>
      <c r="Z149" s="79"/>
      <c r="AA149" s="79"/>
      <c r="AB149" s="79"/>
      <c r="AC149" s="79"/>
    </row>
    <row r="150" spans="1:29" ht="14">
      <c r="A150" s="75">
        <v>44700</v>
      </c>
      <c r="B150" s="99" t="s">
        <v>423</v>
      </c>
      <c r="C150" s="94" t="s">
        <v>424</v>
      </c>
      <c r="D150" s="76" t="s">
        <v>361</v>
      </c>
      <c r="E150" s="79"/>
      <c r="F150" s="76">
        <v>99</v>
      </c>
      <c r="G150" s="84">
        <v>153</v>
      </c>
      <c r="H150" s="84">
        <v>11</v>
      </c>
      <c r="I150" s="76">
        <v>111</v>
      </c>
      <c r="J150" s="79"/>
      <c r="K150" s="79"/>
      <c r="L150" s="21">
        <f t="shared" si="147"/>
        <v>9.0909090909090912E-2</v>
      </c>
      <c r="M150" s="22">
        <f t="shared" si="148"/>
        <v>5.4</v>
      </c>
      <c r="N150" s="23">
        <f t="shared" si="149"/>
        <v>0.49090909090909091</v>
      </c>
      <c r="O150" s="79"/>
      <c r="P150" s="79"/>
      <c r="Q150" s="32">
        <f t="shared" ref="Q150:S150" si="180">L150/L$3</f>
        <v>41.505990106951877</v>
      </c>
      <c r="R150" s="32">
        <f t="shared" si="180"/>
        <v>1.1333333333333335</v>
      </c>
      <c r="S150" s="32">
        <f t="shared" si="180"/>
        <v>47.040122121212121</v>
      </c>
      <c r="T150" s="79"/>
      <c r="U150" s="32">
        <f>L150/US!$I$3</f>
        <v>4.0273807629039098</v>
      </c>
      <c r="V150" s="79"/>
      <c r="W150" s="79"/>
      <c r="X150" s="79"/>
      <c r="Y150" s="79"/>
      <c r="Z150" s="79"/>
      <c r="AA150" s="79"/>
      <c r="AB150" s="79"/>
      <c r="AC150" s="79"/>
    </row>
    <row r="151" spans="1:29" ht="14">
      <c r="A151" s="75">
        <v>44700</v>
      </c>
      <c r="B151" s="99" t="s">
        <v>425</v>
      </c>
      <c r="C151" s="94" t="s">
        <v>242</v>
      </c>
      <c r="D151" s="76" t="s">
        <v>361</v>
      </c>
      <c r="E151" s="79"/>
      <c r="F151" s="76">
        <v>53</v>
      </c>
      <c r="G151" s="81">
        <v>33360</v>
      </c>
      <c r="H151" s="81">
        <v>3973</v>
      </c>
      <c r="I151" s="76">
        <v>89482</v>
      </c>
      <c r="J151" s="79"/>
      <c r="K151" s="79"/>
      <c r="L151" s="21">
        <f t="shared" si="147"/>
        <v>4.4389311697455323E-2</v>
      </c>
      <c r="M151" s="22">
        <f t="shared" si="148"/>
        <v>8.3854481369587113</v>
      </c>
      <c r="N151" s="23">
        <f t="shared" si="149"/>
        <v>0.37222427107430628</v>
      </c>
      <c r="O151" s="79"/>
      <c r="P151" s="79"/>
      <c r="Q151" s="32">
        <f t="shared" ref="Q151:S151" si="181">L151/L$3</f>
        <v>20.266645653858824</v>
      </c>
      <c r="R151" s="32">
        <f t="shared" si="181"/>
        <v>1.7599088682505937</v>
      </c>
      <c r="S151" s="32">
        <f t="shared" si="181"/>
        <v>35.66744941591849</v>
      </c>
      <c r="T151" s="79"/>
      <c r="U151" s="32">
        <f>L151/US!$I$3</f>
        <v>1.9664992600976479</v>
      </c>
      <c r="V151" s="79"/>
      <c r="W151" s="79"/>
      <c r="X151" s="79"/>
      <c r="Y151" s="79"/>
      <c r="Z151" s="79"/>
      <c r="AA151" s="79"/>
      <c r="AB151" s="79"/>
      <c r="AC151" s="79"/>
    </row>
    <row r="152" spans="1:29" ht="14">
      <c r="A152" s="75">
        <v>44700</v>
      </c>
      <c r="B152" s="99" t="s">
        <v>412</v>
      </c>
      <c r="C152" s="94" t="s">
        <v>291</v>
      </c>
      <c r="D152" s="76" t="s">
        <v>361</v>
      </c>
      <c r="E152" s="79"/>
      <c r="F152" s="76">
        <v>60</v>
      </c>
      <c r="G152" s="95">
        <v>559402</v>
      </c>
      <c r="H152" s="81">
        <v>101321</v>
      </c>
      <c r="I152" s="76">
        <v>4458855</v>
      </c>
      <c r="J152" s="79"/>
      <c r="K152" s="79"/>
      <c r="L152" s="21">
        <f t="shared" si="147"/>
        <v>2.2723327563539869E-2</v>
      </c>
      <c r="M152" s="22">
        <f t="shared" si="148"/>
        <v>5.5205487564153177</v>
      </c>
      <c r="N152" s="23">
        <f t="shared" si="149"/>
        <v>0.12544523772251795</v>
      </c>
      <c r="O152" s="79"/>
      <c r="P152" s="79"/>
      <c r="Q152" s="32">
        <f t="shared" ref="Q152:S152" si="182">L152/L$3</f>
        <v>10.374696299542439</v>
      </c>
      <c r="R152" s="32">
        <f t="shared" si="182"/>
        <v>1.1586336896180296</v>
      </c>
      <c r="S152" s="32">
        <f t="shared" si="182"/>
        <v>12.020472652205376</v>
      </c>
      <c r="T152" s="79"/>
      <c r="U152" s="32">
        <f>L152/US!$I$3</f>
        <v>1.006670415284211</v>
      </c>
      <c r="V152" s="79"/>
      <c r="W152" s="79"/>
      <c r="X152" s="79"/>
      <c r="Y152" s="79"/>
      <c r="Z152" s="79"/>
      <c r="AA152" s="79"/>
      <c r="AB152" s="79"/>
      <c r="AC152" s="79"/>
    </row>
    <row r="153" spans="1:29" ht="14">
      <c r="A153" s="75">
        <v>44700</v>
      </c>
      <c r="B153" s="99" t="s">
        <v>426</v>
      </c>
      <c r="C153" s="94" t="s">
        <v>427</v>
      </c>
      <c r="D153" s="76" t="s">
        <v>361</v>
      </c>
      <c r="E153" s="79"/>
      <c r="F153" s="76">
        <v>188</v>
      </c>
      <c r="G153" s="81">
        <v>1257</v>
      </c>
      <c r="H153" s="84">
        <v>179</v>
      </c>
      <c r="I153" s="76">
        <v>74550</v>
      </c>
      <c r="J153" s="79"/>
      <c r="K153" s="79"/>
      <c r="L153" s="21">
        <f t="shared" si="147"/>
        <v>2.3876913171202831E-3</v>
      </c>
      <c r="M153" s="22">
        <f t="shared" si="148"/>
        <v>6.0056179775280896</v>
      </c>
      <c r="N153" s="23">
        <f t="shared" si="149"/>
        <v>1.4339561898885297E-2</v>
      </c>
      <c r="O153" s="79"/>
      <c r="P153" s="79"/>
      <c r="Q153" s="32">
        <f t="shared" ref="Q153:S153" si="183">L153/L$3</f>
        <v>1.090138414055343</v>
      </c>
      <c r="R153" s="32">
        <f t="shared" si="183"/>
        <v>1.2604383409626856</v>
      </c>
      <c r="S153" s="32">
        <f t="shared" si="183"/>
        <v>1.3740522540316096</v>
      </c>
      <c r="T153" s="79"/>
      <c r="U153" s="32">
        <f>L153/US!$I$3</f>
        <v>0.1057775628615522</v>
      </c>
      <c r="V153" s="79"/>
      <c r="W153" s="79"/>
      <c r="X153" s="79"/>
      <c r="Y153" s="79"/>
      <c r="Z153" s="79"/>
      <c r="AA153" s="79"/>
      <c r="AB153" s="79"/>
      <c r="AC153" s="79"/>
    </row>
    <row r="154" spans="1:29" ht="14">
      <c r="A154" s="75">
        <v>44700</v>
      </c>
      <c r="B154" s="99" t="s">
        <v>428</v>
      </c>
      <c r="C154" s="94" t="s">
        <v>429</v>
      </c>
      <c r="D154" s="76" t="s">
        <v>361</v>
      </c>
      <c r="E154" s="79"/>
      <c r="F154" s="76">
        <v>489</v>
      </c>
      <c r="G154" s="81">
        <v>2232</v>
      </c>
      <c r="H154" s="84">
        <v>273</v>
      </c>
      <c r="I154" s="76">
        <v>118744</v>
      </c>
      <c r="J154" s="79"/>
      <c r="K154" s="79"/>
      <c r="L154" s="21">
        <f t="shared" si="147"/>
        <v>2.290661344247661E-3</v>
      </c>
      <c r="M154" s="22">
        <f t="shared" si="148"/>
        <v>6.4080882352941178</v>
      </c>
      <c r="N154" s="23">
        <f t="shared" si="149"/>
        <v>1.4678760011116445E-2</v>
      </c>
      <c r="O154" s="79"/>
      <c r="P154" s="79"/>
      <c r="Q154" s="32">
        <f t="shared" ref="Q154:S154" si="184">L154/L$3</f>
        <v>1.0458378380199256</v>
      </c>
      <c r="R154" s="32">
        <f t="shared" si="184"/>
        <v>1.3449074074074074</v>
      </c>
      <c r="S154" s="32">
        <f t="shared" si="184"/>
        <v>1.406555055299946</v>
      </c>
      <c r="T154" s="79"/>
      <c r="U154" s="32">
        <f>L154/US!$I$3</f>
        <v>0.10147901975365704</v>
      </c>
      <c r="V154" s="79"/>
      <c r="W154" s="79"/>
      <c r="X154" s="79"/>
      <c r="Y154" s="79"/>
      <c r="Z154" s="79"/>
      <c r="AA154" s="79"/>
      <c r="AB154" s="79"/>
      <c r="AC154" s="79"/>
    </row>
    <row r="155" spans="1:29" ht="14">
      <c r="A155" s="75">
        <v>44700</v>
      </c>
      <c r="B155" s="99" t="s">
        <v>430</v>
      </c>
      <c r="C155" s="94" t="s">
        <v>431</v>
      </c>
      <c r="D155" s="76" t="s">
        <v>361</v>
      </c>
      <c r="E155" s="79"/>
      <c r="F155" s="76">
        <v>161</v>
      </c>
      <c r="G155" s="84">
        <v>370</v>
      </c>
      <c r="H155" s="84">
        <v>13</v>
      </c>
      <c r="I155" s="76">
        <v>1627</v>
      </c>
      <c r="J155" s="79"/>
      <c r="K155" s="79"/>
      <c r="L155" s="21">
        <f t="shared" si="147"/>
        <v>7.3800738007380072E-3</v>
      </c>
      <c r="M155" s="22">
        <f t="shared" si="148"/>
        <v>17.416666666666668</v>
      </c>
      <c r="N155" s="23">
        <f t="shared" si="149"/>
        <v>0.12853628536285364</v>
      </c>
      <c r="O155" s="79"/>
      <c r="P155" s="79"/>
      <c r="Q155" s="32">
        <f t="shared" ref="Q155:S155" si="185">L155/L$3</f>
        <v>3.369489971782071</v>
      </c>
      <c r="R155" s="32">
        <f t="shared" si="185"/>
        <v>3.6553497942386834</v>
      </c>
      <c r="S155" s="32">
        <f t="shared" si="185"/>
        <v>12.316664475042899</v>
      </c>
      <c r="T155" s="79"/>
      <c r="U155" s="32">
        <f>L155/US!$I$3</f>
        <v>0.32694603979293735</v>
      </c>
      <c r="V155" s="79"/>
      <c r="W155" s="79"/>
      <c r="X155" s="79"/>
      <c r="Y155" s="79"/>
      <c r="Z155" s="79"/>
      <c r="AA155" s="79"/>
      <c r="AB155" s="79"/>
      <c r="AC155" s="79"/>
    </row>
    <row r="156" spans="1:29" ht="14">
      <c r="A156" s="75">
        <v>44700</v>
      </c>
      <c r="B156" s="99" t="s">
        <v>432</v>
      </c>
      <c r="C156" s="94" t="s">
        <v>433</v>
      </c>
      <c r="D156" s="76" t="s">
        <v>361</v>
      </c>
      <c r="E156" s="79"/>
      <c r="F156" s="76">
        <v>103</v>
      </c>
      <c r="G156" s="84">
        <v>273</v>
      </c>
      <c r="H156" s="84">
        <v>31</v>
      </c>
      <c r="I156" s="76">
        <v>917</v>
      </c>
      <c r="J156" s="79"/>
      <c r="K156" s="79"/>
      <c r="L156" s="21">
        <f t="shared" si="147"/>
        <v>3.2751091703056769E-2</v>
      </c>
      <c r="M156" s="22">
        <f t="shared" si="148"/>
        <v>5.666666666666667</v>
      </c>
      <c r="N156" s="23">
        <f t="shared" si="149"/>
        <v>0.18558951965065501</v>
      </c>
      <c r="O156" s="79"/>
      <c r="P156" s="79"/>
      <c r="Q156" s="32">
        <f t="shared" ref="Q156:S156" si="186">L156/L$3</f>
        <v>14.953031370408427</v>
      </c>
      <c r="R156" s="32">
        <f t="shared" si="186"/>
        <v>1.1893004115226338</v>
      </c>
      <c r="S156" s="32">
        <f t="shared" si="186"/>
        <v>17.783646362337592</v>
      </c>
      <c r="T156" s="79"/>
      <c r="U156" s="32">
        <f>L156/US!$I$3</f>
        <v>1.4509122835789194</v>
      </c>
      <c r="V156" s="79"/>
      <c r="W156" s="79"/>
      <c r="X156" s="79"/>
      <c r="Y156" s="79"/>
      <c r="Z156" s="79"/>
      <c r="AA156" s="79"/>
      <c r="AB156" s="79"/>
      <c r="AC156" s="79"/>
    </row>
    <row r="157" spans="1:29" ht="14">
      <c r="A157" s="75">
        <v>44700</v>
      </c>
      <c r="B157" s="99" t="s">
        <v>434</v>
      </c>
      <c r="C157" s="94" t="s">
        <v>435</v>
      </c>
      <c r="D157" s="76" t="s">
        <v>361</v>
      </c>
      <c r="E157" s="79"/>
      <c r="F157" s="76">
        <v>50</v>
      </c>
      <c r="G157" s="96">
        <v>3835</v>
      </c>
      <c r="H157" s="84">
        <v>550</v>
      </c>
      <c r="I157" s="76">
        <v>102516</v>
      </c>
      <c r="J157" s="79"/>
      <c r="K157" s="76" t="s">
        <v>436</v>
      </c>
      <c r="L157" s="21">
        <f t="shared" si="147"/>
        <v>5.3553138565088036E-3</v>
      </c>
      <c r="M157" s="22">
        <f t="shared" si="148"/>
        <v>6.8943533697632056</v>
      </c>
      <c r="N157" s="23">
        <f t="shared" si="149"/>
        <v>3.6921426132761059E-2</v>
      </c>
      <c r="O157" s="79"/>
      <c r="P157" s="79"/>
      <c r="Q157" s="32">
        <f t="shared" ref="Q157:S157" si="187">L157/L$3</f>
        <v>2.4450536434266437</v>
      </c>
      <c r="R157" s="32">
        <f t="shared" si="187"/>
        <v>1.4469630529132653</v>
      </c>
      <c r="S157" s="32">
        <f t="shared" si="187"/>
        <v>3.5379022844293186</v>
      </c>
      <c r="T157" s="79"/>
      <c r="U157" s="32">
        <f>L157/US!$I$3</f>
        <v>0.23724676805517936</v>
      </c>
      <c r="V157" s="79"/>
      <c r="W157" s="79"/>
      <c r="X157" s="79"/>
      <c r="Y157" s="79"/>
      <c r="Z157" s="79"/>
      <c r="AA157" s="79"/>
      <c r="AB157" s="79"/>
      <c r="AC157" s="79"/>
    </row>
    <row r="158" spans="1:29" ht="14">
      <c r="A158" s="75">
        <v>44700</v>
      </c>
      <c r="B158" s="99" t="s">
        <v>437</v>
      </c>
      <c r="C158" s="94" t="s">
        <v>438</v>
      </c>
      <c r="D158" s="76" t="s">
        <v>361</v>
      </c>
      <c r="E158" s="79"/>
      <c r="F158" s="76">
        <v>45</v>
      </c>
      <c r="G158" s="96">
        <v>1631</v>
      </c>
      <c r="H158" s="84">
        <v>215</v>
      </c>
      <c r="I158" s="76">
        <v>9512</v>
      </c>
      <c r="J158" s="79"/>
      <c r="K158" s="76" t="s">
        <v>439</v>
      </c>
      <c r="L158" s="21">
        <f t="shared" si="147"/>
        <v>2.2500262853538008E-2</v>
      </c>
      <c r="M158" s="22">
        <f t="shared" si="148"/>
        <v>7.4112149532710276</v>
      </c>
      <c r="N158" s="23">
        <f t="shared" si="149"/>
        <v>0.16675428451266955</v>
      </c>
      <c r="O158" s="79"/>
      <c r="P158" s="79"/>
      <c r="Q158" s="32">
        <f t="shared" ref="Q158:S158" si="188">L158/L$3</f>
        <v>10.272852561430419</v>
      </c>
      <c r="R158" s="32">
        <f t="shared" si="188"/>
        <v>1.5554401753778699</v>
      </c>
      <c r="S158" s="32">
        <f t="shared" si="188"/>
        <v>15.978807589782331</v>
      </c>
      <c r="T158" s="79"/>
      <c r="U158" s="32">
        <f>L158/US!$I$3</f>
        <v>0.99678838354282451</v>
      </c>
      <c r="V158" s="79"/>
      <c r="W158" s="79"/>
      <c r="X158" s="79"/>
      <c r="Y158" s="79"/>
      <c r="Z158" s="79"/>
      <c r="AA158" s="79"/>
      <c r="AB158" s="79"/>
      <c r="AC158" s="79"/>
    </row>
    <row r="159" spans="1:29" ht="14">
      <c r="A159" s="75">
        <v>44700</v>
      </c>
      <c r="B159" s="99" t="s">
        <v>171</v>
      </c>
      <c r="C159" s="94" t="s">
        <v>440</v>
      </c>
      <c r="D159" s="76" t="s">
        <v>361</v>
      </c>
      <c r="E159" s="79"/>
      <c r="F159" s="76">
        <v>54</v>
      </c>
      <c r="G159" s="98">
        <v>681</v>
      </c>
      <c r="H159" s="84">
        <v>63</v>
      </c>
      <c r="I159" s="76">
        <v>1479</v>
      </c>
      <c r="J159" s="79"/>
      <c r="K159" s="76" t="s">
        <v>441</v>
      </c>
      <c r="L159" s="21">
        <f t="shared" si="147"/>
        <v>4.1948579161028419E-2</v>
      </c>
      <c r="M159" s="22">
        <f t="shared" si="148"/>
        <v>10.112903225806452</v>
      </c>
      <c r="N159" s="23">
        <f t="shared" si="149"/>
        <v>0.4242219215155616</v>
      </c>
      <c r="O159" s="79"/>
      <c r="P159" s="79"/>
      <c r="Q159" s="32">
        <f t="shared" ref="Q159:S159" si="189">L159/L$3</f>
        <v>19.152290428241663</v>
      </c>
      <c r="R159" s="32">
        <f t="shared" si="189"/>
        <v>2.1224611708482679</v>
      </c>
      <c r="S159" s="32">
        <f t="shared" si="189"/>
        <v>40.649992766751872</v>
      </c>
      <c r="T159" s="79"/>
      <c r="U159" s="32">
        <f>L159/US!$I$3</f>
        <v>1.8583719081870547</v>
      </c>
      <c r="V159" s="79"/>
      <c r="W159" s="79"/>
      <c r="X159" s="79"/>
      <c r="Y159" s="79"/>
      <c r="Z159" s="79"/>
      <c r="AA159" s="79"/>
      <c r="AB159" s="79"/>
      <c r="AC159" s="79"/>
    </row>
    <row r="160" spans="1:29" ht="14">
      <c r="A160" s="75">
        <v>44700</v>
      </c>
      <c r="B160" s="99" t="s">
        <v>442</v>
      </c>
      <c r="C160" s="94" t="s">
        <v>443</v>
      </c>
      <c r="D160" s="76" t="s">
        <v>361</v>
      </c>
      <c r="E160" s="79"/>
      <c r="F160" s="76">
        <v>94</v>
      </c>
      <c r="G160" s="95">
        <v>753622</v>
      </c>
      <c r="H160" s="81">
        <v>148211</v>
      </c>
      <c r="I160" s="76">
        <v>19083843</v>
      </c>
      <c r="J160" s="79"/>
      <c r="K160" s="79"/>
      <c r="L160" s="21">
        <f t="shared" si="147"/>
        <v>7.766255872376223E-3</v>
      </c>
      <c r="M160" s="22">
        <f t="shared" si="148"/>
        <v>5.0841913501113289</v>
      </c>
      <c r="N160" s="23">
        <f t="shared" si="149"/>
        <v>3.9485130929086502E-2</v>
      </c>
      <c r="O160" s="79"/>
      <c r="P160" s="79"/>
      <c r="Q160" s="32">
        <f t="shared" ref="Q160:S160" si="190">L160/L$3</f>
        <v>3.5458075334759487</v>
      </c>
      <c r="R160" s="32">
        <f t="shared" si="190"/>
        <v>1.0670525055789208</v>
      </c>
      <c r="S160" s="32">
        <f t="shared" si="190"/>
        <v>3.7835628128961236</v>
      </c>
      <c r="T160" s="79"/>
      <c r="U160" s="32">
        <f>L160/US!$I$3</f>
        <v>0.34405436450217275</v>
      </c>
      <c r="V160" s="79"/>
      <c r="W160" s="79"/>
      <c r="X160" s="79"/>
      <c r="Y160" s="79"/>
      <c r="Z160" s="79"/>
      <c r="AA160" s="79"/>
      <c r="AB160" s="79"/>
      <c r="AC160" s="79"/>
    </row>
    <row r="161" spans="1:29" ht="14">
      <c r="A161" s="75">
        <v>44700</v>
      </c>
      <c r="B161" s="99" t="s">
        <v>444</v>
      </c>
      <c r="C161" s="94" t="s">
        <v>445</v>
      </c>
      <c r="D161" s="76" t="s">
        <v>361</v>
      </c>
      <c r="E161" s="79"/>
      <c r="F161" s="76">
        <v>31</v>
      </c>
      <c r="G161" s="94">
        <v>31</v>
      </c>
      <c r="H161" s="85">
        <v>1</v>
      </c>
      <c r="I161" s="76">
        <v>15</v>
      </c>
      <c r="J161" s="79"/>
      <c r="K161" s="79"/>
      <c r="L161" s="21">
        <f t="shared" si="147"/>
        <v>0</v>
      </c>
      <c r="M161" s="22">
        <f t="shared" si="148"/>
        <v>0</v>
      </c>
      <c r="N161" s="23">
        <f t="shared" si="149"/>
        <v>0</v>
      </c>
      <c r="O161" s="79"/>
      <c r="P161" s="79"/>
      <c r="Q161" s="32">
        <f t="shared" ref="Q161:S161" si="191">L161/L$3</f>
        <v>0</v>
      </c>
      <c r="R161" s="32">
        <f t="shared" si="191"/>
        <v>0</v>
      </c>
      <c r="S161" s="32">
        <f t="shared" si="191"/>
        <v>0</v>
      </c>
      <c r="T161" s="79"/>
      <c r="U161" s="32">
        <f>L161/US!$I$3</f>
        <v>0</v>
      </c>
      <c r="V161" s="79"/>
      <c r="W161" s="79"/>
      <c r="X161" s="79"/>
      <c r="Y161" s="79"/>
      <c r="Z161" s="79"/>
      <c r="AA161" s="79"/>
      <c r="AB161" s="79"/>
      <c r="AC161" s="79"/>
    </row>
    <row r="162" spans="1:29" ht="14">
      <c r="U162" s="44">
        <f>AVERAGE(U120:U161)</f>
        <v>1.6412239374355235</v>
      </c>
      <c r="W162" s="45">
        <f>SLOPE(U120:U161,F120:F161)</f>
        <v>-6.9455032568973901E-4</v>
      </c>
      <c r="Y162" s="45">
        <f>SLOPE(Q120:Q161,R120:R161)</f>
        <v>0.97733871001171035</v>
      </c>
    </row>
  </sheetData>
  <mergeCells count="2">
    <mergeCell ref="J1:L1"/>
    <mergeCell ref="S3:T3"/>
  </mergeCells>
  <conditionalFormatting sqref="M3:M26 M32:M52 M55:M79 M86:M99 M105:M117 M120:M161">
    <cfRule type="notContainsBlanks" dxfId="2" priority="1">
      <formula>LEN(TRIM(M3))&gt;0</formula>
    </cfRule>
  </conditionalFormatting>
  <hyperlinks>
    <hyperlink ref="I1" r:id="rId1" xr:uid="{00000000-0004-0000-0100-000000000000}"/>
    <hyperlink ref="J1" r:id="rId2" xr:uid="{00000000-0004-0000-0100-000001000000}"/>
    <hyperlink ref="B43" r:id="rId3" xr:uid="{00000000-0004-0000-0100-000002000000}"/>
    <hyperlink ref="B86" r:id="rId4" xr:uid="{00000000-0004-0000-0100-000003000000}"/>
    <hyperlink ref="C87" r:id="rId5" xr:uid="{00000000-0004-0000-0100-000004000000}"/>
    <hyperlink ref="B88" r:id="rId6" xr:uid="{00000000-0004-0000-0100-000005000000}"/>
    <hyperlink ref="B89" r:id="rId7" xr:uid="{00000000-0004-0000-0100-000006000000}"/>
    <hyperlink ref="B90" r:id="rId8" xr:uid="{00000000-0004-0000-0100-000007000000}"/>
    <hyperlink ref="B91" r:id="rId9" xr:uid="{00000000-0004-0000-0100-000008000000}"/>
    <hyperlink ref="B92" r:id="rId10" xr:uid="{00000000-0004-0000-0100-000009000000}"/>
    <hyperlink ref="B93" r:id="rId11" xr:uid="{00000000-0004-0000-0100-00000A000000}"/>
    <hyperlink ref="B94" r:id="rId12" xr:uid="{00000000-0004-0000-0100-00000B000000}"/>
    <hyperlink ref="B95" r:id="rId13" xr:uid="{00000000-0004-0000-0100-00000C000000}"/>
    <hyperlink ref="B96" r:id="rId14" xr:uid="{00000000-0004-0000-0100-00000D000000}"/>
    <hyperlink ref="B97" r:id="rId15" xr:uid="{00000000-0004-0000-0100-00000E000000}"/>
    <hyperlink ref="B98" r:id="rId16" xr:uid="{00000000-0004-0000-0100-00000F000000}"/>
    <hyperlink ref="B99" r:id="rId17" xr:uid="{00000000-0004-0000-0100-000010000000}"/>
    <hyperlink ref="B105" r:id="rId18" xr:uid="{00000000-0004-0000-0100-000011000000}"/>
    <hyperlink ref="B106" r:id="rId19" xr:uid="{00000000-0004-0000-0100-000012000000}"/>
    <hyperlink ref="B107" r:id="rId20" xr:uid="{00000000-0004-0000-0100-000013000000}"/>
    <hyperlink ref="B108" r:id="rId21" xr:uid="{00000000-0004-0000-0100-000014000000}"/>
    <hyperlink ref="B109" r:id="rId22" xr:uid="{00000000-0004-0000-0100-000015000000}"/>
    <hyperlink ref="B110" r:id="rId23" xr:uid="{00000000-0004-0000-0100-000016000000}"/>
    <hyperlink ref="B111" r:id="rId24" xr:uid="{00000000-0004-0000-0100-000017000000}"/>
    <hyperlink ref="B112" r:id="rId25" xr:uid="{00000000-0004-0000-0100-000018000000}"/>
    <hyperlink ref="B113" r:id="rId26" xr:uid="{00000000-0004-0000-0100-000019000000}"/>
    <hyperlink ref="B114" r:id="rId27" xr:uid="{00000000-0004-0000-0100-00001A000000}"/>
    <hyperlink ref="B115" r:id="rId28" xr:uid="{00000000-0004-0000-0100-00001B000000}"/>
    <hyperlink ref="B116" r:id="rId29" xr:uid="{00000000-0004-0000-0100-00001C000000}"/>
    <hyperlink ref="B117" r:id="rId30" xr:uid="{00000000-0004-0000-0100-00001D000000}"/>
    <hyperlink ref="B120" r:id="rId31" xr:uid="{00000000-0004-0000-0100-00001E000000}"/>
    <hyperlink ref="B121" r:id="rId32" xr:uid="{00000000-0004-0000-0100-00001F000000}"/>
    <hyperlink ref="B122" r:id="rId33" xr:uid="{00000000-0004-0000-0100-000020000000}"/>
    <hyperlink ref="B123" r:id="rId34" xr:uid="{00000000-0004-0000-0100-000021000000}"/>
    <hyperlink ref="B124" r:id="rId35" xr:uid="{00000000-0004-0000-0100-000022000000}"/>
    <hyperlink ref="B125" r:id="rId36" xr:uid="{00000000-0004-0000-0100-000023000000}"/>
    <hyperlink ref="B126" r:id="rId37" xr:uid="{00000000-0004-0000-0100-000024000000}"/>
    <hyperlink ref="B127" r:id="rId38" xr:uid="{00000000-0004-0000-0100-000025000000}"/>
    <hyperlink ref="B128" r:id="rId39" xr:uid="{00000000-0004-0000-0100-000026000000}"/>
    <hyperlink ref="B129" r:id="rId40" xr:uid="{00000000-0004-0000-0100-000027000000}"/>
    <hyperlink ref="B130" r:id="rId41" xr:uid="{00000000-0004-0000-0100-000028000000}"/>
    <hyperlink ref="B131" r:id="rId42" xr:uid="{00000000-0004-0000-0100-000029000000}"/>
    <hyperlink ref="B132" r:id="rId43" xr:uid="{00000000-0004-0000-0100-00002A000000}"/>
    <hyperlink ref="B133" r:id="rId44" xr:uid="{00000000-0004-0000-0100-00002B000000}"/>
    <hyperlink ref="B134" r:id="rId45" xr:uid="{00000000-0004-0000-0100-00002C000000}"/>
    <hyperlink ref="B135" r:id="rId46" xr:uid="{00000000-0004-0000-0100-00002D000000}"/>
    <hyperlink ref="B136" r:id="rId47" xr:uid="{00000000-0004-0000-0100-00002E000000}"/>
    <hyperlink ref="B137" r:id="rId48" xr:uid="{00000000-0004-0000-0100-00002F000000}"/>
    <hyperlink ref="B138" r:id="rId49" xr:uid="{00000000-0004-0000-0100-000030000000}"/>
    <hyperlink ref="B139" r:id="rId50" xr:uid="{00000000-0004-0000-0100-000031000000}"/>
    <hyperlink ref="B140" r:id="rId51" xr:uid="{00000000-0004-0000-0100-000032000000}"/>
    <hyperlink ref="B141" r:id="rId52" xr:uid="{00000000-0004-0000-0100-000033000000}"/>
    <hyperlink ref="B142" r:id="rId53" xr:uid="{00000000-0004-0000-0100-000034000000}"/>
    <hyperlink ref="B143" r:id="rId54" xr:uid="{00000000-0004-0000-0100-000035000000}"/>
    <hyperlink ref="B144" r:id="rId55" xr:uid="{00000000-0004-0000-0100-000036000000}"/>
    <hyperlink ref="B146" r:id="rId56" xr:uid="{00000000-0004-0000-0100-000037000000}"/>
    <hyperlink ref="B147" r:id="rId57" xr:uid="{00000000-0004-0000-0100-000038000000}"/>
    <hyperlink ref="B148" r:id="rId58" xr:uid="{00000000-0004-0000-0100-000039000000}"/>
    <hyperlink ref="B149" r:id="rId59" xr:uid="{00000000-0004-0000-0100-00003A000000}"/>
    <hyperlink ref="B150" r:id="rId60" xr:uid="{00000000-0004-0000-0100-00003B000000}"/>
    <hyperlink ref="B151" r:id="rId61" xr:uid="{00000000-0004-0000-0100-00003C000000}"/>
    <hyperlink ref="B152" r:id="rId62" xr:uid="{00000000-0004-0000-0100-00003D000000}"/>
    <hyperlink ref="B153" r:id="rId63" xr:uid="{00000000-0004-0000-0100-00003E000000}"/>
    <hyperlink ref="B154" r:id="rId64" xr:uid="{00000000-0004-0000-0100-00003F000000}"/>
    <hyperlink ref="B155" r:id="rId65" xr:uid="{00000000-0004-0000-0100-000040000000}"/>
    <hyperlink ref="B156" r:id="rId66" xr:uid="{00000000-0004-0000-0100-000041000000}"/>
    <hyperlink ref="B157" r:id="rId67" xr:uid="{00000000-0004-0000-0100-000042000000}"/>
    <hyperlink ref="B158" r:id="rId68" xr:uid="{00000000-0004-0000-0100-000043000000}"/>
    <hyperlink ref="B159" r:id="rId69" xr:uid="{00000000-0004-0000-0100-000044000000}"/>
    <hyperlink ref="B160" r:id="rId70" xr:uid="{00000000-0004-0000-0100-000045000000}"/>
    <hyperlink ref="B161" r:id="rId71" xr:uid="{00000000-0004-0000-0100-000046000000}"/>
  </hyperlinks>
  <pageMargins left="0.7" right="0.7" top="0.75" bottom="0.75" header="0.3" footer="0.3"/>
  <legacyDrawing r:id="rId7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7"/>
  <sheetViews>
    <sheetView workbookViewId="0"/>
  </sheetViews>
  <sheetFormatPr baseColWidth="10" defaultColWidth="12.6640625" defaultRowHeight="15.75" customHeight="1"/>
  <sheetData>
    <row r="1" spans="1:17" ht="15.75" customHeight="1">
      <c r="A1" s="6"/>
      <c r="B1" s="6"/>
      <c r="C1" s="7"/>
      <c r="D1" s="8" t="s">
        <v>0</v>
      </c>
      <c r="E1" s="9" t="s">
        <v>1</v>
      </c>
      <c r="F1" s="9" t="s">
        <v>446</v>
      </c>
      <c r="G1" s="194" t="s">
        <v>3</v>
      </c>
      <c r="H1" s="195"/>
      <c r="I1" s="195"/>
      <c r="J1" s="10" t="s">
        <v>4</v>
      </c>
      <c r="K1" s="11"/>
      <c r="L1" s="12"/>
      <c r="M1" s="6"/>
      <c r="N1" s="13" t="s">
        <v>5</v>
      </c>
      <c r="O1" s="6"/>
      <c r="P1" s="13" t="s">
        <v>6</v>
      </c>
      <c r="Q1" s="12"/>
    </row>
    <row r="2" spans="1:17" ht="15.75" customHeight="1">
      <c r="A2" s="13" t="s">
        <v>7</v>
      </c>
      <c r="B2" s="13" t="s">
        <v>8</v>
      </c>
      <c r="C2" s="8" t="s">
        <v>447</v>
      </c>
      <c r="D2" s="8" t="s">
        <v>11</v>
      </c>
      <c r="E2" s="8" t="s">
        <v>12</v>
      </c>
      <c r="F2" s="13" t="s">
        <v>13</v>
      </c>
      <c r="G2" s="13" t="s">
        <v>14</v>
      </c>
      <c r="H2" s="12"/>
      <c r="I2" s="14" t="s">
        <v>15</v>
      </c>
      <c r="J2" s="10" t="s">
        <v>16</v>
      </c>
      <c r="K2" s="15" t="s">
        <v>17</v>
      </c>
      <c r="L2" s="13" t="s">
        <v>18</v>
      </c>
      <c r="M2" s="13"/>
      <c r="N2" s="13" t="s">
        <v>19</v>
      </c>
      <c r="O2" s="13" t="s">
        <v>20</v>
      </c>
      <c r="P2" s="13" t="s">
        <v>21</v>
      </c>
      <c r="Q2" s="12"/>
    </row>
    <row r="3" spans="1:17" ht="15.75" customHeight="1">
      <c r="A3" s="101">
        <v>44718</v>
      </c>
      <c r="B3" s="17" t="s">
        <v>448</v>
      </c>
      <c r="C3" s="7"/>
      <c r="D3" s="102">
        <f>20646497-4494221</f>
        <v>16152276</v>
      </c>
      <c r="E3" s="103">
        <f>8994855-1483865</f>
        <v>7510990</v>
      </c>
      <c r="F3" s="19">
        <v>332745783</v>
      </c>
      <c r="G3" s="104">
        <v>5095698</v>
      </c>
      <c r="H3" s="6"/>
      <c r="I3" s="21">
        <f>E3/F3</f>
        <v>2.2572757894275101E-2</v>
      </c>
      <c r="J3" s="22">
        <f>D3/MAX(E3,1)</f>
        <v>2.1504856217356165</v>
      </c>
      <c r="K3" s="23">
        <f>D3/F3</f>
        <v>4.8542391294557743E-2</v>
      </c>
      <c r="L3" s="22">
        <f>D3/G3</f>
        <v>3.1697867495287202</v>
      </c>
      <c r="M3" s="6"/>
      <c r="N3" s="32">
        <f>I3/Income!J5</f>
        <v>10.305951324310424</v>
      </c>
      <c r="O3" s="32">
        <f>J3/Income!K5</f>
        <v>0.45133648851241337</v>
      </c>
      <c r="P3" s="32">
        <f>K3/Income!L5</f>
        <v>4.6514518814941228</v>
      </c>
      <c r="Q3" s="17"/>
    </row>
    <row r="5" spans="1:17" ht="15.75" customHeight="1">
      <c r="B5" s="105" t="s">
        <v>291</v>
      </c>
      <c r="C5" s="106">
        <v>1</v>
      </c>
      <c r="D5" s="107"/>
      <c r="F5" s="108">
        <v>2885498</v>
      </c>
    </row>
    <row r="6" spans="1:17" ht="15.75" customHeight="1">
      <c r="B6" s="105" t="s">
        <v>449</v>
      </c>
      <c r="C6" s="106">
        <v>2</v>
      </c>
      <c r="D6" s="107"/>
      <c r="F6" s="108">
        <v>2195283</v>
      </c>
    </row>
    <row r="7" spans="1:17" ht="15.75" customHeight="1">
      <c r="B7" s="105" t="s">
        <v>450</v>
      </c>
      <c r="C7" s="106">
        <v>3</v>
      </c>
      <c r="D7" s="107"/>
      <c r="F7" s="108">
        <v>1918993</v>
      </c>
    </row>
    <row r="8" spans="1:17" ht="15.75" customHeight="1">
      <c r="B8" s="105" t="s">
        <v>451</v>
      </c>
      <c r="C8" s="106">
        <v>4</v>
      </c>
      <c r="D8" s="107"/>
      <c r="F8" s="108">
        <v>1774832</v>
      </c>
    </row>
    <row r="9" spans="1:17" ht="15.75" customHeight="1">
      <c r="B9" s="105" t="s">
        <v>452</v>
      </c>
      <c r="C9" s="106">
        <v>5</v>
      </c>
      <c r="D9" s="107"/>
      <c r="F9" s="108">
        <v>1662043</v>
      </c>
    </row>
    <row r="10" spans="1:17" ht="15.75" customHeight="1">
      <c r="B10" s="105" t="s">
        <v>453</v>
      </c>
      <c r="C10" s="106">
        <v>6</v>
      </c>
      <c r="D10" s="107"/>
      <c r="F10" s="108">
        <v>1402507</v>
      </c>
    </row>
    <row r="11" spans="1:17" ht="15.75" customHeight="1">
      <c r="B11" s="105" t="s">
        <v>454</v>
      </c>
      <c r="C11" s="106">
        <v>7</v>
      </c>
      <c r="D11" s="107"/>
      <c r="F11" s="108">
        <v>1361879</v>
      </c>
    </row>
    <row r="12" spans="1:17" ht="15.75" customHeight="1">
      <c r="B12" s="105" t="s">
        <v>146</v>
      </c>
      <c r="C12" s="106">
        <v>8</v>
      </c>
      <c r="D12" s="107"/>
      <c r="F12" s="108">
        <v>1014692</v>
      </c>
    </row>
    <row r="13" spans="1:17" ht="15.75" customHeight="1">
      <c r="B13" s="105" t="s">
        <v>325</v>
      </c>
      <c r="C13" s="106">
        <v>9</v>
      </c>
      <c r="D13" s="107"/>
      <c r="F13" s="108">
        <v>973757</v>
      </c>
    </row>
    <row r="14" spans="1:17" ht="15.75" customHeight="1">
      <c r="B14" s="105" t="s">
        <v>455</v>
      </c>
      <c r="C14" s="106">
        <v>10</v>
      </c>
      <c r="D14" s="107"/>
      <c r="F14" s="108">
        <v>905209</v>
      </c>
    </row>
    <row r="15" spans="1:17" ht="15.75" customHeight="1">
      <c r="B15" s="105" t="s">
        <v>321</v>
      </c>
      <c r="C15" s="106">
        <v>11</v>
      </c>
      <c r="D15" s="107"/>
      <c r="F15" s="108">
        <v>896060</v>
      </c>
    </row>
    <row r="16" spans="1:17" ht="15.75" customHeight="1">
      <c r="B16" s="105" t="s">
        <v>456</v>
      </c>
      <c r="C16" s="106">
        <v>12</v>
      </c>
      <c r="D16" s="107"/>
      <c r="F16" s="108">
        <v>872158</v>
      </c>
    </row>
    <row r="17" spans="2:6" ht="15.75" customHeight="1">
      <c r="B17" s="105" t="s">
        <v>457</v>
      </c>
      <c r="C17" s="106">
        <v>13</v>
      </c>
      <c r="D17" s="107"/>
      <c r="F17" s="108">
        <v>860885</v>
      </c>
    </row>
    <row r="18" spans="2:6" ht="15.75" customHeight="1">
      <c r="B18" s="105" t="s">
        <v>458</v>
      </c>
      <c r="C18" s="106">
        <v>14</v>
      </c>
      <c r="D18" s="107"/>
      <c r="F18" s="108">
        <v>854173</v>
      </c>
    </row>
    <row r="19" spans="2:6" ht="15.75" customHeight="1">
      <c r="B19" s="105" t="s">
        <v>459</v>
      </c>
      <c r="C19" s="106">
        <v>15</v>
      </c>
      <c r="D19" s="107"/>
      <c r="F19" s="108">
        <v>838145</v>
      </c>
    </row>
    <row r="20" spans="2:6" ht="15.75" customHeight="1">
      <c r="B20" s="105" t="s">
        <v>231</v>
      </c>
      <c r="C20" s="106">
        <v>16</v>
      </c>
      <c r="D20" s="107"/>
      <c r="F20" s="108">
        <v>831175</v>
      </c>
    </row>
    <row r="21" spans="2:6" ht="15.75" customHeight="1">
      <c r="B21" s="105" t="s">
        <v>171</v>
      </c>
      <c r="C21" s="106">
        <v>17</v>
      </c>
      <c r="D21" s="107"/>
      <c r="F21" s="108">
        <v>819646</v>
      </c>
    </row>
    <row r="22" spans="2:6" ht="15.75" customHeight="1">
      <c r="B22" s="105" t="s">
        <v>460</v>
      </c>
      <c r="C22" s="106">
        <v>18</v>
      </c>
      <c r="D22" s="107"/>
      <c r="F22" s="108">
        <v>811482</v>
      </c>
    </row>
    <row r="23" spans="2:6" ht="15.75" customHeight="1">
      <c r="B23" s="105" t="s">
        <v>461</v>
      </c>
      <c r="C23" s="106">
        <v>19</v>
      </c>
      <c r="D23" s="107"/>
      <c r="F23" s="108">
        <v>805862</v>
      </c>
    </row>
    <row r="24" spans="2:6" ht="15.75" customHeight="1">
      <c r="B24" s="105" t="s">
        <v>462</v>
      </c>
      <c r="C24" s="106">
        <v>20</v>
      </c>
      <c r="D24" s="107"/>
      <c r="F24" s="108">
        <v>788554</v>
      </c>
    </row>
    <row r="25" spans="2:6" ht="15.75" customHeight="1">
      <c r="B25" s="105" t="s">
        <v>463</v>
      </c>
      <c r="C25" s="106">
        <v>21</v>
      </c>
      <c r="D25" s="107"/>
      <c r="F25" s="108">
        <v>769932</v>
      </c>
    </row>
    <row r="26" spans="2:6" ht="15.75" customHeight="1">
      <c r="B26" s="105" t="s">
        <v>464</v>
      </c>
      <c r="C26" s="106">
        <v>22</v>
      </c>
      <c r="D26" s="107"/>
      <c r="F26" s="108">
        <v>720368</v>
      </c>
    </row>
    <row r="27" spans="2:6" ht="15.75" customHeight="1">
      <c r="B27" s="105" t="s">
        <v>465</v>
      </c>
      <c r="C27" s="106">
        <v>23</v>
      </c>
      <c r="D27" s="107"/>
      <c r="F27" s="108">
        <v>712119</v>
      </c>
    </row>
    <row r="28" spans="2:6" ht="15.75" customHeight="1">
      <c r="B28" s="105" t="s">
        <v>466</v>
      </c>
      <c r="C28" s="106">
        <v>24</v>
      </c>
      <c r="D28" s="107"/>
      <c r="F28" s="108">
        <v>664154</v>
      </c>
    </row>
    <row r="29" spans="2:6" ht="15.75" customHeight="1">
      <c r="B29" s="105" t="s">
        <v>407</v>
      </c>
      <c r="C29" s="106">
        <v>25</v>
      </c>
      <c r="D29" s="107"/>
      <c r="F29" s="108">
        <v>645262</v>
      </c>
    </row>
    <row r="30" spans="2:6" ht="15.75" customHeight="1">
      <c r="B30" s="105" t="s">
        <v>246</v>
      </c>
      <c r="C30" s="106">
        <v>26</v>
      </c>
      <c r="D30" s="107"/>
      <c r="F30" s="108">
        <v>634601</v>
      </c>
    </row>
    <row r="31" spans="2:6" ht="15.75" customHeight="1">
      <c r="B31" s="105" t="s">
        <v>467</v>
      </c>
      <c r="C31" s="106">
        <v>27</v>
      </c>
      <c r="D31" s="107"/>
      <c r="F31" s="108">
        <v>628528</v>
      </c>
    </row>
    <row r="32" spans="2:6" ht="15.75" customHeight="1">
      <c r="B32" s="105" t="s">
        <v>468</v>
      </c>
      <c r="C32" s="106">
        <v>28</v>
      </c>
      <c r="D32" s="107"/>
      <c r="F32" s="108">
        <v>624311</v>
      </c>
    </row>
    <row r="33" spans="2:6" ht="15.75" customHeight="1">
      <c r="B33" s="105" t="s">
        <v>469</v>
      </c>
      <c r="C33" s="106">
        <v>29</v>
      </c>
      <c r="D33" s="107"/>
      <c r="F33" s="108">
        <v>622494</v>
      </c>
    </row>
    <row r="34" spans="2:6" ht="15.75" customHeight="1">
      <c r="B34" s="105" t="s">
        <v>470</v>
      </c>
      <c r="C34" s="106">
        <v>30</v>
      </c>
      <c r="D34" s="107"/>
      <c r="F34" s="108">
        <v>619765</v>
      </c>
    </row>
    <row r="35" spans="2:6" ht="15.75" customHeight="1">
      <c r="B35" s="105" t="s">
        <v>471</v>
      </c>
      <c r="C35" s="106">
        <v>31</v>
      </c>
      <c r="D35" s="107"/>
      <c r="F35" s="108">
        <v>600119</v>
      </c>
    </row>
    <row r="36" spans="2:6" ht="15.75" customHeight="1">
      <c r="B36" s="105" t="s">
        <v>472</v>
      </c>
      <c r="C36" s="106">
        <v>32</v>
      </c>
      <c r="D36" s="107"/>
      <c r="F36" s="108">
        <v>561078</v>
      </c>
    </row>
    <row r="37" spans="2:6" ht="15.75" customHeight="1">
      <c r="B37" s="105" t="s">
        <v>473</v>
      </c>
      <c r="C37" s="106">
        <v>33</v>
      </c>
      <c r="D37" s="107"/>
      <c r="F37" s="108">
        <v>555865</v>
      </c>
    </row>
    <row r="38" spans="2:6" ht="15.75" customHeight="1">
      <c r="B38" s="105" t="s">
        <v>474</v>
      </c>
      <c r="C38" s="106">
        <v>34</v>
      </c>
      <c r="D38" s="107"/>
      <c r="F38" s="108">
        <v>554631</v>
      </c>
    </row>
    <row r="39" spans="2:6" ht="15.75" customHeight="1">
      <c r="B39" s="105" t="s">
        <v>475</v>
      </c>
      <c r="C39" s="106">
        <v>35</v>
      </c>
      <c r="D39" s="107"/>
      <c r="F39" s="108">
        <v>543413</v>
      </c>
    </row>
    <row r="40" spans="2:6" ht="15.75" customHeight="1">
      <c r="B40" s="105" t="s">
        <v>476</v>
      </c>
      <c r="C40" s="106">
        <v>36</v>
      </c>
      <c r="D40" s="107"/>
      <c r="F40" s="108">
        <v>539933</v>
      </c>
    </row>
    <row r="41" spans="2:6" ht="15.75" customHeight="1">
      <c r="B41" s="105" t="s">
        <v>477</v>
      </c>
      <c r="C41" s="106">
        <v>37</v>
      </c>
      <c r="D41" s="107"/>
      <c r="F41" s="108">
        <v>537420</v>
      </c>
    </row>
    <row r="42" spans="2:6" ht="15.75" customHeight="1">
      <c r="B42" s="105" t="s">
        <v>478</v>
      </c>
      <c r="C42" s="106">
        <v>38</v>
      </c>
      <c r="D42" s="107"/>
      <c r="F42" s="108">
        <v>536728</v>
      </c>
    </row>
    <row r="43" spans="2:6" ht="15.75" customHeight="1">
      <c r="B43" s="105" t="s">
        <v>479</v>
      </c>
      <c r="C43" s="106">
        <v>39</v>
      </c>
      <c r="D43" s="107"/>
      <c r="F43" s="108">
        <v>536705</v>
      </c>
    </row>
    <row r="44" spans="2:6" ht="15.75" customHeight="1">
      <c r="B44" s="105" t="s">
        <v>480</v>
      </c>
      <c r="C44" s="106">
        <v>40</v>
      </c>
      <c r="D44" s="107"/>
      <c r="F44" s="108">
        <v>533250</v>
      </c>
    </row>
    <row r="45" spans="2:6" ht="16">
      <c r="B45" s="105" t="s">
        <v>481</v>
      </c>
      <c r="C45" s="106">
        <v>41</v>
      </c>
      <c r="D45" s="107"/>
      <c r="F45" s="108">
        <v>492748</v>
      </c>
    </row>
    <row r="46" spans="2:6" ht="16">
      <c r="B46" s="105" t="s">
        <v>482</v>
      </c>
      <c r="C46" s="106">
        <v>42</v>
      </c>
      <c r="D46" s="109"/>
      <c r="F46" s="110">
        <v>485691</v>
      </c>
    </row>
    <row r="47" spans="2:6" ht="16">
      <c r="B47" s="105" t="s">
        <v>483</v>
      </c>
      <c r="C47" s="106">
        <v>43</v>
      </c>
      <c r="D47" s="107"/>
      <c r="F47" s="108">
        <v>473259</v>
      </c>
    </row>
    <row r="48" spans="2:6" ht="16">
      <c r="B48" s="105" t="s">
        <v>484</v>
      </c>
      <c r="C48" s="106">
        <v>44</v>
      </c>
      <c r="D48" s="107"/>
      <c r="F48" s="108">
        <v>472769</v>
      </c>
    </row>
    <row r="49" spans="2:6" ht="16">
      <c r="B49" s="105" t="s">
        <v>178</v>
      </c>
      <c r="C49" s="106">
        <v>45</v>
      </c>
      <c r="D49" s="107"/>
      <c r="F49" s="108">
        <v>456355</v>
      </c>
    </row>
    <row r="50" spans="2:6" ht="16">
      <c r="B50" s="105" t="s">
        <v>485</v>
      </c>
      <c r="C50" s="106">
        <v>46</v>
      </c>
      <c r="D50" s="107"/>
      <c r="F50" s="108">
        <v>453886</v>
      </c>
    </row>
    <row r="51" spans="2:6" ht="16">
      <c r="B51" s="105" t="s">
        <v>486</v>
      </c>
      <c r="C51" s="106">
        <v>47</v>
      </c>
      <c r="D51" s="107"/>
      <c r="F51" s="108">
        <v>439570</v>
      </c>
    </row>
    <row r="52" spans="2:6" ht="16">
      <c r="B52" s="105" t="s">
        <v>487</v>
      </c>
      <c r="C52" s="106">
        <v>48</v>
      </c>
      <c r="D52" s="107"/>
      <c r="F52" s="108">
        <v>428569</v>
      </c>
    </row>
    <row r="53" spans="2:6" ht="16">
      <c r="B53" s="105" t="s">
        <v>488</v>
      </c>
      <c r="C53" s="106">
        <v>49</v>
      </c>
      <c r="D53" s="107"/>
      <c r="F53" s="108">
        <v>425324</v>
      </c>
    </row>
    <row r="54" spans="2:6" ht="16">
      <c r="B54" s="105" t="s">
        <v>489</v>
      </c>
      <c r="C54" s="106">
        <v>50</v>
      </c>
      <c r="D54" s="107"/>
      <c r="F54" s="108">
        <v>419079</v>
      </c>
    </row>
    <row r="56" spans="2:6" ht="13">
      <c r="B56" s="71" t="s">
        <v>490</v>
      </c>
      <c r="F56" s="111">
        <f>SUM(F5:F54)</f>
        <v>41160759</v>
      </c>
    </row>
    <row r="57" spans="2:6" ht="13">
      <c r="B57" s="71" t="s">
        <v>491</v>
      </c>
      <c r="F57" s="112">
        <f>F56/F3</f>
        <v>0.12370031748832111</v>
      </c>
    </row>
  </sheetData>
  <mergeCells count="1">
    <mergeCell ref="G1:I1"/>
  </mergeCells>
  <conditionalFormatting sqref="J3">
    <cfRule type="notContainsBlanks" dxfId="1" priority="1">
      <formula>LEN(TRIM(J3))&gt;0</formula>
    </cfRule>
  </conditionalFormatting>
  <hyperlinks>
    <hyperlink ref="E1" r:id="rId1" location="basic" xr:uid="{00000000-0004-0000-0200-000000000000}"/>
    <hyperlink ref="F1" r:id="rId2" xr:uid="{00000000-0004-0000-0200-000001000000}"/>
    <hyperlink ref="G1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  <hyperlink ref="B52" r:id="rId51" xr:uid="{00000000-0004-0000-0200-000032000000}"/>
    <hyperlink ref="B53" r:id="rId52" xr:uid="{00000000-0004-0000-0200-000033000000}"/>
    <hyperlink ref="B54" r:id="rId53" xr:uid="{00000000-0004-0000-0200-000034000000}"/>
  </hyperlinks>
  <pageMargins left="0.7" right="0.7" top="0.75" bottom="0.75" header="0.3" footer="0.3"/>
  <legacyDrawing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3"/>
  <sheetViews>
    <sheetView workbookViewId="0"/>
  </sheetViews>
  <sheetFormatPr baseColWidth="10" defaultColWidth="12.6640625" defaultRowHeight="15.75" customHeight="1"/>
  <sheetData>
    <row r="1" spans="1:6" ht="15.75" customHeight="1">
      <c r="A1" s="67" t="s">
        <v>492</v>
      </c>
      <c r="D1" s="71" t="s">
        <v>493</v>
      </c>
    </row>
    <row r="3" spans="1:6" ht="15.75" customHeight="1">
      <c r="A3" s="113" t="s">
        <v>494</v>
      </c>
      <c r="B3" s="114" t="s">
        <v>495</v>
      </c>
      <c r="C3" s="114" t="s">
        <v>496</v>
      </c>
      <c r="D3" s="113" t="s">
        <v>497</v>
      </c>
      <c r="E3" s="113" t="s">
        <v>498</v>
      </c>
    </row>
    <row r="4" spans="1:6" ht="15.75" customHeight="1">
      <c r="A4" s="115">
        <v>1</v>
      </c>
      <c r="B4" s="116" t="s">
        <v>499</v>
      </c>
      <c r="C4" s="117" t="s">
        <v>500</v>
      </c>
      <c r="D4" s="115">
        <v>316</v>
      </c>
      <c r="E4" s="115">
        <v>466308</v>
      </c>
    </row>
    <row r="5" spans="1:6" ht="15.75" customHeight="1">
      <c r="A5" s="115">
        <v>2</v>
      </c>
      <c r="B5" s="116" t="s">
        <v>501</v>
      </c>
      <c r="C5" s="117" t="s">
        <v>502</v>
      </c>
      <c r="D5" s="115">
        <v>300</v>
      </c>
      <c r="E5" s="115">
        <v>383680</v>
      </c>
    </row>
    <row r="6" spans="1:6" ht="15.75" customHeight="1">
      <c r="A6" s="115">
        <v>3</v>
      </c>
      <c r="B6" s="116" t="s">
        <v>503</v>
      </c>
      <c r="C6" s="117" t="s">
        <v>504</v>
      </c>
      <c r="D6" s="115">
        <v>297</v>
      </c>
      <c r="E6" s="115">
        <v>359953</v>
      </c>
    </row>
    <row r="7" spans="1:6" ht="15.75" customHeight="1">
      <c r="A7" s="115">
        <v>4</v>
      </c>
      <c r="B7" s="116" t="s">
        <v>505</v>
      </c>
      <c r="C7" s="117" t="s">
        <v>506</v>
      </c>
      <c r="D7" s="115">
        <v>295</v>
      </c>
      <c r="E7" s="115">
        <v>349617</v>
      </c>
    </row>
    <row r="8" spans="1:6" ht="15.75" customHeight="1">
      <c r="A8" s="115">
        <v>5</v>
      </c>
      <c r="B8" s="116" t="s">
        <v>507</v>
      </c>
      <c r="C8" s="117" t="s">
        <v>508</v>
      </c>
      <c r="D8" s="115">
        <v>291</v>
      </c>
      <c r="E8" s="115">
        <v>409348</v>
      </c>
    </row>
    <row r="9" spans="1:6" ht="15.75" customHeight="1">
      <c r="A9" s="115">
        <v>6</v>
      </c>
      <c r="B9" s="117" t="s">
        <v>509</v>
      </c>
      <c r="C9" s="118"/>
      <c r="D9" s="119"/>
      <c r="E9" s="119"/>
      <c r="F9" s="71" t="s">
        <v>510</v>
      </c>
    </row>
    <row r="10" spans="1:6" ht="15.75" customHeight="1">
      <c r="A10" s="115">
        <v>7</v>
      </c>
      <c r="B10" s="116" t="s">
        <v>511</v>
      </c>
      <c r="C10" s="117" t="s">
        <v>500</v>
      </c>
      <c r="D10" s="115">
        <v>285</v>
      </c>
      <c r="E10" s="115">
        <v>400594</v>
      </c>
    </row>
    <row r="11" spans="1:6" ht="15.75" customHeight="1">
      <c r="A11" s="115">
        <v>8</v>
      </c>
      <c r="B11" s="116" t="s">
        <v>512</v>
      </c>
      <c r="C11" s="117" t="s">
        <v>513</v>
      </c>
      <c r="D11" s="115">
        <v>283</v>
      </c>
      <c r="E11" s="115">
        <v>419520</v>
      </c>
    </row>
    <row r="12" spans="1:6" ht="15.75" customHeight="1">
      <c r="A12" s="115">
        <v>9</v>
      </c>
      <c r="B12" s="116" t="s">
        <v>514</v>
      </c>
      <c r="C12" s="117" t="s">
        <v>515</v>
      </c>
      <c r="D12" s="115">
        <v>277</v>
      </c>
      <c r="E12" s="115">
        <v>459791</v>
      </c>
    </row>
    <row r="13" spans="1:6" ht="15.75" customHeight="1">
      <c r="A13" s="115">
        <v>10</v>
      </c>
      <c r="B13" s="116" t="s">
        <v>516</v>
      </c>
      <c r="C13" s="117" t="s">
        <v>517</v>
      </c>
      <c r="D13" s="115">
        <v>273</v>
      </c>
      <c r="E13" s="115">
        <v>319505</v>
      </c>
    </row>
    <row r="14" spans="1:6" ht="15.75" customHeight="1">
      <c r="A14" s="115">
        <v>11</v>
      </c>
      <c r="B14" s="116" t="s">
        <v>518</v>
      </c>
      <c r="C14" s="117" t="s">
        <v>519</v>
      </c>
      <c r="D14" s="115">
        <v>272</v>
      </c>
      <c r="E14" s="115">
        <v>338204</v>
      </c>
    </row>
    <row r="15" spans="1:6" ht="15.75" customHeight="1">
      <c r="A15" s="115">
        <v>12</v>
      </c>
      <c r="B15" s="116" t="s">
        <v>520</v>
      </c>
      <c r="C15" s="117" t="s">
        <v>521</v>
      </c>
      <c r="D15" s="115">
        <v>269</v>
      </c>
      <c r="E15" s="115">
        <v>306810</v>
      </c>
    </row>
    <row r="16" spans="1:6" ht="15.75" customHeight="1">
      <c r="A16" s="115">
        <v>13</v>
      </c>
      <c r="B16" s="116" t="s">
        <v>522</v>
      </c>
      <c r="C16" s="117" t="s">
        <v>519</v>
      </c>
      <c r="D16" s="115">
        <v>267</v>
      </c>
      <c r="E16" s="115">
        <v>417306</v>
      </c>
    </row>
    <row r="17" spans="1:5" ht="15.75" customHeight="1">
      <c r="A17" s="115">
        <v>14</v>
      </c>
      <c r="B17" s="116" t="s">
        <v>523</v>
      </c>
      <c r="C17" s="117" t="s">
        <v>524</v>
      </c>
      <c r="D17" s="115">
        <v>262</v>
      </c>
      <c r="E17" s="115">
        <v>309384</v>
      </c>
    </row>
    <row r="18" spans="1:5" ht="15.75" customHeight="1">
      <c r="A18" s="115">
        <v>15</v>
      </c>
      <c r="B18" s="116" t="s">
        <v>525</v>
      </c>
      <c r="C18" s="117" t="s">
        <v>526</v>
      </c>
      <c r="D18" s="115">
        <v>260</v>
      </c>
      <c r="E18" s="115">
        <v>255499</v>
      </c>
    </row>
    <row r="19" spans="1:5" ht="15.75" customHeight="1">
      <c r="A19" s="115">
        <v>16</v>
      </c>
      <c r="B19" s="116" t="s">
        <v>527</v>
      </c>
      <c r="C19" s="117" t="s">
        <v>528</v>
      </c>
      <c r="D19" s="115">
        <v>258</v>
      </c>
      <c r="E19" s="115">
        <v>306728</v>
      </c>
    </row>
    <row r="20" spans="1:5" ht="15.75" customHeight="1">
      <c r="A20" s="115">
        <v>17</v>
      </c>
      <c r="B20" s="116" t="s">
        <v>529</v>
      </c>
      <c r="C20" s="117" t="s">
        <v>530</v>
      </c>
      <c r="D20" s="115">
        <v>254</v>
      </c>
      <c r="E20" s="115">
        <v>372431</v>
      </c>
    </row>
    <row r="21" spans="1:5" ht="15.75" customHeight="1">
      <c r="A21" s="115">
        <v>18</v>
      </c>
      <c r="B21" s="116" t="s">
        <v>531</v>
      </c>
      <c r="C21" s="117" t="s">
        <v>532</v>
      </c>
      <c r="D21" s="115">
        <v>253</v>
      </c>
      <c r="E21" s="115">
        <v>290709</v>
      </c>
    </row>
    <row r="22" spans="1:5" ht="15.75" customHeight="1">
      <c r="A22" s="115">
        <v>19</v>
      </c>
      <c r="B22" s="116" t="s">
        <v>533</v>
      </c>
      <c r="C22" s="117" t="s">
        <v>534</v>
      </c>
      <c r="D22" s="115">
        <v>250</v>
      </c>
      <c r="E22" s="115">
        <v>268854</v>
      </c>
    </row>
    <row r="23" spans="1:5" ht="15.75" customHeight="1">
      <c r="A23" s="115">
        <v>20</v>
      </c>
      <c r="B23" s="116" t="s">
        <v>535</v>
      </c>
      <c r="C23" s="117" t="s">
        <v>536</v>
      </c>
      <c r="D23" s="115">
        <v>250</v>
      </c>
      <c r="E23" s="115">
        <v>203125</v>
      </c>
    </row>
    <row r="24" spans="1:5" ht="15.75" customHeight="1">
      <c r="A24" s="115">
        <v>21</v>
      </c>
      <c r="B24" s="116" t="s">
        <v>537</v>
      </c>
      <c r="C24" s="117" t="s">
        <v>534</v>
      </c>
      <c r="D24" s="115">
        <v>248</v>
      </c>
      <c r="E24" s="115">
        <v>343333</v>
      </c>
    </row>
    <row r="25" spans="1:5" ht="15.75" customHeight="1">
      <c r="A25" s="115">
        <v>22</v>
      </c>
      <c r="B25" s="116" t="s">
        <v>538</v>
      </c>
      <c r="C25" s="117" t="s">
        <v>539</v>
      </c>
      <c r="D25" s="115">
        <v>246</v>
      </c>
      <c r="E25" s="115">
        <v>191158</v>
      </c>
    </row>
    <row r="26" spans="1:5" ht="15.75" customHeight="1">
      <c r="A26" s="115">
        <v>23</v>
      </c>
      <c r="B26" s="116" t="s">
        <v>540</v>
      </c>
      <c r="C26" s="117" t="s">
        <v>541</v>
      </c>
      <c r="D26" s="115">
        <v>242</v>
      </c>
      <c r="E26" s="115">
        <v>289894</v>
      </c>
    </row>
    <row r="27" spans="1:5" ht="15.75" customHeight="1">
      <c r="A27" s="115">
        <v>24</v>
      </c>
      <c r="B27" s="116" t="s">
        <v>542</v>
      </c>
      <c r="C27" s="117" t="s">
        <v>530</v>
      </c>
      <c r="D27" s="115">
        <v>240</v>
      </c>
      <c r="E27" s="115">
        <v>245125</v>
      </c>
    </row>
    <row r="28" spans="1:5" ht="15.75" customHeight="1">
      <c r="A28" s="115">
        <v>25</v>
      </c>
      <c r="B28" s="116" t="s">
        <v>543</v>
      </c>
      <c r="C28" s="117" t="s">
        <v>544</v>
      </c>
      <c r="D28" s="115">
        <v>239</v>
      </c>
      <c r="E28" s="115">
        <v>263809</v>
      </c>
    </row>
    <row r="29" spans="1:5" ht="15.75" customHeight="1">
      <c r="A29" s="115">
        <v>26</v>
      </c>
      <c r="B29" s="116" t="s">
        <v>545</v>
      </c>
      <c r="C29" s="117" t="s">
        <v>546</v>
      </c>
      <c r="D29" s="115">
        <v>238</v>
      </c>
      <c r="E29" s="115">
        <v>277625</v>
      </c>
    </row>
    <row r="30" spans="1:5" ht="15.75" customHeight="1">
      <c r="A30" s="115">
        <v>27</v>
      </c>
      <c r="B30" s="116" t="s">
        <v>547</v>
      </c>
      <c r="C30" s="117" t="s">
        <v>548</v>
      </c>
      <c r="D30" s="115">
        <v>237</v>
      </c>
      <c r="E30" s="115">
        <v>244067</v>
      </c>
    </row>
    <row r="31" spans="1:5" ht="15.75" customHeight="1">
      <c r="A31" s="115">
        <v>28</v>
      </c>
      <c r="B31" s="116" t="s">
        <v>549</v>
      </c>
      <c r="C31" s="117" t="s">
        <v>550</v>
      </c>
      <c r="D31" s="115">
        <v>236</v>
      </c>
      <c r="E31" s="115">
        <v>234839</v>
      </c>
    </row>
    <row r="32" spans="1:5" ht="15.75" customHeight="1">
      <c r="A32" s="115">
        <v>29</v>
      </c>
      <c r="B32" s="116" t="s">
        <v>551</v>
      </c>
      <c r="C32" s="117" t="s">
        <v>552</v>
      </c>
      <c r="D32" s="115">
        <v>235</v>
      </c>
      <c r="E32" s="115">
        <v>400159</v>
      </c>
    </row>
    <row r="33" spans="1:5" ht="15.75" customHeight="1">
      <c r="A33" s="115">
        <v>30</v>
      </c>
      <c r="B33" s="116" t="s">
        <v>553</v>
      </c>
      <c r="C33" s="117" t="s">
        <v>515</v>
      </c>
      <c r="D33" s="115">
        <v>235</v>
      </c>
      <c r="E33" s="115">
        <v>316495</v>
      </c>
    </row>
    <row r="34" spans="1:5" ht="15.75" customHeight="1">
      <c r="A34" s="115">
        <v>31</v>
      </c>
      <c r="B34" s="116" t="s">
        <v>554</v>
      </c>
      <c r="C34" s="117" t="s">
        <v>515</v>
      </c>
      <c r="D34" s="115">
        <v>235</v>
      </c>
      <c r="E34" s="115">
        <v>194484</v>
      </c>
    </row>
    <row r="35" spans="1:5" ht="15.75" customHeight="1">
      <c r="A35" s="115">
        <v>32</v>
      </c>
      <c r="B35" s="116" t="s">
        <v>555</v>
      </c>
      <c r="C35" s="117" t="s">
        <v>556</v>
      </c>
      <c r="D35" s="115">
        <v>234</v>
      </c>
      <c r="E35" s="115">
        <v>302730</v>
      </c>
    </row>
    <row r="36" spans="1:5" ht="15.75" customHeight="1">
      <c r="A36" s="115">
        <v>33</v>
      </c>
      <c r="B36" s="116" t="s">
        <v>557</v>
      </c>
      <c r="C36" s="117" t="s">
        <v>558</v>
      </c>
      <c r="D36" s="115">
        <v>234</v>
      </c>
      <c r="E36" s="115">
        <v>288848</v>
      </c>
    </row>
    <row r="37" spans="1:5" ht="15.75" customHeight="1">
      <c r="A37" s="115">
        <v>34</v>
      </c>
      <c r="B37" s="116" t="s">
        <v>559</v>
      </c>
      <c r="C37" s="117" t="s">
        <v>517</v>
      </c>
      <c r="D37" s="115">
        <v>234</v>
      </c>
      <c r="E37" s="115">
        <v>229882</v>
      </c>
    </row>
    <row r="38" spans="1:5" ht="15.75" customHeight="1">
      <c r="A38" s="115">
        <v>35</v>
      </c>
      <c r="B38" s="116" t="s">
        <v>560</v>
      </c>
      <c r="C38" s="117" t="s">
        <v>561</v>
      </c>
      <c r="D38" s="115">
        <v>233</v>
      </c>
      <c r="E38" s="115">
        <v>270153</v>
      </c>
    </row>
    <row r="39" spans="1:5" ht="15.75" customHeight="1">
      <c r="A39" s="115">
        <v>36</v>
      </c>
      <c r="B39" s="116" t="s">
        <v>562</v>
      </c>
      <c r="C39" s="117" t="s">
        <v>534</v>
      </c>
      <c r="D39" s="115">
        <v>231</v>
      </c>
      <c r="E39" s="115">
        <v>302824</v>
      </c>
    </row>
    <row r="40" spans="1:5" ht="15.75" customHeight="1">
      <c r="A40" s="115">
        <v>37</v>
      </c>
      <c r="B40" s="116" t="s">
        <v>563</v>
      </c>
      <c r="C40" s="117" t="s">
        <v>500</v>
      </c>
      <c r="D40" s="115">
        <v>231</v>
      </c>
      <c r="E40" s="115">
        <v>262914</v>
      </c>
    </row>
    <row r="41" spans="1:5" ht="15.75" customHeight="1">
      <c r="A41" s="115">
        <v>38</v>
      </c>
      <c r="B41" s="116" t="s">
        <v>564</v>
      </c>
      <c r="C41" s="117" t="s">
        <v>565</v>
      </c>
      <c r="D41" s="115">
        <v>231</v>
      </c>
      <c r="E41" s="115">
        <v>228317</v>
      </c>
    </row>
    <row r="42" spans="1:5" ht="15.75" customHeight="1">
      <c r="A42" s="115">
        <v>39</v>
      </c>
      <c r="B42" s="116" t="s">
        <v>566</v>
      </c>
      <c r="C42" s="117" t="s">
        <v>500</v>
      </c>
      <c r="D42" s="115">
        <v>230</v>
      </c>
      <c r="E42" s="115">
        <v>293895</v>
      </c>
    </row>
    <row r="43" spans="1:5" ht="15.75" customHeight="1">
      <c r="A43" s="115">
        <v>40</v>
      </c>
      <c r="B43" s="116" t="s">
        <v>567</v>
      </c>
      <c r="C43" s="117" t="s">
        <v>568</v>
      </c>
      <c r="D43" s="115">
        <v>229</v>
      </c>
      <c r="E43" s="115">
        <v>463331</v>
      </c>
    </row>
    <row r="44" spans="1:5" ht="15.75" customHeight="1">
      <c r="A44" s="115">
        <v>41</v>
      </c>
      <c r="B44" s="116" t="s">
        <v>569</v>
      </c>
      <c r="C44" s="117" t="s">
        <v>532</v>
      </c>
      <c r="D44" s="115">
        <v>229</v>
      </c>
      <c r="E44" s="115">
        <v>216818</v>
      </c>
    </row>
    <row r="45" spans="1:5" ht="13">
      <c r="A45" s="115">
        <v>42</v>
      </c>
      <c r="B45" s="116" t="s">
        <v>570</v>
      </c>
      <c r="C45" s="117" t="s">
        <v>571</v>
      </c>
      <c r="D45" s="115">
        <v>228</v>
      </c>
      <c r="E45" s="115">
        <v>337498</v>
      </c>
    </row>
    <row r="46" spans="1:5" ht="13">
      <c r="A46" s="115">
        <v>43</v>
      </c>
      <c r="B46" s="116" t="s">
        <v>572</v>
      </c>
      <c r="C46" s="117" t="s">
        <v>573</v>
      </c>
      <c r="D46" s="115">
        <v>226</v>
      </c>
      <c r="E46" s="115">
        <v>232265</v>
      </c>
    </row>
    <row r="47" spans="1:5" ht="13">
      <c r="A47" s="115">
        <v>44</v>
      </c>
      <c r="B47" s="116" t="s">
        <v>574</v>
      </c>
      <c r="C47" s="117" t="s">
        <v>534</v>
      </c>
      <c r="D47" s="115">
        <v>225</v>
      </c>
      <c r="E47" s="115">
        <v>225592</v>
      </c>
    </row>
    <row r="48" spans="1:5" ht="13">
      <c r="A48" s="115">
        <v>45</v>
      </c>
      <c r="B48" s="116" t="s">
        <v>575</v>
      </c>
      <c r="C48" s="117" t="s">
        <v>565</v>
      </c>
      <c r="D48" s="115">
        <v>224</v>
      </c>
      <c r="E48" s="115">
        <v>405455</v>
      </c>
    </row>
    <row r="49" spans="1:5" ht="13">
      <c r="A49" s="115">
        <v>46</v>
      </c>
      <c r="B49" s="116" t="s">
        <v>576</v>
      </c>
      <c r="C49" s="117" t="s">
        <v>577</v>
      </c>
      <c r="D49" s="115">
        <v>224</v>
      </c>
      <c r="E49" s="115">
        <v>228522</v>
      </c>
    </row>
    <row r="50" spans="1:5" ht="13">
      <c r="A50" s="115">
        <v>47</v>
      </c>
      <c r="B50" s="116" t="s">
        <v>578</v>
      </c>
      <c r="C50" s="117" t="s">
        <v>534</v>
      </c>
      <c r="D50" s="115">
        <v>224</v>
      </c>
      <c r="E50" s="115">
        <v>219263</v>
      </c>
    </row>
    <row r="51" spans="1:5" ht="13">
      <c r="A51" s="115">
        <v>48</v>
      </c>
      <c r="B51" s="116" t="s">
        <v>579</v>
      </c>
      <c r="C51" s="117" t="s">
        <v>580</v>
      </c>
      <c r="D51" s="115">
        <v>224</v>
      </c>
      <c r="E51" s="115">
        <v>197471</v>
      </c>
    </row>
    <row r="52" spans="1:5" ht="13">
      <c r="A52" s="115">
        <v>49</v>
      </c>
      <c r="B52" s="116" t="s">
        <v>581</v>
      </c>
      <c r="C52" s="117" t="s">
        <v>582</v>
      </c>
      <c r="D52" s="115">
        <v>222</v>
      </c>
      <c r="E52" s="115">
        <v>270385</v>
      </c>
    </row>
    <row r="53" spans="1:5" ht="13">
      <c r="A53" s="115">
        <v>50</v>
      </c>
      <c r="B53" s="116" t="s">
        <v>583</v>
      </c>
      <c r="C53" s="117" t="s">
        <v>565</v>
      </c>
      <c r="D53" s="115">
        <v>222</v>
      </c>
      <c r="E53" s="115">
        <v>215450</v>
      </c>
    </row>
  </sheetData>
  <hyperlinks>
    <hyperlink ref="A1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10" r:id="rId7" xr:uid="{00000000-0004-0000-0300-000006000000}"/>
    <hyperlink ref="B11" r:id="rId8" xr:uid="{00000000-0004-0000-0300-000007000000}"/>
    <hyperlink ref="B12" r:id="rId9" xr:uid="{00000000-0004-0000-0300-000008000000}"/>
    <hyperlink ref="B13" r:id="rId10" xr:uid="{00000000-0004-0000-0300-000009000000}"/>
    <hyperlink ref="B14" r:id="rId11" xr:uid="{00000000-0004-0000-0300-00000A000000}"/>
    <hyperlink ref="B15" r:id="rId12" xr:uid="{00000000-0004-0000-0300-00000B000000}"/>
    <hyperlink ref="B16" r:id="rId13" xr:uid="{00000000-0004-0000-0300-00000C000000}"/>
    <hyperlink ref="B17" r:id="rId14" xr:uid="{00000000-0004-0000-0300-00000D000000}"/>
    <hyperlink ref="B18" r:id="rId15" xr:uid="{00000000-0004-0000-0300-00000E000000}"/>
    <hyperlink ref="B19" r:id="rId16" xr:uid="{00000000-0004-0000-0300-00000F000000}"/>
    <hyperlink ref="B20" r:id="rId17" xr:uid="{00000000-0004-0000-0300-000010000000}"/>
    <hyperlink ref="B21" r:id="rId18" xr:uid="{00000000-0004-0000-0300-000011000000}"/>
    <hyperlink ref="B22" r:id="rId19" xr:uid="{00000000-0004-0000-0300-000012000000}"/>
    <hyperlink ref="B23" r:id="rId20" xr:uid="{00000000-0004-0000-0300-000013000000}"/>
    <hyperlink ref="B24" r:id="rId21" xr:uid="{00000000-0004-0000-0300-000014000000}"/>
    <hyperlink ref="B25" r:id="rId22" xr:uid="{00000000-0004-0000-0300-000015000000}"/>
    <hyperlink ref="B26" r:id="rId23" xr:uid="{00000000-0004-0000-0300-000016000000}"/>
    <hyperlink ref="B27" r:id="rId24" xr:uid="{00000000-0004-0000-0300-000017000000}"/>
    <hyperlink ref="B28" r:id="rId25" xr:uid="{00000000-0004-0000-0300-000018000000}"/>
    <hyperlink ref="B29" r:id="rId26" xr:uid="{00000000-0004-0000-0300-000019000000}"/>
    <hyperlink ref="B30" r:id="rId27" xr:uid="{00000000-0004-0000-0300-00001A000000}"/>
    <hyperlink ref="B31" r:id="rId28" xr:uid="{00000000-0004-0000-0300-00001B000000}"/>
    <hyperlink ref="B32" r:id="rId29" xr:uid="{00000000-0004-0000-0300-00001C000000}"/>
    <hyperlink ref="B33" r:id="rId30" xr:uid="{00000000-0004-0000-0300-00001D000000}"/>
    <hyperlink ref="B34" r:id="rId31" xr:uid="{00000000-0004-0000-0300-00001E000000}"/>
    <hyperlink ref="B35" r:id="rId32" xr:uid="{00000000-0004-0000-0300-00001F000000}"/>
    <hyperlink ref="B36" r:id="rId33" xr:uid="{00000000-0004-0000-0300-000020000000}"/>
    <hyperlink ref="B37" r:id="rId34" xr:uid="{00000000-0004-0000-0300-000021000000}"/>
    <hyperlink ref="B38" r:id="rId35" xr:uid="{00000000-0004-0000-0300-000022000000}"/>
    <hyperlink ref="B39" r:id="rId36" xr:uid="{00000000-0004-0000-0300-000023000000}"/>
    <hyperlink ref="B40" r:id="rId37" xr:uid="{00000000-0004-0000-0300-000024000000}"/>
    <hyperlink ref="B41" r:id="rId38" xr:uid="{00000000-0004-0000-0300-000025000000}"/>
    <hyperlink ref="B42" r:id="rId39" xr:uid="{00000000-0004-0000-0300-000026000000}"/>
    <hyperlink ref="B43" r:id="rId40" xr:uid="{00000000-0004-0000-0300-000027000000}"/>
    <hyperlink ref="B44" r:id="rId41" xr:uid="{00000000-0004-0000-0300-000028000000}"/>
    <hyperlink ref="B45" r:id="rId42" xr:uid="{00000000-0004-0000-0300-000029000000}"/>
    <hyperlink ref="B46" r:id="rId43" xr:uid="{00000000-0004-0000-0300-00002A000000}"/>
    <hyperlink ref="B47" r:id="rId44" xr:uid="{00000000-0004-0000-0300-00002B000000}"/>
    <hyperlink ref="B48" r:id="rId45" xr:uid="{00000000-0004-0000-0300-00002C000000}"/>
    <hyperlink ref="B49" r:id="rId46" xr:uid="{00000000-0004-0000-0300-00002D000000}"/>
    <hyperlink ref="B50" r:id="rId47" xr:uid="{00000000-0004-0000-0300-00002E000000}"/>
    <hyperlink ref="B51" r:id="rId48" xr:uid="{00000000-0004-0000-0300-00002F000000}"/>
    <hyperlink ref="B52" r:id="rId49" xr:uid="{00000000-0004-0000-0300-000030000000}"/>
    <hyperlink ref="B53" r:id="rId50" xr:uid="{00000000-0004-0000-0300-00003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330"/>
  <sheetViews>
    <sheetView topLeftCell="H1" workbookViewId="0">
      <pane ySplit="3" topLeftCell="A4" activePane="bottomLeft" state="frozen"/>
      <selection pane="bottomLeft" activeCell="Q20" sqref="Q20"/>
    </sheetView>
  </sheetViews>
  <sheetFormatPr baseColWidth="10" defaultColWidth="12.6640625" defaultRowHeight="15.75" customHeight="1"/>
  <cols>
    <col min="2" max="2" width="19.6640625" customWidth="1"/>
    <col min="6" max="6" width="6.83203125" customWidth="1"/>
    <col min="7" max="7" width="7.1640625" customWidth="1"/>
  </cols>
  <sheetData>
    <row r="1" spans="1:23" ht="15.75" customHeight="1">
      <c r="I1" s="67" t="s">
        <v>137</v>
      </c>
      <c r="J1" s="194" t="s">
        <v>3</v>
      </c>
      <c r="K1" s="195"/>
      <c r="L1" s="195"/>
      <c r="M1" s="10" t="s">
        <v>4</v>
      </c>
      <c r="N1" s="11"/>
      <c r="O1" s="12"/>
      <c r="P1" s="6"/>
      <c r="Q1" s="13" t="s">
        <v>5</v>
      </c>
      <c r="R1" s="6"/>
      <c r="S1" s="13" t="s">
        <v>6</v>
      </c>
      <c r="T1" s="12"/>
      <c r="U1" s="13" t="s">
        <v>5</v>
      </c>
    </row>
    <row r="2" spans="1:23" ht="15.75" customHeight="1">
      <c r="A2" s="13" t="s">
        <v>7</v>
      </c>
      <c r="B2" s="13" t="s">
        <v>138</v>
      </c>
      <c r="C2" s="13" t="s">
        <v>8</v>
      </c>
      <c r="D2" s="8" t="s">
        <v>139</v>
      </c>
      <c r="E2" s="8" t="s">
        <v>140</v>
      </c>
      <c r="F2" s="8" t="s">
        <v>141</v>
      </c>
      <c r="G2" s="8" t="s">
        <v>142</v>
      </c>
      <c r="H2" s="8" t="s">
        <v>12</v>
      </c>
      <c r="I2" s="13" t="s">
        <v>13</v>
      </c>
      <c r="J2" s="13" t="s">
        <v>14</v>
      </c>
      <c r="K2" s="12"/>
      <c r="L2" s="14" t="s">
        <v>15</v>
      </c>
      <c r="M2" s="10" t="s">
        <v>16</v>
      </c>
      <c r="N2" s="15" t="s">
        <v>17</v>
      </c>
      <c r="O2" s="13" t="s">
        <v>18</v>
      </c>
      <c r="P2" s="13"/>
      <c r="Q2" s="13" t="s">
        <v>19</v>
      </c>
      <c r="R2" s="13" t="s">
        <v>20</v>
      </c>
      <c r="S2" s="13" t="s">
        <v>21</v>
      </c>
      <c r="T2" s="12"/>
      <c r="U2" s="13" t="s">
        <v>22</v>
      </c>
      <c r="V2" s="16" t="s">
        <v>143</v>
      </c>
      <c r="W2" s="16" t="s">
        <v>23</v>
      </c>
    </row>
    <row r="3" spans="1:23" ht="15.75" customHeight="1">
      <c r="A3" s="68"/>
      <c r="B3" s="17"/>
      <c r="C3" s="17"/>
      <c r="D3" s="69"/>
      <c r="E3" s="70"/>
      <c r="F3" s="7"/>
      <c r="G3" s="18">
        <v>81000000</v>
      </c>
      <c r="H3" s="18">
        <v>17000000</v>
      </c>
      <c r="I3" s="19">
        <v>7761620150</v>
      </c>
      <c r="J3" s="20">
        <v>30635595</v>
      </c>
      <c r="K3" s="6"/>
      <c r="L3" s="21">
        <f>H3/I3</f>
        <v>2.1902643612364873E-3</v>
      </c>
      <c r="M3" s="22">
        <f>G3/MAX(H3,1)</f>
        <v>4.7647058823529411</v>
      </c>
      <c r="N3" s="23">
        <f>G3/I3</f>
        <v>1.0435965485891499E-2</v>
      </c>
      <c r="O3" s="22">
        <f>G3/J3</f>
        <v>2.6439832488972388</v>
      </c>
      <c r="P3" s="6"/>
      <c r="Q3" s="17" t="s">
        <v>25</v>
      </c>
      <c r="R3" s="17" t="s">
        <v>144</v>
      </c>
      <c r="S3" s="196" t="s">
        <v>27</v>
      </c>
      <c r="T3" s="195"/>
      <c r="U3" s="17" t="s">
        <v>25</v>
      </c>
    </row>
    <row r="4" spans="1:23" ht="15.75" customHeight="1">
      <c r="A4" s="120" t="s">
        <v>584</v>
      </c>
      <c r="B4" s="121"/>
      <c r="C4" s="120"/>
      <c r="D4" s="120"/>
      <c r="E4" s="71"/>
    </row>
    <row r="5" spans="1:23" ht="15.75" customHeight="1">
      <c r="A5" s="122">
        <v>44727</v>
      </c>
      <c r="B5" s="123" t="s">
        <v>585</v>
      </c>
      <c r="C5" s="120" t="s">
        <v>586</v>
      </c>
      <c r="D5" s="120" t="s">
        <v>587</v>
      </c>
      <c r="E5" s="71" t="s">
        <v>588</v>
      </c>
      <c r="F5" s="124">
        <v>12</v>
      </c>
      <c r="H5" s="125">
        <v>14349</v>
      </c>
      <c r="I5" s="71">
        <v>626804</v>
      </c>
      <c r="L5" s="21">
        <f t="shared" ref="L5:L54" si="0">MAX(H5-1,0)/MAX(I5-1,1)</f>
        <v>2.2890764721930176E-2</v>
      </c>
      <c r="M5" s="22"/>
      <c r="N5" s="23"/>
      <c r="Q5" s="32">
        <f>L5/US!$I$3</f>
        <v>1.0140880803818717</v>
      </c>
    </row>
    <row r="6" spans="1:23">
      <c r="A6" s="122">
        <v>44727</v>
      </c>
      <c r="B6" s="71" t="s">
        <v>589</v>
      </c>
      <c r="C6" s="71" t="s">
        <v>590</v>
      </c>
      <c r="D6" s="120" t="s">
        <v>587</v>
      </c>
      <c r="E6" s="71" t="s">
        <v>588</v>
      </c>
      <c r="F6" s="126">
        <v>18</v>
      </c>
      <c r="H6" s="71">
        <v>3</v>
      </c>
      <c r="I6" s="71">
        <v>39</v>
      </c>
      <c r="L6" s="21">
        <f t="shared" si="0"/>
        <v>5.2631578947368418E-2</v>
      </c>
      <c r="Q6" s="32">
        <f>L6/US!$I$3</f>
        <v>2.3316414943127897</v>
      </c>
    </row>
    <row r="7" spans="1:23">
      <c r="A7" s="122">
        <v>44727</v>
      </c>
      <c r="B7" s="71" t="s">
        <v>344</v>
      </c>
      <c r="C7" s="71" t="s">
        <v>345</v>
      </c>
      <c r="D7" s="120" t="s">
        <v>587</v>
      </c>
      <c r="E7" s="71" t="s">
        <v>588</v>
      </c>
      <c r="F7" s="127">
        <v>4</v>
      </c>
      <c r="H7" s="125">
        <v>2925</v>
      </c>
      <c r="I7" s="71">
        <v>49820</v>
      </c>
      <c r="L7" s="21">
        <f t="shared" si="0"/>
        <v>5.8692466729561008E-2</v>
      </c>
      <c r="Q7" s="32">
        <f>L7/US!$I$3</f>
        <v>2.6001460257741291</v>
      </c>
    </row>
    <row r="8" spans="1:23">
      <c r="A8" s="122">
        <v>44727</v>
      </c>
      <c r="B8" s="71" t="s">
        <v>204</v>
      </c>
      <c r="C8" s="71" t="s">
        <v>591</v>
      </c>
      <c r="D8" s="120" t="s">
        <v>587</v>
      </c>
      <c r="E8" s="71" t="s">
        <v>588</v>
      </c>
      <c r="F8" s="127">
        <v>6</v>
      </c>
      <c r="H8" s="125">
        <v>3506</v>
      </c>
      <c r="I8" s="128">
        <v>43142</v>
      </c>
      <c r="L8" s="21">
        <f t="shared" si="0"/>
        <v>8.1245219165063401E-2</v>
      </c>
      <c r="Q8" s="32">
        <f>L8/US!$I$3</f>
        <v>3.5992597601761722</v>
      </c>
    </row>
    <row r="9" spans="1:23">
      <c r="A9" s="122">
        <v>44727</v>
      </c>
      <c r="B9" s="71" t="s">
        <v>592</v>
      </c>
      <c r="C9" s="71" t="s">
        <v>593</v>
      </c>
      <c r="D9" s="120" t="s">
        <v>587</v>
      </c>
      <c r="E9" s="71" t="s">
        <v>588</v>
      </c>
      <c r="F9" s="124">
        <v>10</v>
      </c>
      <c r="H9" s="129">
        <v>566</v>
      </c>
      <c r="I9" s="128">
        <v>36031</v>
      </c>
      <c r="L9" s="21">
        <f t="shared" si="0"/>
        <v>1.5681376630585622E-2</v>
      </c>
      <c r="Q9" s="32">
        <f>L9/US!$I$3</f>
        <v>0.69470362035658617</v>
      </c>
    </row>
    <row r="10" spans="1:23">
      <c r="A10" s="122">
        <v>44727</v>
      </c>
      <c r="B10" s="71" t="s">
        <v>160</v>
      </c>
      <c r="C10" s="71" t="s">
        <v>594</v>
      </c>
      <c r="D10" s="120" t="s">
        <v>595</v>
      </c>
      <c r="E10" s="71" t="s">
        <v>588</v>
      </c>
      <c r="F10" s="130">
        <v>11</v>
      </c>
      <c r="H10" s="131">
        <v>3389</v>
      </c>
      <c r="I10" s="128">
        <v>422896</v>
      </c>
      <c r="L10" s="21">
        <f t="shared" si="0"/>
        <v>8.0114449213161652E-3</v>
      </c>
      <c r="Q10" s="32">
        <f>L10/US!$I$3</f>
        <v>0.35491653075090246</v>
      </c>
    </row>
    <row r="11" spans="1:23">
      <c r="A11" s="122">
        <v>44727</v>
      </c>
      <c r="B11" s="71" t="s">
        <v>596</v>
      </c>
      <c r="C11" s="71" t="s">
        <v>597</v>
      </c>
      <c r="D11" s="120" t="s">
        <v>595</v>
      </c>
      <c r="E11" s="71" t="s">
        <v>588</v>
      </c>
      <c r="F11" s="124">
        <v>111</v>
      </c>
      <c r="H11" s="132">
        <v>22</v>
      </c>
      <c r="I11" s="133">
        <v>381</v>
      </c>
      <c r="L11" s="21">
        <f t="shared" si="0"/>
        <v>5.526315789473684E-2</v>
      </c>
      <c r="Q11" s="32">
        <f>L11/US!$I$3</f>
        <v>2.4482235690284293</v>
      </c>
    </row>
    <row r="12" spans="1:23">
      <c r="A12" s="122">
        <v>44727</v>
      </c>
      <c r="B12" s="71" t="s">
        <v>598</v>
      </c>
      <c r="C12" s="71" t="s">
        <v>599</v>
      </c>
      <c r="D12" s="120" t="s">
        <v>595</v>
      </c>
      <c r="E12" s="71" t="s">
        <v>600</v>
      </c>
      <c r="F12" s="124">
        <v>13</v>
      </c>
      <c r="H12" s="71">
        <v>2466</v>
      </c>
      <c r="I12" s="134">
        <v>108767</v>
      </c>
      <c r="L12" s="21">
        <f t="shared" si="0"/>
        <v>2.2663332291341043E-2</v>
      </c>
      <c r="Q12" s="32">
        <f>L12/US!$I$3</f>
        <v>1.004012553427905</v>
      </c>
    </row>
    <row r="13" spans="1:23">
      <c r="A13" s="122">
        <v>44727</v>
      </c>
      <c r="B13" s="71" t="s">
        <v>601</v>
      </c>
      <c r="C13" s="71" t="s">
        <v>602</v>
      </c>
      <c r="D13" s="120" t="s">
        <v>595</v>
      </c>
      <c r="E13" s="71" t="s">
        <v>588</v>
      </c>
      <c r="F13" s="130">
        <v>12</v>
      </c>
      <c r="H13" s="71">
        <v>474</v>
      </c>
      <c r="I13" s="128">
        <v>16274</v>
      </c>
      <c r="L13" s="21">
        <f t="shared" si="0"/>
        <v>2.9066551957229767E-2</v>
      </c>
      <c r="Q13" s="32">
        <f>L13/US!$I$3</f>
        <v>1.2876827941614357</v>
      </c>
    </row>
    <row r="14" spans="1:23">
      <c r="A14" s="122">
        <v>44727</v>
      </c>
      <c r="B14" s="71" t="s">
        <v>351</v>
      </c>
      <c r="C14" s="71" t="s">
        <v>352</v>
      </c>
      <c r="D14" s="120" t="s">
        <v>595</v>
      </c>
      <c r="E14" s="71" t="s">
        <v>600</v>
      </c>
      <c r="H14" s="131">
        <v>21630</v>
      </c>
      <c r="I14" s="128">
        <v>818470</v>
      </c>
      <c r="L14" s="21">
        <f t="shared" si="0"/>
        <v>2.6426168859174873E-2</v>
      </c>
      <c r="Q14" s="32">
        <f>L14/US!$I$3</f>
        <v>1.1707106851076037</v>
      </c>
    </row>
    <row r="15" spans="1:23">
      <c r="A15" s="122">
        <v>44727</v>
      </c>
      <c r="B15" s="71" t="s">
        <v>603</v>
      </c>
      <c r="C15" s="71" t="s">
        <v>604</v>
      </c>
      <c r="D15" s="120" t="s">
        <v>605</v>
      </c>
      <c r="E15" s="71" t="s">
        <v>588</v>
      </c>
      <c r="H15" s="125">
        <v>7559</v>
      </c>
      <c r="I15" s="128">
        <v>182977</v>
      </c>
      <c r="L15" s="21">
        <f t="shared" si="0"/>
        <v>4.130596362364463E-2</v>
      </c>
      <c r="Q15" s="32">
        <f>L15/US!$I$3</f>
        <v>1.8299032762018257</v>
      </c>
    </row>
    <row r="16" spans="1:23">
      <c r="A16" s="122">
        <v>44727</v>
      </c>
      <c r="B16" s="71" t="s">
        <v>606</v>
      </c>
      <c r="C16" s="71" t="s">
        <v>481</v>
      </c>
      <c r="D16" s="120" t="s">
        <v>605</v>
      </c>
      <c r="E16" s="71" t="s">
        <v>588</v>
      </c>
      <c r="H16" s="125">
        <v>19878</v>
      </c>
      <c r="I16" s="128">
        <v>828742</v>
      </c>
      <c r="L16" s="21">
        <f t="shared" si="0"/>
        <v>2.3984574191454267E-2</v>
      </c>
      <c r="Q16" s="32">
        <f>L16/US!$I$3</f>
        <v>1.0625451397561496</v>
      </c>
    </row>
    <row r="17" spans="1:17">
      <c r="A17" s="122">
        <v>44727</v>
      </c>
      <c r="B17" s="71" t="s">
        <v>607</v>
      </c>
      <c r="C17" s="71" t="s">
        <v>608</v>
      </c>
      <c r="D17" s="120" t="s">
        <v>605</v>
      </c>
      <c r="E17" s="71" t="s">
        <v>588</v>
      </c>
      <c r="H17" s="129">
        <v>385</v>
      </c>
      <c r="I17" s="128">
        <v>17893</v>
      </c>
      <c r="L17" s="21">
        <f t="shared" si="0"/>
        <v>2.1462105969148222E-2</v>
      </c>
      <c r="Q17" s="32">
        <f>L17/US!$I$3</f>
        <v>0.95079679982707999</v>
      </c>
    </row>
    <row r="18" spans="1:17">
      <c r="A18" s="122">
        <v>44727</v>
      </c>
      <c r="B18" s="71" t="s">
        <v>609</v>
      </c>
      <c r="C18" s="71" t="s">
        <v>610</v>
      </c>
      <c r="D18" s="120" t="s">
        <v>605</v>
      </c>
      <c r="E18" s="71" t="s">
        <v>588</v>
      </c>
      <c r="H18" s="125">
        <v>1301</v>
      </c>
      <c r="I18" s="128">
        <v>36928</v>
      </c>
      <c r="L18" s="21">
        <f t="shared" si="0"/>
        <v>3.5204592845343517E-2</v>
      </c>
      <c r="Q18" s="32">
        <f>L18/US!$I$3</f>
        <v>1.5596052999032122</v>
      </c>
    </row>
    <row r="19" spans="1:17">
      <c r="A19" s="122">
        <v>44727</v>
      </c>
      <c r="B19" s="71" t="s">
        <v>611</v>
      </c>
      <c r="C19" s="71" t="s">
        <v>612</v>
      </c>
      <c r="D19" s="120" t="s">
        <v>605</v>
      </c>
      <c r="E19" s="71" t="s">
        <v>588</v>
      </c>
      <c r="H19" s="125">
        <v>6380</v>
      </c>
      <c r="I19" s="128">
        <v>87766</v>
      </c>
      <c r="L19" s="21">
        <f t="shared" si="0"/>
        <v>7.268273229647354E-2</v>
      </c>
      <c r="Q19" s="32">
        <f>L19/US!$I$3</f>
        <v>3.2199314163072348</v>
      </c>
    </row>
    <row r="20" spans="1:17">
      <c r="A20" s="122">
        <v>44727</v>
      </c>
      <c r="B20" s="71" t="s">
        <v>613</v>
      </c>
      <c r="C20" s="71" t="s">
        <v>614</v>
      </c>
      <c r="D20" s="120" t="s">
        <v>615</v>
      </c>
      <c r="E20" s="71" t="s">
        <v>588</v>
      </c>
      <c r="H20" s="125">
        <v>711064</v>
      </c>
      <c r="I20" s="128">
        <v>107002577</v>
      </c>
      <c r="L20" s="21">
        <f t="shared" si="0"/>
        <v>6.645288614360088E-3</v>
      </c>
      <c r="Q20" s="32">
        <f>L20/US!$I$3</f>
        <v>0.29439418282360019</v>
      </c>
    </row>
    <row r="21" spans="1:17">
      <c r="A21" s="122">
        <v>44727</v>
      </c>
      <c r="B21" s="71" t="s">
        <v>616</v>
      </c>
      <c r="C21" s="71" t="s">
        <v>342</v>
      </c>
      <c r="D21" s="120" t="s">
        <v>615</v>
      </c>
      <c r="E21" s="71" t="s">
        <v>588</v>
      </c>
      <c r="H21" s="125">
        <v>11656</v>
      </c>
      <c r="I21" s="128">
        <v>428128</v>
      </c>
      <c r="L21" s="21">
        <f t="shared" si="0"/>
        <v>2.7223230490018149E-2</v>
      </c>
      <c r="Q21" s="32">
        <f>L21/US!$I$3</f>
        <v>1.206021462575581</v>
      </c>
    </row>
    <row r="22" spans="1:17">
      <c r="A22" s="122">
        <v>44727</v>
      </c>
      <c r="B22" s="71" t="s">
        <v>372</v>
      </c>
      <c r="C22" s="135" t="s">
        <v>617</v>
      </c>
      <c r="D22" s="120" t="s">
        <v>615</v>
      </c>
      <c r="E22" s="71" t="s">
        <v>588</v>
      </c>
      <c r="H22" s="129">
        <v>6</v>
      </c>
      <c r="I22" s="133">
        <v>333</v>
      </c>
      <c r="L22" s="21">
        <f t="shared" si="0"/>
        <v>1.5060240963855422E-2</v>
      </c>
      <c r="Q22" s="32">
        <f>L22/US!$I$3</f>
        <v>0.66718657216781641</v>
      </c>
    </row>
    <row r="23" spans="1:17">
      <c r="A23" s="122">
        <v>44727</v>
      </c>
      <c r="B23" s="71" t="s">
        <v>618</v>
      </c>
      <c r="C23" s="71" t="s">
        <v>619</v>
      </c>
      <c r="D23" s="120" t="s">
        <v>615</v>
      </c>
      <c r="E23" s="71" t="s">
        <v>588</v>
      </c>
      <c r="H23" s="125">
        <v>2806</v>
      </c>
      <c r="I23" s="128">
        <v>114391</v>
      </c>
      <c r="L23" s="21">
        <f t="shared" si="0"/>
        <v>2.4521374246000524E-2</v>
      </c>
      <c r="Q23" s="32">
        <f>L23/US!$I$3</f>
        <v>1.0863260201014087</v>
      </c>
    </row>
    <row r="24" spans="1:17">
      <c r="A24" s="122">
        <v>44727</v>
      </c>
      <c r="B24" s="71" t="s">
        <v>620</v>
      </c>
      <c r="C24" s="71" t="s">
        <v>621</v>
      </c>
      <c r="D24" s="120" t="s">
        <v>615</v>
      </c>
      <c r="E24" s="71" t="s">
        <v>588</v>
      </c>
      <c r="H24" s="125">
        <v>7498</v>
      </c>
      <c r="I24" s="128">
        <v>380979</v>
      </c>
      <c r="L24" s="21">
        <f t="shared" si="0"/>
        <v>1.9678301634215099E-2</v>
      </c>
      <c r="Q24" s="32">
        <f>L24/US!$I$3</f>
        <v>0.87177214793084312</v>
      </c>
    </row>
    <row r="25" spans="1:17">
      <c r="A25" s="122">
        <v>44727</v>
      </c>
      <c r="B25" s="71" t="s">
        <v>622</v>
      </c>
      <c r="C25" s="71" t="s">
        <v>623</v>
      </c>
      <c r="D25" s="120" t="s">
        <v>624</v>
      </c>
      <c r="E25" s="71" t="s">
        <v>588</v>
      </c>
      <c r="H25" s="129">
        <v>111</v>
      </c>
      <c r="I25" s="128">
        <v>5275</v>
      </c>
      <c r="L25" s="21">
        <f t="shared" si="0"/>
        <v>2.0857034508911642E-2</v>
      </c>
      <c r="Q25" s="32">
        <f>L25/US!$I$3</f>
        <v>0.92399141507655114</v>
      </c>
    </row>
    <row r="26" spans="1:17">
      <c r="A26" s="122">
        <v>44727</v>
      </c>
      <c r="B26" s="71" t="s">
        <v>160</v>
      </c>
      <c r="C26" s="71" t="s">
        <v>625</v>
      </c>
      <c r="D26" s="120" t="s">
        <v>624</v>
      </c>
      <c r="E26" s="71" t="s">
        <v>588</v>
      </c>
      <c r="H26" s="129">
        <v>780</v>
      </c>
      <c r="I26" s="128">
        <v>23764</v>
      </c>
      <c r="L26" s="21">
        <f t="shared" si="0"/>
        <v>3.2782056137693055E-2</v>
      </c>
      <c r="Q26" s="32">
        <f>L26/US!$I$3</f>
        <v>1.4522840448311916</v>
      </c>
    </row>
    <row r="27" spans="1:17">
      <c r="A27" s="122">
        <v>44727</v>
      </c>
      <c r="B27" s="71" t="s">
        <v>339</v>
      </c>
      <c r="C27" s="71" t="s">
        <v>340</v>
      </c>
      <c r="D27" s="120" t="s">
        <v>624</v>
      </c>
      <c r="E27" s="71" t="s">
        <v>588</v>
      </c>
      <c r="H27" s="129">
        <v>17</v>
      </c>
      <c r="I27" s="128">
        <v>2997</v>
      </c>
      <c r="L27" s="21">
        <f t="shared" si="0"/>
        <v>5.3404539385847796E-3</v>
      </c>
      <c r="Q27" s="32">
        <f>L27/US!$I$3</f>
        <v>0.23658845603173836</v>
      </c>
    </row>
    <row r="28" spans="1:17">
      <c r="A28" s="122">
        <v>44727</v>
      </c>
      <c r="B28" s="71" t="s">
        <v>626</v>
      </c>
      <c r="C28" s="71" t="s">
        <v>627</v>
      </c>
      <c r="D28" s="120" t="s">
        <v>624</v>
      </c>
      <c r="E28" s="71" t="s">
        <v>588</v>
      </c>
      <c r="H28" s="125">
        <v>2872</v>
      </c>
      <c r="I28" s="128">
        <v>104597</v>
      </c>
      <c r="L28" s="21">
        <f t="shared" si="0"/>
        <v>2.7448468392672759E-2</v>
      </c>
      <c r="Q28" s="32">
        <f>L28/US!$I$3</f>
        <v>1.2159997693340889</v>
      </c>
    </row>
    <row r="29" spans="1:17">
      <c r="A29" s="122">
        <v>44727</v>
      </c>
      <c r="B29" s="71" t="s">
        <v>628</v>
      </c>
      <c r="C29" s="71" t="s">
        <v>629</v>
      </c>
      <c r="D29" s="120" t="s">
        <v>624</v>
      </c>
      <c r="E29" s="71" t="s">
        <v>588</v>
      </c>
      <c r="H29" s="129">
        <v>48</v>
      </c>
      <c r="I29" s="128">
        <v>3924</v>
      </c>
      <c r="L29" s="21">
        <f t="shared" si="0"/>
        <v>1.1980627071119042E-2</v>
      </c>
      <c r="Q29" s="32">
        <f>L29/US!$I$3</f>
        <v>0.53075601693125707</v>
      </c>
    </row>
    <row r="30" spans="1:17">
      <c r="A30" s="122">
        <v>44727</v>
      </c>
      <c r="B30" s="71" t="s">
        <v>630</v>
      </c>
      <c r="C30" s="71" t="s">
        <v>631</v>
      </c>
      <c r="D30" s="71" t="s">
        <v>632</v>
      </c>
      <c r="E30" s="71" t="s">
        <v>588</v>
      </c>
      <c r="H30" s="71">
        <v>1</v>
      </c>
      <c r="I30" s="133">
        <v>3</v>
      </c>
      <c r="L30" s="21">
        <f t="shared" si="0"/>
        <v>0</v>
      </c>
      <c r="Q30" s="32">
        <f>L30/US!$I$3</f>
        <v>0</v>
      </c>
    </row>
    <row r="31" spans="1:17">
      <c r="A31" s="122">
        <v>44727</v>
      </c>
      <c r="B31" s="71" t="s">
        <v>633</v>
      </c>
      <c r="C31" s="71" t="s">
        <v>325</v>
      </c>
      <c r="D31" s="71" t="s">
        <v>632</v>
      </c>
      <c r="E31" s="71" t="s">
        <v>588</v>
      </c>
      <c r="H31" s="125">
        <v>38231</v>
      </c>
      <c r="I31" s="128">
        <v>1701599</v>
      </c>
      <c r="L31" s="21">
        <f t="shared" si="0"/>
        <v>2.2467116204885056E-2</v>
      </c>
      <c r="Q31" s="32">
        <f>L31/US!$I$3</f>
        <v>0.9953199476162885</v>
      </c>
    </row>
    <row r="32" spans="1:17">
      <c r="A32" s="122">
        <v>44727</v>
      </c>
      <c r="B32" s="71" t="s">
        <v>332</v>
      </c>
      <c r="C32" s="71" t="s">
        <v>333</v>
      </c>
      <c r="D32" s="71" t="s">
        <v>632</v>
      </c>
      <c r="E32" s="71" t="s">
        <v>600</v>
      </c>
      <c r="H32" s="125">
        <v>6017</v>
      </c>
      <c r="I32" s="128">
        <v>4207732</v>
      </c>
      <c r="L32" s="21">
        <f t="shared" si="0"/>
        <v>1.4297491926171136E-3</v>
      </c>
      <c r="Q32" s="32">
        <f>L32/US!$I$3</f>
        <v>6.3339588335359159E-2</v>
      </c>
    </row>
    <row r="33" spans="1:27">
      <c r="A33" s="122">
        <v>44727</v>
      </c>
      <c r="B33" s="71" t="s">
        <v>634</v>
      </c>
      <c r="C33" s="71" t="s">
        <v>635</v>
      </c>
      <c r="D33" s="71" t="s">
        <v>632</v>
      </c>
      <c r="E33" s="71" t="s">
        <v>588</v>
      </c>
      <c r="H33" s="125">
        <v>2934</v>
      </c>
      <c r="I33" s="128">
        <v>115008</v>
      </c>
      <c r="L33" s="21">
        <f t="shared" si="0"/>
        <v>2.5502795482014139E-2</v>
      </c>
      <c r="Q33" s="32">
        <f>L33/US!$I$3</f>
        <v>1.1298041471699014</v>
      </c>
    </row>
    <row r="34" spans="1:27">
      <c r="A34" s="122">
        <v>44727</v>
      </c>
      <c r="B34" s="71" t="s">
        <v>636</v>
      </c>
      <c r="C34" s="71" t="s">
        <v>637</v>
      </c>
      <c r="D34" s="71" t="s">
        <v>632</v>
      </c>
      <c r="E34" s="71" t="s">
        <v>588</v>
      </c>
      <c r="H34" s="129">
        <v>8</v>
      </c>
      <c r="I34" s="133">
        <v>846</v>
      </c>
      <c r="L34" s="21">
        <f t="shared" si="0"/>
        <v>8.2840236686390536E-3</v>
      </c>
      <c r="Q34" s="32">
        <f>L34/US!$I$3</f>
        <v>0.3669920931876936</v>
      </c>
    </row>
    <row r="35" spans="1:27">
      <c r="A35" s="122">
        <v>44727</v>
      </c>
      <c r="B35" s="71" t="s">
        <v>638</v>
      </c>
      <c r="C35" s="71" t="s">
        <v>639</v>
      </c>
      <c r="D35" s="71" t="s">
        <v>640</v>
      </c>
      <c r="E35" s="71" t="s">
        <v>588</v>
      </c>
      <c r="H35" s="129">
        <v>133</v>
      </c>
      <c r="I35" s="128">
        <v>5473</v>
      </c>
      <c r="L35" s="21">
        <f t="shared" si="0"/>
        <v>2.4122807017543858E-2</v>
      </c>
      <c r="Q35" s="32">
        <f>L35/US!$I$3</f>
        <v>1.0686690182266954</v>
      </c>
    </row>
    <row r="36" spans="1:27">
      <c r="A36" s="122">
        <v>44727</v>
      </c>
      <c r="B36" s="71" t="s">
        <v>641</v>
      </c>
      <c r="C36" s="71" t="s">
        <v>642</v>
      </c>
      <c r="D36" s="71" t="s">
        <v>640</v>
      </c>
      <c r="E36" s="71" t="s">
        <v>588</v>
      </c>
      <c r="H36" s="125">
        <v>3159</v>
      </c>
      <c r="I36" s="128">
        <v>126289</v>
      </c>
      <c r="L36" s="21">
        <f t="shared" si="0"/>
        <v>2.5006334726973268E-2</v>
      </c>
      <c r="Q36" s="32">
        <f>L36/US!$I$3</f>
        <v>1.1078103457316295</v>
      </c>
    </row>
    <row r="37" spans="1:27">
      <c r="A37" s="122">
        <v>44727</v>
      </c>
      <c r="B37" s="71" t="s">
        <v>643</v>
      </c>
      <c r="C37" s="71" t="s">
        <v>644</v>
      </c>
      <c r="D37" s="71" t="s">
        <v>640</v>
      </c>
      <c r="E37" s="71" t="s">
        <v>588</v>
      </c>
      <c r="H37" s="129">
        <v>10</v>
      </c>
      <c r="I37" s="133">
        <v>347</v>
      </c>
      <c r="L37" s="21">
        <f t="shared" si="0"/>
        <v>2.6011560693641619E-2</v>
      </c>
      <c r="Q37" s="32">
        <f>L37/US!$I$3</f>
        <v>1.1523430506574772</v>
      </c>
    </row>
    <row r="38" spans="1:27">
      <c r="A38" s="122">
        <v>44727</v>
      </c>
      <c r="B38" s="71" t="s">
        <v>645</v>
      </c>
      <c r="C38" s="71" t="s">
        <v>646</v>
      </c>
      <c r="D38" s="71" t="s">
        <v>640</v>
      </c>
      <c r="E38" s="71" t="s">
        <v>588</v>
      </c>
      <c r="H38" s="129">
        <v>19</v>
      </c>
      <c r="I38" s="133">
        <v>734</v>
      </c>
      <c r="L38" s="21">
        <f t="shared" si="0"/>
        <v>2.4556616643929059E-2</v>
      </c>
      <c r="Q38" s="32">
        <f>L38/US!$I$3</f>
        <v>1.0878873002114244</v>
      </c>
    </row>
    <row r="39" spans="1:27">
      <c r="A39" s="122">
        <v>44727</v>
      </c>
      <c r="B39" s="71" t="s">
        <v>647</v>
      </c>
      <c r="C39" s="71" t="s">
        <v>648</v>
      </c>
      <c r="D39" s="71" t="s">
        <v>640</v>
      </c>
      <c r="E39" s="71" t="s">
        <v>588</v>
      </c>
      <c r="H39" s="132">
        <v>385</v>
      </c>
      <c r="I39" s="128">
        <v>10275</v>
      </c>
      <c r="L39" s="21">
        <f t="shared" si="0"/>
        <v>3.7375900330932452E-2</v>
      </c>
      <c r="Q39" s="32">
        <f>L39/US!$I$3</f>
        <v>1.6557968018791236</v>
      </c>
    </row>
    <row r="40" spans="1:27">
      <c r="A40" s="122">
        <v>44727</v>
      </c>
      <c r="B40" s="71" t="s">
        <v>649</v>
      </c>
      <c r="C40" s="71" t="s">
        <v>650</v>
      </c>
      <c r="D40" s="71" t="s">
        <v>651</v>
      </c>
      <c r="E40" s="71" t="s">
        <v>588</v>
      </c>
      <c r="H40" s="129">
        <v>487</v>
      </c>
      <c r="I40" s="128">
        <v>25128</v>
      </c>
      <c r="L40" s="21">
        <f t="shared" si="0"/>
        <v>1.9341743940780833E-2</v>
      </c>
      <c r="Q40" s="32">
        <f>L40/US!$I$3</f>
        <v>0.85686224214925388</v>
      </c>
    </row>
    <row r="41" spans="1:27">
      <c r="A41" s="122">
        <v>44727</v>
      </c>
      <c r="B41" s="71" t="s">
        <v>652</v>
      </c>
      <c r="C41" s="71" t="s">
        <v>653</v>
      </c>
      <c r="D41" s="71" t="s">
        <v>651</v>
      </c>
      <c r="E41" s="71" t="s">
        <v>600</v>
      </c>
      <c r="H41" s="125">
        <v>2418</v>
      </c>
      <c r="I41" s="128">
        <v>149257</v>
      </c>
      <c r="L41" s="21">
        <f t="shared" si="0"/>
        <v>1.6193653856461383E-2</v>
      </c>
      <c r="Q41" s="32">
        <f>L41/US!$I$3</f>
        <v>0.71739811024901012</v>
      </c>
    </row>
    <row r="42" spans="1:27">
      <c r="A42" s="122">
        <v>44727</v>
      </c>
      <c r="B42" s="71" t="s">
        <v>654</v>
      </c>
      <c r="C42" s="71" t="s">
        <v>655</v>
      </c>
      <c r="D42" s="71" t="s">
        <v>651</v>
      </c>
      <c r="E42" s="71" t="s">
        <v>588</v>
      </c>
      <c r="H42" s="129">
        <v>6</v>
      </c>
      <c r="I42" s="133">
        <v>246</v>
      </c>
      <c r="L42" s="21">
        <f t="shared" si="0"/>
        <v>2.0408163265306121E-2</v>
      </c>
      <c r="Q42" s="32">
        <f>L42/US!$I$3</f>
        <v>0.90410588554985727</v>
      </c>
    </row>
    <row r="43" spans="1:27">
      <c r="A43" s="122">
        <v>44727</v>
      </c>
      <c r="B43" s="71" t="s">
        <v>372</v>
      </c>
      <c r="C43" s="71" t="s">
        <v>656</v>
      </c>
      <c r="D43" s="71" t="s">
        <v>651</v>
      </c>
      <c r="E43" s="71" t="s">
        <v>588</v>
      </c>
      <c r="H43" s="129">
        <v>10</v>
      </c>
      <c r="I43" s="133">
        <v>122</v>
      </c>
      <c r="L43" s="21">
        <f t="shared" si="0"/>
        <v>7.43801652892562E-2</v>
      </c>
      <c r="Q43" s="32">
        <f>L43/US!$I$3</f>
        <v>3.2951297151031991</v>
      </c>
    </row>
    <row r="44" spans="1:27">
      <c r="A44" s="136">
        <v>44727</v>
      </c>
      <c r="B44" s="83" t="s">
        <v>657</v>
      </c>
      <c r="C44" s="83" t="s">
        <v>658</v>
      </c>
      <c r="D44" s="83" t="s">
        <v>651</v>
      </c>
      <c r="E44" s="83" t="s">
        <v>659</v>
      </c>
      <c r="F44" s="86"/>
      <c r="G44" s="86"/>
      <c r="H44" s="98">
        <v>5</v>
      </c>
      <c r="I44" s="137">
        <v>5</v>
      </c>
      <c r="J44" s="86"/>
      <c r="K44" s="86"/>
      <c r="L44" s="138">
        <f t="shared" si="0"/>
        <v>1</v>
      </c>
      <c r="M44" s="86"/>
      <c r="N44" s="86"/>
      <c r="O44" s="86"/>
      <c r="P44" s="86"/>
      <c r="Q44" s="32">
        <f>L44/US!$I$3</f>
        <v>44.301188391943008</v>
      </c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1:27">
      <c r="A45" s="122">
        <v>44727</v>
      </c>
      <c r="B45" s="71" t="s">
        <v>259</v>
      </c>
      <c r="C45" s="71" t="s">
        <v>296</v>
      </c>
      <c r="D45" s="71" t="s">
        <v>254</v>
      </c>
      <c r="E45" s="71" t="s">
        <v>588</v>
      </c>
      <c r="H45" s="125">
        <v>3005</v>
      </c>
      <c r="I45" s="128">
        <v>141535</v>
      </c>
      <c r="L45" s="21">
        <f t="shared" si="0"/>
        <v>2.1224582079217715E-2</v>
      </c>
      <c r="Q45" s="32">
        <f>L45/US!$I$3</f>
        <v>0.94027420923168137</v>
      </c>
    </row>
    <row r="46" spans="1:27">
      <c r="A46" s="122">
        <v>44727</v>
      </c>
      <c r="B46" s="71" t="s">
        <v>284</v>
      </c>
      <c r="C46" s="71" t="s">
        <v>285</v>
      </c>
      <c r="D46" s="71" t="s">
        <v>254</v>
      </c>
      <c r="E46" s="71" t="s">
        <v>588</v>
      </c>
      <c r="H46" s="125">
        <v>1609</v>
      </c>
      <c r="I46" s="128">
        <v>130864</v>
      </c>
      <c r="L46" s="21">
        <f t="shared" si="0"/>
        <v>1.2287659613488915E-2</v>
      </c>
      <c r="Q46" s="32">
        <f>L46/US!$I$3</f>
        <v>0.54435792343324207</v>
      </c>
    </row>
    <row r="47" spans="1:27">
      <c r="A47" s="122">
        <v>44727</v>
      </c>
      <c r="B47" s="71" t="s">
        <v>281</v>
      </c>
      <c r="C47" s="71" t="s">
        <v>282</v>
      </c>
      <c r="D47" s="71" t="s">
        <v>254</v>
      </c>
      <c r="E47" s="71" t="s">
        <v>588</v>
      </c>
      <c r="H47" s="125">
        <v>7007</v>
      </c>
      <c r="I47" s="128">
        <v>341414</v>
      </c>
      <c r="L47" s="21">
        <f t="shared" si="0"/>
        <v>2.052060114875532E-2</v>
      </c>
      <c r="Q47" s="32">
        <f>L47/US!$I$3</f>
        <v>0.90908701740693154</v>
      </c>
    </row>
    <row r="48" spans="1:27">
      <c r="A48" s="122">
        <v>44727</v>
      </c>
      <c r="B48" s="71" t="s">
        <v>160</v>
      </c>
      <c r="C48" s="71" t="s">
        <v>283</v>
      </c>
      <c r="D48" s="71" t="s">
        <v>254</v>
      </c>
      <c r="E48" s="71" t="s">
        <v>588</v>
      </c>
      <c r="H48" s="129">
        <v>63</v>
      </c>
      <c r="I48" s="128">
        <v>2573</v>
      </c>
      <c r="L48" s="21">
        <f t="shared" si="0"/>
        <v>2.410575427682737E-2</v>
      </c>
      <c r="Q48" s="32">
        <f>L48/US!$I$3</f>
        <v>1.0679135615476152</v>
      </c>
    </row>
    <row r="49" spans="1:17" ht="16">
      <c r="A49" s="122">
        <v>44727</v>
      </c>
      <c r="B49" s="71" t="s">
        <v>660</v>
      </c>
      <c r="C49" s="71" t="s">
        <v>264</v>
      </c>
      <c r="D49" s="71" t="s">
        <v>254</v>
      </c>
      <c r="E49" s="71" t="s">
        <v>600</v>
      </c>
      <c r="H49" s="129">
        <v>544</v>
      </c>
      <c r="I49" s="128">
        <v>30855</v>
      </c>
      <c r="L49" s="21">
        <f t="shared" si="0"/>
        <v>1.759901471446166E-2</v>
      </c>
      <c r="Q49" s="32">
        <f>L49/US!$I$3</f>
        <v>0.77965726637794308</v>
      </c>
    </row>
    <row r="50" spans="1:17" ht="16">
      <c r="A50" s="122">
        <v>44727</v>
      </c>
      <c r="B50" s="71" t="s">
        <v>661</v>
      </c>
      <c r="C50" s="71" t="s">
        <v>662</v>
      </c>
      <c r="D50" s="71" t="s">
        <v>663</v>
      </c>
      <c r="E50" s="71" t="s">
        <v>600</v>
      </c>
      <c r="H50" s="125">
        <v>3271</v>
      </c>
      <c r="I50" s="128">
        <v>288362</v>
      </c>
      <c r="L50" s="21">
        <f t="shared" si="0"/>
        <v>1.1339952351392872E-2</v>
      </c>
      <c r="Q50" s="32">
        <f>L50/US!$I$3</f>
        <v>0.50237336547471267</v>
      </c>
    </row>
    <row r="51" spans="1:17" ht="16">
      <c r="A51" s="122">
        <v>44727</v>
      </c>
      <c r="B51" s="71" t="s">
        <v>664</v>
      </c>
      <c r="C51" s="71" t="s">
        <v>665</v>
      </c>
      <c r="D51" s="71" t="s">
        <v>663</v>
      </c>
      <c r="E51" s="71" t="s">
        <v>588</v>
      </c>
      <c r="H51" s="125">
        <v>8541</v>
      </c>
      <c r="I51" s="128">
        <v>404479</v>
      </c>
      <c r="L51" s="21">
        <f t="shared" si="0"/>
        <v>2.1113632879909413E-2</v>
      </c>
      <c r="Q51" s="32">
        <f>L51/US!$I$3</f>
        <v>0.93535902785118907</v>
      </c>
    </row>
    <row r="52" spans="1:17" ht="16">
      <c r="A52" s="122">
        <v>44727</v>
      </c>
      <c r="B52" s="71" t="s">
        <v>666</v>
      </c>
      <c r="C52" s="71" t="s">
        <v>667</v>
      </c>
      <c r="D52" s="71" t="s">
        <v>663</v>
      </c>
      <c r="E52" s="71" t="s">
        <v>659</v>
      </c>
      <c r="H52" s="129">
        <v>103</v>
      </c>
      <c r="I52" s="128">
        <v>1914</v>
      </c>
      <c r="L52" s="21">
        <f t="shared" si="0"/>
        <v>5.3319393622582333E-2</v>
      </c>
      <c r="Q52" s="32">
        <f>L52/US!$I$3</f>
        <v>2.3621125018181846</v>
      </c>
    </row>
    <row r="53" spans="1:17" ht="16">
      <c r="A53" s="122">
        <v>44727</v>
      </c>
      <c r="B53" s="71" t="s">
        <v>668</v>
      </c>
      <c r="C53" s="71" t="s">
        <v>669</v>
      </c>
      <c r="D53" s="71" t="s">
        <v>663</v>
      </c>
      <c r="E53" s="71" t="s">
        <v>588</v>
      </c>
      <c r="H53" s="129">
        <v>34</v>
      </c>
      <c r="I53" s="128">
        <v>1658</v>
      </c>
      <c r="L53" s="21">
        <f t="shared" si="0"/>
        <v>1.9915509957754977E-2</v>
      </c>
      <c r="Q53" s="32">
        <f>L53/US!$I$3</f>
        <v>0.88228075856012023</v>
      </c>
    </row>
    <row r="54" spans="1:17" ht="16">
      <c r="A54" s="122">
        <v>44727</v>
      </c>
      <c r="B54" s="71" t="s">
        <v>670</v>
      </c>
      <c r="C54" s="71" t="s">
        <v>462</v>
      </c>
      <c r="D54" s="71" t="s">
        <v>663</v>
      </c>
      <c r="E54" s="71" t="s">
        <v>588</v>
      </c>
      <c r="H54" s="125">
        <v>27200</v>
      </c>
      <c r="I54" s="128">
        <v>1255918</v>
      </c>
      <c r="L54" s="21">
        <f t="shared" si="0"/>
        <v>2.1656685911568996E-2</v>
      </c>
      <c r="Q54" s="32">
        <f>L54/US!$I$3</f>
        <v>0.95941692251355604</v>
      </c>
    </row>
    <row r="55" spans="1:17" ht="13">
      <c r="A55" s="122"/>
      <c r="L55" s="16" t="s">
        <v>80</v>
      </c>
      <c r="Q55" s="139">
        <f>AVERAGE(Q5:Q54)</f>
        <v>2.0439793265100499</v>
      </c>
    </row>
    <row r="56" spans="1:17" ht="13">
      <c r="A56" s="122"/>
      <c r="L56" s="16" t="s">
        <v>81</v>
      </c>
      <c r="Q56" s="139">
        <f>STDEV(Q5:Q54)</f>
        <v>6.1487064243102694</v>
      </c>
    </row>
    <row r="57" spans="1:17" ht="13">
      <c r="A57" s="71"/>
      <c r="I57" s="71"/>
    </row>
    <row r="58" spans="1:17" ht="13">
      <c r="A58" s="71" t="s">
        <v>671</v>
      </c>
      <c r="I58" s="71" t="s">
        <v>672</v>
      </c>
    </row>
    <row r="59" spans="1:17" ht="14">
      <c r="A59" s="140">
        <v>44728</v>
      </c>
      <c r="B59" s="141" t="s">
        <v>673</v>
      </c>
      <c r="C59" s="141" t="s">
        <v>674</v>
      </c>
      <c r="D59" s="142" t="s">
        <v>675</v>
      </c>
      <c r="E59" s="71" t="s">
        <v>588</v>
      </c>
      <c r="F59" s="71">
        <v>218</v>
      </c>
      <c r="H59" s="71">
        <v>1134</v>
      </c>
      <c r="I59" s="71">
        <v>47340</v>
      </c>
      <c r="L59" s="21">
        <f t="shared" ref="L59:L108" si="1">MAX(H59-1,0)/MAX(I59-1,1)</f>
        <v>2.3933754409683348E-2</v>
      </c>
      <c r="Q59" s="32">
        <f>L59/US!$I$3</f>
        <v>1.0602937630298788</v>
      </c>
    </row>
    <row r="60" spans="1:17" ht="14">
      <c r="A60" s="140">
        <v>44728</v>
      </c>
      <c r="B60" s="143" t="s">
        <v>676</v>
      </c>
      <c r="C60" s="143" t="s">
        <v>677</v>
      </c>
      <c r="D60" s="142" t="s">
        <v>675</v>
      </c>
      <c r="E60" s="71" t="s">
        <v>588</v>
      </c>
      <c r="F60" s="71">
        <v>145</v>
      </c>
      <c r="H60" s="71">
        <v>139</v>
      </c>
      <c r="I60" s="71">
        <v>7303</v>
      </c>
      <c r="L60" s="21">
        <f t="shared" si="1"/>
        <v>1.8898931799506986E-2</v>
      </c>
      <c r="Q60" s="32">
        <f>L60/US!$I$3</f>
        <v>0.83724513805644152</v>
      </c>
    </row>
    <row r="61" spans="1:17" ht="14">
      <c r="A61" s="140">
        <v>44728</v>
      </c>
      <c r="B61" s="143" t="s">
        <v>678</v>
      </c>
      <c r="C61" s="143" t="s">
        <v>449</v>
      </c>
      <c r="D61" s="142" t="s">
        <v>675</v>
      </c>
      <c r="E61" s="71" t="s">
        <v>588</v>
      </c>
      <c r="F61" s="71">
        <v>255</v>
      </c>
      <c r="H61" s="71">
        <v>56289</v>
      </c>
      <c r="I61" s="71">
        <v>3080776</v>
      </c>
      <c r="L61" s="21">
        <f t="shared" si="1"/>
        <v>1.8270727333219727E-2</v>
      </c>
      <c r="Q61" s="32">
        <f>L61/US!$I$3</f>
        <v>0.80941493364678962</v>
      </c>
    </row>
    <row r="62" spans="1:17" ht="14">
      <c r="A62" s="140">
        <v>44728</v>
      </c>
      <c r="B62" s="143" t="s">
        <v>679</v>
      </c>
      <c r="C62" s="143" t="s">
        <v>680</v>
      </c>
      <c r="D62" s="142" t="s">
        <v>675</v>
      </c>
      <c r="E62" s="71" t="s">
        <v>588</v>
      </c>
      <c r="F62" s="71">
        <v>533</v>
      </c>
      <c r="H62" s="71">
        <v>646</v>
      </c>
      <c r="I62" s="71">
        <v>7855</v>
      </c>
      <c r="L62" s="21">
        <f t="shared" si="1"/>
        <v>8.2123758594346827E-2</v>
      </c>
      <c r="Q62" s="32">
        <f>L62/US!$I$3</f>
        <v>3.6381801009426074</v>
      </c>
    </row>
    <row r="63" spans="1:17" ht="14">
      <c r="A63" s="140">
        <v>44728</v>
      </c>
      <c r="B63" s="143" t="s">
        <v>681</v>
      </c>
      <c r="C63" s="143" t="s">
        <v>682</v>
      </c>
      <c r="D63" s="142" t="s">
        <v>675</v>
      </c>
      <c r="E63" s="71" t="s">
        <v>588</v>
      </c>
      <c r="F63" s="71">
        <v>378</v>
      </c>
      <c r="H63" s="71">
        <v>1</v>
      </c>
      <c r="I63" s="71">
        <v>7</v>
      </c>
      <c r="L63" s="21">
        <f t="shared" si="1"/>
        <v>0</v>
      </c>
      <c r="Q63" s="32">
        <f>L63/US!$I$3</f>
        <v>0</v>
      </c>
    </row>
    <row r="64" spans="1:17" ht="14">
      <c r="A64" s="140">
        <v>44728</v>
      </c>
      <c r="B64" s="144" t="s">
        <v>377</v>
      </c>
      <c r="C64" s="144" t="s">
        <v>683</v>
      </c>
      <c r="D64" s="142" t="s">
        <v>684</v>
      </c>
      <c r="E64" s="71" t="s">
        <v>588</v>
      </c>
      <c r="F64" s="71">
        <v>356</v>
      </c>
      <c r="H64" s="71">
        <v>826</v>
      </c>
      <c r="I64" s="71">
        <v>48064</v>
      </c>
      <c r="L64" s="21">
        <f t="shared" si="1"/>
        <v>1.7164970975594534E-2</v>
      </c>
      <c r="Q64" s="32">
        <f>L64/US!$I$3</f>
        <v>0.76042861293204722</v>
      </c>
    </row>
    <row r="65" spans="1:17" ht="14">
      <c r="A65" s="140">
        <v>44728</v>
      </c>
      <c r="B65" s="144" t="s">
        <v>685</v>
      </c>
      <c r="C65" s="144" t="s">
        <v>686</v>
      </c>
      <c r="D65" s="142" t="s">
        <v>684</v>
      </c>
      <c r="E65" s="71" t="s">
        <v>687</v>
      </c>
      <c r="F65" s="71">
        <v>19</v>
      </c>
      <c r="H65" s="71">
        <v>312</v>
      </c>
      <c r="I65" s="71">
        <v>8477</v>
      </c>
      <c r="L65" s="21">
        <f t="shared" si="1"/>
        <v>3.6691835771590374E-2</v>
      </c>
      <c r="Q65" s="32">
        <f>L65/US!$I$3</f>
        <v>1.6254919289634586</v>
      </c>
    </row>
    <row r="66" spans="1:17" ht="14">
      <c r="A66" s="140">
        <v>44728</v>
      </c>
      <c r="B66" s="144" t="s">
        <v>688</v>
      </c>
      <c r="C66" s="144" t="s">
        <v>689</v>
      </c>
      <c r="D66" s="142" t="s">
        <v>684</v>
      </c>
      <c r="E66" s="71" t="s">
        <v>600</v>
      </c>
      <c r="F66" s="71">
        <v>56</v>
      </c>
      <c r="H66" s="71">
        <v>8209</v>
      </c>
      <c r="I66" s="71">
        <v>362552</v>
      </c>
      <c r="L66" s="21">
        <f t="shared" si="1"/>
        <v>2.2639573466905347E-2</v>
      </c>
      <c r="Q66" s="32">
        <f>L66/US!$I$3</f>
        <v>1.0029600092706081</v>
      </c>
    </row>
    <row r="67" spans="1:17" ht="14">
      <c r="A67" s="140">
        <v>44728</v>
      </c>
      <c r="B67" s="144" t="s">
        <v>690</v>
      </c>
      <c r="C67" s="145" t="s">
        <v>691</v>
      </c>
      <c r="D67" s="142" t="s">
        <v>684</v>
      </c>
      <c r="E67" s="71" t="s">
        <v>588</v>
      </c>
      <c r="F67" s="71">
        <v>499</v>
      </c>
      <c r="H67" s="71">
        <v>214</v>
      </c>
      <c r="I67" s="71">
        <v>13288</v>
      </c>
      <c r="L67" s="21">
        <f t="shared" si="1"/>
        <v>1.6030706705802665E-2</v>
      </c>
      <c r="Q67" s="32">
        <f>L67/US!$I$3</f>
        <v>0.71017935782974795</v>
      </c>
    </row>
    <row r="68" spans="1:17" ht="14">
      <c r="A68" s="140">
        <v>44728</v>
      </c>
      <c r="B68" s="144" t="s">
        <v>349</v>
      </c>
      <c r="C68" s="145" t="s">
        <v>692</v>
      </c>
      <c r="D68" s="142" t="s">
        <v>684</v>
      </c>
      <c r="E68" s="71" t="s">
        <v>588</v>
      </c>
      <c r="F68" s="71">
        <v>55</v>
      </c>
      <c r="H68" s="71">
        <v>78</v>
      </c>
      <c r="I68" s="71">
        <v>33536</v>
      </c>
      <c r="L68" s="21">
        <f t="shared" si="1"/>
        <v>2.2961085433129565E-3</v>
      </c>
      <c r="Q68" s="32">
        <f>L68/US!$I$3</f>
        <v>0.10172033714565712</v>
      </c>
    </row>
    <row r="69" spans="1:17" ht="18">
      <c r="A69" s="140">
        <v>44728</v>
      </c>
      <c r="B69" s="146" t="s">
        <v>225</v>
      </c>
      <c r="C69" s="146" t="s">
        <v>155</v>
      </c>
      <c r="D69" s="142" t="s">
        <v>693</v>
      </c>
      <c r="E69" s="71" t="s">
        <v>588</v>
      </c>
      <c r="F69" s="71">
        <v>44</v>
      </c>
      <c r="H69" s="71">
        <v>20</v>
      </c>
      <c r="I69" s="71">
        <v>724</v>
      </c>
      <c r="L69" s="21">
        <f t="shared" si="1"/>
        <v>2.6279391424619641E-2</v>
      </c>
      <c r="Q69" s="32">
        <f>L69/US!$I$3</f>
        <v>1.1642082703276864</v>
      </c>
    </row>
    <row r="70" spans="1:17" ht="18">
      <c r="A70" s="140">
        <v>44728</v>
      </c>
      <c r="B70" s="146" t="s">
        <v>694</v>
      </c>
      <c r="C70" s="146" t="s">
        <v>171</v>
      </c>
      <c r="D70" s="147" t="s">
        <v>693</v>
      </c>
      <c r="E70" s="71" t="s">
        <v>600</v>
      </c>
      <c r="F70" s="71">
        <v>295</v>
      </c>
      <c r="H70" s="71">
        <f>57246</f>
        <v>57246</v>
      </c>
      <c r="I70" s="71">
        <v>2583180</v>
      </c>
      <c r="L70" s="21">
        <f t="shared" si="1"/>
        <v>2.2160678760550469E-2</v>
      </c>
      <c r="Q70" s="32">
        <f>L70/US!$I$3</f>
        <v>0.98174440466447643</v>
      </c>
    </row>
    <row r="71" spans="1:17" ht="18">
      <c r="A71" s="140">
        <v>44728</v>
      </c>
      <c r="B71" s="71" t="s">
        <v>695</v>
      </c>
      <c r="C71" s="146" t="s">
        <v>696</v>
      </c>
      <c r="D71" s="142" t="s">
        <v>693</v>
      </c>
      <c r="E71" s="71" t="s">
        <v>588</v>
      </c>
      <c r="F71" s="71">
        <v>98</v>
      </c>
      <c r="H71" s="71">
        <v>3</v>
      </c>
      <c r="I71" s="71">
        <v>17</v>
      </c>
      <c r="L71" s="21">
        <f t="shared" si="1"/>
        <v>0.125</v>
      </c>
      <c r="Q71" s="32">
        <f>L71/US!$I$3</f>
        <v>5.537648548992876</v>
      </c>
    </row>
    <row r="72" spans="1:17" ht="18">
      <c r="A72" s="140">
        <v>44728</v>
      </c>
      <c r="B72" s="146" t="s">
        <v>185</v>
      </c>
      <c r="C72" s="146" t="s">
        <v>186</v>
      </c>
      <c r="D72" s="142" t="s">
        <v>693</v>
      </c>
      <c r="E72" s="71" t="s">
        <v>697</v>
      </c>
      <c r="F72" s="71">
        <v>116</v>
      </c>
      <c r="H72" s="71">
        <v>6207</v>
      </c>
      <c r="I72" s="71">
        <v>241783</v>
      </c>
      <c r="L72" s="21">
        <f t="shared" si="1"/>
        <v>2.5667750287449026E-2</v>
      </c>
      <c r="Q72" s="32">
        <f>L72/US!$I$3</f>
        <v>1.1371118410816285</v>
      </c>
    </row>
    <row r="73" spans="1:17" ht="18">
      <c r="A73" s="140">
        <v>44728</v>
      </c>
      <c r="B73" s="71" t="s">
        <v>698</v>
      </c>
      <c r="C73" s="146" t="s">
        <v>699</v>
      </c>
      <c r="D73" s="142" t="s">
        <v>693</v>
      </c>
      <c r="E73" s="71" t="s">
        <v>700</v>
      </c>
      <c r="F73" s="71">
        <v>228</v>
      </c>
      <c r="H73" s="71">
        <v>486</v>
      </c>
      <c r="I73" s="71">
        <v>8982</v>
      </c>
      <c r="L73" s="21">
        <f t="shared" si="1"/>
        <v>5.400289500055673E-2</v>
      </c>
      <c r="Q73" s="32">
        <f>L73/US!$I$3</f>
        <v>2.3923924251299811</v>
      </c>
    </row>
    <row r="74" spans="1:17" ht="14">
      <c r="A74" s="140">
        <v>44728</v>
      </c>
      <c r="B74" s="71" t="s">
        <v>701</v>
      </c>
      <c r="C74" s="71" t="s">
        <v>702</v>
      </c>
      <c r="D74" s="142" t="s">
        <v>703</v>
      </c>
      <c r="E74" s="71" t="s">
        <v>697</v>
      </c>
      <c r="F74" s="71">
        <v>156</v>
      </c>
      <c r="H74" s="71">
        <v>367</v>
      </c>
      <c r="I74" s="71">
        <v>15773</v>
      </c>
      <c r="L74" s="21">
        <f t="shared" si="1"/>
        <v>2.3205680953588638E-2</v>
      </c>
      <c r="Q74" s="32">
        <f>L74/US!$I$3</f>
        <v>1.0280392436882539</v>
      </c>
    </row>
    <row r="75" spans="1:17" ht="14">
      <c r="A75" s="140">
        <v>44728</v>
      </c>
      <c r="B75" s="71" t="s">
        <v>704</v>
      </c>
      <c r="C75" s="71" t="s">
        <v>705</v>
      </c>
      <c r="D75" s="142" t="s">
        <v>703</v>
      </c>
      <c r="E75" s="71" t="s">
        <v>706</v>
      </c>
      <c r="F75" s="71">
        <v>90</v>
      </c>
      <c r="H75" s="71">
        <v>50</v>
      </c>
      <c r="I75" s="71">
        <v>1949</v>
      </c>
      <c r="L75" s="21">
        <f t="shared" si="1"/>
        <v>2.5154004106776182E-2</v>
      </c>
      <c r="Q75" s="32">
        <f>L75/US!$I$3</f>
        <v>1.1143522747459997</v>
      </c>
    </row>
    <row r="76" spans="1:17" ht="14">
      <c r="A76" s="140">
        <v>44728</v>
      </c>
      <c r="B76" s="71" t="s">
        <v>707</v>
      </c>
      <c r="C76" s="71" t="s">
        <v>708</v>
      </c>
      <c r="D76" s="142" t="s">
        <v>703</v>
      </c>
      <c r="E76" s="71" t="s">
        <v>588</v>
      </c>
      <c r="F76" s="71">
        <v>35</v>
      </c>
      <c r="H76" s="71">
        <v>55</v>
      </c>
      <c r="I76" s="71">
        <v>2424</v>
      </c>
      <c r="L76" s="21">
        <f t="shared" si="1"/>
        <v>2.2286421791167972E-2</v>
      </c>
      <c r="Q76" s="32">
        <f>L76/US!$I$3</f>
        <v>0.98731497035283633</v>
      </c>
    </row>
    <row r="77" spans="1:17" ht="14">
      <c r="A77" s="140">
        <v>44728</v>
      </c>
      <c r="B77" s="71" t="s">
        <v>709</v>
      </c>
      <c r="C77" s="71" t="s">
        <v>710</v>
      </c>
      <c r="D77" s="142" t="s">
        <v>703</v>
      </c>
      <c r="E77" s="71" t="s">
        <v>588</v>
      </c>
      <c r="F77" s="71">
        <v>76</v>
      </c>
      <c r="H77" s="71">
        <v>1</v>
      </c>
      <c r="I77" s="71">
        <v>4</v>
      </c>
      <c r="L77" s="21">
        <f t="shared" si="1"/>
        <v>0</v>
      </c>
      <c r="Q77" s="32">
        <f>L77/US!$I$3</f>
        <v>0</v>
      </c>
    </row>
    <row r="78" spans="1:17" ht="14">
      <c r="A78" s="140">
        <v>44728</v>
      </c>
      <c r="B78" s="71" t="s">
        <v>711</v>
      </c>
      <c r="C78" s="71" t="s">
        <v>712</v>
      </c>
      <c r="D78" s="142" t="s">
        <v>703</v>
      </c>
      <c r="E78" s="71" t="s">
        <v>706</v>
      </c>
      <c r="F78" s="71">
        <v>259</v>
      </c>
      <c r="H78" s="71">
        <v>13</v>
      </c>
      <c r="I78" s="71">
        <v>215</v>
      </c>
      <c r="L78" s="21">
        <f t="shared" si="1"/>
        <v>5.6074766355140186E-2</v>
      </c>
      <c r="Q78" s="32">
        <f>L78/US!$I$3</f>
        <v>2.4841787883332529</v>
      </c>
    </row>
    <row r="79" spans="1:17" ht="14">
      <c r="A79" s="140">
        <v>44728</v>
      </c>
      <c r="B79" s="71" t="s">
        <v>630</v>
      </c>
      <c r="C79" s="71" t="s">
        <v>713</v>
      </c>
      <c r="D79" s="142" t="s">
        <v>714</v>
      </c>
      <c r="E79" s="71" t="s">
        <v>588</v>
      </c>
      <c r="F79" s="71">
        <v>33</v>
      </c>
      <c r="H79" s="71">
        <v>47</v>
      </c>
      <c r="I79" s="71">
        <v>1555</v>
      </c>
      <c r="L79" s="21">
        <f t="shared" si="1"/>
        <v>2.9601029601029602E-2</v>
      </c>
      <c r="Q79" s="32">
        <f>L79/US!$I$3</f>
        <v>1.311360788950694</v>
      </c>
    </row>
    <row r="80" spans="1:17" ht="14">
      <c r="A80" s="140">
        <v>44728</v>
      </c>
      <c r="B80" s="71" t="s">
        <v>715</v>
      </c>
      <c r="C80" s="71" t="s">
        <v>716</v>
      </c>
      <c r="D80" s="142" t="s">
        <v>714</v>
      </c>
      <c r="E80" s="71" t="s">
        <v>588</v>
      </c>
      <c r="F80" s="71">
        <v>76</v>
      </c>
      <c r="H80" s="71">
        <v>1634</v>
      </c>
      <c r="I80" s="71">
        <v>159557</v>
      </c>
      <c r="L80" s="21">
        <f t="shared" si="1"/>
        <v>1.0234651156960565E-2</v>
      </c>
      <c r="Q80" s="32">
        <f>L80/US!$I$3</f>
        <v>0.4534072090303275</v>
      </c>
    </row>
    <row r="81" spans="1:17" ht="14">
      <c r="A81" s="140">
        <v>44728</v>
      </c>
      <c r="B81" s="71" t="s">
        <v>717</v>
      </c>
      <c r="C81" s="71" t="s">
        <v>718</v>
      </c>
      <c r="D81" s="142" t="s">
        <v>714</v>
      </c>
      <c r="E81" s="71" t="s">
        <v>588</v>
      </c>
      <c r="F81" s="71">
        <v>78</v>
      </c>
      <c r="H81" s="71">
        <v>755</v>
      </c>
      <c r="I81" s="71">
        <v>33186</v>
      </c>
      <c r="L81" s="21">
        <f t="shared" si="1"/>
        <v>2.272110893475968E-2</v>
      </c>
      <c r="Q81" s="32">
        <f>L81/US!$I$3</f>
        <v>1.006572127392648</v>
      </c>
    </row>
    <row r="82" spans="1:17" ht="14">
      <c r="A82" s="140">
        <v>44728</v>
      </c>
      <c r="B82" s="71" t="s">
        <v>719</v>
      </c>
      <c r="C82" s="71" t="s">
        <v>720</v>
      </c>
      <c r="D82" s="142" t="s">
        <v>714</v>
      </c>
      <c r="E82" s="71" t="s">
        <v>588</v>
      </c>
      <c r="F82" s="71">
        <v>70</v>
      </c>
      <c r="H82" s="71">
        <v>24</v>
      </c>
      <c r="I82" s="71">
        <v>156</v>
      </c>
      <c r="L82" s="21">
        <f t="shared" si="1"/>
        <v>0.14838709677419354</v>
      </c>
      <c r="Q82" s="32">
        <f>L82/US!$I$3</f>
        <v>6.5737247291270267</v>
      </c>
    </row>
    <row r="83" spans="1:17" ht="14">
      <c r="A83" s="140">
        <v>44728</v>
      </c>
      <c r="B83" s="71" t="s">
        <v>721</v>
      </c>
      <c r="C83" s="71" t="s">
        <v>722</v>
      </c>
      <c r="D83" s="142" t="s">
        <v>714</v>
      </c>
      <c r="E83" s="71" t="s">
        <v>588</v>
      </c>
      <c r="F83" s="71">
        <v>430</v>
      </c>
      <c r="H83" s="71">
        <v>1488</v>
      </c>
      <c r="I83" s="71">
        <v>273766</v>
      </c>
      <c r="L83" s="21">
        <f t="shared" si="1"/>
        <v>5.4316658447938924E-3</v>
      </c>
      <c r="Q83" s="32">
        <f>L83/US!$I$3</f>
        <v>0.2406292518722965</v>
      </c>
    </row>
    <row r="84" spans="1:17" ht="14">
      <c r="A84" s="140">
        <v>44728</v>
      </c>
      <c r="B84" s="71" t="s">
        <v>723</v>
      </c>
      <c r="C84" s="71" t="s">
        <v>724</v>
      </c>
      <c r="D84" s="142" t="s">
        <v>725</v>
      </c>
      <c r="E84" s="71" t="s">
        <v>706</v>
      </c>
      <c r="F84" s="71">
        <v>212</v>
      </c>
      <c r="H84" s="71">
        <v>9073</v>
      </c>
      <c r="I84" s="71">
        <v>201618</v>
      </c>
      <c r="L84" s="21">
        <f t="shared" si="1"/>
        <v>4.4996205677100644E-2</v>
      </c>
      <c r="Q84" s="32">
        <f>L84/US!$I$3</f>
        <v>1.9933853846238512</v>
      </c>
    </row>
    <row r="85" spans="1:17" ht="14">
      <c r="A85" s="140">
        <v>44728</v>
      </c>
      <c r="B85" s="71" t="s">
        <v>726</v>
      </c>
      <c r="C85" s="71" t="s">
        <v>727</v>
      </c>
      <c r="D85" s="142" t="s">
        <v>725</v>
      </c>
      <c r="E85" s="71" t="s">
        <v>588</v>
      </c>
      <c r="F85" s="71">
        <v>13</v>
      </c>
      <c r="H85" s="71">
        <v>1942</v>
      </c>
      <c r="I85" s="71">
        <v>48109</v>
      </c>
      <c r="L85" s="21">
        <f t="shared" si="1"/>
        <v>4.0346719880269395E-2</v>
      </c>
      <c r="Q85" s="32">
        <f>L85/US!$I$3</f>
        <v>1.7874076384127668</v>
      </c>
    </row>
    <row r="86" spans="1:17" ht="14">
      <c r="A86" s="140">
        <v>44728</v>
      </c>
      <c r="B86" s="71" t="s">
        <v>728</v>
      </c>
      <c r="C86" s="71" t="s">
        <v>729</v>
      </c>
      <c r="D86" s="142" t="s">
        <v>725</v>
      </c>
      <c r="E86" s="71" t="s">
        <v>588</v>
      </c>
      <c r="F86" s="71">
        <v>35</v>
      </c>
      <c r="H86" s="71">
        <v>57</v>
      </c>
      <c r="I86" s="71">
        <v>486</v>
      </c>
      <c r="L86" s="21">
        <f t="shared" si="1"/>
        <v>0.1154639175257732</v>
      </c>
      <c r="Q86" s="32">
        <f>L86/US!$I$3</f>
        <v>5.1151887627810488</v>
      </c>
    </row>
    <row r="87" spans="1:17" ht="16">
      <c r="A87" s="140">
        <v>44728</v>
      </c>
      <c r="B87" s="71" t="s">
        <v>730</v>
      </c>
      <c r="C87" s="71" t="s">
        <v>731</v>
      </c>
      <c r="D87" s="142" t="s">
        <v>725</v>
      </c>
      <c r="E87" s="71" t="s">
        <v>588</v>
      </c>
      <c r="F87" s="71">
        <v>233</v>
      </c>
      <c r="H87" s="71">
        <v>181</v>
      </c>
      <c r="I87" s="128">
        <v>2937</v>
      </c>
      <c r="L87" s="21">
        <f t="shared" si="1"/>
        <v>6.1307901907356951E-2</v>
      </c>
      <c r="Q87" s="32">
        <f>L87/US!$I$3</f>
        <v>2.7160129123125825</v>
      </c>
    </row>
    <row r="88" spans="1:17" ht="14">
      <c r="A88" s="140">
        <v>44728</v>
      </c>
      <c r="B88" s="71" t="s">
        <v>732</v>
      </c>
      <c r="C88" s="71" t="s">
        <v>733</v>
      </c>
      <c r="D88" s="142" t="s">
        <v>725</v>
      </c>
      <c r="E88" s="71" t="s">
        <v>588</v>
      </c>
      <c r="H88" s="71">
        <v>3</v>
      </c>
      <c r="I88" s="71">
        <v>30</v>
      </c>
      <c r="L88" s="21">
        <f t="shared" si="1"/>
        <v>6.8965517241379309E-2</v>
      </c>
      <c r="Q88" s="32">
        <f>L88/US!$I$3</f>
        <v>3.0552543718581386</v>
      </c>
    </row>
    <row r="89" spans="1:17" ht="16">
      <c r="A89" s="140">
        <v>44728</v>
      </c>
      <c r="B89" s="71" t="s">
        <v>734</v>
      </c>
      <c r="C89" s="71" t="s">
        <v>453</v>
      </c>
      <c r="D89" s="142" t="s">
        <v>735</v>
      </c>
      <c r="E89" s="71" t="s">
        <v>588</v>
      </c>
      <c r="H89" s="71">
        <v>32349</v>
      </c>
      <c r="I89" s="128">
        <v>1708683</v>
      </c>
      <c r="L89" s="21">
        <f t="shared" si="1"/>
        <v>1.8931550750812615E-2</v>
      </c>
      <c r="Q89" s="32">
        <f>L89/US!$I$3</f>
        <v>0.83869019636337983</v>
      </c>
    </row>
    <row r="90" spans="1:17" ht="16">
      <c r="A90" s="140">
        <v>44728</v>
      </c>
      <c r="B90" s="71" t="s">
        <v>736</v>
      </c>
      <c r="C90" s="71" t="s">
        <v>737</v>
      </c>
      <c r="D90" s="142" t="s">
        <v>735</v>
      </c>
      <c r="E90" s="71" t="s">
        <v>588</v>
      </c>
      <c r="H90" s="71">
        <v>23</v>
      </c>
      <c r="I90" s="133">
        <v>549</v>
      </c>
      <c r="L90" s="21">
        <f t="shared" si="1"/>
        <v>4.0145985401459854E-2</v>
      </c>
      <c r="Q90" s="32">
        <f>L90/US!$I$3</f>
        <v>1.7785148624502667</v>
      </c>
    </row>
    <row r="91" spans="1:17" ht="14">
      <c r="A91" s="140">
        <v>44728</v>
      </c>
      <c r="B91" s="71" t="s">
        <v>410</v>
      </c>
      <c r="C91" s="71" t="s">
        <v>738</v>
      </c>
      <c r="D91" s="142" t="s">
        <v>735</v>
      </c>
      <c r="E91" s="71" t="s">
        <v>588</v>
      </c>
      <c r="H91" s="71">
        <v>29</v>
      </c>
      <c r="I91" s="71">
        <v>1622</v>
      </c>
      <c r="L91" s="21">
        <f t="shared" si="1"/>
        <v>1.7273288093769278E-2</v>
      </c>
      <c r="Q91" s="32">
        <f>L91/US!$I$3</f>
        <v>0.76522718999037898</v>
      </c>
    </row>
    <row r="92" spans="1:17" ht="16">
      <c r="A92" s="140">
        <v>44728</v>
      </c>
      <c r="B92" s="71" t="s">
        <v>204</v>
      </c>
      <c r="C92" s="71" t="s">
        <v>739</v>
      </c>
      <c r="D92" s="142" t="s">
        <v>735</v>
      </c>
      <c r="E92" s="71" t="s">
        <v>687</v>
      </c>
      <c r="H92" s="71">
        <v>4352</v>
      </c>
      <c r="I92" s="128">
        <v>185561</v>
      </c>
      <c r="L92" s="21">
        <f t="shared" si="1"/>
        <v>2.3447941366673851E-2</v>
      </c>
      <c r="Q92" s="32">
        <f>L92/US!$I$3</f>
        <v>1.0387716678882519</v>
      </c>
    </row>
    <row r="93" spans="1:17" ht="16">
      <c r="A93" s="140">
        <v>44728</v>
      </c>
      <c r="B93" s="71" t="s">
        <v>740</v>
      </c>
      <c r="C93" s="71" t="s">
        <v>183</v>
      </c>
      <c r="D93" s="142" t="s">
        <v>735</v>
      </c>
      <c r="E93" s="71" t="s">
        <v>588</v>
      </c>
      <c r="H93" s="71">
        <v>66</v>
      </c>
      <c r="I93" s="128">
        <v>4768</v>
      </c>
      <c r="L93" s="21">
        <f t="shared" si="1"/>
        <v>1.3635410111181035E-2</v>
      </c>
      <c r="Q93" s="32">
        <f>L93/US!$I$3</f>
        <v>0.60406487213683557</v>
      </c>
    </row>
    <row r="94" spans="1:17" ht="16">
      <c r="A94" s="140">
        <v>44728</v>
      </c>
      <c r="B94" s="71" t="s">
        <v>741</v>
      </c>
      <c r="C94" s="71" t="s">
        <v>742</v>
      </c>
      <c r="D94" s="142" t="s">
        <v>743</v>
      </c>
      <c r="E94" s="71" t="s">
        <v>588</v>
      </c>
      <c r="H94" s="71">
        <v>3794</v>
      </c>
      <c r="I94" s="128">
        <v>222591</v>
      </c>
      <c r="L94" s="21">
        <f t="shared" si="1"/>
        <v>1.7040298306303069E-2</v>
      </c>
      <c r="Q94" s="32">
        <f>L94/US!$I$3</f>
        <v>0.75490546552243964</v>
      </c>
    </row>
    <row r="95" spans="1:17" ht="16">
      <c r="A95" s="140">
        <v>44728</v>
      </c>
      <c r="B95" s="71" t="s">
        <v>744</v>
      </c>
      <c r="C95" s="71" t="s">
        <v>745</v>
      </c>
      <c r="D95" s="142" t="s">
        <v>743</v>
      </c>
      <c r="E95" s="71" t="s">
        <v>588</v>
      </c>
      <c r="H95" s="71">
        <v>481</v>
      </c>
      <c r="I95" s="128">
        <v>20806</v>
      </c>
      <c r="L95" s="21">
        <f t="shared" si="1"/>
        <v>2.3071377072819033E-2</v>
      </c>
      <c r="Q95" s="32">
        <f>L95/US!$I$3</f>
        <v>1.0220894221645105</v>
      </c>
    </row>
    <row r="96" spans="1:17" ht="16">
      <c r="A96" s="140">
        <v>44728</v>
      </c>
      <c r="B96" s="71" t="s">
        <v>746</v>
      </c>
      <c r="C96" s="71" t="s">
        <v>747</v>
      </c>
      <c r="D96" s="142" t="s">
        <v>743</v>
      </c>
      <c r="E96" s="71" t="s">
        <v>588</v>
      </c>
      <c r="H96" s="71">
        <v>439</v>
      </c>
      <c r="I96" s="128">
        <v>22566</v>
      </c>
      <c r="L96" s="21">
        <f t="shared" si="1"/>
        <v>1.9410591624196765E-2</v>
      </c>
      <c r="Q96" s="32">
        <f>L96/US!$I$3</f>
        <v>0.85991227634261191</v>
      </c>
    </row>
    <row r="97" spans="1:17" ht="16">
      <c r="A97" s="140">
        <v>44728</v>
      </c>
      <c r="B97" s="71" t="s">
        <v>748</v>
      </c>
      <c r="C97" s="71" t="s">
        <v>749</v>
      </c>
      <c r="D97" s="142" t="s">
        <v>743</v>
      </c>
      <c r="E97" s="71" t="s">
        <v>588</v>
      </c>
      <c r="H97" s="71">
        <v>40439</v>
      </c>
      <c r="I97" s="128">
        <v>6597673</v>
      </c>
      <c r="L97" s="21">
        <f t="shared" si="1"/>
        <v>6.1291316088462715E-3</v>
      </c>
      <c r="Q97" s="32">
        <f>L97/US!$I$3</f>
        <v>0.27152781408251142</v>
      </c>
    </row>
    <row r="98" spans="1:17" ht="16">
      <c r="A98" s="140">
        <v>44728</v>
      </c>
      <c r="B98" s="71" t="s">
        <v>750</v>
      </c>
      <c r="C98" s="71" t="s">
        <v>751</v>
      </c>
      <c r="D98" s="142" t="s">
        <v>743</v>
      </c>
      <c r="E98" s="71" t="s">
        <v>588</v>
      </c>
      <c r="H98" s="71">
        <v>468</v>
      </c>
      <c r="I98" s="128">
        <v>12598</v>
      </c>
      <c r="L98" s="21">
        <f t="shared" si="1"/>
        <v>3.7072318806064937E-2</v>
      </c>
      <c r="Q98" s="32">
        <f>L98/US!$I$3</f>
        <v>1.6423477795536545</v>
      </c>
    </row>
    <row r="99" spans="1:17" ht="16">
      <c r="A99" s="140">
        <v>44728</v>
      </c>
      <c r="B99" s="71" t="s">
        <v>752</v>
      </c>
      <c r="C99" s="71" t="s">
        <v>753</v>
      </c>
      <c r="D99" s="142" t="s">
        <v>754</v>
      </c>
      <c r="E99" s="71" t="s">
        <v>600</v>
      </c>
      <c r="H99" s="71">
        <v>8333</v>
      </c>
      <c r="I99" s="128">
        <v>1270301</v>
      </c>
      <c r="L99" s="21">
        <f t="shared" si="1"/>
        <v>6.5590805321577581E-3</v>
      </c>
      <c r="Q99" s="32">
        <f>L99/US!$I$3</f>
        <v>0.29057506233304664</v>
      </c>
    </row>
    <row r="100" spans="1:17" ht="16">
      <c r="A100" s="140">
        <v>44728</v>
      </c>
      <c r="B100" s="71" t="s">
        <v>755</v>
      </c>
      <c r="C100" s="71" t="s">
        <v>756</v>
      </c>
      <c r="D100" s="142" t="s">
        <v>754</v>
      </c>
      <c r="E100" s="71" t="s">
        <v>588</v>
      </c>
      <c r="H100" s="71">
        <v>133214</v>
      </c>
      <c r="I100" s="128">
        <v>18909435</v>
      </c>
      <c r="L100" s="21">
        <f t="shared" si="1"/>
        <v>7.0447904469271797E-3</v>
      </c>
      <c r="Q100" s="32">
        <f>L100/US!$I$3</f>
        <v>0.31209258877108137</v>
      </c>
    </row>
    <row r="101" spans="1:17" ht="16">
      <c r="A101" s="140">
        <v>44728</v>
      </c>
      <c r="B101" s="71" t="s">
        <v>757</v>
      </c>
      <c r="C101" s="71" t="s">
        <v>758</v>
      </c>
      <c r="D101" s="142" t="s">
        <v>754</v>
      </c>
      <c r="E101" s="71" t="s">
        <v>588</v>
      </c>
      <c r="H101" s="71">
        <v>476615</v>
      </c>
      <c r="I101" s="128">
        <v>74139464</v>
      </c>
      <c r="L101" s="21">
        <f t="shared" si="1"/>
        <v>6.4286141376556777E-3</v>
      </c>
      <c r="Q101" s="32">
        <f>L101/US!$I$3</f>
        <v>0.28479524601139244</v>
      </c>
    </row>
    <row r="102" spans="1:17" ht="16">
      <c r="A102" s="140">
        <v>44728</v>
      </c>
      <c r="B102" s="71" t="s">
        <v>759</v>
      </c>
      <c r="C102" s="71" t="s">
        <v>415</v>
      </c>
      <c r="D102" s="142" t="s">
        <v>754</v>
      </c>
      <c r="E102" s="71" t="s">
        <v>588</v>
      </c>
      <c r="H102" s="71">
        <v>17215</v>
      </c>
      <c r="I102" s="128">
        <v>659745</v>
      </c>
      <c r="L102" s="21">
        <f t="shared" si="1"/>
        <v>2.6091938691371198E-2</v>
      </c>
      <c r="Q102" s="32">
        <f>L102/US!$I$3</f>
        <v>1.1559038914774624</v>
      </c>
    </row>
    <row r="103" spans="1:17" ht="16">
      <c r="A103" s="140">
        <v>44728</v>
      </c>
      <c r="B103" s="71" t="s">
        <v>760</v>
      </c>
      <c r="C103" s="71" t="s">
        <v>761</v>
      </c>
      <c r="D103" s="142" t="s">
        <v>754</v>
      </c>
      <c r="E103" s="71" t="s">
        <v>762</v>
      </c>
      <c r="H103" s="71">
        <v>509</v>
      </c>
      <c r="I103" s="128">
        <v>25103</v>
      </c>
      <c r="L103" s="21">
        <f t="shared" si="1"/>
        <v>2.0237431280376066E-2</v>
      </c>
      <c r="Q103" s="32">
        <f>L103/US!$I$3</f>
        <v>0.89654225572094048</v>
      </c>
    </row>
    <row r="104" spans="1:17" ht="16">
      <c r="A104" s="140">
        <v>44728</v>
      </c>
      <c r="B104" s="71" t="s">
        <v>763</v>
      </c>
      <c r="C104" s="71" t="s">
        <v>764</v>
      </c>
      <c r="D104" s="142" t="s">
        <v>765</v>
      </c>
      <c r="E104" s="71" t="s">
        <v>697</v>
      </c>
      <c r="H104" s="71">
        <v>33</v>
      </c>
      <c r="I104" s="128">
        <v>1707</v>
      </c>
      <c r="L104" s="21">
        <f t="shared" si="1"/>
        <v>1.8757327080890972E-2</v>
      </c>
      <c r="Q104" s="32">
        <f>L104/US!$I$3</f>
        <v>0.8309718807398454</v>
      </c>
    </row>
    <row r="105" spans="1:17" ht="16">
      <c r="A105" s="140">
        <v>44728</v>
      </c>
      <c r="B105" s="71" t="s">
        <v>766</v>
      </c>
      <c r="C105" s="71" t="s">
        <v>767</v>
      </c>
      <c r="D105" s="142" t="s">
        <v>765</v>
      </c>
      <c r="E105" s="71" t="s">
        <v>588</v>
      </c>
      <c r="H105" s="71">
        <v>1213</v>
      </c>
      <c r="I105" s="128">
        <v>17449</v>
      </c>
      <c r="L105" s="21">
        <f t="shared" si="1"/>
        <v>6.9463548830811558E-2</v>
      </c>
      <c r="Q105" s="32">
        <f>L105/US!$I$3</f>
        <v>3.0773177631267155</v>
      </c>
    </row>
    <row r="106" spans="1:17" ht="16">
      <c r="A106" s="140">
        <v>44728</v>
      </c>
      <c r="B106" s="71" t="s">
        <v>768</v>
      </c>
      <c r="C106" s="71" t="s">
        <v>742</v>
      </c>
      <c r="D106" s="142" t="s">
        <v>765</v>
      </c>
      <c r="E106" s="71" t="s">
        <v>600</v>
      </c>
      <c r="H106" s="71">
        <v>3794</v>
      </c>
      <c r="I106" s="128">
        <v>222591</v>
      </c>
      <c r="L106" s="21">
        <f t="shared" si="1"/>
        <v>1.7040298306303069E-2</v>
      </c>
      <c r="Q106" s="32">
        <f>L106/US!$I$3</f>
        <v>0.75490546552243964</v>
      </c>
    </row>
    <row r="107" spans="1:17" ht="16">
      <c r="A107" s="140">
        <v>44728</v>
      </c>
      <c r="B107" s="71" t="s">
        <v>676</v>
      </c>
      <c r="C107" s="71" t="s">
        <v>769</v>
      </c>
      <c r="D107" s="142" t="s">
        <v>765</v>
      </c>
      <c r="E107" s="71" t="s">
        <v>588</v>
      </c>
      <c r="H107" s="71">
        <v>825</v>
      </c>
      <c r="I107" s="128">
        <v>69110</v>
      </c>
      <c r="L107" s="21">
        <f t="shared" si="1"/>
        <v>1.1923193795308861E-2</v>
      </c>
      <c r="Q107" s="32">
        <f>L107/US!$I$3</f>
        <v>0.52821165455962382</v>
      </c>
    </row>
    <row r="108" spans="1:17" ht="16">
      <c r="A108" s="140">
        <v>44728</v>
      </c>
      <c r="B108" s="71" t="s">
        <v>770</v>
      </c>
      <c r="C108" s="71" t="s">
        <v>771</v>
      </c>
      <c r="D108" s="142" t="s">
        <v>765</v>
      </c>
      <c r="E108" s="71" t="s">
        <v>600</v>
      </c>
      <c r="H108" s="71">
        <v>107</v>
      </c>
      <c r="I108" s="128">
        <v>10358</v>
      </c>
      <c r="L108" s="21">
        <f t="shared" si="1"/>
        <v>1.0234623925847253E-2</v>
      </c>
      <c r="Q108" s="32">
        <f>L108/US!$I$3</f>
        <v>0.45340600265964653</v>
      </c>
    </row>
    <row r="109" spans="1:17" ht="13">
      <c r="L109" s="16" t="s">
        <v>80</v>
      </c>
      <c r="Q109" s="139">
        <f>AVERAGE(Q59:Q108)</f>
        <v>1.3957324296582529</v>
      </c>
    </row>
    <row r="110" spans="1:17" ht="13">
      <c r="L110" s="16" t="s">
        <v>81</v>
      </c>
      <c r="Q110" s="139">
        <f>STDEV(Q59:Q108)</f>
        <v>1.3805803480306662</v>
      </c>
    </row>
    <row r="112" spans="1:17" ht="13">
      <c r="A112" s="71" t="s">
        <v>772</v>
      </c>
    </row>
    <row r="113" spans="1:17" ht="14">
      <c r="A113" s="140">
        <v>44757</v>
      </c>
      <c r="B113" s="148" t="s">
        <v>773</v>
      </c>
      <c r="C113" s="91" t="s">
        <v>774</v>
      </c>
      <c r="D113" s="149" t="s">
        <v>775</v>
      </c>
      <c r="H113" s="71">
        <v>28</v>
      </c>
      <c r="I113" s="71">
        <v>270</v>
      </c>
      <c r="L113" s="150">
        <f t="shared" ref="L113:L162" si="2">MAX(H113-1,0)/MAX(I113-1,1)</f>
        <v>0.10037174721189591</v>
      </c>
      <c r="M113" s="151"/>
      <c r="Q113" s="32">
        <f>L113/US!$I$3</f>
        <v>4.4465876824626811</v>
      </c>
    </row>
    <row r="114" spans="1:17" ht="14">
      <c r="A114" s="140">
        <v>44757</v>
      </c>
      <c r="B114" s="152" t="s">
        <v>776</v>
      </c>
      <c r="C114" s="153" t="s">
        <v>777</v>
      </c>
      <c r="D114" s="154" t="s">
        <v>775</v>
      </c>
      <c r="H114" s="71">
        <v>11</v>
      </c>
      <c r="I114" s="71">
        <v>456</v>
      </c>
      <c r="L114" s="150">
        <f t="shared" si="2"/>
        <v>2.197802197802198E-2</v>
      </c>
      <c r="Q114" s="32">
        <f>L114/US!$I$3</f>
        <v>0.97365249213061567</v>
      </c>
    </row>
    <row r="115" spans="1:17" ht="14">
      <c r="A115" s="140">
        <v>44757</v>
      </c>
      <c r="B115" s="155" t="s">
        <v>778</v>
      </c>
      <c r="C115" s="91" t="s">
        <v>779</v>
      </c>
      <c r="D115" s="154" t="s">
        <v>775</v>
      </c>
      <c r="H115" s="71">
        <v>1701</v>
      </c>
      <c r="I115" s="71">
        <v>75846</v>
      </c>
      <c r="L115" s="150">
        <f t="shared" si="2"/>
        <v>2.2414134089260993E-2</v>
      </c>
      <c r="Q115" s="32">
        <f>L115/US!$I$3</f>
        <v>0.99297277693062314</v>
      </c>
    </row>
    <row r="116" spans="1:17" ht="14">
      <c r="A116" s="140">
        <v>44757</v>
      </c>
      <c r="B116" s="155" t="s">
        <v>780</v>
      </c>
      <c r="C116" s="91" t="s">
        <v>781</v>
      </c>
      <c r="D116" s="154" t="s">
        <v>775</v>
      </c>
      <c r="H116" s="131">
        <v>16035</v>
      </c>
      <c r="I116" s="71">
        <v>636675</v>
      </c>
      <c r="L116" s="150">
        <f t="shared" si="2"/>
        <v>2.5184003116194474E-2</v>
      </c>
      <c r="Q116" s="32">
        <f>L116/US!$I$3</f>
        <v>1.1156812665138112</v>
      </c>
    </row>
    <row r="117" spans="1:17" ht="14">
      <c r="A117" s="140">
        <v>44757</v>
      </c>
      <c r="B117" s="155" t="s">
        <v>782</v>
      </c>
      <c r="C117" s="91" t="s">
        <v>783</v>
      </c>
      <c r="D117" s="71" t="s">
        <v>784</v>
      </c>
      <c r="H117" s="71">
        <v>745</v>
      </c>
      <c r="I117" s="71">
        <v>116525</v>
      </c>
      <c r="L117" s="150">
        <f t="shared" si="2"/>
        <v>6.3849507397617661E-3</v>
      </c>
      <c r="Q117" s="32">
        <f>L117/US!$I$3</f>
        <v>0.2828609055954619</v>
      </c>
    </row>
    <row r="118" spans="1:17" ht="16">
      <c r="A118" s="140">
        <v>44757</v>
      </c>
      <c r="B118" s="155" t="s">
        <v>785</v>
      </c>
      <c r="C118" s="91" t="s">
        <v>786</v>
      </c>
      <c r="D118" s="71" t="s">
        <v>784</v>
      </c>
      <c r="H118" s="131">
        <v>628015</v>
      </c>
      <c r="I118" s="128">
        <v>104892114</v>
      </c>
      <c r="L118" s="150">
        <f t="shared" si="2"/>
        <v>5.9872375723806805E-3</v>
      </c>
      <c r="Q118" s="32">
        <f>L118/US!$I$3</f>
        <v>0.26524173964135606</v>
      </c>
    </row>
    <row r="119" spans="1:17" ht="16">
      <c r="A119" s="140">
        <v>44757</v>
      </c>
      <c r="B119" s="155" t="s">
        <v>225</v>
      </c>
      <c r="C119" s="91" t="s">
        <v>787</v>
      </c>
      <c r="D119" s="71" t="s">
        <v>784</v>
      </c>
      <c r="H119" s="131">
        <v>78836</v>
      </c>
      <c r="I119" s="128">
        <v>383261</v>
      </c>
      <c r="L119" s="150">
        <f t="shared" si="2"/>
        <v>0.20569587225382246</v>
      </c>
      <c r="Q119" s="32">
        <f>L119/US!$I$3</f>
        <v>9.1125715881616323</v>
      </c>
    </row>
    <row r="120" spans="1:17" ht="14">
      <c r="A120" s="140">
        <v>44757</v>
      </c>
      <c r="B120" s="155" t="s">
        <v>788</v>
      </c>
      <c r="C120" s="91" t="s">
        <v>789</v>
      </c>
      <c r="D120" s="71" t="s">
        <v>784</v>
      </c>
      <c r="H120" s="71">
        <v>8</v>
      </c>
      <c r="I120" s="71">
        <v>261</v>
      </c>
      <c r="L120" s="150">
        <f t="shared" si="2"/>
        <v>2.6923076923076925E-2</v>
      </c>
      <c r="Q120" s="32">
        <f>L120/US!$I$3</f>
        <v>1.1927243028600041</v>
      </c>
    </row>
    <row r="121" spans="1:17" ht="16">
      <c r="A121" s="140">
        <v>44757</v>
      </c>
      <c r="B121" s="155" t="s">
        <v>790</v>
      </c>
      <c r="C121" s="91" t="s">
        <v>443</v>
      </c>
      <c r="D121" s="71" t="s">
        <v>784</v>
      </c>
      <c r="H121" s="131">
        <v>148928</v>
      </c>
      <c r="I121" s="128">
        <v>19083843</v>
      </c>
      <c r="L121" s="150">
        <f t="shared" si="2"/>
        <v>7.803826923320786E-3</v>
      </c>
      <c r="Q121" s="32">
        <f>L121/US!$I$3</f>
        <v>0.34571880670815114</v>
      </c>
    </row>
    <row r="122" spans="1:17" ht="14">
      <c r="A122" s="140">
        <v>44757</v>
      </c>
      <c r="B122" s="155" t="s">
        <v>791</v>
      </c>
      <c r="C122" s="91" t="s">
        <v>792</v>
      </c>
      <c r="D122" s="71" t="s">
        <v>793</v>
      </c>
      <c r="H122" s="71">
        <v>6</v>
      </c>
      <c r="I122" s="71">
        <v>115</v>
      </c>
      <c r="L122" s="150">
        <f t="shared" si="2"/>
        <v>4.3859649122807015E-2</v>
      </c>
      <c r="Q122" s="32">
        <f>L122/US!$I$3</f>
        <v>1.9430345785939915</v>
      </c>
    </row>
    <row r="123" spans="1:17" ht="16">
      <c r="A123" s="140">
        <v>44757</v>
      </c>
      <c r="B123" s="155" t="s">
        <v>794</v>
      </c>
      <c r="C123" s="91" t="s">
        <v>795</v>
      </c>
      <c r="D123" s="71" t="s">
        <v>793</v>
      </c>
      <c r="H123" s="156">
        <v>5661</v>
      </c>
      <c r="I123" s="128">
        <v>72507</v>
      </c>
      <c r="L123" s="150">
        <f t="shared" si="2"/>
        <v>7.8062505171985763E-2</v>
      </c>
      <c r="Q123" s="32">
        <f>L123/US!$I$3</f>
        <v>3.4582617479711666</v>
      </c>
    </row>
    <row r="124" spans="1:17" ht="14">
      <c r="A124" s="140">
        <v>44757</v>
      </c>
      <c r="B124" s="155" t="s">
        <v>160</v>
      </c>
      <c r="C124" s="91" t="s">
        <v>796</v>
      </c>
      <c r="D124" s="71" t="s">
        <v>793</v>
      </c>
      <c r="H124" s="71">
        <v>27</v>
      </c>
      <c r="I124" s="71">
        <v>1078</v>
      </c>
      <c r="L124" s="150">
        <f t="shared" si="2"/>
        <v>2.414113277623027E-2</v>
      </c>
      <c r="Q124" s="32">
        <f>L124/US!$I$3</f>
        <v>1.0694808711146873</v>
      </c>
    </row>
    <row r="125" spans="1:17" ht="16">
      <c r="A125" s="140">
        <v>44757</v>
      </c>
      <c r="B125" s="155" t="s">
        <v>797</v>
      </c>
      <c r="C125" s="91" t="s">
        <v>798</v>
      </c>
      <c r="D125" s="71" t="s">
        <v>793</v>
      </c>
      <c r="H125" s="131">
        <v>1886</v>
      </c>
      <c r="I125" s="128">
        <v>80998</v>
      </c>
      <c r="L125" s="150">
        <f t="shared" si="2"/>
        <v>2.3272466881489439E-2</v>
      </c>
      <c r="Q125" s="32">
        <f>L125/US!$I$3</f>
        <v>1.0309979396621181</v>
      </c>
    </row>
    <row r="126" spans="1:17" ht="16">
      <c r="A126" s="140">
        <v>44757</v>
      </c>
      <c r="B126" s="155" t="s">
        <v>799</v>
      </c>
      <c r="C126" s="91" t="s">
        <v>800</v>
      </c>
      <c r="D126" s="71" t="s">
        <v>793</v>
      </c>
      <c r="H126" s="131">
        <v>20119</v>
      </c>
      <c r="I126" s="128">
        <v>2832369</v>
      </c>
      <c r="L126" s="150">
        <f t="shared" si="2"/>
        <v>7.1028905848392583E-3</v>
      </c>
      <c r="Q126" s="32">
        <f>L126/US!$I$3</f>
        <v>0.31466649392632223</v>
      </c>
    </row>
    <row r="127" spans="1:17" ht="14">
      <c r="A127" s="140">
        <v>44757</v>
      </c>
      <c r="B127" s="155" t="s">
        <v>801</v>
      </c>
      <c r="C127" s="91" t="s">
        <v>802</v>
      </c>
      <c r="D127" s="71" t="s">
        <v>803</v>
      </c>
      <c r="H127" s="71">
        <v>27</v>
      </c>
      <c r="I127" s="71">
        <v>114</v>
      </c>
      <c r="L127" s="150">
        <f t="shared" si="2"/>
        <v>0.23008849557522124</v>
      </c>
      <c r="Q127" s="32">
        <f>L127/US!$I$3</f>
        <v>10.193193789296622</v>
      </c>
    </row>
    <row r="128" spans="1:17" ht="16">
      <c r="A128" s="140">
        <v>44757</v>
      </c>
      <c r="B128" s="155" t="s">
        <v>804</v>
      </c>
      <c r="C128" s="91" t="s">
        <v>805</v>
      </c>
      <c r="D128" s="71" t="s">
        <v>803</v>
      </c>
      <c r="H128" s="131">
        <v>9685</v>
      </c>
      <c r="I128" s="128">
        <v>177294</v>
      </c>
      <c r="L128" s="150">
        <f t="shared" si="2"/>
        <v>5.4621445855166303E-2</v>
      </c>
      <c r="Q128" s="32">
        <f>L128/US!$I$3</f>
        <v>2.4197949630700371</v>
      </c>
    </row>
    <row r="129" spans="1:17" ht="16">
      <c r="A129" s="140">
        <v>44757</v>
      </c>
      <c r="B129" s="155" t="s">
        <v>806</v>
      </c>
      <c r="C129" s="91" t="s">
        <v>807</v>
      </c>
      <c r="D129" s="71" t="s">
        <v>803</v>
      </c>
      <c r="H129" s="71">
        <v>767</v>
      </c>
      <c r="I129" s="128">
        <v>29139</v>
      </c>
      <c r="L129" s="150">
        <f t="shared" si="2"/>
        <v>2.6288695174685978E-2</v>
      </c>
      <c r="Q129" s="32">
        <f>L129/US!$I$3</f>
        <v>1.1646204375121267</v>
      </c>
    </row>
    <row r="130" spans="1:17" ht="14">
      <c r="A130" s="140">
        <v>44757</v>
      </c>
      <c r="B130" s="155" t="s">
        <v>685</v>
      </c>
      <c r="C130" s="91" t="s">
        <v>808</v>
      </c>
      <c r="D130" s="71" t="s">
        <v>803</v>
      </c>
      <c r="H130" s="71">
        <v>251</v>
      </c>
      <c r="I130" s="71">
        <v>22662</v>
      </c>
      <c r="L130" s="150">
        <f t="shared" si="2"/>
        <v>1.1032169807157672E-2</v>
      </c>
      <c r="Q130" s="32">
        <f>L130/US!$I$3</f>
        <v>0.48873823299879759</v>
      </c>
    </row>
    <row r="131" spans="1:17" ht="14">
      <c r="A131" s="140">
        <v>44757</v>
      </c>
      <c r="B131" s="155" t="s">
        <v>809</v>
      </c>
      <c r="C131" s="91" t="s">
        <v>810</v>
      </c>
      <c r="D131" s="71" t="s">
        <v>803</v>
      </c>
      <c r="H131" s="71">
        <v>360</v>
      </c>
      <c r="I131" s="71">
        <v>4801</v>
      </c>
      <c r="L131" s="150">
        <f t="shared" si="2"/>
        <v>7.4791666666666673E-2</v>
      </c>
      <c r="Q131" s="32">
        <f>L131/US!$I$3</f>
        <v>3.3133597151474046</v>
      </c>
    </row>
    <row r="132" spans="1:17" ht="16">
      <c r="A132" s="140">
        <v>44757</v>
      </c>
      <c r="B132" s="155" t="s">
        <v>811</v>
      </c>
      <c r="C132" s="91" t="s">
        <v>812</v>
      </c>
      <c r="D132" s="71" t="s">
        <v>813</v>
      </c>
      <c r="H132" s="71">
        <v>2657</v>
      </c>
      <c r="I132" s="128">
        <v>110505</v>
      </c>
      <c r="L132" s="150">
        <f t="shared" si="2"/>
        <v>2.4035329037862884E-2</v>
      </c>
      <c r="Q132" s="32">
        <f>L132/US!$I$3</f>
        <v>1.0647936397687019</v>
      </c>
    </row>
    <row r="133" spans="1:17" ht="16">
      <c r="A133" s="140">
        <v>44757</v>
      </c>
      <c r="B133" s="155" t="s">
        <v>814</v>
      </c>
      <c r="C133" s="91" t="s">
        <v>815</v>
      </c>
      <c r="D133" s="71" t="s">
        <v>813</v>
      </c>
      <c r="H133" s="71">
        <v>295</v>
      </c>
      <c r="I133" s="128">
        <v>14220</v>
      </c>
      <c r="L133" s="150">
        <f t="shared" si="2"/>
        <v>2.0676559533019199E-2</v>
      </c>
      <c r="Q133" s="32">
        <f>L133/US!$I$3</f>
        <v>0.91599615916950872</v>
      </c>
    </row>
    <row r="134" spans="1:17" ht="16">
      <c r="A134" s="140">
        <v>44757</v>
      </c>
      <c r="B134" s="155" t="s">
        <v>816</v>
      </c>
      <c r="C134" s="91" t="s">
        <v>817</v>
      </c>
      <c r="D134" s="71" t="s">
        <v>813</v>
      </c>
      <c r="H134" s="71">
        <v>2607</v>
      </c>
      <c r="I134" s="128">
        <v>126241</v>
      </c>
      <c r="L134" s="150">
        <f t="shared" si="2"/>
        <v>2.0643219264892269E-2</v>
      </c>
      <c r="Q134" s="32">
        <f>L134/US!$I$3</f>
        <v>0.91451914567017967</v>
      </c>
    </row>
    <row r="135" spans="1:17" ht="14">
      <c r="A135" s="140">
        <v>44757</v>
      </c>
      <c r="B135" s="155" t="s">
        <v>322</v>
      </c>
      <c r="C135" s="91" t="s">
        <v>818</v>
      </c>
      <c r="D135" s="71" t="s">
        <v>813</v>
      </c>
      <c r="H135" s="71">
        <v>160</v>
      </c>
      <c r="I135" s="71">
        <v>1287</v>
      </c>
      <c r="L135" s="150">
        <f t="shared" si="2"/>
        <v>0.12363919129082426</v>
      </c>
      <c r="Q135" s="32">
        <f>L135/US!$I$3</f>
        <v>5.4773631060022847</v>
      </c>
    </row>
    <row r="136" spans="1:17" ht="16">
      <c r="A136" s="140">
        <v>44757</v>
      </c>
      <c r="B136" s="155" t="s">
        <v>819</v>
      </c>
      <c r="C136" s="91" t="s">
        <v>820</v>
      </c>
      <c r="D136" s="71" t="s">
        <v>813</v>
      </c>
      <c r="H136" s="71">
        <v>68</v>
      </c>
      <c r="I136" s="128">
        <v>3409</v>
      </c>
      <c r="L136" s="150">
        <f t="shared" si="2"/>
        <v>1.9659624413145539E-2</v>
      </c>
      <c r="Q136" s="32">
        <f>L136/US!$I$3</f>
        <v>0.87094472484160257</v>
      </c>
    </row>
    <row r="137" spans="1:17" ht="16">
      <c r="A137" s="140">
        <v>44757</v>
      </c>
      <c r="B137" s="155" t="s">
        <v>821</v>
      </c>
      <c r="C137" s="91" t="s">
        <v>822</v>
      </c>
      <c r="D137" s="71" t="s">
        <v>823</v>
      </c>
      <c r="H137" s="71">
        <v>913</v>
      </c>
      <c r="I137" s="128">
        <v>899109</v>
      </c>
      <c r="L137" s="150">
        <f t="shared" si="2"/>
        <v>1.0143386556453729E-3</v>
      </c>
      <c r="Q137" s="32">
        <f>L137/US!$I$3</f>
        <v>4.4936407876975872E-2</v>
      </c>
    </row>
    <row r="138" spans="1:17" ht="16">
      <c r="A138" s="140">
        <v>44757</v>
      </c>
      <c r="B138" s="155" t="s">
        <v>824</v>
      </c>
      <c r="C138" s="91" t="s">
        <v>825</v>
      </c>
      <c r="D138" s="71" t="s">
        <v>823</v>
      </c>
      <c r="H138" s="71">
        <v>198</v>
      </c>
      <c r="I138" s="128">
        <v>16003</v>
      </c>
      <c r="L138" s="150">
        <f t="shared" si="2"/>
        <v>1.2310961129858768E-2</v>
      </c>
      <c r="Q138" s="32">
        <f>L138/US!$I$3</f>
        <v>0.54539020829976081</v>
      </c>
    </row>
    <row r="139" spans="1:17" ht="16">
      <c r="A139" s="140">
        <v>44757</v>
      </c>
      <c r="B139" s="155" t="s">
        <v>826</v>
      </c>
      <c r="C139" s="91" t="s">
        <v>827</v>
      </c>
      <c r="D139" s="71" t="s">
        <v>823</v>
      </c>
      <c r="H139" s="71">
        <v>690</v>
      </c>
      <c r="I139" s="128">
        <v>37997</v>
      </c>
      <c r="L139" s="150">
        <f t="shared" si="2"/>
        <v>1.813348773555111E-2</v>
      </c>
      <c r="Q139" s="32">
        <f>L139/US!$I$3</f>
        <v>0.80333505637563773</v>
      </c>
    </row>
    <row r="140" spans="1:17" ht="16">
      <c r="A140" s="140">
        <v>44757</v>
      </c>
      <c r="B140" s="155" t="s">
        <v>390</v>
      </c>
      <c r="C140" s="91" t="s">
        <v>828</v>
      </c>
      <c r="D140" s="71" t="s">
        <v>823</v>
      </c>
      <c r="H140" s="71">
        <v>1349</v>
      </c>
      <c r="I140" s="128">
        <v>55274</v>
      </c>
      <c r="L140" s="150">
        <f t="shared" si="2"/>
        <v>2.4388037559025202E-2</v>
      </c>
      <c r="Q140" s="32">
        <f>L140/US!$I$3</f>
        <v>1.0804190464121575</v>
      </c>
    </row>
    <row r="141" spans="1:17" ht="16">
      <c r="A141" s="140">
        <v>44757</v>
      </c>
      <c r="B141" s="157" t="s">
        <v>218</v>
      </c>
      <c r="C141" s="91" t="s">
        <v>219</v>
      </c>
      <c r="D141" s="71" t="s">
        <v>208</v>
      </c>
      <c r="H141" s="71">
        <v>8824</v>
      </c>
      <c r="I141" s="128">
        <v>135263</v>
      </c>
      <c r="L141" s="150">
        <f t="shared" si="2"/>
        <v>6.5228963049489136E-2</v>
      </c>
      <c r="Q141" s="32">
        <f>L141/US!$I$3</f>
        <v>2.8897205806665074</v>
      </c>
    </row>
    <row r="142" spans="1:17" ht="16">
      <c r="A142" s="140">
        <v>44757</v>
      </c>
      <c r="B142" s="158" t="s">
        <v>225</v>
      </c>
      <c r="C142" s="91" t="s">
        <v>226</v>
      </c>
      <c r="D142" s="71" t="s">
        <v>208</v>
      </c>
      <c r="H142" s="71">
        <v>180</v>
      </c>
      <c r="I142" s="128">
        <v>8722</v>
      </c>
      <c r="L142" s="150">
        <f t="shared" si="2"/>
        <v>2.0525169131980277E-2</v>
      </c>
      <c r="Q142" s="32">
        <f>L142/US!$I$3</f>
        <v>0.90928938449235164</v>
      </c>
    </row>
    <row r="143" spans="1:17" ht="16">
      <c r="A143" s="140">
        <v>44757</v>
      </c>
      <c r="B143" s="158" t="s">
        <v>232</v>
      </c>
      <c r="C143" s="91" t="s">
        <v>233</v>
      </c>
      <c r="D143" s="71" t="s">
        <v>208</v>
      </c>
      <c r="H143" s="71">
        <v>1015</v>
      </c>
      <c r="I143" s="128">
        <v>46593</v>
      </c>
      <c r="L143" s="150">
        <f t="shared" si="2"/>
        <v>2.1763392857142856E-2</v>
      </c>
      <c r="Q143" s="32">
        <f>L143/US!$I$3</f>
        <v>0.96414416701215244</v>
      </c>
    </row>
    <row r="144" spans="1:17" ht="14">
      <c r="A144" s="140">
        <v>44757</v>
      </c>
      <c r="B144" s="158" t="s">
        <v>236</v>
      </c>
      <c r="C144" s="91" t="s">
        <v>237</v>
      </c>
      <c r="D144" s="71" t="s">
        <v>208</v>
      </c>
      <c r="H144" s="71">
        <v>3</v>
      </c>
      <c r="I144" s="71">
        <v>28</v>
      </c>
      <c r="L144" s="150">
        <f t="shared" si="2"/>
        <v>7.407407407407407E-2</v>
      </c>
      <c r="Q144" s="32">
        <f>L144/US!$I$3</f>
        <v>3.2815695105142968</v>
      </c>
    </row>
    <row r="145" spans="1:17" ht="16">
      <c r="A145" s="140">
        <v>44757</v>
      </c>
      <c r="B145" s="159" t="s">
        <v>250</v>
      </c>
      <c r="C145" s="91" t="s">
        <v>251</v>
      </c>
      <c r="D145" s="71" t="s">
        <v>208</v>
      </c>
      <c r="H145" s="71">
        <v>50</v>
      </c>
      <c r="I145" s="71">
        <v>1654</v>
      </c>
      <c r="L145" s="150">
        <f t="shared" si="2"/>
        <v>2.9643073200241985E-2</v>
      </c>
      <c r="Q145" s="32">
        <f>L145/US!$I$3</f>
        <v>1.3132233703600771</v>
      </c>
    </row>
    <row r="146" spans="1:17" ht="16">
      <c r="A146" s="140">
        <v>44757</v>
      </c>
      <c r="B146" s="158" t="s">
        <v>829</v>
      </c>
      <c r="C146" s="91" t="s">
        <v>830</v>
      </c>
      <c r="D146" s="71" t="s">
        <v>831</v>
      </c>
      <c r="H146" s="71">
        <v>4370</v>
      </c>
      <c r="I146" s="128">
        <v>183285</v>
      </c>
      <c r="L146" s="150">
        <f t="shared" si="2"/>
        <v>2.3837323497959452E-2</v>
      </c>
      <c r="Q146" s="32">
        <f>L146/US!$I$3</f>
        <v>1.0560217590427916</v>
      </c>
    </row>
    <row r="147" spans="1:17" ht="16">
      <c r="A147" s="140">
        <v>44757</v>
      </c>
      <c r="B147" s="158" t="s">
        <v>185</v>
      </c>
      <c r="C147" s="91" t="s">
        <v>832</v>
      </c>
      <c r="D147" s="71" t="s">
        <v>831</v>
      </c>
      <c r="H147" s="71">
        <v>41</v>
      </c>
      <c r="I147" s="133">
        <v>804</v>
      </c>
      <c r="L147" s="150">
        <f t="shared" si="2"/>
        <v>4.9813200498132003E-2</v>
      </c>
      <c r="Q147" s="32">
        <f>L147/US!$I$3</f>
        <v>2.206783979673375</v>
      </c>
    </row>
    <row r="148" spans="1:17" ht="16">
      <c r="A148" s="140">
        <v>44757</v>
      </c>
      <c r="B148" s="159" t="s">
        <v>833</v>
      </c>
      <c r="C148" s="91" t="s">
        <v>834</v>
      </c>
      <c r="D148" s="71" t="s">
        <v>831</v>
      </c>
      <c r="H148" s="71">
        <v>16</v>
      </c>
      <c r="I148" s="128">
        <v>1324</v>
      </c>
      <c r="L148" s="150">
        <f t="shared" si="2"/>
        <v>1.1337868480725623E-2</v>
      </c>
      <c r="Q148" s="32">
        <f>L148/US!$I$3</f>
        <v>0.50228104752769853</v>
      </c>
    </row>
    <row r="149" spans="1:17" ht="16">
      <c r="A149" s="140">
        <v>44757</v>
      </c>
      <c r="B149" s="159" t="s">
        <v>160</v>
      </c>
      <c r="C149" s="91" t="s">
        <v>835</v>
      </c>
      <c r="D149" s="71" t="s">
        <v>831</v>
      </c>
      <c r="H149" s="71">
        <v>70</v>
      </c>
      <c r="I149" s="128">
        <v>1183</v>
      </c>
      <c r="L149" s="150">
        <f t="shared" si="2"/>
        <v>5.8375634517766499E-2</v>
      </c>
      <c r="Q149" s="32">
        <f>L149/US!$I$3</f>
        <v>2.5861099822707847</v>
      </c>
    </row>
    <row r="150" spans="1:17" ht="14">
      <c r="A150" s="140">
        <v>44757</v>
      </c>
      <c r="B150" s="155" t="s">
        <v>836</v>
      </c>
      <c r="C150" s="91" t="s">
        <v>837</v>
      </c>
      <c r="D150" s="71" t="s">
        <v>838</v>
      </c>
      <c r="H150" s="71">
        <v>1</v>
      </c>
      <c r="I150" s="71">
        <v>26</v>
      </c>
      <c r="L150" s="150">
        <f t="shared" si="2"/>
        <v>0</v>
      </c>
      <c r="Q150" s="32">
        <f>L150/US!$I$3</f>
        <v>0</v>
      </c>
    </row>
    <row r="151" spans="1:17" ht="16">
      <c r="A151" s="140">
        <v>44757</v>
      </c>
      <c r="B151" s="155" t="s">
        <v>839</v>
      </c>
      <c r="C151" s="91" t="s">
        <v>840</v>
      </c>
      <c r="D151" s="71" t="s">
        <v>838</v>
      </c>
      <c r="H151" s="71">
        <v>75</v>
      </c>
      <c r="I151" s="128">
        <v>1784</v>
      </c>
      <c r="L151" s="150">
        <f t="shared" si="2"/>
        <v>4.1503084688726863E-2</v>
      </c>
      <c r="Q151" s="32">
        <f>L151/US!$I$3</f>
        <v>1.8386359736420541</v>
      </c>
    </row>
    <row r="152" spans="1:17" ht="16">
      <c r="A152" s="140">
        <v>44757</v>
      </c>
      <c r="B152" s="155" t="s">
        <v>841</v>
      </c>
      <c r="C152" s="91" t="s">
        <v>842</v>
      </c>
      <c r="D152" s="71" t="s">
        <v>838</v>
      </c>
      <c r="H152" s="71">
        <v>799</v>
      </c>
      <c r="I152" s="128">
        <v>28691</v>
      </c>
      <c r="L152" s="150">
        <f t="shared" si="2"/>
        <v>2.781456953642384E-2</v>
      </c>
      <c r="Q152" s="32">
        <f>L152/US!$I$3</f>
        <v>1.2322184850739115</v>
      </c>
    </row>
    <row r="153" spans="1:17" ht="16">
      <c r="A153" s="140">
        <v>44757</v>
      </c>
      <c r="B153" s="155" t="s">
        <v>843</v>
      </c>
      <c r="C153" s="91" t="s">
        <v>751</v>
      </c>
      <c r="D153" s="71" t="s">
        <v>838</v>
      </c>
      <c r="H153" s="71">
        <v>469</v>
      </c>
      <c r="I153" s="128">
        <v>12598</v>
      </c>
      <c r="L153" s="150">
        <f t="shared" si="2"/>
        <v>3.7151702786377708E-2</v>
      </c>
      <c r="Q153" s="32">
        <f>L153/US!$I$3</f>
        <v>1.6458645842207928</v>
      </c>
    </row>
    <row r="154" spans="1:17" ht="16">
      <c r="A154" s="140">
        <v>44757</v>
      </c>
      <c r="B154" s="160" t="s">
        <v>766</v>
      </c>
      <c r="C154" s="91" t="s">
        <v>767</v>
      </c>
      <c r="D154" s="71" t="s">
        <v>844</v>
      </c>
      <c r="H154" s="71">
        <v>1215</v>
      </c>
      <c r="I154" s="128">
        <v>17449</v>
      </c>
      <c r="L154" s="150">
        <f t="shared" si="2"/>
        <v>6.957817514901421E-2</v>
      </c>
      <c r="Q154" s="32">
        <f>L154/US!$I$3</f>
        <v>3.0823958452440858</v>
      </c>
    </row>
    <row r="155" spans="1:17" ht="16">
      <c r="A155" s="140">
        <v>44757</v>
      </c>
      <c r="B155" s="160" t="s">
        <v>252</v>
      </c>
      <c r="C155" s="91" t="s">
        <v>845</v>
      </c>
      <c r="D155" s="71" t="s">
        <v>844</v>
      </c>
      <c r="H155" s="71">
        <v>96</v>
      </c>
      <c r="I155" s="128">
        <v>22458</v>
      </c>
      <c r="L155" s="150">
        <f t="shared" si="2"/>
        <v>4.2303068085674843E-3</v>
      </c>
      <c r="Q155" s="32">
        <f>L155/US!$I$3</f>
        <v>0.18740761888206731</v>
      </c>
    </row>
    <row r="156" spans="1:17" ht="16">
      <c r="A156" s="140">
        <v>44757</v>
      </c>
      <c r="B156" s="160" t="s">
        <v>846</v>
      </c>
      <c r="C156" s="91" t="s">
        <v>847</v>
      </c>
      <c r="D156" s="71" t="s">
        <v>844</v>
      </c>
      <c r="H156" s="71">
        <v>895</v>
      </c>
      <c r="I156" s="128">
        <v>36505</v>
      </c>
      <c r="L156" s="150">
        <f t="shared" si="2"/>
        <v>2.4490466798159107E-2</v>
      </c>
      <c r="Q156" s="32">
        <f>L156/US!$I$3</f>
        <v>1.0849567834318719</v>
      </c>
    </row>
    <row r="157" spans="1:17" ht="16">
      <c r="A157" s="140">
        <v>44757</v>
      </c>
      <c r="B157" s="160" t="s">
        <v>385</v>
      </c>
      <c r="C157" s="91" t="s">
        <v>848</v>
      </c>
      <c r="D157" s="71" t="s">
        <v>844</v>
      </c>
      <c r="H157" s="71">
        <v>1238</v>
      </c>
      <c r="I157" s="128">
        <v>19076</v>
      </c>
      <c r="L157" s="150">
        <f t="shared" si="2"/>
        <v>6.4849279161205767E-2</v>
      </c>
      <c r="Q157" s="32">
        <f>L157/US!$I$3</f>
        <v>2.8729001332022808</v>
      </c>
    </row>
    <row r="158" spans="1:17" ht="16">
      <c r="A158" s="140">
        <v>44757</v>
      </c>
      <c r="B158" s="160" t="s">
        <v>160</v>
      </c>
      <c r="C158" s="91" t="s">
        <v>849</v>
      </c>
      <c r="D158" s="71" t="s">
        <v>844</v>
      </c>
      <c r="H158" s="71">
        <v>26</v>
      </c>
      <c r="I158" s="128">
        <v>1217</v>
      </c>
      <c r="L158" s="150">
        <f t="shared" si="2"/>
        <v>2.0559210526315791E-2</v>
      </c>
      <c r="Q158" s="32">
        <f>L158/US!$I$3</f>
        <v>0.91079745871593365</v>
      </c>
    </row>
    <row r="159" spans="1:17" ht="15">
      <c r="A159" s="140">
        <v>44757</v>
      </c>
      <c r="B159" s="161" t="s">
        <v>850</v>
      </c>
      <c r="C159" s="91" t="s">
        <v>851</v>
      </c>
      <c r="D159" s="71" t="s">
        <v>852</v>
      </c>
      <c r="H159" s="71">
        <v>17</v>
      </c>
      <c r="I159" s="71">
        <v>697</v>
      </c>
      <c r="L159" s="150">
        <f t="shared" si="2"/>
        <v>2.2988505747126436E-2</v>
      </c>
      <c r="Q159" s="32">
        <f>L159/US!$I$3</f>
        <v>1.0184181239527128</v>
      </c>
    </row>
    <row r="160" spans="1:17" ht="16">
      <c r="A160" s="140">
        <v>44757</v>
      </c>
      <c r="B160" s="161" t="s">
        <v>853</v>
      </c>
      <c r="C160" s="91" t="s">
        <v>854</v>
      </c>
      <c r="D160" s="71" t="s">
        <v>852</v>
      </c>
      <c r="H160" s="131">
        <v>3647</v>
      </c>
      <c r="I160" s="128">
        <v>114128</v>
      </c>
      <c r="L160" s="150">
        <f t="shared" si="2"/>
        <v>3.1946866210449759E-2</v>
      </c>
      <c r="Q160" s="32">
        <f>L160/US!$I$3</f>
        <v>1.4152841385213333</v>
      </c>
    </row>
    <row r="161" spans="1:17" ht="16">
      <c r="A161" s="140">
        <v>44757</v>
      </c>
      <c r="B161" s="161" t="s">
        <v>855</v>
      </c>
      <c r="C161" s="91" t="s">
        <v>856</v>
      </c>
      <c r="D161" s="71" t="s">
        <v>852</v>
      </c>
      <c r="H161" s="71">
        <v>151</v>
      </c>
      <c r="I161" s="128">
        <v>5548</v>
      </c>
      <c r="L161" s="150">
        <f t="shared" si="2"/>
        <v>2.7041644131963222E-2</v>
      </c>
      <c r="Q161" s="32">
        <f>L161/US!$I$3</f>
        <v>1.1979769711179828</v>
      </c>
    </row>
    <row r="162" spans="1:17" ht="16">
      <c r="A162" s="140">
        <v>44757</v>
      </c>
      <c r="B162" s="161" t="s">
        <v>225</v>
      </c>
      <c r="C162" s="91" t="s">
        <v>857</v>
      </c>
      <c r="D162" s="71" t="s">
        <v>852</v>
      </c>
      <c r="H162" s="71">
        <v>111</v>
      </c>
      <c r="I162" s="128">
        <v>2420</v>
      </c>
      <c r="L162" s="150">
        <f t="shared" si="2"/>
        <v>4.5473336089293097E-2</v>
      </c>
      <c r="Q162" s="32">
        <f>L162/US!$I$3</f>
        <v>2.0145228289019146</v>
      </c>
    </row>
    <row r="163" spans="1:17" ht="13">
      <c r="A163" s="140"/>
      <c r="L163" s="16" t="s">
        <v>80</v>
      </c>
      <c r="Q163" s="139">
        <f>AVERAGE(Q113:Q162)</f>
        <v>1.8010476110236278</v>
      </c>
    </row>
    <row r="164" spans="1:17" ht="13">
      <c r="A164" s="140"/>
      <c r="L164" s="16" t="s">
        <v>81</v>
      </c>
      <c r="Q164" s="139">
        <f>STDEV(Q113:Q162)</f>
        <v>1.9846830547301022</v>
      </c>
    </row>
    <row r="166" spans="1:17" ht="13">
      <c r="A166" s="120" t="s">
        <v>858</v>
      </c>
      <c r="B166" s="162" t="s">
        <v>859</v>
      </c>
      <c r="C166" s="163"/>
      <c r="D166" s="163"/>
      <c r="E166" s="163"/>
      <c r="F166" s="163"/>
      <c r="G166" s="163"/>
      <c r="H166" s="163"/>
      <c r="I166" s="163"/>
    </row>
    <row r="167" spans="1:17" ht="14">
      <c r="A167" s="164">
        <v>44757</v>
      </c>
      <c r="B167" s="120" t="s">
        <v>232</v>
      </c>
      <c r="C167" s="120" t="s">
        <v>481</v>
      </c>
      <c r="D167" s="120" t="s">
        <v>860</v>
      </c>
      <c r="E167" s="163"/>
      <c r="F167" s="163"/>
      <c r="G167" s="163"/>
      <c r="H167" s="125">
        <v>19945</v>
      </c>
      <c r="I167" s="165">
        <v>828742</v>
      </c>
      <c r="L167" s="150">
        <f t="shared" ref="L167:L216" si="3">MAX(H167-1,0)/MAX(I167-1,1)</f>
        <v>2.406541971496523E-2</v>
      </c>
      <c r="Q167" s="32">
        <f>L167/US!$I$3</f>
        <v>1.0661266925238542</v>
      </c>
    </row>
    <row r="168" spans="1:17" ht="14">
      <c r="A168" s="164">
        <v>44757</v>
      </c>
      <c r="B168" s="166" t="s">
        <v>861</v>
      </c>
      <c r="C168" s="120" t="s">
        <v>862</v>
      </c>
      <c r="D168" s="120" t="s">
        <v>860</v>
      </c>
      <c r="E168" s="163"/>
      <c r="F168" s="163"/>
      <c r="G168" s="163"/>
      <c r="H168" s="131">
        <v>1974</v>
      </c>
      <c r="I168" s="167">
        <v>69648</v>
      </c>
      <c r="L168" s="150">
        <f t="shared" si="3"/>
        <v>2.8328571223455425E-2</v>
      </c>
      <c r="Q168" s="32">
        <f>L168/US!$I$3</f>
        <v>1.2549893706448743</v>
      </c>
    </row>
    <row r="169" spans="1:17" ht="14">
      <c r="A169" s="164">
        <v>44757</v>
      </c>
      <c r="B169" s="166" t="s">
        <v>863</v>
      </c>
      <c r="C169" s="120" t="s">
        <v>864</v>
      </c>
      <c r="D169" s="120" t="s">
        <v>860</v>
      </c>
      <c r="E169" s="163"/>
      <c r="F169" s="163"/>
      <c r="G169" s="163"/>
      <c r="H169" s="120">
        <v>150</v>
      </c>
      <c r="I169" s="167">
        <v>5340</v>
      </c>
      <c r="L169" s="150">
        <f t="shared" si="3"/>
        <v>2.7907847911593932E-2</v>
      </c>
      <c r="Q169" s="32">
        <f>L169/US!$I$3</f>
        <v>1.236350827945216</v>
      </c>
    </row>
    <row r="170" spans="1:17" ht="14">
      <c r="A170" s="164">
        <v>44757</v>
      </c>
      <c r="B170" s="166" t="s">
        <v>865</v>
      </c>
      <c r="C170" s="120" t="s">
        <v>866</v>
      </c>
      <c r="D170" s="120" t="s">
        <v>860</v>
      </c>
      <c r="E170" s="163"/>
      <c r="F170" s="163"/>
      <c r="G170" s="163"/>
      <c r="H170" s="131">
        <v>113143</v>
      </c>
      <c r="I170" s="167">
        <v>21328039</v>
      </c>
      <c r="L170" s="150">
        <f t="shared" si="3"/>
        <v>5.3048480127426629E-3</v>
      </c>
      <c r="Q170" s="32">
        <f>L170/US!$I$3</f>
        <v>0.23501107120313719</v>
      </c>
    </row>
    <row r="171" spans="1:17" ht="14">
      <c r="A171" s="164">
        <v>44757</v>
      </c>
      <c r="B171" s="166" t="s">
        <v>867</v>
      </c>
      <c r="C171" s="120" t="s">
        <v>868</v>
      </c>
      <c r="D171" s="120" t="s">
        <v>860</v>
      </c>
      <c r="E171" s="163"/>
      <c r="F171" s="163"/>
      <c r="G171" s="163"/>
      <c r="H171" s="120">
        <v>41</v>
      </c>
      <c r="I171" s="167">
        <v>6398</v>
      </c>
      <c r="L171" s="150">
        <f t="shared" si="3"/>
        <v>6.2529310614350478E-3</v>
      </c>
      <c r="Q171" s="32">
        <f>L171/US!$I$3</f>
        <v>0.27701227695446623</v>
      </c>
    </row>
    <row r="172" spans="1:17" ht="14">
      <c r="A172" s="164">
        <v>44757</v>
      </c>
      <c r="B172" s="166" t="s">
        <v>869</v>
      </c>
      <c r="C172" s="120" t="s">
        <v>870</v>
      </c>
      <c r="D172" s="120" t="s">
        <v>871</v>
      </c>
      <c r="E172" s="163"/>
      <c r="F172" s="163"/>
      <c r="G172" s="163"/>
      <c r="H172" s="120">
        <v>56</v>
      </c>
      <c r="I172" s="167">
        <v>3979</v>
      </c>
      <c r="L172" s="150">
        <f t="shared" si="3"/>
        <v>1.3826043237807943E-2</v>
      </c>
      <c r="Q172" s="32">
        <f>L172/US!$I$3</f>
        <v>0.61251014619327937</v>
      </c>
    </row>
    <row r="173" spans="1:17" ht="14">
      <c r="A173" s="164">
        <v>44757</v>
      </c>
      <c r="B173" s="166" t="s">
        <v>872</v>
      </c>
      <c r="C173" s="120" t="s">
        <v>593</v>
      </c>
      <c r="D173" s="120" t="s">
        <v>871</v>
      </c>
      <c r="E173" s="163"/>
      <c r="F173" s="163"/>
      <c r="G173" s="163"/>
      <c r="H173" s="120">
        <v>566</v>
      </c>
      <c r="I173" s="167">
        <v>36031</v>
      </c>
      <c r="L173" s="150">
        <f t="shared" si="3"/>
        <v>1.5681376630585622E-2</v>
      </c>
      <c r="Q173" s="32">
        <f>L173/US!$I$3</f>
        <v>0.69470362035658617</v>
      </c>
    </row>
    <row r="174" spans="1:17" ht="14">
      <c r="A174" s="164">
        <v>44757</v>
      </c>
      <c r="B174" s="166" t="s">
        <v>873</v>
      </c>
      <c r="C174" s="120" t="s">
        <v>874</v>
      </c>
      <c r="D174" s="120" t="s">
        <v>871</v>
      </c>
      <c r="E174" s="163"/>
      <c r="F174" s="163"/>
      <c r="G174" s="163"/>
      <c r="H174" s="120">
        <v>35</v>
      </c>
      <c r="I174" s="168">
        <v>923</v>
      </c>
      <c r="L174" s="150">
        <f t="shared" si="3"/>
        <v>3.6876355748373099E-2</v>
      </c>
      <c r="Q174" s="32">
        <f>L174/US!$I$3</f>
        <v>1.6336663832169871</v>
      </c>
    </row>
    <row r="175" spans="1:17" ht="14">
      <c r="A175" s="164">
        <v>44757</v>
      </c>
      <c r="B175" s="166" t="s">
        <v>875</v>
      </c>
      <c r="C175" s="120" t="s">
        <v>876</v>
      </c>
      <c r="D175" s="120" t="s">
        <v>871</v>
      </c>
      <c r="E175" s="163"/>
      <c r="F175" s="163"/>
      <c r="G175" s="163"/>
      <c r="H175" s="120">
        <v>1920</v>
      </c>
      <c r="I175" s="165">
        <v>79328</v>
      </c>
      <c r="L175" s="150">
        <f t="shared" si="3"/>
        <v>2.4191006845084271E-2</v>
      </c>
      <c r="Q175" s="32">
        <f>L175/US!$I$3</f>
        <v>1.0716903516348613</v>
      </c>
    </row>
    <row r="176" spans="1:17" ht="14">
      <c r="A176" s="164">
        <v>44757</v>
      </c>
      <c r="B176" s="166" t="s">
        <v>877</v>
      </c>
      <c r="C176" s="120" t="s">
        <v>878</v>
      </c>
      <c r="D176" s="120" t="s">
        <v>871</v>
      </c>
      <c r="E176" s="163"/>
      <c r="F176" s="163"/>
      <c r="G176" s="163"/>
      <c r="H176" s="120">
        <v>408</v>
      </c>
      <c r="I176" s="165">
        <v>21863</v>
      </c>
      <c r="L176" s="150">
        <f t="shared" si="3"/>
        <v>1.8616777970908424E-2</v>
      </c>
      <c r="Q176" s="32">
        <f>L176/US!$I$3</f>
        <v>0.82474538814018861</v>
      </c>
    </row>
    <row r="177" spans="1:17" ht="14">
      <c r="A177" s="164">
        <v>44757</v>
      </c>
      <c r="B177" s="166" t="s">
        <v>879</v>
      </c>
      <c r="C177" s="120" t="s">
        <v>880</v>
      </c>
      <c r="D177" s="120" t="s">
        <v>881</v>
      </c>
      <c r="E177" s="163"/>
      <c r="F177" s="163"/>
      <c r="G177" s="163"/>
      <c r="H177" s="120">
        <v>204</v>
      </c>
      <c r="I177" s="165">
        <v>7392</v>
      </c>
      <c r="L177" s="150">
        <f t="shared" si="3"/>
        <v>2.7465836828575296E-2</v>
      </c>
      <c r="Q177" s="32">
        <f>L177/US!$I$3</f>
        <v>1.2167692116850806</v>
      </c>
    </row>
    <row r="178" spans="1:17" ht="14">
      <c r="A178" s="164">
        <v>44757</v>
      </c>
      <c r="B178" s="166" t="s">
        <v>882</v>
      </c>
      <c r="C178" s="120" t="s">
        <v>883</v>
      </c>
      <c r="D178" s="120" t="s">
        <v>881</v>
      </c>
      <c r="E178" s="163"/>
      <c r="F178" s="163"/>
      <c r="G178" s="163"/>
      <c r="H178" s="120">
        <v>2872</v>
      </c>
      <c r="I178" s="165">
        <v>196341</v>
      </c>
      <c r="L178" s="150">
        <f t="shared" si="3"/>
        <v>1.4622593460323928E-2</v>
      </c>
      <c r="Q178" s="32">
        <f>L178/US!$I$3</f>
        <v>0.64779826766460413</v>
      </c>
    </row>
    <row r="179" spans="1:17" ht="14">
      <c r="A179" s="164">
        <v>44757</v>
      </c>
      <c r="B179" s="120" t="s">
        <v>884</v>
      </c>
      <c r="C179" s="120" t="s">
        <v>885</v>
      </c>
      <c r="D179" s="120" t="s">
        <v>881</v>
      </c>
      <c r="E179" s="163"/>
      <c r="F179" s="163"/>
      <c r="G179" s="163"/>
      <c r="H179" s="120">
        <v>178</v>
      </c>
      <c r="I179" s="165">
        <v>81944</v>
      </c>
      <c r="L179" s="150">
        <f t="shared" si="3"/>
        <v>2.1600380752474281E-3</v>
      </c>
      <c r="Q179" s="32">
        <f>L179/US!$I$3</f>
        <v>9.5692253705306277E-2</v>
      </c>
    </row>
    <row r="180" spans="1:17" ht="14">
      <c r="A180" s="164">
        <v>44757</v>
      </c>
      <c r="B180" s="120" t="s">
        <v>886</v>
      </c>
      <c r="C180" s="120" t="s">
        <v>887</v>
      </c>
      <c r="D180" s="120" t="s">
        <v>881</v>
      </c>
      <c r="E180" s="163"/>
      <c r="F180" s="163"/>
      <c r="G180" s="163"/>
      <c r="H180" s="120">
        <v>495</v>
      </c>
      <c r="I180" s="165">
        <v>16707</v>
      </c>
      <c r="L180" s="150">
        <f t="shared" si="3"/>
        <v>2.9570214294265533E-2</v>
      </c>
      <c r="Q180" s="32">
        <f>L180/US!$I$3</f>
        <v>1.3099956342403833</v>
      </c>
    </row>
    <row r="181" spans="1:17" ht="14">
      <c r="A181" s="164">
        <v>44757</v>
      </c>
      <c r="B181" s="120" t="s">
        <v>888</v>
      </c>
      <c r="C181" s="120" t="s">
        <v>889</v>
      </c>
      <c r="D181" s="120" t="s">
        <v>881</v>
      </c>
      <c r="E181" s="163"/>
      <c r="F181" s="163"/>
      <c r="G181" s="163"/>
      <c r="H181" s="131">
        <v>8248</v>
      </c>
      <c r="I181" s="165">
        <v>378119</v>
      </c>
      <c r="L181" s="150">
        <f t="shared" si="3"/>
        <v>2.1810651701320752E-2</v>
      </c>
      <c r="Q181" s="32">
        <f>L181/US!$I$3</f>
        <v>0.96623778997126297</v>
      </c>
    </row>
    <row r="182" spans="1:17" ht="14">
      <c r="A182" s="164">
        <v>44757</v>
      </c>
      <c r="B182" s="120" t="s">
        <v>890</v>
      </c>
      <c r="C182" s="120" t="s">
        <v>476</v>
      </c>
      <c r="D182" s="120" t="s">
        <v>891</v>
      </c>
      <c r="E182" s="163"/>
      <c r="F182" s="163"/>
      <c r="G182" s="163"/>
      <c r="H182" s="131">
        <v>18861</v>
      </c>
      <c r="I182" s="165">
        <v>786740</v>
      </c>
      <c r="L182" s="150">
        <f t="shared" si="3"/>
        <v>2.3972372031893677E-2</v>
      </c>
      <c r="Q182" s="32">
        <f>L182/US!$I$3</f>
        <v>1.0620045695866673</v>
      </c>
    </row>
    <row r="183" spans="1:17" ht="14">
      <c r="A183" s="164">
        <v>44757</v>
      </c>
      <c r="B183" s="120" t="s">
        <v>892</v>
      </c>
      <c r="C183" s="120" t="s">
        <v>893</v>
      </c>
      <c r="D183" s="120" t="s">
        <v>891</v>
      </c>
      <c r="E183" s="163"/>
      <c r="F183" s="163"/>
      <c r="G183" s="163"/>
      <c r="H183" s="120">
        <v>8</v>
      </c>
      <c r="I183" s="120">
        <v>345</v>
      </c>
      <c r="L183" s="150">
        <f t="shared" si="3"/>
        <v>2.0348837209302327E-2</v>
      </c>
      <c r="Q183" s="32">
        <f>L183/US!$I$3</f>
        <v>0.90147767076628227</v>
      </c>
    </row>
    <row r="184" spans="1:17" ht="14">
      <c r="A184" s="164">
        <v>44757</v>
      </c>
      <c r="B184" s="120" t="s">
        <v>894</v>
      </c>
      <c r="C184" s="120" t="s">
        <v>895</v>
      </c>
      <c r="D184" s="120" t="s">
        <v>891</v>
      </c>
      <c r="E184" s="163"/>
      <c r="F184" s="163"/>
      <c r="G184" s="163"/>
      <c r="H184" s="120">
        <v>195</v>
      </c>
      <c r="I184" s="165">
        <v>6354</v>
      </c>
      <c r="L184" s="150">
        <f t="shared" si="3"/>
        <v>3.0536754289312136E-2</v>
      </c>
      <c r="Q184" s="32">
        <f>L184/US!$I$3</f>
        <v>1.3528145046492908</v>
      </c>
    </row>
    <row r="185" spans="1:17" ht="14">
      <c r="A185" s="164">
        <v>44757</v>
      </c>
      <c r="B185" s="120" t="s">
        <v>896</v>
      </c>
      <c r="C185" s="120" t="s">
        <v>897</v>
      </c>
      <c r="D185" s="120" t="s">
        <v>891</v>
      </c>
      <c r="E185" s="163"/>
      <c r="F185" s="163"/>
      <c r="G185" s="163"/>
      <c r="H185" s="131">
        <v>1779</v>
      </c>
      <c r="I185" s="165">
        <v>89151</v>
      </c>
      <c r="L185" s="150">
        <f t="shared" si="3"/>
        <v>1.9943914750420639E-2</v>
      </c>
      <c r="Q185" s="32">
        <f>L185/US!$I$3</f>
        <v>0.88353912463123574</v>
      </c>
    </row>
    <row r="186" spans="1:17" ht="14">
      <c r="A186" s="164">
        <v>44757</v>
      </c>
      <c r="B186" s="120" t="s">
        <v>898</v>
      </c>
      <c r="C186" s="120" t="s">
        <v>450</v>
      </c>
      <c r="D186" s="120" t="s">
        <v>891</v>
      </c>
      <c r="E186" s="163"/>
      <c r="F186" s="163"/>
      <c r="G186" s="163"/>
      <c r="H186" s="131">
        <v>50183</v>
      </c>
      <c r="I186" s="165">
        <v>2951419</v>
      </c>
      <c r="L186" s="150">
        <f t="shared" si="3"/>
        <v>1.7002674646559721E-2</v>
      </c>
      <c r="Q186" s="32">
        <f>L186/US!$I$3</f>
        <v>0.75323869268415522</v>
      </c>
    </row>
    <row r="187" spans="1:17" ht="14">
      <c r="A187" s="164">
        <v>44757</v>
      </c>
      <c r="B187" s="120" t="s">
        <v>899</v>
      </c>
      <c r="C187" s="120" t="s">
        <v>900</v>
      </c>
      <c r="D187" s="120" t="s">
        <v>901</v>
      </c>
      <c r="E187" s="163"/>
      <c r="F187" s="163"/>
      <c r="G187" s="163"/>
      <c r="H187" s="163">
        <f>353+83</f>
        <v>436</v>
      </c>
      <c r="I187" s="169">
        <f>163+123961+31535</f>
        <v>155659</v>
      </c>
      <c r="L187" s="150">
        <f t="shared" si="3"/>
        <v>2.7945881355278882E-3</v>
      </c>
      <c r="Q187" s="32">
        <f>L187/US!$I$3</f>
        <v>0.12380357546990974</v>
      </c>
    </row>
    <row r="188" spans="1:17" ht="14">
      <c r="A188" s="164">
        <v>44757</v>
      </c>
      <c r="B188" s="120" t="s">
        <v>902</v>
      </c>
      <c r="C188" s="120" t="s">
        <v>903</v>
      </c>
      <c r="D188" s="120" t="s">
        <v>901</v>
      </c>
      <c r="E188" s="163"/>
      <c r="F188" s="163"/>
      <c r="G188" s="163"/>
      <c r="H188" s="170">
        <v>6082</v>
      </c>
      <c r="I188" s="165">
        <v>267037</v>
      </c>
      <c r="L188" s="150">
        <f t="shared" si="3"/>
        <v>2.2772210488473464E-2</v>
      </c>
      <c r="Q188" s="32">
        <f>L188/US!$I$3</f>
        <v>1.0088359869508434</v>
      </c>
    </row>
    <row r="189" spans="1:17" ht="14">
      <c r="A189" s="164">
        <v>44757</v>
      </c>
      <c r="B189" s="120" t="s">
        <v>904</v>
      </c>
      <c r="C189" s="120" t="s">
        <v>905</v>
      </c>
      <c r="D189" s="120" t="s">
        <v>901</v>
      </c>
      <c r="E189" s="163"/>
      <c r="F189" s="163"/>
      <c r="G189" s="163"/>
      <c r="H189" s="131">
        <v>4748</v>
      </c>
      <c r="I189" s="165">
        <v>303899</v>
      </c>
      <c r="L189" s="150">
        <f t="shared" si="3"/>
        <v>1.5620372625025502E-2</v>
      </c>
      <c r="Q189" s="32">
        <f>L189/US!$I$3</f>
        <v>0.69200107041360415</v>
      </c>
    </row>
    <row r="190" spans="1:17" ht="14">
      <c r="A190" s="164">
        <v>44757</v>
      </c>
      <c r="B190" s="120" t="s">
        <v>906</v>
      </c>
      <c r="C190" s="120" t="s">
        <v>907</v>
      </c>
      <c r="D190" s="120" t="s">
        <v>901</v>
      </c>
      <c r="E190" s="163"/>
      <c r="F190" s="163"/>
      <c r="G190" s="163"/>
      <c r="H190" s="131">
        <v>9517</v>
      </c>
      <c r="I190" s="165">
        <v>104239</v>
      </c>
      <c r="L190" s="150">
        <f t="shared" si="3"/>
        <v>9.1291083865768716E-2</v>
      </c>
      <c r="Q190" s="32">
        <f>L190/US!$I$3</f>
        <v>4.0443035048420883</v>
      </c>
    </row>
    <row r="191" spans="1:17" ht="14">
      <c r="A191" s="164">
        <v>44757</v>
      </c>
      <c r="B191" s="120" t="s">
        <v>908</v>
      </c>
      <c r="C191" s="120" t="s">
        <v>909</v>
      </c>
      <c r="D191" s="120" t="s">
        <v>901</v>
      </c>
      <c r="E191" s="163"/>
      <c r="F191" s="163"/>
      <c r="G191" s="163"/>
      <c r="H191" s="120">
        <v>72</v>
      </c>
      <c r="I191" s="165">
        <v>2486</v>
      </c>
      <c r="L191" s="150">
        <f t="shared" si="3"/>
        <v>2.8571428571428571E-2</v>
      </c>
      <c r="Q191" s="32">
        <f>L191/US!$I$3</f>
        <v>1.2657482397698001</v>
      </c>
    </row>
    <row r="192" spans="1:17" ht="14">
      <c r="A192" s="164">
        <v>44757</v>
      </c>
      <c r="B192" s="120" t="s">
        <v>910</v>
      </c>
      <c r="C192" s="120" t="s">
        <v>911</v>
      </c>
      <c r="D192" s="120" t="s">
        <v>912</v>
      </c>
      <c r="E192" s="163"/>
      <c r="F192" s="163"/>
      <c r="G192" s="163"/>
      <c r="H192" s="131">
        <v>1540</v>
      </c>
      <c r="I192" s="165">
        <v>71307</v>
      </c>
      <c r="L192" s="150">
        <f t="shared" si="3"/>
        <v>2.15830364906179E-2</v>
      </c>
      <c r="Q192" s="32">
        <f>L192/US!$I$3</f>
        <v>0.95615416564104405</v>
      </c>
    </row>
    <row r="193" spans="1:17" ht="14">
      <c r="A193" s="164">
        <v>44757</v>
      </c>
      <c r="B193" s="120" t="s">
        <v>913</v>
      </c>
      <c r="C193" s="120" t="s">
        <v>914</v>
      </c>
      <c r="D193" s="120" t="s">
        <v>912</v>
      </c>
      <c r="E193" s="163"/>
      <c r="F193" s="163"/>
      <c r="G193" s="163"/>
      <c r="H193" s="120">
        <v>4</v>
      </c>
      <c r="I193" s="169">
        <v>150</v>
      </c>
      <c r="L193" s="150">
        <f t="shared" si="3"/>
        <v>2.0134228187919462E-2</v>
      </c>
      <c r="Q193" s="32">
        <f>L193/US!$I$3</f>
        <v>0.89197023607938941</v>
      </c>
    </row>
    <row r="194" spans="1:17" ht="14">
      <c r="A194" s="164">
        <v>44757</v>
      </c>
      <c r="B194" s="120" t="s">
        <v>915</v>
      </c>
      <c r="C194" s="120" t="s">
        <v>916</v>
      </c>
      <c r="D194" s="120" t="s">
        <v>912</v>
      </c>
      <c r="E194" s="163"/>
      <c r="F194" s="163"/>
      <c r="G194" s="163"/>
      <c r="H194" s="131">
        <v>33806</v>
      </c>
      <c r="I194" s="165">
        <v>3011869</v>
      </c>
      <c r="L194" s="150">
        <f t="shared" si="3"/>
        <v>1.1223931460475692E-2</v>
      </c>
      <c r="Q194" s="32">
        <f>L194/US!$I$3</f>
        <v>0.49723350212878964</v>
      </c>
    </row>
    <row r="195" spans="1:17" ht="14">
      <c r="A195" s="164">
        <v>44757</v>
      </c>
      <c r="B195" s="120" t="s">
        <v>917</v>
      </c>
      <c r="C195" s="120" t="s">
        <v>918</v>
      </c>
      <c r="D195" s="120" t="s">
        <v>912</v>
      </c>
      <c r="E195" s="163"/>
      <c r="F195" s="163"/>
      <c r="G195" s="163"/>
      <c r="H195" s="120">
        <v>8</v>
      </c>
      <c r="I195" s="169">
        <v>302</v>
      </c>
      <c r="L195" s="150">
        <f t="shared" si="3"/>
        <v>2.3255813953488372E-2</v>
      </c>
      <c r="Q195" s="32">
        <f>L195/US!$I$3</f>
        <v>1.0302601951614654</v>
      </c>
    </row>
    <row r="196" spans="1:17" ht="14">
      <c r="A196" s="164">
        <v>44757</v>
      </c>
      <c r="B196" s="120" t="s">
        <v>919</v>
      </c>
      <c r="C196" s="120" t="s">
        <v>920</v>
      </c>
      <c r="D196" s="120" t="s">
        <v>912</v>
      </c>
      <c r="E196" s="163"/>
      <c r="F196" s="163"/>
      <c r="G196" s="163"/>
      <c r="H196" s="120">
        <v>230</v>
      </c>
      <c r="I196" s="165">
        <v>4952</v>
      </c>
      <c r="L196" s="150">
        <f t="shared" si="3"/>
        <v>4.6253282165219151E-2</v>
      </c>
      <c r="Q196" s="32">
        <f>L196/US!$I$3</f>
        <v>2.0490753669470712</v>
      </c>
    </row>
    <row r="197" spans="1:17" ht="14">
      <c r="A197" s="164">
        <v>44757</v>
      </c>
      <c r="B197" s="120" t="s">
        <v>921</v>
      </c>
      <c r="C197" s="120" t="s">
        <v>922</v>
      </c>
      <c r="D197" s="120" t="s">
        <v>923</v>
      </c>
      <c r="E197" s="163"/>
      <c r="F197" s="163"/>
      <c r="G197" s="163"/>
      <c r="H197" s="120">
        <v>6</v>
      </c>
      <c r="I197" s="169">
        <v>90</v>
      </c>
      <c r="L197" s="150">
        <f t="shared" si="3"/>
        <v>5.6179775280898875E-2</v>
      </c>
      <c r="Q197" s="32">
        <f>L197/US!$I$3</f>
        <v>2.4888308085361239</v>
      </c>
    </row>
    <row r="198" spans="1:17" ht="14">
      <c r="A198" s="164">
        <v>44757</v>
      </c>
      <c r="B198" s="120" t="s">
        <v>322</v>
      </c>
      <c r="C198" s="120" t="s">
        <v>924</v>
      </c>
      <c r="D198" s="120" t="s">
        <v>923</v>
      </c>
      <c r="E198" s="163"/>
      <c r="F198" s="163"/>
      <c r="G198" s="163"/>
      <c r="H198" s="120">
        <v>21</v>
      </c>
      <c r="I198" s="165">
        <v>2567</v>
      </c>
      <c r="L198" s="150">
        <f t="shared" si="3"/>
        <v>7.7942322681215899E-3</v>
      </c>
      <c r="Q198" s="32">
        <f>L198/US!$I$3</f>
        <v>0.3452937520806158</v>
      </c>
    </row>
    <row r="199" spans="1:17" ht="14">
      <c r="A199" s="164">
        <v>44757</v>
      </c>
      <c r="B199" s="120" t="s">
        <v>925</v>
      </c>
      <c r="C199" s="120" t="s">
        <v>926</v>
      </c>
      <c r="D199" s="120" t="s">
        <v>923</v>
      </c>
      <c r="E199" s="163"/>
      <c r="F199" s="163"/>
      <c r="G199" s="163"/>
      <c r="H199" s="129">
        <v>915</v>
      </c>
      <c r="I199" s="165">
        <v>13940</v>
      </c>
      <c r="L199" s="150">
        <f t="shared" si="3"/>
        <v>6.5571418322691727E-2</v>
      </c>
      <c r="Q199" s="32">
        <f>L199/US!$I$3</f>
        <v>2.9048917562404699</v>
      </c>
    </row>
    <row r="200" spans="1:17" ht="14">
      <c r="A200" s="164">
        <v>44757</v>
      </c>
      <c r="B200" s="120" t="s">
        <v>927</v>
      </c>
      <c r="C200" s="120" t="s">
        <v>928</v>
      </c>
      <c r="D200" s="120" t="s">
        <v>923</v>
      </c>
      <c r="E200" s="163"/>
      <c r="F200" s="163"/>
      <c r="G200" s="163"/>
      <c r="H200" s="120">
        <v>13</v>
      </c>
      <c r="I200" s="169">
        <v>112</v>
      </c>
      <c r="L200" s="150">
        <f t="shared" si="3"/>
        <v>0.10810810810810811</v>
      </c>
      <c r="Q200" s="32">
        <f>L200/US!$I$3</f>
        <v>4.7893176639938391</v>
      </c>
    </row>
    <row r="201" spans="1:17" ht="14">
      <c r="A201" s="164">
        <v>44757</v>
      </c>
      <c r="B201" s="120" t="s">
        <v>929</v>
      </c>
      <c r="C201" s="120" t="s">
        <v>930</v>
      </c>
      <c r="D201" s="120" t="s">
        <v>923</v>
      </c>
      <c r="E201" s="163"/>
      <c r="F201" s="163"/>
      <c r="G201" s="163"/>
      <c r="H201" s="120">
        <v>4</v>
      </c>
      <c r="I201" s="169">
        <v>56</v>
      </c>
      <c r="L201" s="150">
        <f t="shared" si="3"/>
        <v>5.4545454545454543E-2</v>
      </c>
      <c r="Q201" s="32">
        <f>L201/US!$I$3</f>
        <v>2.4164284577423456</v>
      </c>
    </row>
    <row r="202" spans="1:17" ht="14">
      <c r="A202" s="164">
        <v>44757</v>
      </c>
      <c r="B202" s="120" t="s">
        <v>931</v>
      </c>
      <c r="C202" s="120" t="s">
        <v>932</v>
      </c>
      <c r="D202" s="120" t="s">
        <v>933</v>
      </c>
      <c r="E202" s="163"/>
      <c r="F202" s="163"/>
      <c r="G202" s="163"/>
      <c r="H202" s="120">
        <v>58</v>
      </c>
      <c r="I202" s="165">
        <v>3219</v>
      </c>
      <c r="L202" s="150">
        <f t="shared" si="3"/>
        <v>1.7712865133623367E-2</v>
      </c>
      <c r="Q202" s="32">
        <f>L202/US!$I$3</f>
        <v>0.78470097524572757</v>
      </c>
    </row>
    <row r="203" spans="1:17" ht="14">
      <c r="A203" s="164">
        <v>44757</v>
      </c>
      <c r="B203" s="120" t="s">
        <v>934</v>
      </c>
      <c r="C203" s="120" t="s">
        <v>935</v>
      </c>
      <c r="D203" s="120" t="s">
        <v>933</v>
      </c>
      <c r="E203" s="163"/>
      <c r="F203" s="163"/>
      <c r="G203" s="163"/>
      <c r="H203" s="120">
        <v>87</v>
      </c>
      <c r="I203" s="165">
        <v>1694</v>
      </c>
      <c r="L203" s="150">
        <f t="shared" si="3"/>
        <v>5.0797401063201415E-2</v>
      </c>
      <c r="Q203" s="32">
        <f>L203/US!$I$3</f>
        <v>2.2503852343219721</v>
      </c>
    </row>
    <row r="204" spans="1:17" ht="14">
      <c r="A204" s="164">
        <v>44757</v>
      </c>
      <c r="B204" s="120" t="s">
        <v>936</v>
      </c>
      <c r="C204" s="120" t="s">
        <v>937</v>
      </c>
      <c r="D204" s="120" t="s">
        <v>933</v>
      </c>
      <c r="E204" s="163"/>
      <c r="F204" s="163"/>
      <c r="G204" s="163"/>
      <c r="H204" s="131">
        <v>1173</v>
      </c>
      <c r="I204" s="165">
        <v>48393</v>
      </c>
      <c r="L204" s="150">
        <f t="shared" si="3"/>
        <v>2.4218879153579103E-2</v>
      </c>
      <c r="Q204" s="32">
        <f>L204/US!$I$3</f>
        <v>1.072925128024409</v>
      </c>
    </row>
    <row r="205" spans="1:17" ht="14">
      <c r="A205" s="164">
        <v>44757</v>
      </c>
      <c r="B205" s="120" t="s">
        <v>938</v>
      </c>
      <c r="C205" s="120" t="s">
        <v>939</v>
      </c>
      <c r="D205" s="120" t="s">
        <v>933</v>
      </c>
      <c r="E205" s="163"/>
      <c r="F205" s="163"/>
      <c r="G205" s="163"/>
      <c r="H205" s="131">
        <v>191835</v>
      </c>
      <c r="I205" s="165">
        <v>36502161</v>
      </c>
      <c r="L205" s="150">
        <f t="shared" si="3"/>
        <v>5.2554150220151356E-3</v>
      </c>
      <c r="Q205" s="32">
        <f>L205/US!$I$3</f>
        <v>0.23282113096813983</v>
      </c>
    </row>
    <row r="206" spans="1:17" ht="14">
      <c r="A206" s="164">
        <v>44757</v>
      </c>
      <c r="B206" s="120" t="s">
        <v>898</v>
      </c>
      <c r="C206" s="120" t="s">
        <v>940</v>
      </c>
      <c r="D206" s="120" t="s">
        <v>933</v>
      </c>
      <c r="E206" s="163"/>
      <c r="F206" s="163"/>
      <c r="G206" s="163"/>
      <c r="H206" s="120">
        <v>98</v>
      </c>
      <c r="I206" s="165">
        <v>5743</v>
      </c>
      <c r="L206" s="150">
        <f t="shared" si="3"/>
        <v>1.6893068617206547E-2</v>
      </c>
      <c r="Q206" s="32">
        <f>L206/US!$I$3</f>
        <v>0.7483830153288874</v>
      </c>
    </row>
    <row r="207" spans="1:17" ht="14">
      <c r="A207" s="164">
        <v>44757</v>
      </c>
      <c r="B207" s="120" t="s">
        <v>941</v>
      </c>
      <c r="C207" s="120" t="s">
        <v>942</v>
      </c>
      <c r="D207" s="120" t="s">
        <v>943</v>
      </c>
      <c r="E207" s="163"/>
      <c r="F207" s="163"/>
      <c r="G207" s="163"/>
      <c r="H207" s="131">
        <v>4628</v>
      </c>
      <c r="I207" s="165">
        <v>178157</v>
      </c>
      <c r="L207" s="150">
        <f t="shared" si="3"/>
        <v>2.5971620377646557E-2</v>
      </c>
      <c r="Q207" s="32">
        <f>L207/US!$I$3</f>
        <v>1.1505736471941461</v>
      </c>
    </row>
    <row r="208" spans="1:17" ht="14">
      <c r="A208" s="164">
        <v>44757</v>
      </c>
      <c r="B208" s="120" t="s">
        <v>944</v>
      </c>
      <c r="C208" s="120" t="s">
        <v>945</v>
      </c>
      <c r="D208" s="120" t="s">
        <v>943</v>
      </c>
      <c r="E208" s="163"/>
      <c r="F208" s="163"/>
      <c r="G208" s="163"/>
      <c r="H208" s="131">
        <v>2250</v>
      </c>
      <c r="I208" s="165">
        <v>114580</v>
      </c>
      <c r="L208" s="150">
        <f t="shared" si="3"/>
        <v>1.9628378673229824E-2</v>
      </c>
      <c r="Q208" s="32">
        <f>L208/US!$I$3</f>
        <v>0.86956050143115082</v>
      </c>
    </row>
    <row r="209" spans="1:17" ht="14">
      <c r="A209" s="164">
        <v>44757</v>
      </c>
      <c r="B209" s="120" t="s">
        <v>946</v>
      </c>
      <c r="C209" s="120" t="s">
        <v>947</v>
      </c>
      <c r="D209" s="120" t="s">
        <v>943</v>
      </c>
      <c r="E209" s="163"/>
      <c r="F209" s="163"/>
      <c r="G209" s="163"/>
      <c r="H209" s="131">
        <v>7188</v>
      </c>
      <c r="I209" s="165">
        <v>295388</v>
      </c>
      <c r="L209" s="150">
        <f t="shared" si="3"/>
        <v>2.4330793162867695E-2</v>
      </c>
      <c r="Q209" s="32">
        <f>L209/US!$I$3</f>
        <v>1.0778830516336007</v>
      </c>
    </row>
    <row r="210" spans="1:17" ht="14">
      <c r="A210" s="164">
        <v>44757</v>
      </c>
      <c r="B210" s="120" t="s">
        <v>948</v>
      </c>
      <c r="C210" s="120" t="s">
        <v>949</v>
      </c>
      <c r="D210" s="120" t="s">
        <v>943</v>
      </c>
      <c r="E210" s="163"/>
      <c r="F210" s="163"/>
      <c r="G210" s="163"/>
      <c r="H210" s="120">
        <v>45</v>
      </c>
      <c r="I210" s="165">
        <v>1823</v>
      </c>
      <c r="L210" s="150">
        <f t="shared" si="3"/>
        <v>2.4149286498353458E-2</v>
      </c>
      <c r="Q210" s="32">
        <f>L210/US!$I$3</f>
        <v>1.0698420906945623</v>
      </c>
    </row>
    <row r="211" spans="1:17" ht="14">
      <c r="A211" s="164">
        <v>44757</v>
      </c>
      <c r="B211" s="120" t="s">
        <v>950</v>
      </c>
      <c r="C211" s="120" t="s">
        <v>951</v>
      </c>
      <c r="D211" s="120" t="s">
        <v>943</v>
      </c>
      <c r="E211" s="163"/>
      <c r="F211" s="163"/>
      <c r="G211" s="163"/>
      <c r="H211" s="120">
        <v>6</v>
      </c>
      <c r="I211" s="169">
        <v>155</v>
      </c>
      <c r="L211" s="150">
        <f t="shared" si="3"/>
        <v>3.2467532467532464E-2</v>
      </c>
      <c r="Q211" s="32">
        <f>L211/US!$I$3</f>
        <v>1.438350272465682</v>
      </c>
    </row>
    <row r="212" spans="1:17" ht="14">
      <c r="A212" s="164">
        <v>44757</v>
      </c>
      <c r="B212" s="120" t="s">
        <v>952</v>
      </c>
      <c r="C212" s="120" t="s">
        <v>404</v>
      </c>
      <c r="D212" s="120" t="s">
        <v>953</v>
      </c>
      <c r="E212" s="163"/>
      <c r="F212" s="163"/>
      <c r="G212" s="163"/>
      <c r="H212" s="120">
        <v>30</v>
      </c>
      <c r="I212" s="165">
        <v>2876</v>
      </c>
      <c r="L212" s="150">
        <f t="shared" si="3"/>
        <v>1.008695652173913E-2</v>
      </c>
      <c r="Q212" s="32">
        <f>L212/US!$I$3</f>
        <v>0.44686416117090338</v>
      </c>
    </row>
    <row r="213" spans="1:17" ht="14">
      <c r="A213" s="164">
        <v>44757</v>
      </c>
      <c r="B213" s="120" t="s">
        <v>954</v>
      </c>
      <c r="C213" s="120" t="s">
        <v>955</v>
      </c>
      <c r="D213" s="120" t="s">
        <v>953</v>
      </c>
      <c r="E213" s="163"/>
      <c r="F213" s="163"/>
      <c r="G213" s="163"/>
      <c r="H213" s="120">
        <v>8</v>
      </c>
      <c r="I213" s="169">
        <v>40</v>
      </c>
      <c r="L213" s="150">
        <f t="shared" si="3"/>
        <v>0.17948717948717949</v>
      </c>
      <c r="Q213" s="32">
        <f>L213/US!$I$3</f>
        <v>7.9514953524000269</v>
      </c>
    </row>
    <row r="214" spans="1:17" ht="14">
      <c r="A214" s="164">
        <v>44757</v>
      </c>
      <c r="B214" s="120" t="s">
        <v>956</v>
      </c>
      <c r="C214" s="120" t="s">
        <v>957</v>
      </c>
      <c r="D214" s="120" t="s">
        <v>953</v>
      </c>
      <c r="E214" s="163"/>
      <c r="F214" s="163"/>
      <c r="G214" s="163"/>
      <c r="H214" s="125">
        <v>16805</v>
      </c>
      <c r="I214" s="165">
        <v>2301110</v>
      </c>
      <c r="L214" s="150">
        <f t="shared" si="3"/>
        <v>7.3025658497706978E-3</v>
      </c>
      <c r="Q214" s="32">
        <f>L214/US!$I$3</f>
        <v>0.32351234545526109</v>
      </c>
    </row>
    <row r="215" spans="1:17" ht="14">
      <c r="A215" s="164">
        <v>44757</v>
      </c>
      <c r="B215" s="120" t="s">
        <v>958</v>
      </c>
      <c r="C215" s="120" t="s">
        <v>959</v>
      </c>
      <c r="D215" s="120" t="s">
        <v>953</v>
      </c>
      <c r="E215" s="163"/>
      <c r="F215" s="163"/>
      <c r="G215" s="163"/>
      <c r="H215" s="170">
        <v>4591</v>
      </c>
      <c r="I215" s="165">
        <v>74448</v>
      </c>
      <c r="L215" s="150">
        <f t="shared" si="3"/>
        <v>6.1654599916719274E-2</v>
      </c>
      <c r="Q215" s="32">
        <f>L215/US!$I$3</f>
        <v>2.7313720461404545</v>
      </c>
    </row>
    <row r="216" spans="1:17" ht="14">
      <c r="A216" s="164">
        <v>44757</v>
      </c>
      <c r="B216" s="120" t="s">
        <v>960</v>
      </c>
      <c r="C216" s="120" t="s">
        <v>961</v>
      </c>
      <c r="D216" s="120" t="s">
        <v>953</v>
      </c>
      <c r="E216" s="163"/>
      <c r="F216" s="163"/>
      <c r="G216" s="163"/>
      <c r="H216" s="120">
        <v>5</v>
      </c>
      <c r="I216" s="120">
        <v>115</v>
      </c>
      <c r="L216" s="150">
        <f t="shared" si="3"/>
        <v>3.5087719298245612E-2</v>
      </c>
      <c r="Q216" s="32">
        <f>L216/US!$I$3</f>
        <v>1.5544276628751932</v>
      </c>
    </row>
    <row r="217" spans="1:17" ht="13">
      <c r="L217" s="16" t="s">
        <v>80</v>
      </c>
      <c r="Q217" s="139">
        <f>AVERAGE(Q167:Q216)</f>
        <v>1.3460723749149048</v>
      </c>
    </row>
    <row r="218" spans="1:17" ht="13">
      <c r="L218" s="16" t="s">
        <v>81</v>
      </c>
      <c r="Q218" s="139">
        <f>STDEV(Q167:Q216)</f>
        <v>1.3273714103500194</v>
      </c>
    </row>
    <row r="219" spans="1:17" ht="13">
      <c r="A219" s="16" t="s">
        <v>962</v>
      </c>
    </row>
    <row r="220" spans="1:17" ht="16">
      <c r="A220" s="171">
        <v>44775</v>
      </c>
      <c r="B220" s="172" t="s">
        <v>963</v>
      </c>
      <c r="C220" s="91" t="s">
        <v>964</v>
      </c>
      <c r="D220" s="71" t="s">
        <v>965</v>
      </c>
      <c r="H220" s="71">
        <v>114</v>
      </c>
      <c r="I220" s="71">
        <v>4526</v>
      </c>
      <c r="L220" s="150">
        <f t="shared" ref="L220:L269" si="4">MAX(H220-1,0)/MAX(I220-1,1)</f>
        <v>2.4972375690607736E-2</v>
      </c>
      <c r="M220" s="151"/>
      <c r="Q220" s="32">
        <f>L220/US!$I$3</f>
        <v>1.1063059200639911</v>
      </c>
    </row>
    <row r="221" spans="1:17" ht="16">
      <c r="A221" s="171">
        <v>44775</v>
      </c>
      <c r="B221" s="172" t="s">
        <v>966</v>
      </c>
      <c r="C221" s="91" t="s">
        <v>967</v>
      </c>
      <c r="D221" s="71" t="s">
        <v>965</v>
      </c>
      <c r="H221" s="131">
        <v>12046</v>
      </c>
      <c r="I221" s="128">
        <v>521487</v>
      </c>
      <c r="L221" s="150">
        <f t="shared" si="4"/>
        <v>2.3097456115792177E-2</v>
      </c>
      <c r="Q221" s="32">
        <f>L221/US!$I$3</f>
        <v>1.0232447547603454</v>
      </c>
    </row>
    <row r="222" spans="1:17" ht="16">
      <c r="A222" s="171">
        <v>44775</v>
      </c>
      <c r="B222" s="172" t="s">
        <v>968</v>
      </c>
      <c r="C222" s="91" t="s">
        <v>969</v>
      </c>
      <c r="D222" s="71" t="s">
        <v>965</v>
      </c>
      <c r="H222" s="71">
        <v>970</v>
      </c>
      <c r="I222" s="128">
        <v>21341</v>
      </c>
      <c r="L222" s="150">
        <f t="shared" si="4"/>
        <v>4.5407685098406751E-2</v>
      </c>
      <c r="Q222" s="32">
        <f>L222/US!$I$3</f>
        <v>2.0116144119865407</v>
      </c>
    </row>
    <row r="223" spans="1:17" ht="16">
      <c r="A223" s="171">
        <v>44775</v>
      </c>
      <c r="B223" s="172" t="s">
        <v>970</v>
      </c>
      <c r="C223" s="91" t="s">
        <v>971</v>
      </c>
      <c r="D223" s="71" t="s">
        <v>965</v>
      </c>
      <c r="H223" s="71">
        <v>261</v>
      </c>
      <c r="I223" s="128">
        <v>22356</v>
      </c>
      <c r="L223" s="150">
        <f t="shared" si="4"/>
        <v>1.1630507716394543E-2</v>
      </c>
      <c r="M223" s="173"/>
      <c r="N223" s="173"/>
      <c r="O223" s="173"/>
      <c r="P223" s="173"/>
      <c r="Q223" s="32">
        <f>L223/US!$I$3</f>
        <v>0.51524531343794155</v>
      </c>
    </row>
    <row r="224" spans="1:17" ht="16">
      <c r="A224" s="171">
        <v>44775</v>
      </c>
      <c r="B224" s="172" t="s">
        <v>972</v>
      </c>
      <c r="C224" s="91" t="s">
        <v>973</v>
      </c>
      <c r="D224" s="71" t="s">
        <v>965</v>
      </c>
      <c r="H224" s="131">
        <v>60069</v>
      </c>
      <c r="I224" s="128">
        <v>12514040</v>
      </c>
      <c r="L224" s="150">
        <f t="shared" si="4"/>
        <v>4.8000489690019346E-3</v>
      </c>
      <c r="M224" s="173"/>
      <c r="N224" s="173"/>
      <c r="O224" s="173"/>
      <c r="P224" s="173"/>
      <c r="Q224" s="32">
        <f>L224/US!$I$3</f>
        <v>0.2126478736663065</v>
      </c>
    </row>
    <row r="225" spans="1:17" ht="16">
      <c r="A225" s="171">
        <v>44775</v>
      </c>
      <c r="B225" s="71" t="s">
        <v>974</v>
      </c>
      <c r="C225" s="71" t="s">
        <v>975</v>
      </c>
      <c r="D225" s="71" t="s">
        <v>976</v>
      </c>
      <c r="H225" s="132">
        <v>411</v>
      </c>
      <c r="I225" s="128">
        <v>18146</v>
      </c>
      <c r="L225" s="150">
        <f t="shared" si="4"/>
        <v>2.2595756406723615E-2</v>
      </c>
      <c r="Q225" s="32">
        <f>L225/US!$I$3</f>
        <v>1.001018861432716</v>
      </c>
    </row>
    <row r="226" spans="1:17" ht="16">
      <c r="A226" s="171">
        <v>44775</v>
      </c>
      <c r="B226" s="71" t="s">
        <v>977</v>
      </c>
      <c r="C226" s="71" t="s">
        <v>978</v>
      </c>
      <c r="D226" s="71" t="s">
        <v>976</v>
      </c>
      <c r="H226" s="71">
        <v>87</v>
      </c>
      <c r="I226" s="128">
        <v>5004</v>
      </c>
      <c r="L226" s="150">
        <f t="shared" si="4"/>
        <v>1.7189686188287027E-2</v>
      </c>
      <c r="Q226" s="32">
        <f>L226/US!$I$3</f>
        <v>0.76152352622568431</v>
      </c>
    </row>
    <row r="227" spans="1:17" ht="16">
      <c r="A227" s="171">
        <v>44775</v>
      </c>
      <c r="B227" s="71" t="s">
        <v>979</v>
      </c>
      <c r="C227" s="71" t="s">
        <v>980</v>
      </c>
      <c r="D227" s="71" t="s">
        <v>976</v>
      </c>
      <c r="H227" s="131">
        <v>2296</v>
      </c>
      <c r="I227" s="128">
        <v>71866</v>
      </c>
      <c r="L227" s="150">
        <f t="shared" si="4"/>
        <v>3.1934877896055106E-2</v>
      </c>
      <c r="Q227" s="32">
        <f>L227/US!$I$3</f>
        <v>1.4147530419468337</v>
      </c>
    </row>
    <row r="228" spans="1:17" ht="14">
      <c r="A228" s="171">
        <v>44775</v>
      </c>
      <c r="B228" s="71" t="s">
        <v>981</v>
      </c>
      <c r="C228" s="174" t="s">
        <v>982</v>
      </c>
      <c r="D228" s="71" t="s">
        <v>976</v>
      </c>
      <c r="H228" s="92">
        <f>4+14269+4007</f>
        <v>18280</v>
      </c>
      <c r="I228" s="92">
        <f>6+1534502+152011</f>
        <v>1686519</v>
      </c>
      <c r="L228" s="150">
        <f t="shared" si="4"/>
        <v>1.0838307091889918E-2</v>
      </c>
      <c r="Q228" s="32">
        <f>L228/US!$I$3</f>
        <v>0.48014988432754718</v>
      </c>
    </row>
    <row r="229" spans="1:17" ht="14">
      <c r="A229" s="171">
        <v>44775</v>
      </c>
      <c r="B229" s="71" t="s">
        <v>983</v>
      </c>
      <c r="C229" s="71" t="s">
        <v>984</v>
      </c>
      <c r="D229" s="71" t="s">
        <v>976</v>
      </c>
      <c r="H229" s="71">
        <v>12</v>
      </c>
      <c r="I229" s="71">
        <v>400</v>
      </c>
      <c r="L229" s="150">
        <f t="shared" si="4"/>
        <v>2.7568922305764409E-2</v>
      </c>
      <c r="Q229" s="32">
        <f>L229/US!$I$3</f>
        <v>1.2213360208305089</v>
      </c>
    </row>
    <row r="230" spans="1:17" ht="14">
      <c r="A230" s="171">
        <v>44775</v>
      </c>
      <c r="B230" s="71" t="s">
        <v>985</v>
      </c>
      <c r="C230" s="71" t="s">
        <v>986</v>
      </c>
      <c r="D230" s="71" t="s">
        <v>976</v>
      </c>
      <c r="H230" s="71">
        <v>65</v>
      </c>
      <c r="I230" s="71">
        <v>2139</v>
      </c>
      <c r="L230" s="150">
        <f t="shared" si="4"/>
        <v>2.9934518241347054E-2</v>
      </c>
      <c r="Q230" s="32">
        <f>L230/US!$I$3</f>
        <v>1.3261347320319703</v>
      </c>
    </row>
    <row r="231" spans="1:17" ht="16">
      <c r="A231" s="171">
        <v>44775</v>
      </c>
      <c r="B231" s="71" t="s">
        <v>987</v>
      </c>
      <c r="C231" s="71" t="s">
        <v>988</v>
      </c>
      <c r="D231" s="71" t="s">
        <v>989</v>
      </c>
      <c r="H231" s="132">
        <v>91</v>
      </c>
      <c r="I231" s="128">
        <v>16341</v>
      </c>
      <c r="L231" s="150">
        <f t="shared" si="4"/>
        <v>5.5079559363525096E-3</v>
      </c>
      <c r="Q231" s="32">
        <f>L231/US!$I$3</f>
        <v>0.24400899359087339</v>
      </c>
    </row>
    <row r="232" spans="1:17" ht="16">
      <c r="A232" s="171">
        <v>44775</v>
      </c>
      <c r="B232" s="71" t="s">
        <v>990</v>
      </c>
      <c r="C232" s="71" t="s">
        <v>991</v>
      </c>
      <c r="D232" s="71" t="s">
        <v>989</v>
      </c>
      <c r="H232" s="131">
        <v>14566</v>
      </c>
      <c r="I232" s="128">
        <v>577637</v>
      </c>
      <c r="L232" s="150">
        <f t="shared" si="4"/>
        <v>2.5214841180258848E-2</v>
      </c>
      <c r="Q232" s="32">
        <f>L232/US!$I$3</f>
        <v>1.1170474293995698</v>
      </c>
    </row>
    <row r="233" spans="1:17" ht="14">
      <c r="A233" s="171">
        <v>44775</v>
      </c>
      <c r="B233" s="71" t="s">
        <v>992</v>
      </c>
      <c r="C233" s="71" t="s">
        <v>993</v>
      </c>
      <c r="D233" s="71" t="s">
        <v>989</v>
      </c>
      <c r="H233" s="71">
        <v>95</v>
      </c>
      <c r="I233" s="71">
        <v>1807</v>
      </c>
      <c r="L233" s="150">
        <f t="shared" si="4"/>
        <v>5.2048726467331122E-2</v>
      </c>
      <c r="Q233" s="32">
        <f>L233/US!$I$3</f>
        <v>2.3058204367899462</v>
      </c>
    </row>
    <row r="234" spans="1:17" ht="16">
      <c r="A234" s="171">
        <v>44775</v>
      </c>
      <c r="B234" s="71" t="s">
        <v>994</v>
      </c>
      <c r="C234" s="71" t="s">
        <v>995</v>
      </c>
      <c r="D234" s="71" t="s">
        <v>989</v>
      </c>
      <c r="H234" s="71">
        <v>179</v>
      </c>
      <c r="I234" s="128">
        <v>9030</v>
      </c>
      <c r="L234" s="150">
        <f t="shared" si="4"/>
        <v>1.9714254070218186E-2</v>
      </c>
      <c r="Q234" s="32">
        <f>L234/US!$I$3</f>
        <v>0.8733648835713651</v>
      </c>
    </row>
    <row r="235" spans="1:17" ht="16">
      <c r="A235" s="171">
        <v>44775</v>
      </c>
      <c r="B235" s="71" t="s">
        <v>996</v>
      </c>
      <c r="C235" s="71" t="s">
        <v>459</v>
      </c>
      <c r="D235" s="71" t="s">
        <v>989</v>
      </c>
      <c r="H235" s="131">
        <v>225455</v>
      </c>
      <c r="I235" s="128">
        <v>2280266</v>
      </c>
      <c r="L235" s="150">
        <f t="shared" si="4"/>
        <v>9.8871841649983666E-2</v>
      </c>
      <c r="Q235" s="32">
        <f>L235/US!$I$3</f>
        <v>4.3801400835942834</v>
      </c>
    </row>
    <row r="236" spans="1:17" ht="14">
      <c r="A236" s="171">
        <v>44775</v>
      </c>
      <c r="B236" s="71" t="s">
        <v>997</v>
      </c>
      <c r="C236" s="71" t="s">
        <v>998</v>
      </c>
      <c r="D236" s="71" t="s">
        <v>989</v>
      </c>
      <c r="H236" s="71">
        <v>5</v>
      </c>
      <c r="I236" s="71">
        <v>5</v>
      </c>
      <c r="L236" s="150">
        <f t="shared" si="4"/>
        <v>1</v>
      </c>
      <c r="Q236" s="32">
        <f>L236/US!$I$3</f>
        <v>44.301188391943008</v>
      </c>
    </row>
    <row r="237" spans="1:17" ht="16">
      <c r="A237" s="171">
        <v>44775</v>
      </c>
      <c r="B237" s="71" t="s">
        <v>732</v>
      </c>
      <c r="C237" s="71" t="s">
        <v>999</v>
      </c>
      <c r="D237" s="71" t="s">
        <v>1000</v>
      </c>
      <c r="H237" s="132">
        <v>742</v>
      </c>
      <c r="I237" s="128">
        <v>53111</v>
      </c>
      <c r="L237" s="150">
        <f t="shared" si="4"/>
        <v>1.3952174731688947E-2</v>
      </c>
      <c r="Q237" s="32">
        <f>L237/US!$I$3</f>
        <v>0.61809792126585894</v>
      </c>
    </row>
    <row r="238" spans="1:17" ht="16">
      <c r="A238" s="171">
        <v>44775</v>
      </c>
      <c r="B238" s="71" t="s">
        <v>1001</v>
      </c>
      <c r="C238" s="71" t="s">
        <v>1002</v>
      </c>
      <c r="D238" s="71" t="s">
        <v>1000</v>
      </c>
      <c r="H238" s="132">
        <v>67</v>
      </c>
      <c r="I238" s="128">
        <v>6151</v>
      </c>
      <c r="L238" s="150">
        <f t="shared" si="4"/>
        <v>1.0731707317073172E-2</v>
      </c>
      <c r="Q238" s="32">
        <f>L238/US!$I$3</f>
        <v>0.47542738762085185</v>
      </c>
    </row>
    <row r="239" spans="1:17" ht="16">
      <c r="A239" s="171">
        <v>44775</v>
      </c>
      <c r="B239" s="71" t="s">
        <v>1003</v>
      </c>
      <c r="C239" s="71" t="s">
        <v>1004</v>
      </c>
      <c r="D239" s="71" t="s">
        <v>1000</v>
      </c>
      <c r="H239" s="131">
        <v>2438</v>
      </c>
      <c r="I239" s="128">
        <v>82800</v>
      </c>
      <c r="L239" s="150">
        <f t="shared" si="4"/>
        <v>2.9432722617422916E-2</v>
      </c>
      <c r="Q239" s="32">
        <f>L239/US!$I$3</f>
        <v>1.3039045895622545</v>
      </c>
    </row>
    <row r="240" spans="1:17" ht="16">
      <c r="A240" s="171">
        <v>44775</v>
      </c>
      <c r="B240" s="71" t="s">
        <v>1005</v>
      </c>
      <c r="C240" s="71" t="s">
        <v>1006</v>
      </c>
      <c r="D240" s="71" t="s">
        <v>1000</v>
      </c>
      <c r="H240" s="131">
        <v>4360</v>
      </c>
      <c r="I240" s="128">
        <v>116768</v>
      </c>
      <c r="L240" s="150">
        <f t="shared" si="4"/>
        <v>3.7330752695538982E-2</v>
      </c>
      <c r="Q240" s="32">
        <f>L240/US!$I$3</f>
        <v>1.6537967079781066</v>
      </c>
    </row>
    <row r="241" spans="1:17" ht="14">
      <c r="A241" s="171">
        <v>44775</v>
      </c>
      <c r="B241" s="71" t="s">
        <v>1007</v>
      </c>
      <c r="C241" s="71" t="s">
        <v>1008</v>
      </c>
      <c r="D241" s="71" t="s">
        <v>1000</v>
      </c>
      <c r="H241" s="71">
        <v>10</v>
      </c>
      <c r="I241" s="71">
        <v>78</v>
      </c>
      <c r="L241" s="150">
        <f t="shared" si="4"/>
        <v>0.11688311688311688</v>
      </c>
      <c r="Q241" s="32">
        <f>L241/US!$I$3</f>
        <v>5.1780609808764551</v>
      </c>
    </row>
    <row r="242" spans="1:17" ht="14">
      <c r="A242" s="171">
        <v>44775</v>
      </c>
      <c r="B242" s="71" t="s">
        <v>286</v>
      </c>
      <c r="C242" s="71" t="s">
        <v>1009</v>
      </c>
      <c r="D242" s="71" t="s">
        <v>1000</v>
      </c>
      <c r="H242" s="132">
        <v>36</v>
      </c>
      <c r="I242" s="71">
        <v>259</v>
      </c>
      <c r="L242" s="150">
        <f t="shared" si="4"/>
        <v>0.13565891472868216</v>
      </c>
      <c r="Q242" s="32">
        <f>L242/US!$I$3</f>
        <v>6.0098511384418805</v>
      </c>
    </row>
    <row r="243" spans="1:17" ht="16">
      <c r="A243" s="171">
        <v>44775</v>
      </c>
      <c r="B243" s="71" t="s">
        <v>1010</v>
      </c>
      <c r="C243" s="71" t="s">
        <v>1011</v>
      </c>
      <c r="D243" s="71" t="s">
        <v>1012</v>
      </c>
      <c r="H243" s="71">
        <v>30</v>
      </c>
      <c r="I243" s="128">
        <v>17388</v>
      </c>
      <c r="L243" s="150">
        <f t="shared" si="4"/>
        <v>1.667912808420084E-3</v>
      </c>
      <c r="Q243" s="32">
        <f>L243/US!$I$3</f>
        <v>7.3890519547152894E-2</v>
      </c>
    </row>
    <row r="244" spans="1:17" ht="16">
      <c r="A244" s="171">
        <v>44775</v>
      </c>
      <c r="B244" s="71" t="s">
        <v>1013</v>
      </c>
      <c r="C244" s="71" t="s">
        <v>978</v>
      </c>
      <c r="D244" s="71" t="s">
        <v>1012</v>
      </c>
      <c r="H244" s="71">
        <v>87</v>
      </c>
      <c r="I244" s="128">
        <v>5004</v>
      </c>
      <c r="L244" s="150">
        <f t="shared" si="4"/>
        <v>1.7189686188287027E-2</v>
      </c>
      <c r="Q244" s="32">
        <f>L244/US!$I$3</f>
        <v>0.76152352622568431</v>
      </c>
    </row>
    <row r="245" spans="1:17" ht="16">
      <c r="A245" s="171">
        <v>44775</v>
      </c>
      <c r="B245" s="71" t="s">
        <v>1014</v>
      </c>
      <c r="C245" s="71" t="s">
        <v>1015</v>
      </c>
      <c r="D245" s="71" t="s">
        <v>1012</v>
      </c>
      <c r="H245" s="132">
        <v>284</v>
      </c>
      <c r="I245" s="128">
        <v>10268</v>
      </c>
      <c r="L245" s="150">
        <f t="shared" si="4"/>
        <v>2.7564040128567256E-2</v>
      </c>
      <c r="Q245" s="32">
        <f>L245/US!$I$3</f>
        <v>1.221119734578735</v>
      </c>
    </row>
    <row r="246" spans="1:17" ht="16">
      <c r="A246" s="171">
        <v>44775</v>
      </c>
      <c r="B246" s="71" t="s">
        <v>1016</v>
      </c>
      <c r="C246" s="71" t="s">
        <v>1017</v>
      </c>
      <c r="D246" s="71" t="s">
        <v>1012</v>
      </c>
      <c r="H246" s="131">
        <v>3223</v>
      </c>
      <c r="I246" s="128">
        <v>46612</v>
      </c>
      <c r="L246" s="150">
        <f t="shared" si="4"/>
        <v>6.9125313767136515E-2</v>
      </c>
      <c r="Q246" s="32">
        <f>L246/US!$I$3</f>
        <v>3.0623335478500864</v>
      </c>
    </row>
    <row r="247" spans="1:17" ht="14">
      <c r="A247" s="171">
        <v>44775</v>
      </c>
      <c r="B247" s="71" t="s">
        <v>1018</v>
      </c>
      <c r="C247" s="71" t="s">
        <v>1019</v>
      </c>
      <c r="D247" s="71" t="s">
        <v>1012</v>
      </c>
      <c r="H247" s="132">
        <v>28</v>
      </c>
      <c r="I247" s="71">
        <v>106</v>
      </c>
      <c r="L247" s="150">
        <f t="shared" si="4"/>
        <v>0.25714285714285712</v>
      </c>
      <c r="Q247" s="32">
        <f>L247/US!$I$3</f>
        <v>11.391734157928202</v>
      </c>
    </row>
    <row r="248" spans="1:17" ht="16">
      <c r="A248" s="171">
        <v>44775</v>
      </c>
      <c r="B248" s="71" t="s">
        <v>1020</v>
      </c>
      <c r="C248" s="71" t="s">
        <v>1021</v>
      </c>
      <c r="D248" s="71" t="s">
        <v>1022</v>
      </c>
      <c r="H248" s="131">
        <v>1744</v>
      </c>
      <c r="I248" s="128">
        <v>70177</v>
      </c>
      <c r="L248" s="150">
        <f t="shared" si="4"/>
        <v>2.4837551299589603E-2</v>
      </c>
      <c r="Q248" s="32">
        <f>L248/US!$I$3</f>
        <v>1.1003330393176678</v>
      </c>
    </row>
    <row r="249" spans="1:17" ht="16">
      <c r="A249" s="171">
        <v>44775</v>
      </c>
      <c r="B249" s="71" t="s">
        <v>1023</v>
      </c>
      <c r="C249" s="71" t="s">
        <v>1024</v>
      </c>
      <c r="D249" s="71" t="s">
        <v>1022</v>
      </c>
      <c r="H249" s="132">
        <v>426</v>
      </c>
      <c r="I249" s="128">
        <v>53756</v>
      </c>
      <c r="L249" s="150">
        <f t="shared" si="4"/>
        <v>7.906241279880941E-3</v>
      </c>
      <c r="Q249" s="32">
        <f>L249/US!$I$3</f>
        <v>0.35025588441216216</v>
      </c>
    </row>
    <row r="250" spans="1:17" ht="16">
      <c r="A250" s="171">
        <v>44775</v>
      </c>
      <c r="B250" s="71" t="s">
        <v>1025</v>
      </c>
      <c r="C250" s="71" t="s">
        <v>1026</v>
      </c>
      <c r="D250" s="71" t="s">
        <v>1022</v>
      </c>
      <c r="H250" s="131">
        <v>2995</v>
      </c>
      <c r="I250" s="128">
        <v>170903</v>
      </c>
      <c r="L250" s="150">
        <f t="shared" si="4"/>
        <v>1.7518811950708594E-2</v>
      </c>
      <c r="Q250" s="32">
        <f>L250/US!$I$3</f>
        <v>0.77610418863136399</v>
      </c>
    </row>
    <row r="251" spans="1:17" ht="16">
      <c r="A251" s="171">
        <v>44775</v>
      </c>
      <c r="B251" s="71" t="s">
        <v>670</v>
      </c>
      <c r="C251" s="71" t="s">
        <v>1027</v>
      </c>
      <c r="D251" s="71" t="s">
        <v>1022</v>
      </c>
      <c r="H251" s="132">
        <v>108</v>
      </c>
      <c r="I251" s="128">
        <v>6936</v>
      </c>
      <c r="L251" s="150">
        <f t="shared" si="4"/>
        <v>1.5428983417447729E-2</v>
      </c>
      <c r="Q251" s="32">
        <f>L251/US!$I$3</f>
        <v>0.68352230107251655</v>
      </c>
    </row>
    <row r="252" spans="1:17" ht="16">
      <c r="A252" s="171">
        <v>44775</v>
      </c>
      <c r="B252" s="71" t="s">
        <v>1028</v>
      </c>
      <c r="C252" s="71" t="s">
        <v>1029</v>
      </c>
      <c r="D252" s="71" t="s">
        <v>1022</v>
      </c>
      <c r="H252" s="131">
        <v>1578</v>
      </c>
      <c r="I252" s="128">
        <v>62544</v>
      </c>
      <c r="L252" s="150">
        <f t="shared" si="4"/>
        <v>2.5214652319204386E-2</v>
      </c>
      <c r="Q252" s="32">
        <f>L252/US!$I$3</f>
        <v>1.1170390626304161</v>
      </c>
    </row>
    <row r="253" spans="1:17" ht="16">
      <c r="A253" s="171">
        <v>44775</v>
      </c>
      <c r="B253" s="71" t="s">
        <v>1030</v>
      </c>
      <c r="C253" s="71" t="s">
        <v>1031</v>
      </c>
      <c r="D253" s="71" t="s">
        <v>1032</v>
      </c>
      <c r="H253" s="132">
        <v>175</v>
      </c>
      <c r="I253" s="128">
        <v>6475</v>
      </c>
      <c r="L253" s="150">
        <f t="shared" si="4"/>
        <v>2.6876737720111215E-2</v>
      </c>
      <c r="Q253" s="32">
        <f>L253/US!$I$3</f>
        <v>1.1906714210994878</v>
      </c>
    </row>
    <row r="254" spans="1:17" ht="16">
      <c r="A254" s="171">
        <v>44775</v>
      </c>
      <c r="B254" s="71" t="s">
        <v>1033</v>
      </c>
      <c r="C254" s="71" t="s">
        <v>1034</v>
      </c>
      <c r="D254" s="71" t="s">
        <v>1032</v>
      </c>
      <c r="H254" s="71">
        <v>76</v>
      </c>
      <c r="I254" s="128">
        <v>2299</v>
      </c>
      <c r="L254" s="150">
        <f t="shared" si="4"/>
        <v>3.2637075718015669E-2</v>
      </c>
      <c r="Q254" s="32">
        <f>L254/US!$I$3</f>
        <v>1.4458612399459208</v>
      </c>
    </row>
    <row r="255" spans="1:17" ht="14">
      <c r="A255" s="171">
        <v>44775</v>
      </c>
      <c r="B255" s="71" t="s">
        <v>1035</v>
      </c>
      <c r="C255" s="71" t="s">
        <v>1036</v>
      </c>
      <c r="D255" s="71" t="s">
        <v>1032</v>
      </c>
      <c r="H255" s="71">
        <v>2</v>
      </c>
      <c r="I255" s="71">
        <v>8</v>
      </c>
      <c r="L255" s="150">
        <f t="shared" si="4"/>
        <v>0.14285714285714285</v>
      </c>
      <c r="Q255" s="32">
        <f>L255/US!$I$3</f>
        <v>6.3287411988490012</v>
      </c>
    </row>
    <row r="256" spans="1:17" ht="16">
      <c r="A256" s="171">
        <v>44775</v>
      </c>
      <c r="B256" s="71" t="s">
        <v>1037</v>
      </c>
      <c r="C256" s="71" t="s">
        <v>1038</v>
      </c>
      <c r="D256" s="71" t="s">
        <v>1032</v>
      </c>
      <c r="H256" s="131">
        <v>12517</v>
      </c>
      <c r="I256" s="128">
        <v>470645</v>
      </c>
      <c r="L256" s="150">
        <f t="shared" si="4"/>
        <v>2.6593348688180449E-2</v>
      </c>
      <c r="Q256" s="32">
        <f>L256/US!$I$3</f>
        <v>1.1781169502077125</v>
      </c>
    </row>
    <row r="257" spans="1:17" ht="16">
      <c r="A257" s="171">
        <v>44775</v>
      </c>
      <c r="B257" s="71" t="s">
        <v>1039</v>
      </c>
      <c r="C257" s="71" t="s">
        <v>459</v>
      </c>
      <c r="D257" s="71" t="s">
        <v>1032</v>
      </c>
      <c r="H257" s="131">
        <v>225455</v>
      </c>
      <c r="I257" s="128">
        <v>2280266</v>
      </c>
      <c r="L257" s="150">
        <f t="shared" si="4"/>
        <v>9.8871841649983666E-2</v>
      </c>
      <c r="Q257" s="32">
        <f>L257/US!$I$3</f>
        <v>4.3801400835942834</v>
      </c>
    </row>
    <row r="258" spans="1:17" ht="16">
      <c r="A258" s="171">
        <v>44775</v>
      </c>
      <c r="B258" s="71" t="s">
        <v>1040</v>
      </c>
      <c r="C258" s="71" t="s">
        <v>866</v>
      </c>
      <c r="D258" s="71" t="s">
        <v>1032</v>
      </c>
      <c r="H258" s="131">
        <v>113926</v>
      </c>
      <c r="I258" s="128">
        <v>21328039</v>
      </c>
      <c r="L258" s="150">
        <f t="shared" si="4"/>
        <v>5.3415602504084062E-3</v>
      </c>
      <c r="Q258" s="32">
        <f>L258/US!$I$3</f>
        <v>0.23663746696025709</v>
      </c>
    </row>
    <row r="259" spans="1:17" ht="16">
      <c r="A259" s="171">
        <v>44775</v>
      </c>
      <c r="B259" s="71" t="s">
        <v>791</v>
      </c>
      <c r="C259" s="71" t="s">
        <v>1041</v>
      </c>
      <c r="D259" s="71" t="s">
        <v>1042</v>
      </c>
      <c r="H259" s="71">
        <v>24</v>
      </c>
      <c r="I259" s="133">
        <v>892</v>
      </c>
      <c r="L259" s="150">
        <f t="shared" si="4"/>
        <v>2.5813692480359147E-2</v>
      </c>
      <c r="Q259" s="32">
        <f>L259/US!$I$3</f>
        <v>1.1435772536640731</v>
      </c>
    </row>
    <row r="260" spans="1:17" ht="18">
      <c r="A260" s="171">
        <v>44775</v>
      </c>
      <c r="B260" s="71" t="s">
        <v>297</v>
      </c>
      <c r="C260" s="71" t="s">
        <v>1043</v>
      </c>
      <c r="D260" s="71" t="s">
        <v>1042</v>
      </c>
      <c r="H260" s="131">
        <v>1817</v>
      </c>
      <c r="I260" s="175">
        <v>81383</v>
      </c>
      <c r="L260" s="150">
        <f t="shared" si="4"/>
        <v>2.2314516723599812E-2</v>
      </c>
      <c r="Q260" s="32">
        <f>L260/US!$I$3</f>
        <v>0.98855960924735808</v>
      </c>
    </row>
    <row r="261" spans="1:17" ht="16">
      <c r="A261" s="171">
        <v>44775</v>
      </c>
      <c r="B261" s="71" t="s">
        <v>1044</v>
      </c>
      <c r="C261" s="71" t="s">
        <v>1038</v>
      </c>
      <c r="D261" s="71" t="s">
        <v>1042</v>
      </c>
      <c r="H261" s="131">
        <v>12517</v>
      </c>
      <c r="I261" s="128">
        <v>470645</v>
      </c>
      <c r="L261" s="150">
        <f t="shared" si="4"/>
        <v>2.6593348688180449E-2</v>
      </c>
      <c r="Q261" s="32">
        <f>L261/US!$I$3</f>
        <v>1.1781169502077125</v>
      </c>
    </row>
    <row r="262" spans="1:17" ht="16">
      <c r="A262" s="171">
        <v>44775</v>
      </c>
      <c r="B262" s="71" t="s">
        <v>1045</v>
      </c>
      <c r="C262" s="71" t="s">
        <v>1046</v>
      </c>
      <c r="D262" s="71" t="s">
        <v>1042</v>
      </c>
      <c r="H262" s="132">
        <v>687</v>
      </c>
      <c r="I262" s="128">
        <v>29235</v>
      </c>
      <c r="L262" s="150">
        <f t="shared" si="4"/>
        <v>2.3465827461175343E-2</v>
      </c>
      <c r="Q262" s="32">
        <f>L262/US!$I$3</f>
        <v>1.0395640431303586</v>
      </c>
    </row>
    <row r="263" spans="1:17" ht="16">
      <c r="A263" s="171">
        <v>44775</v>
      </c>
      <c r="B263" s="71" t="s">
        <v>1047</v>
      </c>
      <c r="C263" s="71" t="s">
        <v>1048</v>
      </c>
      <c r="D263" s="71" t="s">
        <v>1042</v>
      </c>
      <c r="H263" s="131">
        <v>82566</v>
      </c>
      <c r="I263" s="128">
        <v>11305728</v>
      </c>
      <c r="L263" s="150">
        <f t="shared" si="4"/>
        <v>7.3029359368044179E-3</v>
      </c>
      <c r="Q263" s="32">
        <f>L263/US!$I$3</f>
        <v>0.32352874075066329</v>
      </c>
    </row>
    <row r="264" spans="1:17" ht="16">
      <c r="A264" s="171">
        <v>44775</v>
      </c>
      <c r="B264" s="71" t="s">
        <v>1049</v>
      </c>
      <c r="C264" s="71" t="s">
        <v>1050</v>
      </c>
      <c r="D264" s="71" t="s">
        <v>1042</v>
      </c>
      <c r="H264" s="132">
        <v>67</v>
      </c>
      <c r="I264" s="128">
        <v>2317</v>
      </c>
      <c r="L264" s="150">
        <f t="shared" si="4"/>
        <v>2.8497409326424871E-2</v>
      </c>
      <c r="Q264" s="32">
        <f>L264/US!$I$3</f>
        <v>1.262469099252262</v>
      </c>
    </row>
    <row r="265" spans="1:17" ht="16">
      <c r="A265" s="171">
        <v>44775</v>
      </c>
      <c r="B265" s="71" t="s">
        <v>1051</v>
      </c>
      <c r="C265" s="71" t="s">
        <v>371</v>
      </c>
      <c r="D265" s="71" t="s">
        <v>1052</v>
      </c>
      <c r="H265" s="131">
        <v>437822</v>
      </c>
      <c r="I265" s="128">
        <v>74775602</v>
      </c>
      <c r="L265" s="150">
        <f t="shared" si="4"/>
        <v>5.8551318096393499E-3</v>
      </c>
      <c r="Q265" s="32">
        <f>L265/US!$I$3</f>
        <v>0.25938929735849103</v>
      </c>
    </row>
    <row r="266" spans="1:17" ht="16">
      <c r="A266" s="171">
        <v>44775</v>
      </c>
      <c r="B266" s="71" t="s">
        <v>1053</v>
      </c>
      <c r="C266" s="71" t="s">
        <v>1054</v>
      </c>
      <c r="D266" s="71" t="s">
        <v>1052</v>
      </c>
      <c r="H266" s="71">
        <v>480</v>
      </c>
      <c r="I266" s="128">
        <v>7653</v>
      </c>
      <c r="L266" s="150">
        <f t="shared" si="4"/>
        <v>6.2598013591217985E-2</v>
      </c>
      <c r="Q266" s="32">
        <f>L266/US!$I$3</f>
        <v>2.7731663930659569</v>
      </c>
    </row>
    <row r="267" spans="1:17" ht="14">
      <c r="A267" s="171">
        <v>44775</v>
      </c>
      <c r="B267" s="71" t="s">
        <v>1055</v>
      </c>
      <c r="C267" s="71" t="s">
        <v>1056</v>
      </c>
      <c r="D267" s="71" t="s">
        <v>1052</v>
      </c>
      <c r="H267" s="71">
        <v>3</v>
      </c>
      <c r="I267" s="71">
        <v>6</v>
      </c>
      <c r="L267" s="150">
        <f t="shared" si="4"/>
        <v>0.4</v>
      </c>
      <c r="Q267" s="32">
        <f>L267/US!$I$3</f>
        <v>17.720475356777204</v>
      </c>
    </row>
    <row r="268" spans="1:17" ht="16">
      <c r="A268" s="171">
        <v>44775</v>
      </c>
      <c r="B268" s="71" t="s">
        <v>1057</v>
      </c>
      <c r="C268" s="71" t="s">
        <v>1058</v>
      </c>
      <c r="D268" s="71" t="s">
        <v>1052</v>
      </c>
      <c r="H268" s="131">
        <v>4627</v>
      </c>
      <c r="I268" s="128">
        <v>50380</v>
      </c>
      <c r="L268" s="150">
        <f t="shared" si="4"/>
        <v>9.1823974274995529E-2</v>
      </c>
      <c r="Q268" s="32">
        <f>L268/US!$I$3</f>
        <v>4.0679111832535053</v>
      </c>
    </row>
    <row r="269" spans="1:17" ht="14">
      <c r="A269" s="171">
        <v>44775</v>
      </c>
      <c r="B269" s="71" t="s">
        <v>1059</v>
      </c>
      <c r="C269" s="71" t="s">
        <v>1060</v>
      </c>
      <c r="D269" s="71" t="s">
        <v>1052</v>
      </c>
      <c r="H269" s="132">
        <v>19</v>
      </c>
      <c r="I269" s="71">
        <v>450</v>
      </c>
      <c r="L269" s="150">
        <f t="shared" si="4"/>
        <v>4.0089086859688199E-2</v>
      </c>
      <c r="Q269" s="32">
        <f>L269/US!$I$3</f>
        <v>1.7759941894320139</v>
      </c>
    </row>
    <row r="270" spans="1:17" ht="13">
      <c r="L270" s="16" t="s">
        <v>80</v>
      </c>
      <c r="Q270" s="139">
        <f>AVERAGE(Q220:Q269)</f>
        <v>2.947309194486702</v>
      </c>
    </row>
    <row r="271" spans="1:17" ht="13">
      <c r="L271" s="16" t="s">
        <v>81</v>
      </c>
      <c r="Q271" s="139">
        <f>STDEV(Q220:Q269)</f>
        <v>6.6906840927314599</v>
      </c>
    </row>
    <row r="274" spans="1:17" ht="13">
      <c r="A274" s="176" t="s">
        <v>1061</v>
      </c>
      <c r="B274" s="163"/>
      <c r="C274" s="163"/>
      <c r="D274" s="163"/>
      <c r="E274" s="163"/>
      <c r="F274" s="163"/>
      <c r="G274" s="163"/>
      <c r="H274" s="163"/>
      <c r="I274" s="163"/>
    </row>
    <row r="275" spans="1:17" ht="14">
      <c r="A275" s="164">
        <v>44775</v>
      </c>
      <c r="B275" s="120" t="s">
        <v>1062</v>
      </c>
      <c r="C275" s="120" t="s">
        <v>336</v>
      </c>
      <c r="D275" s="177" t="s">
        <v>1063</v>
      </c>
      <c r="E275" s="120" t="s">
        <v>588</v>
      </c>
      <c r="F275" s="163"/>
      <c r="G275" s="163"/>
      <c r="H275" s="178">
        <v>3558</v>
      </c>
      <c r="I275" s="178">
        <v>287900</v>
      </c>
      <c r="L275" s="150">
        <f t="shared" ref="L275:L324" si="5">MAX(H275-1,0)/MAX(I275-1,1)</f>
        <v>1.2355027283873858E-2</v>
      </c>
      <c r="Q275" s="32">
        <f>L275/US!$I$3</f>
        <v>0.54734239129049167</v>
      </c>
    </row>
    <row r="276" spans="1:17" ht="14">
      <c r="A276" s="164">
        <v>44775</v>
      </c>
      <c r="B276" s="120" t="s">
        <v>1064</v>
      </c>
      <c r="C276" s="179" t="s">
        <v>1065</v>
      </c>
      <c r="D276" s="177" t="s">
        <v>1063</v>
      </c>
      <c r="E276" s="120" t="s">
        <v>588</v>
      </c>
      <c r="F276" s="163"/>
      <c r="G276" s="163"/>
      <c r="H276" s="180">
        <f>139+35563</f>
        <v>35702</v>
      </c>
      <c r="I276" s="180">
        <f>5207+1523411</f>
        <v>1528618</v>
      </c>
      <c r="L276" s="150">
        <f t="shared" si="5"/>
        <v>2.3355098105019113E-2</v>
      </c>
      <c r="Q276" s="32">
        <f>L276/US!$I$3</f>
        <v>1.034658601062763</v>
      </c>
    </row>
    <row r="277" spans="1:17" ht="14">
      <c r="A277" s="164">
        <v>44775</v>
      </c>
      <c r="B277" s="120" t="s">
        <v>1066</v>
      </c>
      <c r="C277" s="120" t="s">
        <v>1067</v>
      </c>
      <c r="D277" s="181" t="s">
        <v>1068</v>
      </c>
      <c r="E277" s="120" t="s">
        <v>588</v>
      </c>
      <c r="F277" s="163"/>
      <c r="G277" s="163"/>
      <c r="H277" s="178">
        <v>4706</v>
      </c>
      <c r="I277" s="178">
        <v>419157</v>
      </c>
      <c r="L277" s="150">
        <f t="shared" si="5"/>
        <v>1.1224937732013857E-2</v>
      </c>
      <c r="Q277" s="32">
        <f>L277/US!$I$3</f>
        <v>0.49727808115377536</v>
      </c>
    </row>
    <row r="278" spans="1:17" ht="14">
      <c r="A278" s="164">
        <v>44775</v>
      </c>
      <c r="B278" s="120" t="s">
        <v>1069</v>
      </c>
      <c r="C278" s="120" t="s">
        <v>1070</v>
      </c>
      <c r="D278" s="181" t="s">
        <v>1068</v>
      </c>
      <c r="E278" s="120" t="s">
        <v>588</v>
      </c>
      <c r="F278" s="163"/>
      <c r="G278" s="163"/>
      <c r="H278" s="182">
        <v>2261</v>
      </c>
      <c r="I278" s="183">
        <v>63854</v>
      </c>
      <c r="L278" s="150">
        <f t="shared" si="5"/>
        <v>3.539379512317354E-2</v>
      </c>
      <c r="Q278" s="32">
        <f>L278/US!$I$3</f>
        <v>1.5679871856575447</v>
      </c>
    </row>
    <row r="279" spans="1:17" ht="14">
      <c r="A279" s="164">
        <v>44775</v>
      </c>
      <c r="B279" s="120" t="s">
        <v>1071</v>
      </c>
      <c r="C279" s="120" t="s">
        <v>1072</v>
      </c>
      <c r="D279" s="120" t="s">
        <v>1073</v>
      </c>
      <c r="E279" s="120" t="s">
        <v>588</v>
      </c>
      <c r="F279" s="163"/>
      <c r="G279" s="163"/>
      <c r="H279" s="182">
        <v>6230</v>
      </c>
      <c r="I279" s="183">
        <v>364938</v>
      </c>
      <c r="L279" s="150">
        <f t="shared" si="5"/>
        <v>1.7068699528959792E-2</v>
      </c>
      <c r="Q279" s="32">
        <f>L279/US!$I$3</f>
        <v>0.75616367343791668</v>
      </c>
    </row>
    <row r="280" spans="1:17" ht="14">
      <c r="A280" s="164">
        <v>44775</v>
      </c>
      <c r="B280" s="120" t="s">
        <v>1074</v>
      </c>
      <c r="C280" s="120" t="s">
        <v>1075</v>
      </c>
      <c r="D280" s="120" t="s">
        <v>1073</v>
      </c>
      <c r="E280" s="120" t="s">
        <v>588</v>
      </c>
      <c r="F280" s="163"/>
      <c r="G280" s="163"/>
      <c r="H280" s="184">
        <v>101</v>
      </c>
      <c r="I280" s="183">
        <v>5974</v>
      </c>
      <c r="L280" s="150">
        <f t="shared" si="5"/>
        <v>1.6742005692281934E-2</v>
      </c>
      <c r="Q280" s="32">
        <f>L280/US!$I$3</f>
        <v>0.74169074823276415</v>
      </c>
    </row>
    <row r="281" spans="1:17" ht="14">
      <c r="A281" s="164">
        <v>44775</v>
      </c>
      <c r="B281" s="120" t="s">
        <v>1076</v>
      </c>
      <c r="C281" s="120" t="s">
        <v>1077</v>
      </c>
      <c r="D281" s="181" t="s">
        <v>1078</v>
      </c>
      <c r="E281" s="120" t="s">
        <v>588</v>
      </c>
      <c r="F281" s="163"/>
      <c r="G281" s="163"/>
      <c r="H281" s="182">
        <v>1165</v>
      </c>
      <c r="I281" s="183">
        <v>77014</v>
      </c>
      <c r="L281" s="150">
        <f t="shared" si="5"/>
        <v>1.511433134665576E-2</v>
      </c>
      <c r="Q281" s="32">
        <f>L281/US!$I$3</f>
        <v>0.66958284040644644</v>
      </c>
    </row>
    <row r="282" spans="1:17" ht="14">
      <c r="A282" s="164">
        <v>44775</v>
      </c>
      <c r="B282" s="120" t="s">
        <v>997</v>
      </c>
      <c r="C282" s="120" t="s">
        <v>1079</v>
      </c>
      <c r="D282" s="181" t="s">
        <v>1078</v>
      </c>
      <c r="E282" s="120" t="s">
        <v>588</v>
      </c>
      <c r="F282" s="163"/>
      <c r="G282" s="163"/>
      <c r="H282" s="184">
        <v>397</v>
      </c>
      <c r="I282" s="183">
        <v>20926</v>
      </c>
      <c r="L282" s="150">
        <f t="shared" si="5"/>
        <v>1.8924731182795699E-2</v>
      </c>
      <c r="Q282" s="32">
        <f>L282/US!$I$3</f>
        <v>0.8383880813959107</v>
      </c>
    </row>
    <row r="283" spans="1:17" ht="14">
      <c r="A283" s="164">
        <v>44775</v>
      </c>
      <c r="B283" s="120" t="s">
        <v>1080</v>
      </c>
      <c r="C283" s="120" t="s">
        <v>1081</v>
      </c>
      <c r="D283" s="181" t="s">
        <v>1082</v>
      </c>
      <c r="E283" s="120" t="s">
        <v>588</v>
      </c>
      <c r="F283" s="163"/>
      <c r="G283" s="163"/>
      <c r="H283" s="184">
        <v>668</v>
      </c>
      <c r="I283" s="183">
        <v>46255</v>
      </c>
      <c r="L283" s="150">
        <f t="shared" si="5"/>
        <v>1.4420374454101267E-2</v>
      </c>
      <c r="Q283" s="32">
        <f>L283/US!$I$3</f>
        <v>0.63883972537350253</v>
      </c>
    </row>
    <row r="284" spans="1:17" ht="14">
      <c r="A284" s="164">
        <v>44775</v>
      </c>
      <c r="B284" s="181" t="s">
        <v>1083</v>
      </c>
      <c r="C284" s="120" t="s">
        <v>758</v>
      </c>
      <c r="D284" s="181" t="s">
        <v>1082</v>
      </c>
      <c r="E284" s="120" t="s">
        <v>588</v>
      </c>
      <c r="F284" s="163"/>
      <c r="G284" s="163"/>
      <c r="H284" s="182">
        <v>485483</v>
      </c>
      <c r="I284" s="183">
        <v>74139464</v>
      </c>
      <c r="L284" s="150">
        <f t="shared" si="5"/>
        <v>6.5482265497391048E-3</v>
      </c>
      <c r="Q284" s="32">
        <f>L284/US!$I$3</f>
        <v>0.29009421801311502</v>
      </c>
    </row>
    <row r="285" spans="1:17" ht="14">
      <c r="A285" s="164">
        <v>44775</v>
      </c>
      <c r="B285" s="120" t="s">
        <v>482</v>
      </c>
      <c r="C285" s="120" t="s">
        <v>1084</v>
      </c>
      <c r="D285" s="181" t="s">
        <v>1082</v>
      </c>
      <c r="E285" s="120" t="s">
        <v>588</v>
      </c>
      <c r="F285" s="163"/>
      <c r="G285" s="163"/>
      <c r="H285" s="182">
        <v>1813</v>
      </c>
      <c r="I285" s="183">
        <v>82481</v>
      </c>
      <c r="L285" s="150">
        <f t="shared" si="5"/>
        <v>2.1968962172647915E-2</v>
      </c>
      <c r="Q285" s="32">
        <f>L285/US!$I$3</f>
        <v>0.97325113198594482</v>
      </c>
    </row>
    <row r="286" spans="1:17" ht="14">
      <c r="A286" s="164">
        <v>44775</v>
      </c>
      <c r="B286" s="71" t="s">
        <v>1085</v>
      </c>
      <c r="C286" s="71" t="s">
        <v>1086</v>
      </c>
      <c r="D286" s="120" t="s">
        <v>1087</v>
      </c>
      <c r="E286" s="120" t="s">
        <v>588</v>
      </c>
      <c r="H286" s="182">
        <v>8319</v>
      </c>
      <c r="I286" s="183">
        <v>449543</v>
      </c>
      <c r="L286" s="150">
        <f t="shared" si="5"/>
        <v>1.8503276668253466E-2</v>
      </c>
      <c r="Q286" s="32">
        <f>L286/US!$I$3</f>
        <v>0.81971714554854036</v>
      </c>
    </row>
    <row r="287" spans="1:17" ht="14">
      <c r="A287" s="164">
        <v>44775</v>
      </c>
      <c r="B287" s="71" t="s">
        <v>1023</v>
      </c>
      <c r="C287" s="71" t="s">
        <v>1088</v>
      </c>
      <c r="D287" s="120" t="s">
        <v>1087</v>
      </c>
      <c r="E287" s="120" t="s">
        <v>1089</v>
      </c>
      <c r="H287" s="184">
        <v>63</v>
      </c>
      <c r="I287" s="183">
        <v>2622</v>
      </c>
      <c r="L287" s="150">
        <f t="shared" si="5"/>
        <v>2.3655093475772607E-2</v>
      </c>
      <c r="Q287" s="32">
        <f>L287/US!$I$3</f>
        <v>1.0479487524992241</v>
      </c>
    </row>
    <row r="288" spans="1:17" ht="14">
      <c r="A288" s="164">
        <v>44775</v>
      </c>
      <c r="B288" s="71" t="s">
        <v>346</v>
      </c>
      <c r="C288" s="71" t="s">
        <v>347</v>
      </c>
      <c r="D288" s="185" t="s">
        <v>331</v>
      </c>
      <c r="E288" s="120" t="s">
        <v>588</v>
      </c>
      <c r="H288" s="182">
        <v>202273</v>
      </c>
      <c r="I288" s="183">
        <v>18794063</v>
      </c>
      <c r="L288" s="150">
        <f t="shared" si="5"/>
        <v>1.0762548298499814E-2</v>
      </c>
      <c r="Q288" s="32">
        <f>L288/US!$I$3</f>
        <v>0.47679367974922593</v>
      </c>
    </row>
    <row r="289" spans="1:17" ht="14">
      <c r="A289" s="164">
        <v>44775</v>
      </c>
      <c r="B289" s="186" t="s">
        <v>349</v>
      </c>
      <c r="C289" s="120" t="s">
        <v>350</v>
      </c>
      <c r="D289" s="185" t="s">
        <v>331</v>
      </c>
      <c r="E289" s="120" t="s">
        <v>588</v>
      </c>
      <c r="H289" s="184">
        <v>219</v>
      </c>
      <c r="I289" s="183">
        <v>5949</v>
      </c>
      <c r="L289" s="150">
        <f t="shared" si="5"/>
        <v>3.665097511768662E-2</v>
      </c>
      <c r="Q289" s="32">
        <f>L289/US!$I$3</f>
        <v>1.6236817534370505</v>
      </c>
    </row>
    <row r="290" spans="1:17" ht="14">
      <c r="A290" s="164">
        <v>44775</v>
      </c>
      <c r="B290" s="120" t="s">
        <v>1090</v>
      </c>
      <c r="C290" s="120" t="s">
        <v>1091</v>
      </c>
      <c r="D290" s="185" t="s">
        <v>1092</v>
      </c>
      <c r="E290" s="120" t="s">
        <v>588</v>
      </c>
      <c r="H290" s="184">
        <v>365</v>
      </c>
      <c r="I290" s="183">
        <v>14366</v>
      </c>
      <c r="L290" s="150">
        <f t="shared" si="5"/>
        <v>2.5339366515837104E-2</v>
      </c>
      <c r="Q290" s="32">
        <f>L290/US!$I$3</f>
        <v>1.122564049750592</v>
      </c>
    </row>
    <row r="291" spans="1:17" ht="14">
      <c r="A291" s="164">
        <v>44775</v>
      </c>
      <c r="B291" s="120" t="s">
        <v>322</v>
      </c>
      <c r="C291" s="120" t="s">
        <v>1093</v>
      </c>
      <c r="D291" s="185" t="s">
        <v>1092</v>
      </c>
      <c r="E291" s="120" t="s">
        <v>588</v>
      </c>
      <c r="H291" s="182">
        <v>9893</v>
      </c>
      <c r="I291" s="183">
        <v>409363</v>
      </c>
      <c r="L291" s="150">
        <f t="shared" si="5"/>
        <v>2.4164431481182913E-2</v>
      </c>
      <c r="Q291" s="32">
        <f>L291/US!$I$3</f>
        <v>1.0705130314320828</v>
      </c>
    </row>
    <row r="292" spans="1:17" ht="14">
      <c r="A292" s="164">
        <v>44775</v>
      </c>
      <c r="B292" s="186" t="s">
        <v>1094</v>
      </c>
      <c r="C292" s="120" t="s">
        <v>1095</v>
      </c>
      <c r="D292" s="185" t="s">
        <v>1096</v>
      </c>
      <c r="E292" s="120" t="s">
        <v>588</v>
      </c>
      <c r="H292" s="184">
        <v>458</v>
      </c>
      <c r="I292" s="183">
        <v>22729</v>
      </c>
      <c r="L292" s="150">
        <f t="shared" si="5"/>
        <v>2.0107356564589934E-2</v>
      </c>
      <c r="Q292" s="32">
        <f>L292/US!$I$3</f>
        <v>0.89077979123187057</v>
      </c>
    </row>
    <row r="293" spans="1:17" ht="14">
      <c r="A293" s="164">
        <v>44775</v>
      </c>
      <c r="B293" s="120" t="s">
        <v>286</v>
      </c>
      <c r="C293" s="120" t="s">
        <v>1097</v>
      </c>
      <c r="D293" s="185" t="s">
        <v>1096</v>
      </c>
      <c r="E293" s="120" t="s">
        <v>588</v>
      </c>
      <c r="H293" s="184">
        <v>951</v>
      </c>
      <c r="I293" s="183">
        <v>239438</v>
      </c>
      <c r="L293" s="150">
        <f t="shared" si="5"/>
        <v>3.9676407572764444E-3</v>
      </c>
      <c r="Q293" s="32">
        <f>L293/US!$I$3</f>
        <v>0.17577120065965518</v>
      </c>
    </row>
    <row r="294" spans="1:17" ht="14">
      <c r="A294" s="164">
        <v>44775</v>
      </c>
      <c r="B294" s="120" t="s">
        <v>160</v>
      </c>
      <c r="C294" s="120" t="s">
        <v>1098</v>
      </c>
      <c r="D294" s="181" t="s">
        <v>1099</v>
      </c>
      <c r="E294" s="120" t="s">
        <v>588</v>
      </c>
      <c r="H294" s="184">
        <v>143</v>
      </c>
      <c r="I294" s="183">
        <v>4038</v>
      </c>
      <c r="L294" s="150">
        <f t="shared" si="5"/>
        <v>3.5174634629675502E-2</v>
      </c>
      <c r="Q294" s="32">
        <f>L294/US!$I$3</f>
        <v>1.5582781153470169</v>
      </c>
    </row>
    <row r="295" spans="1:17" ht="14">
      <c r="A295" s="164">
        <v>44775</v>
      </c>
      <c r="B295" s="120" t="s">
        <v>1100</v>
      </c>
      <c r="C295" s="120" t="s">
        <v>1101</v>
      </c>
      <c r="D295" s="181" t="s">
        <v>1099</v>
      </c>
      <c r="E295" s="120" t="s">
        <v>588</v>
      </c>
      <c r="H295" s="180">
        <f>14+8</f>
        <v>22</v>
      </c>
      <c r="I295" s="180">
        <f>634+43</f>
        <v>677</v>
      </c>
      <c r="L295" s="150">
        <f t="shared" si="5"/>
        <v>3.1065088757396449E-2</v>
      </c>
      <c r="Q295" s="32">
        <f>L295/US!$I$3</f>
        <v>1.3762203494538507</v>
      </c>
    </row>
    <row r="296" spans="1:17" ht="14">
      <c r="A296" s="164">
        <v>44775</v>
      </c>
      <c r="B296" s="120" t="s">
        <v>336</v>
      </c>
      <c r="C296" s="120" t="s">
        <v>337</v>
      </c>
      <c r="D296" s="181" t="s">
        <v>1102</v>
      </c>
      <c r="E296" s="120" t="s">
        <v>588</v>
      </c>
      <c r="H296" s="182">
        <v>18751</v>
      </c>
      <c r="I296" s="183">
        <v>962238</v>
      </c>
      <c r="L296" s="150">
        <f t="shared" si="5"/>
        <v>1.9485843924106017E-2</v>
      </c>
      <c r="Q296" s="32">
        <f>L296/US!$I$3</f>
        <v>0.86324604265781868</v>
      </c>
    </row>
    <row r="297" spans="1:17" ht="14">
      <c r="A297" s="164">
        <v>44775</v>
      </c>
      <c r="B297" s="186" t="s">
        <v>1103</v>
      </c>
      <c r="C297" s="120" t="s">
        <v>1104</v>
      </c>
      <c r="D297" s="179" t="s">
        <v>1102</v>
      </c>
      <c r="E297" s="120" t="s">
        <v>588</v>
      </c>
      <c r="H297" s="182">
        <v>5002</v>
      </c>
      <c r="I297" s="183">
        <v>204558</v>
      </c>
      <c r="L297" s="150">
        <f t="shared" si="5"/>
        <v>2.444795338218687E-2</v>
      </c>
      <c r="Q297" s="32">
        <f>L297/US!$I$3</f>
        <v>1.0830733885817008</v>
      </c>
    </row>
    <row r="298" spans="1:17" ht="14">
      <c r="A298" s="164">
        <v>44775</v>
      </c>
      <c r="B298" s="71" t="s">
        <v>1105</v>
      </c>
      <c r="C298" s="71" t="s">
        <v>1106</v>
      </c>
      <c r="D298" s="181" t="s">
        <v>1107</v>
      </c>
      <c r="E298" s="120" t="s">
        <v>588</v>
      </c>
      <c r="H298" s="182">
        <v>1639</v>
      </c>
      <c r="I298" s="183">
        <v>37494</v>
      </c>
      <c r="L298" s="150">
        <f t="shared" si="5"/>
        <v>4.3688155122289497E-2</v>
      </c>
      <c r="Q298" s="32">
        <f>L298/US!$I$3</f>
        <v>1.9354371905689769</v>
      </c>
    </row>
    <row r="299" spans="1:17" ht="14">
      <c r="A299" s="164">
        <v>44775</v>
      </c>
      <c r="B299" s="71" t="s">
        <v>1108</v>
      </c>
      <c r="C299" s="71" t="s">
        <v>1109</v>
      </c>
      <c r="D299" s="181" t="s">
        <v>1107</v>
      </c>
      <c r="E299" s="120" t="s">
        <v>588</v>
      </c>
      <c r="H299" s="184">
        <v>51</v>
      </c>
      <c r="I299" s="183">
        <v>2076</v>
      </c>
      <c r="L299" s="150">
        <f t="shared" si="5"/>
        <v>2.4096385542168676E-2</v>
      </c>
      <c r="Q299" s="32">
        <f>L299/US!$I$3</f>
        <v>1.0674985154685064</v>
      </c>
    </row>
    <row r="300" spans="1:17" ht="14">
      <c r="A300" s="164">
        <v>44775</v>
      </c>
      <c r="B300" s="166" t="s">
        <v>1110</v>
      </c>
      <c r="C300" s="120" t="s">
        <v>1111</v>
      </c>
      <c r="D300" s="181" t="s">
        <v>1112</v>
      </c>
      <c r="E300" s="120" t="s">
        <v>588</v>
      </c>
      <c r="H300" s="182">
        <v>1824</v>
      </c>
      <c r="I300" s="183">
        <v>317685</v>
      </c>
      <c r="L300" s="150">
        <f t="shared" si="5"/>
        <v>5.7384067186260559E-3</v>
      </c>
      <c r="Q300" s="32">
        <f>L300/US!$I$3</f>
        <v>0.25421823711144442</v>
      </c>
    </row>
    <row r="301" spans="1:17" ht="14">
      <c r="A301" s="164">
        <v>44775</v>
      </c>
      <c r="B301" s="166" t="s">
        <v>1113</v>
      </c>
      <c r="C301" s="120" t="s">
        <v>1114</v>
      </c>
      <c r="D301" s="181" t="s">
        <v>1112</v>
      </c>
      <c r="E301" s="120" t="s">
        <v>588</v>
      </c>
      <c r="H301" s="184">
        <v>5</v>
      </c>
      <c r="I301" s="178">
        <v>9</v>
      </c>
      <c r="L301" s="150">
        <f t="shared" si="5"/>
        <v>0.5</v>
      </c>
      <c r="Q301" s="32">
        <f>L301/US!$I$3</f>
        <v>22.150594195971504</v>
      </c>
    </row>
    <row r="302" spans="1:17" ht="14">
      <c r="A302" s="164">
        <v>44775</v>
      </c>
      <c r="B302" s="166" t="s">
        <v>286</v>
      </c>
      <c r="C302" s="120" t="s">
        <v>1115</v>
      </c>
      <c r="D302" s="181" t="s">
        <v>1116</v>
      </c>
      <c r="E302" s="120" t="s">
        <v>588</v>
      </c>
      <c r="H302" s="184">
        <v>444</v>
      </c>
      <c r="I302" s="183">
        <v>16480</v>
      </c>
      <c r="L302" s="150">
        <f t="shared" si="5"/>
        <v>2.6882699192912193E-2</v>
      </c>
      <c r="Q302" s="32">
        <f>L302/US!$I$3</f>
        <v>1.1909355214291373</v>
      </c>
    </row>
    <row r="303" spans="1:17" ht="14">
      <c r="A303" s="164">
        <v>44775</v>
      </c>
      <c r="B303" s="181" t="s">
        <v>1117</v>
      </c>
      <c r="C303" s="120" t="s">
        <v>1118</v>
      </c>
      <c r="D303" s="181" t="s">
        <v>1116</v>
      </c>
      <c r="E303" s="120" t="s">
        <v>588</v>
      </c>
      <c r="H303" s="184">
        <v>448</v>
      </c>
      <c r="I303" s="183">
        <v>38396</v>
      </c>
      <c r="L303" s="150">
        <f t="shared" si="5"/>
        <v>1.1642140903763511E-2</v>
      </c>
      <c r="Q303" s="32">
        <f>L303/US!$I$3</f>
        <v>0.51576067746317289</v>
      </c>
    </row>
    <row r="304" spans="1:17" ht="14">
      <c r="A304" s="164">
        <v>44775</v>
      </c>
      <c r="B304" s="71" t="s">
        <v>1119</v>
      </c>
      <c r="C304" s="71" t="s">
        <v>1120</v>
      </c>
      <c r="D304" s="181" t="s">
        <v>1121</v>
      </c>
      <c r="E304" s="120" t="s">
        <v>588</v>
      </c>
      <c r="H304" s="182">
        <v>10857</v>
      </c>
      <c r="I304" s="183">
        <v>361818</v>
      </c>
      <c r="L304" s="150">
        <f t="shared" si="5"/>
        <v>3.0004118103903354E-2</v>
      </c>
      <c r="Q304" s="32">
        <f>L304/US!$I$3</f>
        <v>1.3292180886551304</v>
      </c>
    </row>
    <row r="305" spans="1:17" ht="14">
      <c r="A305" s="164">
        <v>44775</v>
      </c>
      <c r="B305" s="71" t="s">
        <v>1122</v>
      </c>
      <c r="C305" s="71" t="s">
        <v>1123</v>
      </c>
      <c r="D305" s="181" t="s">
        <v>1121</v>
      </c>
      <c r="E305" s="120" t="s">
        <v>588</v>
      </c>
      <c r="H305" s="184">
        <v>87</v>
      </c>
      <c r="I305" s="178">
        <v>963</v>
      </c>
      <c r="L305" s="150">
        <f t="shared" si="5"/>
        <v>8.9397089397089402E-2</v>
      </c>
      <c r="Q305" s="32">
        <f>L305/US!$I$3</f>
        <v>3.9603972990718286</v>
      </c>
    </row>
    <row r="306" spans="1:17" ht="14">
      <c r="A306" s="164">
        <v>44775</v>
      </c>
      <c r="B306" s="71" t="s">
        <v>1124</v>
      </c>
      <c r="C306" s="71" t="s">
        <v>1125</v>
      </c>
      <c r="D306" s="181" t="s">
        <v>1126</v>
      </c>
      <c r="E306" s="120" t="s">
        <v>588</v>
      </c>
      <c r="H306" s="182">
        <v>20449</v>
      </c>
      <c r="I306" s="183">
        <v>391124</v>
      </c>
      <c r="L306" s="150">
        <f t="shared" si="5"/>
        <v>5.2280228981675843E-2</v>
      </c>
      <c r="Q306" s="32">
        <f>L306/US!$I$3</f>
        <v>2.3160762732911402</v>
      </c>
    </row>
    <row r="307" spans="1:17" ht="14">
      <c r="A307" s="164">
        <v>44775</v>
      </c>
      <c r="B307" s="186" t="s">
        <v>225</v>
      </c>
      <c r="C307" s="71" t="s">
        <v>1127</v>
      </c>
      <c r="D307" s="181" t="s">
        <v>1126</v>
      </c>
      <c r="E307" s="120" t="s">
        <v>588</v>
      </c>
      <c r="H307" s="184">
        <v>3</v>
      </c>
      <c r="I307" s="178">
        <v>89</v>
      </c>
      <c r="L307" s="150">
        <f t="shared" si="5"/>
        <v>2.2727272727272728E-2</v>
      </c>
      <c r="Q307" s="32">
        <f>L307/US!$I$3</f>
        <v>1.0068451907259774</v>
      </c>
    </row>
    <row r="308" spans="1:17" ht="14">
      <c r="A308" s="164">
        <v>44775</v>
      </c>
      <c r="B308" s="71" t="s">
        <v>1128</v>
      </c>
      <c r="C308" s="71" t="s">
        <v>1129</v>
      </c>
      <c r="D308" s="181" t="s">
        <v>1130</v>
      </c>
      <c r="E308" s="120" t="s">
        <v>588</v>
      </c>
      <c r="H308" s="184">
        <v>902</v>
      </c>
      <c r="I308" s="183">
        <v>36053</v>
      </c>
      <c r="L308" s="150">
        <f t="shared" si="5"/>
        <v>2.4991678686341952E-2</v>
      </c>
      <c r="Q308" s="32">
        <f>L308/US!$I$3</f>
        <v>1.1071610657145416</v>
      </c>
    </row>
    <row r="309" spans="1:17" ht="14">
      <c r="A309" s="164">
        <v>44775</v>
      </c>
      <c r="B309" s="71" t="s">
        <v>1131</v>
      </c>
      <c r="C309" s="71" t="s">
        <v>1132</v>
      </c>
      <c r="D309" s="181" t="s">
        <v>1130</v>
      </c>
      <c r="E309" s="120" t="s">
        <v>588</v>
      </c>
      <c r="H309" s="182">
        <v>7431</v>
      </c>
      <c r="I309" s="183">
        <v>599712</v>
      </c>
      <c r="L309" s="150">
        <f t="shared" si="5"/>
        <v>1.2389300846574433E-2</v>
      </c>
      <c r="Q309" s="32">
        <f>L309/US!$I$3</f>
        <v>0.5488607508485529</v>
      </c>
    </row>
    <row r="310" spans="1:17" ht="14">
      <c r="A310" s="164">
        <v>44775</v>
      </c>
      <c r="B310" s="120" t="s">
        <v>1133</v>
      </c>
      <c r="C310" s="120" t="s">
        <v>1134</v>
      </c>
      <c r="D310" s="181" t="s">
        <v>1130</v>
      </c>
      <c r="E310" s="120" t="s">
        <v>588</v>
      </c>
      <c r="H310" s="184">
        <v>244</v>
      </c>
      <c r="I310" s="183">
        <v>21667</v>
      </c>
      <c r="L310" s="150">
        <f t="shared" si="5"/>
        <v>1.1215729714760455E-2</v>
      </c>
      <c r="Q310" s="32">
        <f>L310/US!$I$3</f>
        <v>0.49687015504671611</v>
      </c>
    </row>
    <row r="311" spans="1:17" ht="14">
      <c r="A311" s="164">
        <v>44775</v>
      </c>
      <c r="B311" s="166" t="s">
        <v>261</v>
      </c>
      <c r="C311" s="120" t="s">
        <v>262</v>
      </c>
      <c r="D311" s="181" t="s">
        <v>1135</v>
      </c>
      <c r="E311" s="120" t="s">
        <v>588</v>
      </c>
      <c r="H311" s="182">
        <v>71299</v>
      </c>
      <c r="I311" s="183">
        <v>3834963</v>
      </c>
      <c r="L311" s="150">
        <f t="shared" si="5"/>
        <v>1.8591579264670682E-2</v>
      </c>
      <c r="Q311" s="32">
        <f>L311/US!$I$3</f>
        <v>0.8236290555079171</v>
      </c>
    </row>
    <row r="312" spans="1:17" ht="14">
      <c r="A312" s="164">
        <v>44775</v>
      </c>
      <c r="B312" s="166" t="s">
        <v>791</v>
      </c>
      <c r="C312" s="120" t="s">
        <v>1136</v>
      </c>
      <c r="D312" s="181" t="s">
        <v>1135</v>
      </c>
      <c r="E312" s="120" t="s">
        <v>588</v>
      </c>
      <c r="H312" s="182">
        <v>5921</v>
      </c>
      <c r="I312" s="183">
        <v>269987</v>
      </c>
      <c r="L312" s="150">
        <f t="shared" si="5"/>
        <v>2.1927062884742173E-2</v>
      </c>
      <c r="Q312" s="32">
        <f>L312/US!$I$3</f>
        <v>0.97139494373894431</v>
      </c>
    </row>
    <row r="313" spans="1:17" ht="14">
      <c r="A313" s="164">
        <v>44775</v>
      </c>
      <c r="B313" s="166" t="s">
        <v>1137</v>
      </c>
      <c r="C313" s="120" t="s">
        <v>453</v>
      </c>
      <c r="D313" s="181" t="s">
        <v>1135</v>
      </c>
      <c r="E313" s="120" t="s">
        <v>588</v>
      </c>
      <c r="H313" s="182">
        <v>32492</v>
      </c>
      <c r="I313" s="183">
        <v>1708683</v>
      </c>
      <c r="L313" s="150">
        <f t="shared" si="5"/>
        <v>1.9015240986912721E-2</v>
      </c>
      <c r="Q313" s="32">
        <f>L313/US!$I$3</f>
        <v>0.84239777327941678</v>
      </c>
    </row>
    <row r="314" spans="1:17" ht="14">
      <c r="A314" s="164">
        <v>44775</v>
      </c>
      <c r="B314" s="120" t="s">
        <v>1138</v>
      </c>
      <c r="C314" s="120" t="s">
        <v>472</v>
      </c>
      <c r="D314" s="181" t="s">
        <v>1139</v>
      </c>
      <c r="E314" s="120" t="s">
        <v>588</v>
      </c>
      <c r="H314" s="182">
        <v>23045</v>
      </c>
      <c r="I314" s="183">
        <v>916811</v>
      </c>
      <c r="L314" s="150">
        <f t="shared" si="5"/>
        <v>2.5134978894209268E-2</v>
      </c>
      <c r="Q314" s="32">
        <f>L314/US!$I$3</f>
        <v>1.1135094352198762</v>
      </c>
    </row>
    <row r="315" spans="1:17" ht="14">
      <c r="A315" s="164">
        <v>44775</v>
      </c>
      <c r="B315" s="186" t="s">
        <v>1140</v>
      </c>
      <c r="C315" s="120" t="s">
        <v>456</v>
      </c>
      <c r="D315" s="181" t="s">
        <v>1139</v>
      </c>
      <c r="E315" s="120" t="s">
        <v>588</v>
      </c>
      <c r="H315" s="182">
        <v>40588</v>
      </c>
      <c r="I315" s="183">
        <v>2243872</v>
      </c>
      <c r="L315" s="150">
        <f t="shared" si="5"/>
        <v>1.8087938210351664E-2</v>
      </c>
      <c r="Q315" s="32">
        <f>L315/US!$I$3</f>
        <v>0.80131715827861361</v>
      </c>
    </row>
    <row r="316" spans="1:17" ht="14">
      <c r="A316" s="164">
        <v>44775</v>
      </c>
      <c r="B316" s="120" t="s">
        <v>1141</v>
      </c>
      <c r="C316" s="120" t="s">
        <v>1077</v>
      </c>
      <c r="D316" s="181" t="s">
        <v>1142</v>
      </c>
      <c r="E316" s="120" t="s">
        <v>588</v>
      </c>
      <c r="H316" s="182">
        <v>1165</v>
      </c>
      <c r="I316" s="183">
        <v>77014</v>
      </c>
      <c r="L316" s="150">
        <f t="shared" si="5"/>
        <v>1.511433134665576E-2</v>
      </c>
      <c r="Q316" s="32">
        <f>L316/US!$I$3</f>
        <v>0.66958284040644644</v>
      </c>
    </row>
    <row r="317" spans="1:17" ht="14">
      <c r="A317" s="164">
        <v>44775</v>
      </c>
      <c r="B317" s="120" t="s">
        <v>1143</v>
      </c>
      <c r="C317" s="120" t="s">
        <v>347</v>
      </c>
      <c r="D317" s="181" t="s">
        <v>1142</v>
      </c>
      <c r="E317" s="120" t="s">
        <v>588</v>
      </c>
      <c r="H317" s="182">
        <v>202273</v>
      </c>
      <c r="I317" s="183">
        <v>18794063</v>
      </c>
      <c r="L317" s="150">
        <f t="shared" si="5"/>
        <v>1.0762548298499814E-2</v>
      </c>
      <c r="Q317" s="32">
        <f>L317/US!$I$3</f>
        <v>0.47679367974922593</v>
      </c>
    </row>
    <row r="318" spans="1:17" ht="14">
      <c r="A318" s="164">
        <v>44775</v>
      </c>
      <c r="B318" s="186" t="s">
        <v>626</v>
      </c>
      <c r="C318" s="120" t="s">
        <v>840</v>
      </c>
      <c r="D318" s="181" t="s">
        <v>1144</v>
      </c>
      <c r="E318" s="120" t="s">
        <v>588</v>
      </c>
      <c r="H318" s="178">
        <v>75</v>
      </c>
      <c r="I318" s="183">
        <v>1784</v>
      </c>
      <c r="L318" s="150">
        <f t="shared" si="5"/>
        <v>4.1503084688726863E-2</v>
      </c>
      <c r="Q318" s="32">
        <f>L318/US!$I$3</f>
        <v>1.8386359736420541</v>
      </c>
    </row>
    <row r="319" spans="1:17" ht="14">
      <c r="A319" s="164">
        <v>44775</v>
      </c>
      <c r="B319" s="186" t="s">
        <v>1145</v>
      </c>
      <c r="C319" s="120" t="s">
        <v>1146</v>
      </c>
      <c r="D319" s="181" t="s">
        <v>1144</v>
      </c>
      <c r="E319" s="120" t="s">
        <v>588</v>
      </c>
      <c r="H319" s="182">
        <v>1891</v>
      </c>
      <c r="I319" s="183">
        <v>68544</v>
      </c>
      <c r="L319" s="150">
        <f t="shared" si="5"/>
        <v>2.7573931692514188E-2</v>
      </c>
      <c r="Q319" s="32">
        <f>L319/US!$I$3</f>
        <v>1.221557942616639</v>
      </c>
    </row>
    <row r="320" spans="1:17" ht="14">
      <c r="A320" s="164">
        <v>44775</v>
      </c>
      <c r="B320" s="186" t="s">
        <v>221</v>
      </c>
      <c r="C320" s="120" t="s">
        <v>1147</v>
      </c>
      <c r="D320" s="181" t="s">
        <v>1144</v>
      </c>
      <c r="E320" s="120" t="s">
        <v>588</v>
      </c>
      <c r="H320" s="184">
        <v>884</v>
      </c>
      <c r="I320" s="183">
        <v>12472</v>
      </c>
      <c r="L320" s="150">
        <f t="shared" si="5"/>
        <v>7.0804265896880769E-2</v>
      </c>
      <c r="Q320" s="32">
        <f>L320/US!$I$3</f>
        <v>3.1367131224509404</v>
      </c>
    </row>
    <row r="321" spans="1:17" ht="14">
      <c r="A321" s="164">
        <v>44775</v>
      </c>
      <c r="B321" s="166" t="s">
        <v>1148</v>
      </c>
      <c r="C321" s="120" t="s">
        <v>1149</v>
      </c>
      <c r="D321" s="181" t="s">
        <v>1150</v>
      </c>
      <c r="E321" s="120" t="s">
        <v>588</v>
      </c>
      <c r="H321" s="184">
        <v>13</v>
      </c>
      <c r="I321" s="183">
        <v>1233</v>
      </c>
      <c r="L321" s="150">
        <f t="shared" si="5"/>
        <v>9.74025974025974E-3</v>
      </c>
      <c r="Q321" s="32">
        <f>L321/US!$I$3</f>
        <v>0.43150508173970464</v>
      </c>
    </row>
    <row r="322" spans="1:17" ht="14">
      <c r="A322" s="164">
        <v>44775</v>
      </c>
      <c r="B322" s="187" t="s">
        <v>1151</v>
      </c>
      <c r="C322" s="120" t="s">
        <v>1152</v>
      </c>
      <c r="D322" s="181" t="s">
        <v>1150</v>
      </c>
      <c r="E322" s="120" t="s">
        <v>588</v>
      </c>
      <c r="H322" s="184">
        <v>4</v>
      </c>
      <c r="I322" s="178">
        <v>132</v>
      </c>
      <c r="L322" s="150">
        <f t="shared" si="5"/>
        <v>2.2900763358778626E-2</v>
      </c>
      <c r="Q322" s="32">
        <f>L322/US!$I$3</f>
        <v>1.0145310318765575</v>
      </c>
    </row>
    <row r="323" spans="1:17" ht="14">
      <c r="A323" s="164">
        <v>44775</v>
      </c>
      <c r="B323" s="166" t="s">
        <v>1153</v>
      </c>
      <c r="C323" s="120" t="s">
        <v>1154</v>
      </c>
      <c r="D323" s="181" t="s">
        <v>1155</v>
      </c>
      <c r="E323" s="120" t="s">
        <v>1156</v>
      </c>
      <c r="H323" s="184">
        <v>97</v>
      </c>
      <c r="I323" s="183">
        <v>3341</v>
      </c>
      <c r="L323" s="150">
        <f t="shared" si="5"/>
        <v>2.874251497005988E-2</v>
      </c>
      <c r="Q323" s="32">
        <f>L323/US!$I$3</f>
        <v>1.273327570546865</v>
      </c>
    </row>
    <row r="324" spans="1:17" ht="14">
      <c r="A324" s="164">
        <v>44775</v>
      </c>
      <c r="B324" s="120" t="s">
        <v>1157</v>
      </c>
      <c r="C324" s="120" t="s">
        <v>1158</v>
      </c>
      <c r="D324" s="181" t="s">
        <v>1155</v>
      </c>
      <c r="E324" s="120" t="s">
        <v>1159</v>
      </c>
      <c r="H324" s="184">
        <v>6</v>
      </c>
      <c r="I324" s="178">
        <v>50</v>
      </c>
      <c r="L324" s="150">
        <f t="shared" si="5"/>
        <v>0.10204081632653061</v>
      </c>
      <c r="Q324" s="32">
        <f>L324/US!$I$3</f>
        <v>4.5205294277492865</v>
      </c>
    </row>
    <row r="325" spans="1:17" ht="13">
      <c r="B325" s="177"/>
      <c r="C325" s="163"/>
      <c r="D325" s="163"/>
      <c r="E325" s="163"/>
      <c r="H325" s="180"/>
      <c r="I325" s="180"/>
      <c r="L325" s="16" t="s">
        <v>80</v>
      </c>
      <c r="Q325" s="139">
        <f>AVERAGE(Q275:Q324)</f>
        <v>1.5535832435305581</v>
      </c>
    </row>
    <row r="326" spans="1:17" ht="13">
      <c r="B326" s="163"/>
      <c r="C326" s="163"/>
      <c r="D326" s="163"/>
      <c r="E326" s="163"/>
      <c r="H326" s="180"/>
      <c r="I326" s="180"/>
      <c r="L326" s="16" t="s">
        <v>81</v>
      </c>
      <c r="Q326" s="139">
        <f>STDEV(Q275:Q324)</f>
        <v>3.0870767701274526</v>
      </c>
    </row>
    <row r="327" spans="1:17" ht="13">
      <c r="H327" s="180"/>
      <c r="I327" s="180"/>
      <c r="L327" s="16"/>
    </row>
    <row r="328" spans="1:17" ht="13">
      <c r="H328" s="180"/>
      <c r="I328" s="180"/>
    </row>
    <row r="329" spans="1:17" ht="13">
      <c r="H329" s="180"/>
      <c r="I329" s="180"/>
    </row>
    <row r="330" spans="1:17" ht="13">
      <c r="H330" s="180"/>
      <c r="I330" s="180"/>
    </row>
  </sheetData>
  <mergeCells count="2">
    <mergeCell ref="J1:L1"/>
    <mergeCell ref="S3:T3"/>
  </mergeCells>
  <conditionalFormatting sqref="M3 M5">
    <cfRule type="notContainsBlanks" dxfId="0" priority="1">
      <formula>LEN(TRIM(M3))&gt;0</formula>
    </cfRule>
  </conditionalFormatting>
  <hyperlinks>
    <hyperlink ref="I1" r:id="rId1" xr:uid="{00000000-0004-0000-0400-000000000000}"/>
    <hyperlink ref="J1" r:id="rId2" xr:uid="{00000000-0004-0000-0400-000001000000}"/>
    <hyperlink ref="F5" r:id="rId3" display="https://www-scopus-com.myaccess.library.utoronto.ca/results/authorLookup.uri?authorNameSelected=0&amp;st1=%22Morgan%22&amp;st2=Marcyliena&amp;origin=AuthorNamesList&amp;resultsPerPage=20&amp;offset=1&amp;sort=count-f&amp;docSelectedAuthor=56291534100&amp;partialQuery=" xr:uid="{00000000-0004-0000-0400-000002000000}"/>
    <hyperlink ref="F7" r:id="rId4" display="https://www-scopus-com.myaccess.library.utoronto.ca/results/authorLookup.uri?authorNameSelected=8&amp;st1=%22Iyer%22&amp;st2=%22Vijay%22&amp;origin=AuthorNamesList&amp;resultsPerPage=20&amp;offset=1&amp;sort=count-f&amp;docSelectedAuthor=36740781300&amp;partialQuery=" xr:uid="{00000000-0004-0000-0400-000003000000}"/>
    <hyperlink ref="F8" r:id="rId5" display="https://www-scopus-com.myaccess.library.utoronto.ca/results/authorLookup.uri?authorNameSelected=1&amp;st1=%22Bernstein%22&amp;st2=%22Robin%22&amp;origin=AuthorNamesList&amp;resultsPerPage=20&amp;offset=1&amp;sort=count-f&amp;docSelectedAuthor=38662246600&amp;partialQuery=" xr:uid="{00000000-0004-0000-0400-000004000000}"/>
    <hyperlink ref="F9" r:id="rId6" display="https://www-scopus-com.myaccess.library.utoronto.ca/results/authorLookup.uri?authorNameSelected=0&amp;st1=%22Elkins%22&amp;st2=Caroline&amp;origin=AuthorNamesList&amp;resultsPerPage=20&amp;offset=1&amp;sort=count-f&amp;docSelectedAuthor=12790203300&amp;partialQuery=" xr:uid="{00000000-0004-0000-0400-000005000000}"/>
    <hyperlink ref="F11" r:id="rId7" display="https://www-scopus-com.myaccess.library.utoronto.ca/results/authorLookup.uri?authorNameSelected=0&amp;st1=%22Keshavjee%22&amp;st2=Salmaan&amp;origin=AuthorNamesList&amp;resultsPerPage=20&amp;offset=1&amp;sort=count-f&amp;docSelectedAuthor=57205716814&amp;partialQuery=" xr:uid="{00000000-0004-0000-0400-000006000000}"/>
    <hyperlink ref="F12" r:id="rId8" display="https://www-scopus-com.myaccess.library.utoronto.ca/results/authorLookup.uri?authorNameSelected=0&amp;st1=%22Doherty%22&amp;st2=Gareth&amp;origin=AuthorNamesList&amp;resultsPerPage=20&amp;offset=1&amp;sort=count-f&amp;docSelectedAuthor=57189299850&amp;partialQuery=" xr:uid="{00000000-0004-0000-0400-000007000000}"/>
    <hyperlink ref="C22" r:id="rId9" xr:uid="{00000000-0004-0000-0400-000008000000}"/>
    <hyperlink ref="B59" r:id="rId10" xr:uid="{00000000-0004-0000-0400-000009000000}"/>
    <hyperlink ref="C59" r:id="rId11" xr:uid="{00000000-0004-0000-0400-00000A000000}"/>
    <hyperlink ref="D59" r:id="rId12" xr:uid="{00000000-0004-0000-0400-00000B000000}"/>
    <hyperlink ref="B60" r:id="rId13" xr:uid="{00000000-0004-0000-0400-00000C000000}"/>
    <hyperlink ref="C60" r:id="rId14" xr:uid="{00000000-0004-0000-0400-00000D000000}"/>
    <hyperlink ref="D60" r:id="rId15" xr:uid="{00000000-0004-0000-0400-00000E000000}"/>
    <hyperlink ref="B61" r:id="rId16" xr:uid="{00000000-0004-0000-0400-00000F000000}"/>
    <hyperlink ref="C61" r:id="rId17" xr:uid="{00000000-0004-0000-0400-000010000000}"/>
    <hyperlink ref="D61" r:id="rId18" xr:uid="{00000000-0004-0000-0400-000011000000}"/>
    <hyperlink ref="B62" r:id="rId19" xr:uid="{00000000-0004-0000-0400-000012000000}"/>
    <hyperlink ref="C62" r:id="rId20" xr:uid="{00000000-0004-0000-0400-000013000000}"/>
    <hyperlink ref="D62" r:id="rId21" xr:uid="{00000000-0004-0000-0400-000014000000}"/>
    <hyperlink ref="B63" r:id="rId22" xr:uid="{00000000-0004-0000-0400-000015000000}"/>
    <hyperlink ref="C63" r:id="rId23" xr:uid="{00000000-0004-0000-0400-000016000000}"/>
    <hyperlink ref="D63" r:id="rId24" xr:uid="{00000000-0004-0000-0400-000017000000}"/>
    <hyperlink ref="B64" r:id="rId25" xr:uid="{00000000-0004-0000-0400-000018000000}"/>
    <hyperlink ref="C64" r:id="rId26" xr:uid="{00000000-0004-0000-0400-000019000000}"/>
    <hyperlink ref="D64" r:id="rId27" xr:uid="{00000000-0004-0000-0400-00001A000000}"/>
    <hyperlink ref="B65" r:id="rId28" xr:uid="{00000000-0004-0000-0400-00001B000000}"/>
    <hyperlink ref="C65" r:id="rId29" xr:uid="{00000000-0004-0000-0400-00001C000000}"/>
    <hyperlink ref="D65" r:id="rId30" xr:uid="{00000000-0004-0000-0400-00001D000000}"/>
    <hyperlink ref="B66" r:id="rId31" xr:uid="{00000000-0004-0000-0400-00001E000000}"/>
    <hyperlink ref="C66" r:id="rId32" xr:uid="{00000000-0004-0000-0400-00001F000000}"/>
    <hyperlink ref="D66" r:id="rId33" xr:uid="{00000000-0004-0000-0400-000020000000}"/>
    <hyperlink ref="B67" r:id="rId34" xr:uid="{00000000-0004-0000-0400-000021000000}"/>
    <hyperlink ref="C67" r:id="rId35" xr:uid="{00000000-0004-0000-0400-000022000000}"/>
    <hyperlink ref="D67" r:id="rId36" xr:uid="{00000000-0004-0000-0400-000023000000}"/>
    <hyperlink ref="B68" r:id="rId37" xr:uid="{00000000-0004-0000-0400-000024000000}"/>
    <hyperlink ref="C68" r:id="rId38" xr:uid="{00000000-0004-0000-0400-000025000000}"/>
    <hyperlink ref="D68" r:id="rId39" xr:uid="{00000000-0004-0000-0400-000026000000}"/>
    <hyperlink ref="B69" r:id="rId40" xr:uid="{00000000-0004-0000-0400-000027000000}"/>
    <hyperlink ref="C69" r:id="rId41" xr:uid="{00000000-0004-0000-0400-000028000000}"/>
    <hyperlink ref="D69" r:id="rId42" xr:uid="{00000000-0004-0000-0400-000029000000}"/>
    <hyperlink ref="B70" r:id="rId43" xr:uid="{00000000-0004-0000-0400-00002A000000}"/>
    <hyperlink ref="C70" r:id="rId44" xr:uid="{00000000-0004-0000-0400-00002B000000}"/>
    <hyperlink ref="D70" r:id="rId45" xr:uid="{00000000-0004-0000-0400-00002C000000}"/>
    <hyperlink ref="C71" r:id="rId46" xr:uid="{00000000-0004-0000-0400-00002D000000}"/>
    <hyperlink ref="D71" r:id="rId47" xr:uid="{00000000-0004-0000-0400-00002E000000}"/>
    <hyperlink ref="B72" r:id="rId48" xr:uid="{00000000-0004-0000-0400-00002F000000}"/>
    <hyperlink ref="C72" r:id="rId49" xr:uid="{00000000-0004-0000-0400-000030000000}"/>
    <hyperlink ref="D72" r:id="rId50" xr:uid="{00000000-0004-0000-0400-000031000000}"/>
    <hyperlink ref="C73" r:id="rId51" xr:uid="{00000000-0004-0000-0400-000032000000}"/>
    <hyperlink ref="D73" r:id="rId52" xr:uid="{00000000-0004-0000-0400-000033000000}"/>
    <hyperlink ref="D74" r:id="rId53" xr:uid="{00000000-0004-0000-0400-000034000000}"/>
    <hyperlink ref="D75" r:id="rId54" xr:uid="{00000000-0004-0000-0400-000035000000}"/>
    <hyperlink ref="D76" r:id="rId55" xr:uid="{00000000-0004-0000-0400-000036000000}"/>
    <hyperlink ref="D77" r:id="rId56" xr:uid="{00000000-0004-0000-0400-000037000000}"/>
    <hyperlink ref="D78" r:id="rId57" xr:uid="{00000000-0004-0000-0400-000038000000}"/>
    <hyperlink ref="D79" r:id="rId58" xr:uid="{00000000-0004-0000-0400-000039000000}"/>
    <hyperlink ref="D80" r:id="rId59" xr:uid="{00000000-0004-0000-0400-00003A000000}"/>
    <hyperlink ref="D81" r:id="rId60" xr:uid="{00000000-0004-0000-0400-00003B000000}"/>
    <hyperlink ref="D82" r:id="rId61" xr:uid="{00000000-0004-0000-0400-00003C000000}"/>
    <hyperlink ref="D83" r:id="rId62" xr:uid="{00000000-0004-0000-0400-00003D000000}"/>
    <hyperlink ref="D84" r:id="rId63" xr:uid="{00000000-0004-0000-0400-00003E000000}"/>
    <hyperlink ref="D85" r:id="rId64" xr:uid="{00000000-0004-0000-0400-00003F000000}"/>
    <hyperlink ref="D86" r:id="rId65" xr:uid="{00000000-0004-0000-0400-000040000000}"/>
    <hyperlink ref="D87" r:id="rId66" xr:uid="{00000000-0004-0000-0400-000041000000}"/>
    <hyperlink ref="D88" r:id="rId67" xr:uid="{00000000-0004-0000-0400-000042000000}"/>
    <hyperlink ref="D89" r:id="rId68" xr:uid="{00000000-0004-0000-0400-000043000000}"/>
    <hyperlink ref="D90" r:id="rId69" xr:uid="{00000000-0004-0000-0400-000044000000}"/>
    <hyperlink ref="D91" r:id="rId70" xr:uid="{00000000-0004-0000-0400-000045000000}"/>
    <hyperlink ref="D92" r:id="rId71" xr:uid="{00000000-0004-0000-0400-000046000000}"/>
    <hyperlink ref="D93" r:id="rId72" xr:uid="{00000000-0004-0000-0400-000047000000}"/>
    <hyperlink ref="D94" r:id="rId73" xr:uid="{00000000-0004-0000-0400-000048000000}"/>
    <hyperlink ref="D95" r:id="rId74" xr:uid="{00000000-0004-0000-0400-000049000000}"/>
    <hyperlink ref="D96" r:id="rId75" xr:uid="{00000000-0004-0000-0400-00004A000000}"/>
    <hyperlink ref="D97" r:id="rId76" xr:uid="{00000000-0004-0000-0400-00004B000000}"/>
    <hyperlink ref="D98" r:id="rId77" xr:uid="{00000000-0004-0000-0400-00004C000000}"/>
    <hyperlink ref="D99" r:id="rId78" xr:uid="{00000000-0004-0000-0400-00004D000000}"/>
    <hyperlink ref="D100" r:id="rId79" xr:uid="{00000000-0004-0000-0400-00004E000000}"/>
    <hyperlink ref="D101" r:id="rId80" xr:uid="{00000000-0004-0000-0400-00004F000000}"/>
    <hyperlink ref="D102" r:id="rId81" xr:uid="{00000000-0004-0000-0400-000050000000}"/>
    <hyperlink ref="D103" r:id="rId82" xr:uid="{00000000-0004-0000-0400-000051000000}"/>
    <hyperlink ref="D104" r:id="rId83" xr:uid="{00000000-0004-0000-0400-000052000000}"/>
    <hyperlink ref="D105" r:id="rId84" xr:uid="{00000000-0004-0000-0400-000053000000}"/>
    <hyperlink ref="D106" r:id="rId85" xr:uid="{00000000-0004-0000-0400-000054000000}"/>
    <hyperlink ref="D107" r:id="rId86" xr:uid="{00000000-0004-0000-0400-000055000000}"/>
    <hyperlink ref="D108" r:id="rId87" xr:uid="{00000000-0004-0000-0400-000056000000}"/>
    <hyperlink ref="B113" r:id="rId88" xr:uid="{00000000-0004-0000-0400-000057000000}"/>
    <hyperlink ref="D113" r:id="rId89" xr:uid="{00000000-0004-0000-0400-000058000000}"/>
    <hyperlink ref="D114" r:id="rId90" xr:uid="{00000000-0004-0000-0400-000059000000}"/>
    <hyperlink ref="B115" r:id="rId91" xr:uid="{00000000-0004-0000-0400-00005A000000}"/>
    <hyperlink ref="D115" r:id="rId92" xr:uid="{00000000-0004-0000-0400-00005B000000}"/>
    <hyperlink ref="B116" r:id="rId93" xr:uid="{00000000-0004-0000-0400-00005C000000}"/>
    <hyperlink ref="D116" r:id="rId94" xr:uid="{00000000-0004-0000-0400-00005D000000}"/>
    <hyperlink ref="B117" r:id="rId95" xr:uid="{00000000-0004-0000-0400-00005E000000}"/>
    <hyperlink ref="B118" r:id="rId96" xr:uid="{00000000-0004-0000-0400-00005F000000}"/>
    <hyperlink ref="B119" r:id="rId97" xr:uid="{00000000-0004-0000-0400-000060000000}"/>
    <hyperlink ref="B120" r:id="rId98" xr:uid="{00000000-0004-0000-0400-000061000000}"/>
    <hyperlink ref="B121" r:id="rId99" xr:uid="{00000000-0004-0000-0400-000062000000}"/>
    <hyperlink ref="B122" r:id="rId100" xr:uid="{00000000-0004-0000-0400-000063000000}"/>
    <hyperlink ref="B123" r:id="rId101" xr:uid="{00000000-0004-0000-0400-000064000000}"/>
    <hyperlink ref="B124" r:id="rId102" xr:uid="{00000000-0004-0000-0400-000065000000}"/>
    <hyperlink ref="B125" r:id="rId103" xr:uid="{00000000-0004-0000-0400-000066000000}"/>
    <hyperlink ref="B126" r:id="rId104" xr:uid="{00000000-0004-0000-0400-000067000000}"/>
    <hyperlink ref="B127" r:id="rId105" xr:uid="{00000000-0004-0000-0400-000068000000}"/>
    <hyperlink ref="B128" r:id="rId106" xr:uid="{00000000-0004-0000-0400-000069000000}"/>
    <hyperlink ref="B129" r:id="rId107" xr:uid="{00000000-0004-0000-0400-00006A000000}"/>
    <hyperlink ref="B130" r:id="rId108" xr:uid="{00000000-0004-0000-0400-00006B000000}"/>
    <hyperlink ref="B131" r:id="rId109" xr:uid="{00000000-0004-0000-0400-00006C000000}"/>
    <hyperlink ref="B132" r:id="rId110" xr:uid="{00000000-0004-0000-0400-00006D000000}"/>
    <hyperlink ref="B133" r:id="rId111" xr:uid="{00000000-0004-0000-0400-00006E000000}"/>
    <hyperlink ref="B134" r:id="rId112" xr:uid="{00000000-0004-0000-0400-00006F000000}"/>
    <hyperlink ref="B135" r:id="rId113" xr:uid="{00000000-0004-0000-0400-000070000000}"/>
    <hyperlink ref="B136" r:id="rId114" xr:uid="{00000000-0004-0000-0400-000071000000}"/>
    <hyperlink ref="B137" r:id="rId115" xr:uid="{00000000-0004-0000-0400-000072000000}"/>
    <hyperlink ref="B138" r:id="rId116" xr:uid="{00000000-0004-0000-0400-000073000000}"/>
    <hyperlink ref="B139" r:id="rId117" xr:uid="{00000000-0004-0000-0400-000074000000}"/>
    <hyperlink ref="B140" r:id="rId118" xr:uid="{00000000-0004-0000-0400-000075000000}"/>
    <hyperlink ref="B141" r:id="rId119" xr:uid="{00000000-0004-0000-0400-000076000000}"/>
    <hyperlink ref="B142" r:id="rId120" xr:uid="{00000000-0004-0000-0400-000077000000}"/>
    <hyperlink ref="B143" r:id="rId121" xr:uid="{00000000-0004-0000-0400-000078000000}"/>
    <hyperlink ref="B144" r:id="rId122" xr:uid="{00000000-0004-0000-0400-000079000000}"/>
    <hyperlink ref="B145" r:id="rId123" xr:uid="{00000000-0004-0000-0400-00007A000000}"/>
    <hyperlink ref="B146" r:id="rId124" xr:uid="{00000000-0004-0000-0400-00007B000000}"/>
    <hyperlink ref="B147" r:id="rId125" xr:uid="{00000000-0004-0000-0400-00007C000000}"/>
    <hyperlink ref="B148" r:id="rId126" xr:uid="{00000000-0004-0000-0400-00007D000000}"/>
    <hyperlink ref="B149" r:id="rId127" xr:uid="{00000000-0004-0000-0400-00007E000000}"/>
    <hyperlink ref="B150" r:id="rId128" xr:uid="{00000000-0004-0000-0400-00007F000000}"/>
    <hyperlink ref="B151" r:id="rId129" xr:uid="{00000000-0004-0000-0400-000080000000}"/>
    <hyperlink ref="B152" r:id="rId130" xr:uid="{00000000-0004-0000-0400-000081000000}"/>
    <hyperlink ref="B153" r:id="rId131" xr:uid="{00000000-0004-0000-0400-000082000000}"/>
    <hyperlink ref="B154" r:id="rId132" xr:uid="{00000000-0004-0000-0400-000083000000}"/>
    <hyperlink ref="B155" r:id="rId133" xr:uid="{00000000-0004-0000-0400-000084000000}"/>
    <hyperlink ref="B156" r:id="rId134" xr:uid="{00000000-0004-0000-0400-000085000000}"/>
    <hyperlink ref="B157" r:id="rId135" xr:uid="{00000000-0004-0000-0400-000086000000}"/>
    <hyperlink ref="B158" r:id="rId136" xr:uid="{00000000-0004-0000-0400-000087000000}"/>
    <hyperlink ref="B159" r:id="rId137" xr:uid="{00000000-0004-0000-0400-000088000000}"/>
    <hyperlink ref="B160" r:id="rId138" xr:uid="{00000000-0004-0000-0400-000089000000}"/>
    <hyperlink ref="B161" r:id="rId139" xr:uid="{00000000-0004-0000-0400-00008A000000}"/>
    <hyperlink ref="B162" r:id="rId140" xr:uid="{00000000-0004-0000-0400-00008B000000}"/>
    <hyperlink ref="B166" r:id="rId141" xr:uid="{00000000-0004-0000-0400-00008C000000}"/>
    <hyperlink ref="B220" r:id="rId142" xr:uid="{00000000-0004-0000-0400-00008D000000}"/>
    <hyperlink ref="B221" r:id="rId143" xr:uid="{00000000-0004-0000-0400-00008E000000}"/>
    <hyperlink ref="B222" r:id="rId144" xr:uid="{00000000-0004-0000-0400-00008F000000}"/>
    <hyperlink ref="B223" r:id="rId145" xr:uid="{00000000-0004-0000-0400-000090000000}"/>
    <hyperlink ref="B224" r:id="rId146" xr:uid="{00000000-0004-0000-0400-000091000000}"/>
  </hyperlinks>
  <pageMargins left="0.7" right="0.7" top="0.75" bottom="0.75" header="0.3" footer="0.3"/>
  <legacyDrawing r:id="rId14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6"/>
  <sheetViews>
    <sheetView workbookViewId="0"/>
  </sheetViews>
  <sheetFormatPr baseColWidth="10" defaultColWidth="12.6640625" defaultRowHeight="15.75" customHeight="1"/>
  <sheetData>
    <row r="1" spans="1:19" ht="15.75" customHeight="1">
      <c r="A1" s="188" t="s">
        <v>1160</v>
      </c>
      <c r="D1" s="171">
        <v>44781</v>
      </c>
    </row>
    <row r="3" spans="1:19" ht="15.75" customHeight="1">
      <c r="A3" s="189" t="s">
        <v>1161</v>
      </c>
      <c r="B3" s="189" t="s">
        <v>1162</v>
      </c>
      <c r="C3" s="189" t="s">
        <v>1163</v>
      </c>
      <c r="D3" s="189" t="s">
        <v>1164</v>
      </c>
      <c r="E3" s="189" t="s">
        <v>1165</v>
      </c>
      <c r="F3" s="189" t="s">
        <v>1166</v>
      </c>
      <c r="G3" s="189" t="s">
        <v>1167</v>
      </c>
      <c r="J3" s="189" t="s">
        <v>1168</v>
      </c>
      <c r="K3" s="189" t="s">
        <v>1169</v>
      </c>
      <c r="L3" s="189" t="s">
        <v>1163</v>
      </c>
      <c r="M3" s="189" t="s">
        <v>1164</v>
      </c>
      <c r="N3" s="189" t="s">
        <v>1170</v>
      </c>
      <c r="O3" s="189" t="s">
        <v>1166</v>
      </c>
      <c r="P3" s="189" t="s">
        <v>1167</v>
      </c>
      <c r="S3" s="16" t="s">
        <v>1171</v>
      </c>
    </row>
    <row r="4" spans="1:19" ht="15.75" customHeight="1">
      <c r="A4" s="189" t="s">
        <v>1172</v>
      </c>
      <c r="B4" s="190">
        <v>574</v>
      </c>
      <c r="C4" s="191">
        <v>0.22</v>
      </c>
      <c r="D4" s="191">
        <v>0.13</v>
      </c>
      <c r="E4" s="191">
        <v>0.05</v>
      </c>
      <c r="F4" s="191">
        <v>0.03</v>
      </c>
      <c r="G4" s="191">
        <v>0.01</v>
      </c>
      <c r="H4" s="192">
        <v>2E-3</v>
      </c>
      <c r="J4" s="189" t="s">
        <v>1172</v>
      </c>
      <c r="K4" s="190">
        <v>136</v>
      </c>
      <c r="L4" s="191">
        <v>0.38</v>
      </c>
      <c r="M4" s="191">
        <v>0.24</v>
      </c>
      <c r="N4" s="191">
        <v>0.06</v>
      </c>
      <c r="O4" s="191">
        <v>0.05</v>
      </c>
      <c r="P4" s="191">
        <v>0.02</v>
      </c>
      <c r="Q4" s="192">
        <v>7.0000000000000001E-3</v>
      </c>
      <c r="S4" s="92">
        <f t="shared" ref="S4:S16" si="0">B4+K4</f>
        <v>710</v>
      </c>
    </row>
    <row r="5" spans="1:19" ht="15.75" customHeight="1">
      <c r="A5" s="189" t="s">
        <v>1173</v>
      </c>
      <c r="B5" s="190">
        <v>146</v>
      </c>
      <c r="C5" s="191">
        <v>0.17</v>
      </c>
      <c r="D5" s="191">
        <v>0.11</v>
      </c>
      <c r="E5" s="191">
        <v>0.01</v>
      </c>
      <c r="F5" s="191">
        <v>0.04</v>
      </c>
      <c r="G5" s="191">
        <v>0.01</v>
      </c>
      <c r="H5" s="191">
        <v>0</v>
      </c>
      <c r="J5" s="189" t="s">
        <v>1173</v>
      </c>
      <c r="K5" s="190">
        <v>41</v>
      </c>
      <c r="L5" s="191">
        <v>0.37</v>
      </c>
      <c r="M5" s="191">
        <v>0.2</v>
      </c>
      <c r="N5" s="191">
        <v>7.0000000000000007E-2</v>
      </c>
      <c r="O5" s="191">
        <v>0.05</v>
      </c>
      <c r="P5" s="191">
        <v>0.02</v>
      </c>
      <c r="Q5" s="192">
        <v>2.4E-2</v>
      </c>
      <c r="S5" s="193">
        <f t="shared" si="0"/>
        <v>187</v>
      </c>
    </row>
    <row r="6" spans="1:19" ht="15.75" customHeight="1">
      <c r="A6" s="189" t="s">
        <v>1174</v>
      </c>
      <c r="B6" s="190">
        <v>74</v>
      </c>
      <c r="C6" s="191">
        <v>0.3</v>
      </c>
      <c r="D6" s="191">
        <v>0.26</v>
      </c>
      <c r="E6" s="191">
        <v>0.03</v>
      </c>
      <c r="F6" s="191">
        <v>0</v>
      </c>
      <c r="G6" s="191">
        <v>0.01</v>
      </c>
      <c r="H6" s="191">
        <v>0</v>
      </c>
      <c r="J6" s="189" t="s">
        <v>1174</v>
      </c>
      <c r="K6" s="190">
        <v>15</v>
      </c>
      <c r="L6" s="191">
        <v>0.4</v>
      </c>
      <c r="M6" s="191">
        <v>0.27</v>
      </c>
      <c r="N6" s="191">
        <v>7.0000000000000007E-2</v>
      </c>
      <c r="O6" s="191">
        <v>7.0000000000000007E-2</v>
      </c>
      <c r="P6" s="191">
        <v>0</v>
      </c>
      <c r="Q6" s="191">
        <v>0</v>
      </c>
      <c r="S6" s="92">
        <f t="shared" si="0"/>
        <v>89</v>
      </c>
    </row>
    <row r="7" spans="1:19" ht="15.75" customHeight="1">
      <c r="A7" s="189" t="s">
        <v>1175</v>
      </c>
      <c r="B7" s="190">
        <v>163</v>
      </c>
      <c r="C7" s="191">
        <v>0.24</v>
      </c>
      <c r="D7" s="191">
        <v>0.19</v>
      </c>
      <c r="E7" s="191">
        <v>0.02</v>
      </c>
      <c r="F7" s="191">
        <v>0.02</v>
      </c>
      <c r="G7" s="191">
        <v>0.01</v>
      </c>
      <c r="H7" s="191">
        <v>0</v>
      </c>
      <c r="J7" s="189" t="s">
        <v>1175</v>
      </c>
      <c r="K7" s="190">
        <v>38</v>
      </c>
      <c r="L7" s="191">
        <v>0.32</v>
      </c>
      <c r="M7" s="191">
        <v>0.21</v>
      </c>
      <c r="N7" s="191">
        <v>0</v>
      </c>
      <c r="O7" s="191">
        <v>0.08</v>
      </c>
      <c r="P7" s="191">
        <v>0.03</v>
      </c>
      <c r="Q7" s="191">
        <v>0</v>
      </c>
      <c r="S7" s="193">
        <f t="shared" si="0"/>
        <v>201</v>
      </c>
    </row>
    <row r="8" spans="1:19" ht="15.75" customHeight="1">
      <c r="A8" s="189" t="s">
        <v>1176</v>
      </c>
      <c r="B8" s="190">
        <v>191</v>
      </c>
      <c r="C8" s="191">
        <v>0.21</v>
      </c>
      <c r="D8" s="191">
        <v>0.05</v>
      </c>
      <c r="E8" s="191">
        <v>0.12</v>
      </c>
      <c r="F8" s="191">
        <v>0.03</v>
      </c>
      <c r="G8" s="191">
        <v>0.02</v>
      </c>
      <c r="H8" s="192">
        <v>5.0000000000000001E-3</v>
      </c>
      <c r="J8" s="189" t="s">
        <v>1176</v>
      </c>
      <c r="K8" s="190">
        <v>42</v>
      </c>
      <c r="L8" s="191">
        <v>0.43</v>
      </c>
      <c r="M8" s="191">
        <v>0.28999999999999998</v>
      </c>
      <c r="N8" s="191">
        <v>0.1</v>
      </c>
      <c r="O8" s="191">
        <v>0.02</v>
      </c>
      <c r="P8" s="191">
        <v>0.02</v>
      </c>
      <c r="Q8" s="191">
        <v>0</v>
      </c>
      <c r="S8" s="193">
        <f t="shared" si="0"/>
        <v>233</v>
      </c>
    </row>
    <row r="9" spans="1:19" ht="15.75" customHeight="1">
      <c r="A9" s="189" t="s">
        <v>858</v>
      </c>
      <c r="B9" s="190">
        <v>104</v>
      </c>
      <c r="C9" s="191">
        <v>0.32</v>
      </c>
      <c r="D9" s="191">
        <v>0.24</v>
      </c>
      <c r="E9" s="191">
        <v>0.02</v>
      </c>
      <c r="F9" s="191">
        <v>0.06</v>
      </c>
      <c r="G9" s="191">
        <v>0</v>
      </c>
      <c r="H9" s="191">
        <v>0</v>
      </c>
      <c r="J9" s="189" t="s">
        <v>858</v>
      </c>
      <c r="K9" s="190">
        <v>94</v>
      </c>
      <c r="L9" s="191">
        <v>0.38</v>
      </c>
      <c r="M9" s="191">
        <v>0.27</v>
      </c>
      <c r="N9" s="191">
        <v>0.03</v>
      </c>
      <c r="O9" s="191">
        <v>0.05</v>
      </c>
      <c r="P9" s="191">
        <v>0.03</v>
      </c>
      <c r="Q9" s="191">
        <v>0</v>
      </c>
      <c r="S9" s="193">
        <f t="shared" si="0"/>
        <v>198</v>
      </c>
    </row>
    <row r="10" spans="1:19" ht="15.75" customHeight="1">
      <c r="A10" s="189" t="s">
        <v>1177</v>
      </c>
      <c r="B10" s="190">
        <v>26</v>
      </c>
      <c r="C10" s="191">
        <v>0.19</v>
      </c>
      <c r="D10" s="191">
        <v>0.12</v>
      </c>
      <c r="E10" s="191">
        <v>0</v>
      </c>
      <c r="F10" s="191">
        <v>0.08</v>
      </c>
      <c r="G10" s="191">
        <v>0</v>
      </c>
      <c r="H10" s="191">
        <v>0</v>
      </c>
      <c r="J10" s="189" t="s">
        <v>1177</v>
      </c>
      <c r="K10" s="190">
        <v>21</v>
      </c>
      <c r="L10" s="191">
        <v>0.38</v>
      </c>
      <c r="M10" s="191">
        <v>0.14000000000000001</v>
      </c>
      <c r="N10" s="191">
        <v>0.1</v>
      </c>
      <c r="O10" s="191">
        <v>0.1</v>
      </c>
      <c r="P10" s="191">
        <v>0.05</v>
      </c>
      <c r="Q10" s="191">
        <v>0</v>
      </c>
      <c r="S10" s="92">
        <f t="shared" si="0"/>
        <v>47</v>
      </c>
    </row>
    <row r="11" spans="1:19" ht="15.75" customHeight="1">
      <c r="A11" s="189" t="s">
        <v>1178</v>
      </c>
      <c r="B11" s="190">
        <v>20</v>
      </c>
      <c r="C11" s="191">
        <v>0.25</v>
      </c>
      <c r="D11" s="191">
        <v>0</v>
      </c>
      <c r="E11" s="191">
        <v>0.1</v>
      </c>
      <c r="F11" s="191">
        <v>0.1</v>
      </c>
      <c r="G11" s="191">
        <v>0.05</v>
      </c>
      <c r="H11" s="191">
        <v>0</v>
      </c>
      <c r="J11" s="189" t="s">
        <v>1178</v>
      </c>
      <c r="K11" s="190">
        <v>4</v>
      </c>
      <c r="L11" s="191">
        <v>0.5</v>
      </c>
      <c r="M11" s="191">
        <v>0.25</v>
      </c>
      <c r="N11" s="191">
        <v>0.25</v>
      </c>
      <c r="O11" s="191">
        <v>0</v>
      </c>
      <c r="P11" s="191">
        <v>0</v>
      </c>
      <c r="Q11" s="191">
        <v>0</v>
      </c>
      <c r="S11" s="92">
        <f t="shared" si="0"/>
        <v>24</v>
      </c>
    </row>
    <row r="12" spans="1:19" ht="15.75" customHeight="1">
      <c r="A12" s="189" t="s">
        <v>1179</v>
      </c>
      <c r="B12" s="190">
        <v>28</v>
      </c>
      <c r="C12" s="191">
        <v>0.28999999999999998</v>
      </c>
      <c r="D12" s="191">
        <v>7.0000000000000007E-2</v>
      </c>
      <c r="E12" s="191">
        <v>0.14000000000000001</v>
      </c>
      <c r="F12" s="191">
        <v>7.0000000000000007E-2</v>
      </c>
      <c r="G12" s="191">
        <v>0</v>
      </c>
      <c r="H12" s="191">
        <v>0</v>
      </c>
      <c r="J12" s="189" t="s">
        <v>1179</v>
      </c>
      <c r="K12" s="190">
        <v>16</v>
      </c>
      <c r="L12" s="191">
        <v>0.5</v>
      </c>
      <c r="M12" s="191">
        <v>0</v>
      </c>
      <c r="N12" s="191">
        <v>0.31</v>
      </c>
      <c r="O12" s="191">
        <v>0.19</v>
      </c>
      <c r="P12" s="191">
        <v>0</v>
      </c>
      <c r="Q12" s="191">
        <v>0</v>
      </c>
      <c r="S12" s="92">
        <f t="shared" si="0"/>
        <v>44</v>
      </c>
    </row>
    <row r="13" spans="1:19" ht="15.75" customHeight="1">
      <c r="A13" s="189" t="s">
        <v>1180</v>
      </c>
      <c r="B13" s="190">
        <v>54</v>
      </c>
      <c r="C13" s="191">
        <v>0.24</v>
      </c>
      <c r="D13" s="191">
        <v>0.11</v>
      </c>
      <c r="E13" s="191">
        <v>0.06</v>
      </c>
      <c r="F13" s="191">
        <v>0.06</v>
      </c>
      <c r="G13" s="191">
        <v>0.02</v>
      </c>
      <c r="H13" s="191">
        <v>0</v>
      </c>
      <c r="J13" s="189" t="s">
        <v>1180</v>
      </c>
      <c r="K13" s="190">
        <v>12</v>
      </c>
      <c r="L13" s="191">
        <v>0.33</v>
      </c>
      <c r="M13" s="191">
        <v>0.25</v>
      </c>
      <c r="N13" s="191">
        <v>0</v>
      </c>
      <c r="O13" s="191">
        <v>0.08</v>
      </c>
      <c r="P13" s="191">
        <v>0</v>
      </c>
      <c r="Q13" s="191">
        <v>0</v>
      </c>
      <c r="S13" s="92">
        <f t="shared" si="0"/>
        <v>66</v>
      </c>
    </row>
    <row r="14" spans="1:19" ht="15.75" customHeight="1">
      <c r="A14" s="189" t="s">
        <v>1181</v>
      </c>
      <c r="B14" s="190">
        <v>87</v>
      </c>
      <c r="C14" s="191">
        <v>0.18</v>
      </c>
      <c r="D14" s="191">
        <v>0.06</v>
      </c>
      <c r="E14" s="191">
        <v>0.1</v>
      </c>
      <c r="F14" s="191">
        <v>0.02</v>
      </c>
      <c r="G14" s="191">
        <v>0</v>
      </c>
      <c r="H14" s="191">
        <v>0</v>
      </c>
      <c r="J14" s="189" t="s">
        <v>1181</v>
      </c>
      <c r="K14" s="190">
        <v>4</v>
      </c>
      <c r="L14" s="191">
        <v>0.5</v>
      </c>
      <c r="M14" s="191">
        <v>0</v>
      </c>
      <c r="N14" s="191">
        <v>0.25</v>
      </c>
      <c r="O14" s="191">
        <v>0</v>
      </c>
      <c r="P14" s="191">
        <v>0.25</v>
      </c>
      <c r="Q14" s="191">
        <v>0</v>
      </c>
      <c r="S14" s="92">
        <f t="shared" si="0"/>
        <v>91</v>
      </c>
    </row>
    <row r="15" spans="1:19" ht="15.75" customHeight="1">
      <c r="A15" s="189" t="s">
        <v>772</v>
      </c>
      <c r="B15" s="190">
        <v>140</v>
      </c>
      <c r="C15" s="191">
        <v>0.12</v>
      </c>
      <c r="D15" s="191">
        <v>0.09</v>
      </c>
      <c r="E15" s="191">
        <v>0.01</v>
      </c>
      <c r="F15" s="191">
        <v>0.02</v>
      </c>
      <c r="G15" s="191">
        <v>0</v>
      </c>
      <c r="H15" s="192">
        <v>7.0000000000000001E-3</v>
      </c>
      <c r="J15" s="189" t="s">
        <v>772</v>
      </c>
      <c r="K15" s="190">
        <v>54</v>
      </c>
      <c r="L15" s="191">
        <v>0.35</v>
      </c>
      <c r="M15" s="191">
        <v>0.26</v>
      </c>
      <c r="N15" s="191">
        <v>0.02</v>
      </c>
      <c r="O15" s="191">
        <v>0.06</v>
      </c>
      <c r="P15" s="191">
        <v>0.02</v>
      </c>
      <c r="Q15" s="191">
        <v>0</v>
      </c>
      <c r="S15" s="193">
        <f t="shared" si="0"/>
        <v>194</v>
      </c>
    </row>
    <row r="16" spans="1:19" ht="15.75" customHeight="1">
      <c r="A16" s="189" t="s">
        <v>962</v>
      </c>
      <c r="B16" s="190">
        <v>89</v>
      </c>
      <c r="C16" s="191">
        <v>0.25</v>
      </c>
      <c r="D16" s="191">
        <v>0.16</v>
      </c>
      <c r="E16" s="191">
        <v>0.03</v>
      </c>
      <c r="F16" s="191">
        <v>0.03</v>
      </c>
      <c r="G16" s="191">
        <v>0.02</v>
      </c>
      <c r="H16" s="191">
        <v>0</v>
      </c>
      <c r="J16" s="189" t="s">
        <v>962</v>
      </c>
      <c r="K16" s="190">
        <v>60</v>
      </c>
      <c r="L16" s="191">
        <v>0.4</v>
      </c>
      <c r="M16" s="191">
        <v>0.23</v>
      </c>
      <c r="N16" s="191">
        <v>7.0000000000000007E-2</v>
      </c>
      <c r="O16" s="191">
        <v>0.08</v>
      </c>
      <c r="P16" s="191">
        <v>0.02</v>
      </c>
      <c r="Q16" s="191">
        <v>0</v>
      </c>
      <c r="S16" s="193">
        <f t="shared" si="0"/>
        <v>149</v>
      </c>
    </row>
  </sheetData>
  <hyperlinks>
    <hyperlink ref="A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Harvard</vt:lpstr>
      <vt:lpstr>US</vt:lpstr>
      <vt:lpstr>h100</vt:lpstr>
      <vt:lpstr>New Harvard</vt:lpstr>
      <vt:lpstr>Harvard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 Tekwa</cp:lastModifiedBy>
  <dcterms:created xsi:type="dcterms:W3CDTF">2022-08-30T05:18:51Z</dcterms:created>
  <dcterms:modified xsi:type="dcterms:W3CDTF">2022-08-30T05:18:51Z</dcterms:modified>
</cp:coreProperties>
</file>