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7" r:id="rId1"/>
    <sheet name="Sheet2" sheetId="1" r:id="rId2"/>
    <sheet name="Sheet3" sheetId="2" r:id="rId3"/>
    <sheet name="Sheet4" sheetId="3" r:id="rId4"/>
    <sheet name="Sheet5" sheetId="5" r:id="rId5"/>
    <sheet name="Sheet6" sheetId="8" r:id="rId6"/>
  </sheets>
  <calcPr calcId="152511"/>
</workbook>
</file>

<file path=xl/calcChain.xml><?xml version="1.0" encoding="utf-8"?>
<calcChain xmlns="http://schemas.openxmlformats.org/spreadsheetml/2006/main">
  <c r="F5" i="3" l="1"/>
  <c r="F4" i="3"/>
  <c r="K3" i="8"/>
  <c r="J3" i="8"/>
  <c r="K2" i="8"/>
  <c r="J2" i="8"/>
  <c r="I2" i="8"/>
  <c r="E2" i="8"/>
  <c r="F3" i="8" s="1"/>
  <c r="G3" i="8" l="1"/>
  <c r="F5" i="5"/>
  <c r="H5" i="5" s="1"/>
  <c r="F4" i="5"/>
  <c r="I3" i="8" l="1"/>
  <c r="G5" i="2"/>
  <c r="F5" i="1"/>
  <c r="H5" i="1" s="1"/>
  <c r="G5" i="1"/>
  <c r="K5" i="7" l="1"/>
  <c r="J5" i="7"/>
  <c r="K4" i="7"/>
  <c r="J4" i="7"/>
  <c r="K3" i="7"/>
  <c r="J3" i="7"/>
  <c r="K2" i="7"/>
  <c r="G3" i="7" s="1"/>
  <c r="J2" i="7"/>
  <c r="E2" i="7"/>
  <c r="F3" i="7" s="1"/>
  <c r="H3" i="7" l="1"/>
  <c r="E3" i="7"/>
  <c r="I2" i="7"/>
  <c r="G4" i="7"/>
  <c r="F4" i="1"/>
  <c r="K5" i="1"/>
  <c r="J5" i="1"/>
  <c r="K4" i="1"/>
  <c r="J4" i="1"/>
  <c r="K3" i="1"/>
  <c r="G4" i="1" s="1"/>
  <c r="J3" i="1"/>
  <c r="K2" i="1"/>
  <c r="H3" i="1" s="1"/>
  <c r="J2" i="1"/>
  <c r="E2" i="1"/>
  <c r="I2" i="1" s="1"/>
  <c r="H5" i="2"/>
  <c r="H4" i="2"/>
  <c r="H3" i="2"/>
  <c r="I5" i="2"/>
  <c r="K2" i="2"/>
  <c r="J5" i="2"/>
  <c r="K4" i="2"/>
  <c r="J4" i="2"/>
  <c r="G4" i="2"/>
  <c r="K3" i="2"/>
  <c r="J3" i="2"/>
  <c r="G3" i="2"/>
  <c r="J2" i="2"/>
  <c r="E2" i="2"/>
  <c r="I2" i="2" s="1"/>
  <c r="K5" i="3"/>
  <c r="J5" i="3"/>
  <c r="K4" i="3"/>
  <c r="J4" i="3"/>
  <c r="G4" i="3"/>
  <c r="K3" i="3"/>
  <c r="J3" i="3"/>
  <c r="K2" i="3"/>
  <c r="G3" i="3" s="1"/>
  <c r="J2" i="3"/>
  <c r="E2" i="3"/>
  <c r="I2" i="3" s="1"/>
  <c r="I3" i="5"/>
  <c r="I2" i="5"/>
  <c r="G7" i="5"/>
  <c r="G8" i="5"/>
  <c r="G6" i="5"/>
  <c r="G5" i="5"/>
  <c r="F6" i="5"/>
  <c r="F7" i="5"/>
  <c r="F8" i="5"/>
  <c r="I4" i="5"/>
  <c r="G3" i="5"/>
  <c r="G4" i="5"/>
  <c r="F3" i="5"/>
  <c r="K3" i="5"/>
  <c r="K4" i="5"/>
  <c r="K5" i="5"/>
  <c r="K6" i="5"/>
  <c r="K7" i="5"/>
  <c r="K8" i="5"/>
  <c r="K2" i="5"/>
  <c r="J3" i="5"/>
  <c r="J4" i="5"/>
  <c r="J5" i="5"/>
  <c r="J6" i="5"/>
  <c r="J7" i="5"/>
  <c r="J8" i="5"/>
  <c r="J2" i="5"/>
  <c r="E2" i="5"/>
  <c r="I3" i="7" l="1"/>
  <c r="E4" i="7"/>
  <c r="F4" i="7"/>
  <c r="H4" i="7"/>
  <c r="I5" i="1"/>
  <c r="E3" i="1"/>
  <c r="F3" i="1"/>
  <c r="G3" i="1"/>
  <c r="H4" i="1"/>
  <c r="E3" i="2"/>
  <c r="F3" i="2"/>
  <c r="E3" i="3"/>
  <c r="F3" i="3"/>
  <c r="E3" i="5"/>
  <c r="E4" i="5" s="1"/>
  <c r="E5" i="5" s="1"/>
  <c r="E6" i="5" s="1"/>
  <c r="E7" i="5" s="1"/>
  <c r="E8" i="5" s="1"/>
  <c r="I5" i="5" l="1"/>
  <c r="H6" i="5"/>
  <c r="I4" i="7"/>
  <c r="E5" i="7"/>
  <c r="G5" i="7"/>
  <c r="F5" i="7"/>
  <c r="H5" i="7" s="1"/>
  <c r="E4" i="1"/>
  <c r="I3" i="1"/>
  <c r="E4" i="2"/>
  <c r="F4" i="2"/>
  <c r="I3" i="2"/>
  <c r="H5" i="3"/>
  <c r="E4" i="3"/>
  <c r="I3" i="3"/>
  <c r="I6" i="5" l="1"/>
  <c r="H7" i="5"/>
  <c r="I5" i="7"/>
  <c r="I4" i="1"/>
  <c r="E5" i="1"/>
  <c r="I4" i="2"/>
  <c r="E5" i="2"/>
  <c r="F5" i="2"/>
  <c r="I4" i="3"/>
  <c r="E5" i="3"/>
  <c r="G5" i="3"/>
  <c r="I7" i="5" l="1"/>
  <c r="H8" i="5"/>
  <c r="I8" i="5" s="1"/>
  <c r="I5" i="3"/>
</calcChain>
</file>

<file path=xl/sharedStrings.xml><?xml version="1.0" encoding="utf-8"?>
<sst xmlns="http://schemas.openxmlformats.org/spreadsheetml/2006/main" count="103" uniqueCount="15">
  <si>
    <t>record</t>
  </si>
  <si>
    <t>date</t>
  </si>
  <si>
    <t>amount</t>
  </si>
  <si>
    <t>action_type</t>
  </si>
  <si>
    <t>w</t>
  </si>
  <si>
    <t>p</t>
  </si>
  <si>
    <t>principal</t>
  </si>
  <si>
    <t>interest_due</t>
  </si>
  <si>
    <t>APR</t>
  </si>
  <si>
    <t>Credit_limits</t>
  </si>
  <si>
    <t>sign</t>
  </si>
  <si>
    <t>Credit_Bal</t>
  </si>
  <si>
    <t>recognizer</t>
  </si>
  <si>
    <t>interest_in_period</t>
  </si>
  <si>
    <t>interest_in_cache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</si>
</sst>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9" sqref="E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7</v>
      </c>
      <c r="I1" t="s">
        <v>11</v>
      </c>
      <c r="J1" t="s">
        <v>10</v>
      </c>
      <c r="K1" t="s">
        <v>12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>
        <v>500000</v>
      </c>
      <c r="D2" t="s">
        <v>4</v>
      </c>
      <c r="E2">
        <f>C2</f>
        <v>500000</v>
      </c>
      <c r="F2">
        <v>0</v>
      </c>
      <c r="G2">
        <v>0</v>
      </c>
      <c r="H2">
        <v>0</v>
      </c>
      <c r="I2">
        <f>$N$2-E2-H2</f>
        <v>500000</v>
      </c>
      <c r="J2">
        <f>IF(D2="w",-1,1)</f>
        <v>-1</v>
      </c>
      <c r="K2">
        <f>TRUNC(B2/30)</f>
        <v>0</v>
      </c>
      <c r="M2">
        <v>0.35</v>
      </c>
      <c r="N2">
        <v>1000000</v>
      </c>
    </row>
    <row r="3" spans="1:14" x14ac:dyDescent="0.25">
      <c r="A3">
        <v>2</v>
      </c>
      <c r="B3">
        <v>15</v>
      </c>
      <c r="C3">
        <v>200000</v>
      </c>
      <c r="D3" t="s">
        <v>5</v>
      </c>
      <c r="E3">
        <f>E2-C3*J3</f>
        <v>300000</v>
      </c>
      <c r="F3">
        <f>IF(K3=K2,E2*(B3-B2+1)*0.35/365,E2*(J3*30-B2)*0.35/365)</f>
        <v>7191.7808219178078</v>
      </c>
      <c r="G3">
        <f>IF(K3=K2,0,E3*(B3-K3*30)*0.35/365)</f>
        <v>0</v>
      </c>
      <c r="H3">
        <f>G3+H2+F3</f>
        <v>7191.7808219178078</v>
      </c>
      <c r="I3">
        <f t="shared" ref="I3:I5" si="0">$N$2-E3-H3</f>
        <v>692808.21917808219</v>
      </c>
      <c r="J3">
        <f t="shared" ref="J3:J5" si="1">IF(D3="w",-1,1)</f>
        <v>1</v>
      </c>
      <c r="K3">
        <f t="shared" ref="K3:K5" si="2">TRUNC(B3/30)</f>
        <v>0</v>
      </c>
    </row>
    <row r="4" spans="1:14" x14ac:dyDescent="0.25">
      <c r="A4">
        <v>3</v>
      </c>
      <c r="B4">
        <v>25</v>
      </c>
      <c r="C4">
        <v>100000</v>
      </c>
      <c r="D4" t="s">
        <v>4</v>
      </c>
      <c r="E4">
        <f t="shared" ref="E4:E5" si="3">E3-C4*J4</f>
        <v>400000</v>
      </c>
      <c r="F4">
        <f>IF(K4=K3,E3*(B4-B3)*0.35/365,E3*(J4*30-B3)*0.35/365)</f>
        <v>2876.7123287671234</v>
      </c>
      <c r="G4">
        <f>IF(K4=K3,0,E4*(B4-K4*30)*0.35/365)</f>
        <v>0</v>
      </c>
      <c r="H4">
        <f t="shared" ref="H4" si="4">G4+H3+F4</f>
        <v>10068.493150684932</v>
      </c>
      <c r="I4">
        <f t="shared" si="0"/>
        <v>589931.50684931502</v>
      </c>
      <c r="J4">
        <f t="shared" si="1"/>
        <v>-1</v>
      </c>
      <c r="K4">
        <f t="shared" si="2"/>
        <v>0</v>
      </c>
    </row>
    <row r="5" spans="1:14" x14ac:dyDescent="0.25">
      <c r="A5">
        <v>4</v>
      </c>
      <c r="B5">
        <v>31</v>
      </c>
      <c r="C5">
        <v>200000</v>
      </c>
      <c r="D5" t="s">
        <v>5</v>
      </c>
      <c r="E5">
        <f t="shared" si="3"/>
        <v>200000</v>
      </c>
      <c r="F5">
        <f>IF(K5=K4,E4*(B5-B4)*0.35/365,E4*(J5*30-B4)*0.35/365)</f>
        <v>1917.8082191780823</v>
      </c>
      <c r="G5">
        <f>IF(K5=K4,0,E4*(B5-K5*30)*0.35/365)</f>
        <v>383.56164383561645</v>
      </c>
      <c r="H5">
        <f>IF(K4=K5,H4,H4+F5)</f>
        <v>11986.301369863013</v>
      </c>
      <c r="I5">
        <f t="shared" si="0"/>
        <v>788013.69863013702</v>
      </c>
      <c r="J5">
        <f t="shared" si="1"/>
        <v>1</v>
      </c>
      <c r="K5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25" sqref="G25"/>
    </sheetView>
  </sheetViews>
  <sheetFormatPr defaultRowHeight="15" x14ac:dyDescent="0.25"/>
  <cols>
    <col min="7" max="7" width="15.85546875" customWidth="1"/>
    <col min="8" max="8" width="14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7</v>
      </c>
      <c r="I1" t="s">
        <v>11</v>
      </c>
      <c r="J1" t="s">
        <v>10</v>
      </c>
      <c r="K1" t="s">
        <v>12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>
        <v>500000</v>
      </c>
      <c r="D2" t="s">
        <v>4</v>
      </c>
      <c r="E2">
        <f>C2</f>
        <v>500000</v>
      </c>
      <c r="F2">
        <v>0</v>
      </c>
      <c r="G2">
        <v>0</v>
      </c>
      <c r="H2">
        <v>0</v>
      </c>
      <c r="I2">
        <f>$N$2-E2-H2</f>
        <v>500000</v>
      </c>
      <c r="J2">
        <f>IF(D2="w",-1,1)</f>
        <v>-1</v>
      </c>
      <c r="K2">
        <f>TRUNC(B2/30)</f>
        <v>0</v>
      </c>
      <c r="M2">
        <v>0.35</v>
      </c>
      <c r="N2">
        <v>1000000</v>
      </c>
    </row>
    <row r="3" spans="1:14" x14ac:dyDescent="0.25">
      <c r="A3">
        <v>2</v>
      </c>
      <c r="B3">
        <v>15</v>
      </c>
      <c r="C3">
        <v>200000</v>
      </c>
      <c r="D3" t="s">
        <v>5</v>
      </c>
      <c r="E3">
        <f>E2-C3*J3</f>
        <v>300000</v>
      </c>
      <c r="F3">
        <f>IF(K3=K2,E2*(B3-B2+1)*0.35/365,E2*(J3*30-B2)*0.35/365)</f>
        <v>7191.7808219178078</v>
      </c>
      <c r="G3">
        <f>IF(K3=K2,0,E3*(B3-K3*30)*0.35/365)</f>
        <v>0</v>
      </c>
      <c r="H3">
        <f>IF(K3=K2,0,F3+G3)</f>
        <v>0</v>
      </c>
      <c r="I3">
        <f t="shared" ref="I3:I4" si="0">$N$2-E3-H3</f>
        <v>700000</v>
      </c>
      <c r="J3">
        <f t="shared" ref="J3:J5" si="1">IF(D3="w",-1,1)</f>
        <v>1</v>
      </c>
      <c r="K3">
        <f t="shared" ref="K3:K4" si="2">TRUNC(B3/30)</f>
        <v>0</v>
      </c>
    </row>
    <row r="4" spans="1:14" x14ac:dyDescent="0.25">
      <c r="A4">
        <v>3</v>
      </c>
      <c r="B4">
        <v>25</v>
      </c>
      <c r="C4">
        <v>100000</v>
      </c>
      <c r="D4" t="s">
        <v>4</v>
      </c>
      <c r="E4">
        <f t="shared" ref="E4:E5" si="3">E3-C4*J4</f>
        <v>400000</v>
      </c>
      <c r="F4">
        <f>IF(K4=K3,E3*(B4-B3)*0.35/365,E3*(J4*30-B3)*0.35/365)</f>
        <v>2876.7123287671234</v>
      </c>
      <c r="G4">
        <f>IF(K4=K3,0,E4*(B4-K4*30)*0.35/365)</f>
        <v>0</v>
      </c>
      <c r="H4">
        <f>IF(K4=K3,0,F4+G4)</f>
        <v>0</v>
      </c>
      <c r="I4">
        <f t="shared" si="0"/>
        <v>600000</v>
      </c>
      <c r="J4">
        <f t="shared" si="1"/>
        <v>-1</v>
      </c>
      <c r="K4">
        <f t="shared" si="2"/>
        <v>0</v>
      </c>
    </row>
    <row r="5" spans="1:14" x14ac:dyDescent="0.25">
      <c r="A5">
        <v>4</v>
      </c>
      <c r="B5">
        <v>91</v>
      </c>
      <c r="C5">
        <v>200000</v>
      </c>
      <c r="D5" t="s">
        <v>5</v>
      </c>
      <c r="E5">
        <f t="shared" si="3"/>
        <v>200000</v>
      </c>
      <c r="F5">
        <f>IF(K5=K4,E4*(B5-B4)*0.35/365,E4*(30-B4)*0.35/365+E4*(90-30)*0.35/365)</f>
        <v>24931.506849315068</v>
      </c>
      <c r="G5">
        <f>IF(K5=K4,0,E4*0.35/365)</f>
        <v>383.56164383561645</v>
      </c>
      <c r="H5">
        <f>IF(K5=K4,0,F5+F3+F4)</f>
        <v>35000</v>
      </c>
      <c r="I5">
        <f>$N$2-E5-H5</f>
        <v>765000</v>
      </c>
      <c r="J5">
        <f t="shared" si="1"/>
        <v>1</v>
      </c>
      <c r="K5">
        <f>TRUNC(B5/30)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10" sqref="D10"/>
    </sheetView>
  </sheetViews>
  <sheetFormatPr defaultRowHeight="15" x14ac:dyDescent="0.25"/>
  <cols>
    <col min="7" max="7" width="15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7</v>
      </c>
      <c r="I1" t="s">
        <v>11</v>
      </c>
      <c r="J1" t="s">
        <v>10</v>
      </c>
      <c r="K1" t="s">
        <v>12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>
        <v>500000</v>
      </c>
      <c r="D2" t="s">
        <v>4</v>
      </c>
      <c r="E2">
        <f>C2</f>
        <v>500000</v>
      </c>
      <c r="F2">
        <v>0</v>
      </c>
      <c r="G2">
        <v>0</v>
      </c>
      <c r="H2">
        <v>0</v>
      </c>
      <c r="I2">
        <f>$N$2-E2-H2</f>
        <v>500000</v>
      </c>
      <c r="J2">
        <f>IF(D2="w",-1,1)</f>
        <v>-1</v>
      </c>
      <c r="K2">
        <f>TRUNC(B2/30)</f>
        <v>0</v>
      </c>
      <c r="M2">
        <v>0.35</v>
      </c>
      <c r="N2">
        <v>1000000</v>
      </c>
    </row>
    <row r="3" spans="1:14" x14ac:dyDescent="0.25">
      <c r="A3">
        <v>2</v>
      </c>
      <c r="B3">
        <v>15</v>
      </c>
      <c r="C3">
        <v>200000</v>
      </c>
      <c r="D3" t="s">
        <v>5</v>
      </c>
      <c r="E3">
        <f>E2-C3*J3</f>
        <v>300000</v>
      </c>
      <c r="F3">
        <f>IF(K3=K2,E2*(B3-B2+1)*0.35/365,E2*(J3*30-B2)*0.35/365)</f>
        <v>7191.7808219178078</v>
      </c>
      <c r="G3">
        <f>IF(K3=K2,0,E3*(B3-K3*30)*0.35/365)</f>
        <v>0</v>
      </c>
      <c r="H3">
        <f>IF(K3=K2,0,F3+G3)</f>
        <v>0</v>
      </c>
      <c r="I3">
        <f t="shared" ref="I3:I4" si="0">$N$2-E3-H3</f>
        <v>700000</v>
      </c>
      <c r="J3">
        <f t="shared" ref="J3:J5" si="1">IF(D3="w",-1,1)</f>
        <v>1</v>
      </c>
      <c r="K3">
        <f t="shared" ref="K3:K4" si="2">TRUNC(B3/30)</f>
        <v>0</v>
      </c>
    </row>
    <row r="4" spans="1:14" x14ac:dyDescent="0.25">
      <c r="A4">
        <v>3</v>
      </c>
      <c r="B4">
        <v>25</v>
      </c>
      <c r="C4">
        <v>100000</v>
      </c>
      <c r="D4" t="s">
        <v>4</v>
      </c>
      <c r="E4">
        <f t="shared" ref="E4:E5" si="3">E3-C4*J4</f>
        <v>400000</v>
      </c>
      <c r="F4">
        <f>IF(K4=K3,E3*(B4-B3)*0.35/365,E3*(J4*30-B3)*0.35/365)</f>
        <v>2876.7123287671234</v>
      </c>
      <c r="G4">
        <f>IF(K4=K3,0,E4*(B4-K4*30)*0.35/365)</f>
        <v>0</v>
      </c>
      <c r="H4">
        <f>IF(K4=K3,0,F4+G4)</f>
        <v>0</v>
      </c>
      <c r="I4">
        <f t="shared" si="0"/>
        <v>600000</v>
      </c>
      <c r="J4">
        <f t="shared" si="1"/>
        <v>-1</v>
      </c>
      <c r="K4">
        <f t="shared" si="2"/>
        <v>0</v>
      </c>
    </row>
    <row r="5" spans="1:14" x14ac:dyDescent="0.25">
      <c r="A5">
        <v>4</v>
      </c>
      <c r="B5">
        <v>30</v>
      </c>
      <c r="C5">
        <v>200000</v>
      </c>
      <c r="D5" t="s">
        <v>5</v>
      </c>
      <c r="E5">
        <f t="shared" si="3"/>
        <v>200000</v>
      </c>
      <c r="F5">
        <f>IF(K5=K4,E4*(B5-B4)*0.35/365,E4*(J5*30-B4)*0.35/365)</f>
        <v>1917.8082191780823</v>
      </c>
      <c r="G5">
        <f>IF(K5=K4,0,E4*(B5-K5*30)*0.35/365)</f>
        <v>0</v>
      </c>
      <c r="H5">
        <f>IF(K5=K4,0,F5+G5+F3+F3+F4)</f>
        <v>0</v>
      </c>
      <c r="I5">
        <f>$N$2-E5-H5</f>
        <v>800000</v>
      </c>
      <c r="J5">
        <f t="shared" si="1"/>
        <v>1</v>
      </c>
      <c r="K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9" sqref="G9"/>
    </sheetView>
  </sheetViews>
  <sheetFormatPr defaultRowHeight="15" x14ac:dyDescent="0.25"/>
  <cols>
    <col min="7" max="7" width="15.42578125" customWidth="1"/>
    <col min="8" max="8" width="2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7</v>
      </c>
      <c r="I1" t="s">
        <v>11</v>
      </c>
      <c r="J1" t="s">
        <v>10</v>
      </c>
      <c r="K1" t="s">
        <v>12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>
        <v>500000</v>
      </c>
      <c r="D2" t="s">
        <v>4</v>
      </c>
      <c r="E2">
        <f>C2</f>
        <v>500000</v>
      </c>
      <c r="F2">
        <v>0</v>
      </c>
      <c r="G2">
        <v>0</v>
      </c>
      <c r="H2">
        <v>0</v>
      </c>
      <c r="I2">
        <f>$N$2-E2-H2</f>
        <v>500000</v>
      </c>
      <c r="J2">
        <f>IF(D2="w",-1,1)</f>
        <v>-1</v>
      </c>
      <c r="K2">
        <f>TRUNC(B2/30)</f>
        <v>0</v>
      </c>
      <c r="M2">
        <v>0.35</v>
      </c>
      <c r="N2">
        <v>1000000</v>
      </c>
    </row>
    <row r="3" spans="1:14" x14ac:dyDescent="0.25">
      <c r="A3">
        <v>2</v>
      </c>
      <c r="B3">
        <v>15</v>
      </c>
      <c r="C3">
        <v>200000</v>
      </c>
      <c r="D3" t="s">
        <v>5</v>
      </c>
      <c r="E3">
        <f>E2-C3*J3</f>
        <v>300000</v>
      </c>
      <c r="F3">
        <f>IF(K3=K2,E2*(B3-B2+1)*0.35/365,E2*(J3*30-B2)*0.35/365)</f>
        <v>7191.7808219178078</v>
      </c>
      <c r="G3">
        <f>IF(K3=K2,0,E3*(B3-K3*30)*0.35/365)</f>
        <v>0</v>
      </c>
      <c r="H3">
        <v>0</v>
      </c>
      <c r="I3">
        <f t="shared" ref="I3:I5" si="0">$N$2-E3-H3</f>
        <v>700000</v>
      </c>
      <c r="J3">
        <f t="shared" ref="J3:J5" si="1">IF(D3="w",-1,1)</f>
        <v>1</v>
      </c>
      <c r="K3">
        <f t="shared" ref="K3:K5" si="2">TRUNC(B3/30)</f>
        <v>0</v>
      </c>
    </row>
    <row r="4" spans="1:14" x14ac:dyDescent="0.25">
      <c r="A4">
        <v>3</v>
      </c>
      <c r="B4">
        <v>25</v>
      </c>
      <c r="C4">
        <v>100000</v>
      </c>
      <c r="D4" t="s">
        <v>4</v>
      </c>
      <c r="E4">
        <f t="shared" ref="E4:E5" si="3">E3-C4*J4</f>
        <v>400000</v>
      </c>
      <c r="F4">
        <f>IF(K4=K3,E3*(B4-B3)*0.35/365+F3,E3*(J4*30-B3)*0.35/365)</f>
        <v>10068.493150684932</v>
      </c>
      <c r="G4">
        <f>IF(K4=K3,0,E4*(B4-K4*30)*0.35/365)</f>
        <v>0</v>
      </c>
      <c r="H4">
        <v>0</v>
      </c>
      <c r="I4">
        <f t="shared" si="0"/>
        <v>600000</v>
      </c>
      <c r="J4">
        <f t="shared" si="1"/>
        <v>-1</v>
      </c>
      <c r="K4">
        <f t="shared" si="2"/>
        <v>0</v>
      </c>
    </row>
    <row r="5" spans="1:14" x14ac:dyDescent="0.25">
      <c r="A5">
        <v>4</v>
      </c>
      <c r="B5">
        <v>50</v>
      </c>
      <c r="C5">
        <v>200000</v>
      </c>
      <c r="D5" t="s">
        <v>5</v>
      </c>
      <c r="E5">
        <f t="shared" si="3"/>
        <v>200000</v>
      </c>
      <c r="F5">
        <f>IF(K5=K4,E4*(B5-B4)*0.35/365,E4*(J5*30-B4)*0.35/365+F4)</f>
        <v>11986.301369863013</v>
      </c>
      <c r="G5">
        <f>IF(K5=K4,0,E4*(B5-K5*30)*0.35/365)</f>
        <v>7671.232876712329</v>
      </c>
      <c r="H5">
        <f>IF(K4=K5,H4,H4+F5)</f>
        <v>11986.301369863013</v>
      </c>
      <c r="I5">
        <f t="shared" si="0"/>
        <v>788013.69863013702</v>
      </c>
      <c r="J5">
        <f t="shared" si="1"/>
        <v>1</v>
      </c>
      <c r="K5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8" sqref="F8"/>
    </sheetView>
  </sheetViews>
  <sheetFormatPr defaultRowHeight="15" x14ac:dyDescent="0.25"/>
  <cols>
    <col min="6" max="6" width="14.5703125" customWidth="1"/>
    <col min="7" max="7" width="15.5703125" customWidth="1"/>
    <col min="8" max="8" width="12.42578125" customWidth="1"/>
    <col min="9" max="9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7</v>
      </c>
      <c r="I1" t="s">
        <v>11</v>
      </c>
      <c r="J1" t="s">
        <v>10</v>
      </c>
      <c r="K1" t="s">
        <v>12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>
        <v>500000</v>
      </c>
      <c r="D2" t="s">
        <v>4</v>
      </c>
      <c r="E2">
        <f>C2</f>
        <v>500000</v>
      </c>
      <c r="F2">
        <v>0</v>
      </c>
      <c r="G2">
        <v>0</v>
      </c>
      <c r="H2">
        <v>0</v>
      </c>
      <c r="I2">
        <f>$N$2-E2-H2</f>
        <v>500000</v>
      </c>
      <c r="J2">
        <f>IF(D2="w",-1,1)</f>
        <v>-1</v>
      </c>
      <c r="K2">
        <f>TRUNC(B2/30)</f>
        <v>0</v>
      </c>
      <c r="M2">
        <v>0.35</v>
      </c>
      <c r="N2">
        <v>1000000</v>
      </c>
    </row>
    <row r="3" spans="1:14" x14ac:dyDescent="0.25">
      <c r="A3">
        <v>2</v>
      </c>
      <c r="B3">
        <v>15</v>
      </c>
      <c r="C3">
        <v>200000</v>
      </c>
      <c r="D3" t="s">
        <v>5</v>
      </c>
      <c r="E3">
        <f>E2-C3*J3</f>
        <v>300000</v>
      </c>
      <c r="F3">
        <f>IF(K3=K2,E2*(B3-B2+1)*0.35/365,E2*(J3*30-B2)*0.35/365)</f>
        <v>7191.7808219178078</v>
      </c>
      <c r="G3">
        <f>IF(K3=K2,0,E3*(B3-K3*30)*0.35/365)</f>
        <v>0</v>
      </c>
      <c r="H3">
        <v>0</v>
      </c>
      <c r="I3">
        <f t="shared" ref="I3:I8" si="0">$N$2-E3-H3</f>
        <v>700000</v>
      </c>
      <c r="J3">
        <f t="shared" ref="J3:J8" si="1">IF(D3="w",-1,1)</f>
        <v>1</v>
      </c>
      <c r="K3">
        <f t="shared" ref="K3:K8" si="2">TRUNC(B3/30)</f>
        <v>0</v>
      </c>
    </row>
    <row r="4" spans="1:14" x14ac:dyDescent="0.25">
      <c r="A4">
        <v>3</v>
      </c>
      <c r="B4">
        <v>25</v>
      </c>
      <c r="C4">
        <v>100000</v>
      </c>
      <c r="D4" t="s">
        <v>4</v>
      </c>
      <c r="E4">
        <f t="shared" ref="E4:E8" si="3">E3-C4*J4</f>
        <v>400000</v>
      </c>
      <c r="F4">
        <f>IF(K4=K3,E3*(B4-B3)*0.35/365+F3,E3*(J4*30-B3)*0.35/365)</f>
        <v>10068.493150684932</v>
      </c>
      <c r="G4">
        <f>IF(K4=K3,0,E4*(B4-K4*30)*0.35/365)</f>
        <v>0</v>
      </c>
      <c r="H4">
        <v>0</v>
      </c>
      <c r="I4">
        <f t="shared" si="0"/>
        <v>600000</v>
      </c>
      <c r="J4">
        <f t="shared" si="1"/>
        <v>-1</v>
      </c>
      <c r="K4">
        <f t="shared" si="2"/>
        <v>0</v>
      </c>
    </row>
    <row r="5" spans="1:14" x14ac:dyDescent="0.25">
      <c r="A5">
        <v>4</v>
      </c>
      <c r="B5">
        <v>31</v>
      </c>
      <c r="C5">
        <v>200000</v>
      </c>
      <c r="D5" t="s">
        <v>5</v>
      </c>
      <c r="E5">
        <f t="shared" si="3"/>
        <v>200000</v>
      </c>
      <c r="F5">
        <f>IF(K5=K4,E4*(B5-B4)*0.35/365,E4*(J5*30-B4)*0.35/365+F4)</f>
        <v>11986.301369863013</v>
      </c>
      <c r="G5">
        <f>IF(K5=K4,0,E4*(B5-K5*30)*0.35/365)</f>
        <v>383.56164383561645</v>
      </c>
      <c r="H5">
        <f>IF(K4=K5,H4,H4+F5)</f>
        <v>11986.301369863013</v>
      </c>
      <c r="I5">
        <f t="shared" si="0"/>
        <v>788013.69863013702</v>
      </c>
      <c r="J5">
        <f t="shared" si="1"/>
        <v>1</v>
      </c>
      <c r="K5">
        <f t="shared" si="2"/>
        <v>1</v>
      </c>
    </row>
    <row r="6" spans="1:14" x14ac:dyDescent="0.25">
      <c r="A6">
        <v>5</v>
      </c>
      <c r="B6">
        <v>45</v>
      </c>
      <c r="C6">
        <v>400000</v>
      </c>
      <c r="D6" t="s">
        <v>4</v>
      </c>
      <c r="E6">
        <f t="shared" si="3"/>
        <v>600000</v>
      </c>
      <c r="F6">
        <f>IF(K6=K5,E5*(B6-B5)*0.35/365,E5*(J6*30-B5)*0.35/365)</f>
        <v>2684.9315068493147</v>
      </c>
      <c r="G6">
        <f t="shared" ref="G6" si="4">IF(K6=K5,0,E5*(B6-K6*30)*0.35/365)</f>
        <v>0</v>
      </c>
      <c r="H6">
        <f>IF(K5=K6,H5,H5+F6)</f>
        <v>11986.301369863013</v>
      </c>
      <c r="I6">
        <f t="shared" si="0"/>
        <v>388013.69863013696</v>
      </c>
      <c r="J6">
        <f t="shared" si="1"/>
        <v>-1</v>
      </c>
      <c r="K6">
        <f t="shared" si="2"/>
        <v>1</v>
      </c>
    </row>
    <row r="7" spans="1:14" x14ac:dyDescent="0.25">
      <c r="A7">
        <v>6</v>
      </c>
      <c r="B7">
        <v>61</v>
      </c>
      <c r="C7">
        <v>100000</v>
      </c>
      <c r="D7" t="s">
        <v>5</v>
      </c>
      <c r="E7">
        <f t="shared" si="3"/>
        <v>500000</v>
      </c>
      <c r="F7">
        <f>IF(K7=K6,E6*(B7-B6)*0.35/365,E6*(K7*30-B6)*0.35/365)</f>
        <v>8630.1369863013697</v>
      </c>
      <c r="G7">
        <f>IF(K7=K6,0,E6*(B7-K7*30)*0.35/365)</f>
        <v>575.34246575342468</v>
      </c>
      <c r="H7">
        <f>IF(K6=K7,H6,H6+F7+G5+F6)</f>
        <v>23684.931506849316</v>
      </c>
      <c r="I7">
        <f t="shared" si="0"/>
        <v>476315.0684931507</v>
      </c>
      <c r="J7">
        <f t="shared" si="1"/>
        <v>1</v>
      </c>
      <c r="K7">
        <f t="shared" si="2"/>
        <v>2</v>
      </c>
    </row>
    <row r="8" spans="1:14" x14ac:dyDescent="0.25">
      <c r="A8">
        <v>7</v>
      </c>
      <c r="B8">
        <v>92</v>
      </c>
      <c r="C8">
        <v>500000</v>
      </c>
      <c r="D8" t="s">
        <v>5</v>
      </c>
      <c r="E8">
        <f t="shared" si="3"/>
        <v>0</v>
      </c>
      <c r="F8">
        <f>IF(K8=K7,E7*(B8-B7)*0.35/365,E7*(K8*30-B7)*0.35/365)</f>
        <v>13904.109589041096</v>
      </c>
      <c r="G8">
        <f>IF(K8=K7,0,E7*(B8-K8*30)*0.35/365)</f>
        <v>958.90410958904113</v>
      </c>
      <c r="H8">
        <f>IF(K7=K8,H7,H7+F8+G7)</f>
        <v>38164.383561643837</v>
      </c>
      <c r="I8">
        <f t="shared" si="0"/>
        <v>961835.61643835611</v>
      </c>
      <c r="J8">
        <f t="shared" si="1"/>
        <v>1</v>
      </c>
      <c r="K8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F8" sqref="F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13</v>
      </c>
      <c r="G1" t="s">
        <v>14</v>
      </c>
      <c r="H1" t="s">
        <v>7</v>
      </c>
      <c r="I1" t="s">
        <v>11</v>
      </c>
      <c r="J1" t="s">
        <v>10</v>
      </c>
      <c r="K1" t="s">
        <v>12</v>
      </c>
      <c r="M1" t="s">
        <v>8</v>
      </c>
      <c r="N1" t="s">
        <v>9</v>
      </c>
    </row>
    <row r="2" spans="1:14" x14ac:dyDescent="0.25">
      <c r="A2">
        <v>1</v>
      </c>
      <c r="B2">
        <v>1</v>
      </c>
      <c r="C2">
        <v>500000</v>
      </c>
      <c r="D2" t="s">
        <v>4</v>
      </c>
      <c r="E2">
        <f>C2</f>
        <v>500000</v>
      </c>
      <c r="F2">
        <v>0</v>
      </c>
      <c r="G2">
        <v>0</v>
      </c>
      <c r="H2">
        <v>0</v>
      </c>
      <c r="I2">
        <f>$N$2-E2-H2</f>
        <v>500000</v>
      </c>
      <c r="J2">
        <f>IF(D2="w",-1,1)</f>
        <v>-1</v>
      </c>
      <c r="K2">
        <f>TRUNC(B2/30)</f>
        <v>0</v>
      </c>
      <c r="M2">
        <v>0.35</v>
      </c>
      <c r="N2">
        <v>1000000</v>
      </c>
    </row>
    <row r="3" spans="1:14" x14ac:dyDescent="0.25">
      <c r="A3">
        <v>2</v>
      </c>
      <c r="B3">
        <v>15</v>
      </c>
      <c r="C3">
        <v>600000</v>
      </c>
      <c r="D3" t="s">
        <v>4</v>
      </c>
      <c r="E3">
        <v>500000</v>
      </c>
      <c r="F3">
        <f>E2*(B3+1-B2)*M2/365</f>
        <v>7191.7808219178078</v>
      </c>
      <c r="G3">
        <f>IF(K3=K2,0,E3*(B3-K3*30)*0.35/365)</f>
        <v>0</v>
      </c>
      <c r="H3">
        <v>0</v>
      </c>
      <c r="I3">
        <f t="shared" ref="I3" si="0">$N$2-E3-H3</f>
        <v>500000</v>
      </c>
      <c r="J3">
        <f t="shared" ref="J3" si="1">IF(D3="w",-1,1)</f>
        <v>-1</v>
      </c>
      <c r="K3">
        <f t="shared" ref="K3" si="2">TRUNC(B3/30)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2015-11-29T07:18:05Z</dcterms:modified>
</cp:coreProperties>
</file>