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intthiri/Desktop/Internship/Business Model Udmey course/PreLoved/"/>
    </mc:Choice>
  </mc:AlternateContent>
  <xr:revisionPtr revIDLastSave="0" documentId="13_ncr:1_{05A61BF3-FACC-A146-86EE-6BE01CBF17BF}" xr6:coauthVersionLast="46" xr6:coauthVersionMax="46" xr10:uidLastSave="{00000000-0000-0000-0000-000000000000}"/>
  <bookViews>
    <workbookView xWindow="0" yWindow="500" windowWidth="33600" windowHeight="18740" activeTab="9" xr2:uid="{C2006DB5-1D15-8549-A7F5-B21E06D6CC2F}"/>
  </bookViews>
  <sheets>
    <sheet name="unit economics" sheetId="1" r:id="rId1"/>
    <sheet name="Social media Channels" sheetId="2" r:id="rId2"/>
    <sheet name="2 years GP projections (FB)" sheetId="4" r:id="rId3"/>
    <sheet name="Surprise box" sheetId="5" r:id="rId4"/>
    <sheet name="Growth Plan" sheetId="6" r:id="rId5"/>
    <sheet name="Facebook" sheetId="7" r:id="rId6"/>
    <sheet name="Youtube" sheetId="8" r:id="rId7"/>
    <sheet name="IG" sheetId="9" r:id="rId8"/>
    <sheet name="Combine revenue" sheetId="10" r:id="rId9"/>
    <sheet name="Subscription Premium" sheetId="13" r:id="rId10"/>
  </sheets>
  <definedNames>
    <definedName name="F_PurchasePercent">'Social media Channels'!$C$5</definedName>
    <definedName name="F_Trafficperhour">'Social media Channels'!$C$3</definedName>
    <definedName name="F_viewpercent">'Social media Channels'!$C$4</definedName>
    <definedName name="I_PurchasePercent">'Social media Channels'!$C$5</definedName>
    <definedName name="I_trafficperhour">'Social media Channels'!$E$3</definedName>
    <definedName name="I_viewpercent">'Social media Channels'!$E$4</definedName>
    <definedName name="Trafficperhour">'Social media Channels'!$C$3</definedName>
    <definedName name="Y_PurchasePercent">'Social media Channels'!$D$5</definedName>
    <definedName name="Y_trafficperhour">'Social media Channels'!$D$3</definedName>
    <definedName name="Y_viewpercent">'Social media Channels'!$D$4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" i="13" l="1"/>
  <c r="E49" i="13" s="1"/>
  <c r="E50" i="13" s="1"/>
  <c r="F48" i="13"/>
  <c r="F49" i="13" s="1"/>
  <c r="F50" i="13" s="1"/>
  <c r="G48" i="13"/>
  <c r="G49" i="13" s="1"/>
  <c r="G50" i="13" s="1"/>
  <c r="H48" i="13"/>
  <c r="H49" i="13" s="1"/>
  <c r="H50" i="13" s="1"/>
  <c r="I48" i="13"/>
  <c r="I49" i="13" s="1"/>
  <c r="J48" i="13"/>
  <c r="J49" i="13" s="1"/>
  <c r="K48" i="13"/>
  <c r="K49" i="13" s="1"/>
  <c r="L48" i="13"/>
  <c r="L49" i="13" s="1"/>
  <c r="M48" i="13"/>
  <c r="M49" i="13" s="1"/>
  <c r="M50" i="13" s="1"/>
  <c r="N48" i="13"/>
  <c r="N49" i="13" s="1"/>
  <c r="N50" i="13" s="1"/>
  <c r="O48" i="13"/>
  <c r="O49" i="13" s="1"/>
  <c r="O50" i="13" s="1"/>
  <c r="P48" i="13"/>
  <c r="P49" i="13" s="1"/>
  <c r="P50" i="13" s="1"/>
  <c r="Q48" i="13"/>
  <c r="Q49" i="13" s="1"/>
  <c r="R48" i="13"/>
  <c r="R49" i="13" s="1"/>
  <c r="S48" i="13"/>
  <c r="S49" i="13" s="1"/>
  <c r="S50" i="13" s="1"/>
  <c r="T48" i="13"/>
  <c r="T49" i="13" s="1"/>
  <c r="U48" i="13"/>
  <c r="U49" i="13" s="1"/>
  <c r="V48" i="13"/>
  <c r="V49" i="13" s="1"/>
  <c r="W48" i="13"/>
  <c r="W49" i="13" s="1"/>
  <c r="X48" i="13"/>
  <c r="X49" i="13" s="1"/>
  <c r="Y48" i="13"/>
  <c r="Y49" i="13" s="1"/>
  <c r="Z48" i="13"/>
  <c r="Z49" i="13" s="1"/>
  <c r="Z50" i="13" s="1"/>
  <c r="AA48" i="13"/>
  <c r="AA49" i="13" s="1"/>
  <c r="AA50" i="13" s="1"/>
  <c r="D48" i="13"/>
  <c r="D49" i="13" s="1"/>
  <c r="D50" i="13" s="1"/>
  <c r="D51" i="13" l="1"/>
  <c r="D80" i="13" s="1"/>
  <c r="D82" i="13" s="1"/>
  <c r="D89" i="13" s="1"/>
  <c r="Y50" i="13"/>
  <c r="Y51" i="13" s="1"/>
  <c r="Y80" i="13" s="1"/>
  <c r="Y82" i="13" s="1"/>
  <c r="Y89" i="13" s="1"/>
  <c r="AA51" i="13"/>
  <c r="AA80" i="13" s="1"/>
  <c r="AA82" i="13" s="1"/>
  <c r="AA89" i="13" s="1"/>
  <c r="Z51" i="13"/>
  <c r="Z80" i="13" s="1"/>
  <c r="Z82" i="13" s="1"/>
  <c r="Z89" i="13" s="1"/>
  <c r="P51" i="13"/>
  <c r="P80" i="13" s="1"/>
  <c r="P82" i="13" s="1"/>
  <c r="P89" i="13" s="1"/>
  <c r="N51" i="13"/>
  <c r="N80" i="13" s="1"/>
  <c r="N82" i="13" s="1"/>
  <c r="N89" i="13" s="1"/>
  <c r="O51" i="13"/>
  <c r="O80" i="13" s="1"/>
  <c r="O82" i="13" s="1"/>
  <c r="O89" i="13" s="1"/>
  <c r="M51" i="13"/>
  <c r="M80" i="13" s="1"/>
  <c r="M82" i="13" s="1"/>
  <c r="M89" i="13" s="1"/>
  <c r="X50" i="13"/>
  <c r="X51" i="13" s="1"/>
  <c r="X80" i="13" s="1"/>
  <c r="X82" i="13" s="1"/>
  <c r="X89" i="13" s="1"/>
  <c r="W50" i="13"/>
  <c r="W51" i="13" s="1"/>
  <c r="W80" i="13" s="1"/>
  <c r="W82" i="13" s="1"/>
  <c r="W89" i="13" s="1"/>
  <c r="J50" i="13"/>
  <c r="J51" i="13" s="1"/>
  <c r="J80" i="13" s="1"/>
  <c r="J82" i="13" s="1"/>
  <c r="J89" i="13" s="1"/>
  <c r="I50" i="13"/>
  <c r="I51" i="13" s="1"/>
  <c r="I80" i="13" s="1"/>
  <c r="I82" i="13" s="1"/>
  <c r="I89" i="13" s="1"/>
  <c r="T50" i="13"/>
  <c r="T51" i="13" s="1"/>
  <c r="T80" i="13" s="1"/>
  <c r="T82" i="13" s="1"/>
  <c r="T89" i="13" s="1"/>
  <c r="K50" i="13"/>
  <c r="K51" i="13" s="1"/>
  <c r="K80" i="13" s="1"/>
  <c r="K82" i="13" s="1"/>
  <c r="K89" i="13" s="1"/>
  <c r="V50" i="13"/>
  <c r="V51" i="13" s="1"/>
  <c r="V80" i="13" s="1"/>
  <c r="V82" i="13" s="1"/>
  <c r="V89" i="13" s="1"/>
  <c r="R50" i="13"/>
  <c r="R51" i="13" s="1"/>
  <c r="R80" i="13" s="1"/>
  <c r="R82" i="13" s="1"/>
  <c r="R89" i="13" s="1"/>
  <c r="Q50" i="13"/>
  <c r="Q51" i="13" s="1"/>
  <c r="Q80" i="13" s="1"/>
  <c r="Q82" i="13" s="1"/>
  <c r="Q89" i="13" s="1"/>
  <c r="L50" i="13"/>
  <c r="L51" i="13" s="1"/>
  <c r="L80" i="13" s="1"/>
  <c r="L82" i="13" s="1"/>
  <c r="L89" i="13" s="1"/>
  <c r="U50" i="13"/>
  <c r="U51" i="13" s="1"/>
  <c r="U80" i="13" s="1"/>
  <c r="U82" i="13" s="1"/>
  <c r="U89" i="13" s="1"/>
  <c r="H51" i="13"/>
  <c r="H80" i="13" s="1"/>
  <c r="H82" i="13" s="1"/>
  <c r="H89" i="13" s="1"/>
  <c r="G51" i="13"/>
  <c r="G80" i="13" s="1"/>
  <c r="G82" i="13" s="1"/>
  <c r="G89" i="13" s="1"/>
  <c r="S51" i="13"/>
  <c r="S80" i="13" s="1"/>
  <c r="S82" i="13" s="1"/>
  <c r="S89" i="13" s="1"/>
  <c r="F51" i="13"/>
  <c r="F80" i="13" s="1"/>
  <c r="F82" i="13" s="1"/>
  <c r="F89" i="13" s="1"/>
  <c r="E51" i="13"/>
  <c r="E80" i="13" s="1"/>
  <c r="E82" i="13" s="1"/>
  <c r="E89" i="13" s="1"/>
  <c r="I64" i="13" l="1"/>
  <c r="I66" i="13" s="1"/>
  <c r="I93" i="13" s="1"/>
  <c r="S64" i="13"/>
  <c r="S66" i="13" s="1"/>
  <c r="S93" i="13" s="1"/>
  <c r="L64" i="13"/>
  <c r="L66" i="13" s="1"/>
  <c r="L93" i="13" s="1"/>
  <c r="Z64" i="13"/>
  <c r="Z66" i="13" s="1"/>
  <c r="Z93" i="13" s="1"/>
  <c r="W64" i="13"/>
  <c r="W66" i="13" s="1"/>
  <c r="W93" i="13" s="1"/>
  <c r="H64" i="13"/>
  <c r="H66" i="13" s="1"/>
  <c r="H93" i="13" s="1"/>
  <c r="O64" i="13"/>
  <c r="O66" i="13" s="1"/>
  <c r="O93" i="13" s="1"/>
  <c r="AA64" i="13"/>
  <c r="AA66" i="13" s="1"/>
  <c r="AA93" i="13" s="1"/>
  <c r="E64" i="13"/>
  <c r="E66" i="13" s="1"/>
  <c r="E93" i="13" s="1"/>
  <c r="F64" i="13"/>
  <c r="F66" i="13" s="1"/>
  <c r="F93" i="13" s="1"/>
  <c r="X64" i="13"/>
  <c r="X66" i="13" s="1"/>
  <c r="X93" i="13" s="1"/>
  <c r="M64" i="13"/>
  <c r="M66" i="13" s="1"/>
  <c r="M93" i="13" s="1"/>
  <c r="Q64" i="13"/>
  <c r="Q66" i="13" s="1"/>
  <c r="Q93" i="13" s="1"/>
  <c r="R64" i="13"/>
  <c r="R66" i="13" s="1"/>
  <c r="R93" i="13" s="1"/>
  <c r="K64" i="13"/>
  <c r="K66" i="13" s="1"/>
  <c r="K93" i="13" s="1"/>
  <c r="Y64" i="13"/>
  <c r="Y66" i="13" s="1"/>
  <c r="Y93" i="13" s="1"/>
  <c r="J64" i="13"/>
  <c r="J66" i="13" s="1"/>
  <c r="J93" i="13" s="1"/>
  <c r="G64" i="13"/>
  <c r="G66" i="13" s="1"/>
  <c r="G93" i="13" s="1"/>
  <c r="U64" i="13"/>
  <c r="U66" i="13" s="1"/>
  <c r="U93" i="13" s="1"/>
  <c r="N64" i="13"/>
  <c r="N66" i="13" s="1"/>
  <c r="N93" i="13" s="1"/>
  <c r="P64" i="13"/>
  <c r="P66" i="13" s="1"/>
  <c r="P93" i="13" s="1"/>
  <c r="V64" i="13"/>
  <c r="V66" i="13" s="1"/>
  <c r="V93" i="13" s="1"/>
  <c r="T64" i="13"/>
  <c r="T66" i="13" s="1"/>
  <c r="T93" i="13" s="1"/>
  <c r="D64" i="13"/>
  <c r="D66" i="13" s="1"/>
  <c r="D93" i="13" s="1"/>
  <c r="C94" i="13" l="1"/>
  <c r="B98" i="13" s="1"/>
  <c r="C95" i="13"/>
  <c r="B99" i="13" s="1"/>
  <c r="C23" i="1" l="1"/>
  <c r="E48" i="1"/>
  <c r="D46" i="1"/>
  <c r="E46" i="1" s="1"/>
  <c r="D28" i="1" l="1"/>
  <c r="D34" i="1" s="1"/>
  <c r="G5" i="10"/>
  <c r="H5" i="10"/>
  <c r="F5" i="10"/>
  <c r="D66" i="10" l="1" a="1"/>
  <c r="D66" i="10" s="1"/>
  <c r="D65" i="10" a="1"/>
  <c r="D65" i="10" s="1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E38" i="9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E38" i="8"/>
  <c r="D34" i="10" a="1"/>
  <c r="D34" i="10" s="1"/>
  <c r="D33" i="10" a="1"/>
  <c r="D33" i="10" s="1"/>
  <c r="D29" i="10" a="1"/>
  <c r="D29" i="10" s="1"/>
  <c r="D28" i="10" a="1"/>
  <c r="D28" i="10" s="1"/>
  <c r="D24" i="10" a="1"/>
  <c r="D24" i="10" s="1"/>
  <c r="D23" i="10" a="1"/>
  <c r="D23" i="10" s="1"/>
  <c r="D18" i="10" a="1"/>
  <c r="D18" i="10" s="1"/>
  <c r="D19" i="10" a="1"/>
  <c r="D19" i="10" s="1"/>
  <c r="C14" i="10" a="1"/>
  <c r="C14" i="10" s="1"/>
  <c r="C13" i="10" a="1"/>
  <c r="C13" i="10" s="1"/>
  <c r="E2" i="7" l="1"/>
  <c r="F3" i="7"/>
  <c r="F38" i="7" s="1"/>
  <c r="G3" i="7"/>
  <c r="G38" i="7" s="1"/>
  <c r="H3" i="7"/>
  <c r="H38" i="7" s="1"/>
  <c r="I3" i="7"/>
  <c r="I38" i="7" s="1"/>
  <c r="J3" i="7"/>
  <c r="J38" i="7" s="1"/>
  <c r="K3" i="7"/>
  <c r="K38" i="7" s="1"/>
  <c r="L3" i="7"/>
  <c r="L38" i="7" s="1"/>
  <c r="M3" i="7"/>
  <c r="M38" i="7" s="1"/>
  <c r="N3" i="7"/>
  <c r="N38" i="7" s="1"/>
  <c r="O3" i="7"/>
  <c r="O38" i="7" s="1"/>
  <c r="P3" i="7"/>
  <c r="P38" i="7" s="1"/>
  <c r="Q3" i="7"/>
  <c r="Q38" i="7" s="1"/>
  <c r="R3" i="7"/>
  <c r="R38" i="7" s="1"/>
  <c r="S3" i="7"/>
  <c r="S38" i="7" s="1"/>
  <c r="T3" i="7"/>
  <c r="T38" i="7" s="1"/>
  <c r="U3" i="7"/>
  <c r="U38" i="7" s="1"/>
  <c r="V3" i="7"/>
  <c r="V38" i="7" s="1"/>
  <c r="W3" i="7"/>
  <c r="W38" i="7" s="1"/>
  <c r="X3" i="7"/>
  <c r="X38" i="7" s="1"/>
  <c r="Y3" i="7"/>
  <c r="Y38" i="7" s="1"/>
  <c r="Z3" i="7"/>
  <c r="Z38" i="7" s="1"/>
  <c r="AA3" i="7"/>
  <c r="AA38" i="7" s="1"/>
  <c r="AB3" i="7"/>
  <c r="AB38" i="7" s="1"/>
  <c r="E3" i="7"/>
  <c r="E38" i="7" s="1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J23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AB20" i="9"/>
  <c r="J20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J16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J12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J7" i="9"/>
  <c r="J8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E3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E2" i="9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H23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H20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H16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H12" i="8"/>
  <c r="H3" i="8"/>
  <c r="H2" i="8"/>
  <c r="F3" i="8"/>
  <c r="G3" i="8"/>
  <c r="E3" i="8"/>
  <c r="M2" i="8"/>
  <c r="N2" i="8"/>
  <c r="O2" i="8"/>
  <c r="P2" i="8"/>
  <c r="Q2" i="8"/>
  <c r="R2" i="8"/>
  <c r="S2" i="8"/>
  <c r="T2" i="8"/>
  <c r="U2" i="8"/>
  <c r="V2" i="8"/>
  <c r="W2" i="8"/>
  <c r="X2" i="8"/>
  <c r="Y2" i="8"/>
  <c r="J2" i="8"/>
  <c r="K2" i="8"/>
  <c r="L2" i="8"/>
  <c r="G2" i="8"/>
  <c r="I2" i="8"/>
  <c r="F2" i="8"/>
  <c r="E2" i="8"/>
  <c r="D64" i="10" l="1" a="1"/>
  <c r="I7" i="8"/>
  <c r="J7" i="8"/>
  <c r="K7" i="8"/>
  <c r="K8" i="8" s="1"/>
  <c r="K9" i="8" s="1"/>
  <c r="K13" i="8" s="1"/>
  <c r="L7" i="8"/>
  <c r="L8" i="8" s="1"/>
  <c r="L9" i="8" s="1"/>
  <c r="L13" i="8" s="1"/>
  <c r="M7" i="8"/>
  <c r="M8" i="8" s="1"/>
  <c r="M9" i="8" s="1"/>
  <c r="M13" i="8" s="1"/>
  <c r="N7" i="8"/>
  <c r="N8" i="8" s="1"/>
  <c r="N9" i="8" s="1"/>
  <c r="N13" i="8" s="1"/>
  <c r="O7" i="8"/>
  <c r="O8" i="8" s="1"/>
  <c r="O9" i="8" s="1"/>
  <c r="O13" i="8" s="1"/>
  <c r="P7" i="8"/>
  <c r="P8" i="8" s="1"/>
  <c r="P9" i="8" s="1"/>
  <c r="P13" i="8" s="1"/>
  <c r="Q7" i="8"/>
  <c r="Q8" i="8" s="1"/>
  <c r="Q9" i="8" s="1"/>
  <c r="Q13" i="8" s="1"/>
  <c r="R7" i="8"/>
  <c r="S7" i="8"/>
  <c r="T7" i="8"/>
  <c r="U7" i="8"/>
  <c r="V7" i="8"/>
  <c r="W7" i="8"/>
  <c r="X7" i="8"/>
  <c r="X8" i="8" s="1"/>
  <c r="X9" i="8" s="1"/>
  <c r="X13" i="8" s="1"/>
  <c r="X17" i="8" s="1"/>
  <c r="Y7" i="8"/>
  <c r="Y8" i="8" s="1"/>
  <c r="Y9" i="8" s="1"/>
  <c r="Y13" i="8" s="1"/>
  <c r="Z7" i="8"/>
  <c r="Z8" i="8" s="1"/>
  <c r="Z9" i="8" s="1"/>
  <c r="Z13" i="8" s="1"/>
  <c r="AA7" i="8"/>
  <c r="AA8" i="8" s="1"/>
  <c r="AA9" i="8" s="1"/>
  <c r="AA13" i="8" s="1"/>
  <c r="AB7" i="8"/>
  <c r="AB8" i="8" s="1"/>
  <c r="AB9" i="8" s="1"/>
  <c r="AB13" i="8" s="1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Y17" i="9"/>
  <c r="X17" i="9"/>
  <c r="Y8" i="9"/>
  <c r="Y9" i="9" s="1"/>
  <c r="Y13" i="9" s="1"/>
  <c r="X8" i="9"/>
  <c r="X9" i="9" s="1"/>
  <c r="X13" i="9" s="1"/>
  <c r="AB8" i="9"/>
  <c r="AB9" i="9" s="1"/>
  <c r="AB13" i="9" s="1"/>
  <c r="AA8" i="9"/>
  <c r="AA9" i="9" s="1"/>
  <c r="AA13" i="9" s="1"/>
  <c r="Z8" i="9"/>
  <c r="Z9" i="9" s="1"/>
  <c r="Z13" i="9" s="1"/>
  <c r="W8" i="9"/>
  <c r="W9" i="9" s="1"/>
  <c r="W13" i="9" s="1"/>
  <c r="V8" i="9"/>
  <c r="V9" i="9" s="1"/>
  <c r="V13" i="9" s="1"/>
  <c r="U8" i="9"/>
  <c r="U9" i="9" s="1"/>
  <c r="U13" i="9" s="1"/>
  <c r="T8" i="9"/>
  <c r="T9" i="9" s="1"/>
  <c r="T13" i="9" s="1"/>
  <c r="S8" i="9"/>
  <c r="S9" i="9" s="1"/>
  <c r="S13" i="9" s="1"/>
  <c r="R8" i="9"/>
  <c r="R9" i="9" s="1"/>
  <c r="R13" i="9" s="1"/>
  <c r="Q8" i="9"/>
  <c r="Q9" i="9" s="1"/>
  <c r="Q13" i="9" s="1"/>
  <c r="P8" i="9"/>
  <c r="P9" i="9" s="1"/>
  <c r="P13" i="9" s="1"/>
  <c r="O8" i="9"/>
  <c r="O9" i="9" s="1"/>
  <c r="O13" i="9" s="1"/>
  <c r="N8" i="9"/>
  <c r="N9" i="9" s="1"/>
  <c r="N13" i="9" s="1"/>
  <c r="M8" i="9"/>
  <c r="M9" i="9" s="1"/>
  <c r="M13" i="9" s="1"/>
  <c r="L8" i="9"/>
  <c r="L9" i="9" s="1"/>
  <c r="L13" i="9" s="1"/>
  <c r="K8" i="9"/>
  <c r="K9" i="9" s="1"/>
  <c r="K13" i="9" s="1"/>
  <c r="J9" i="9"/>
  <c r="J13" i="9" s="1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I8" i="8"/>
  <c r="I9" i="8" s="1"/>
  <c r="I13" i="8" s="1"/>
  <c r="W8" i="8"/>
  <c r="W9" i="8" s="1"/>
  <c r="W13" i="8" s="1"/>
  <c r="V8" i="8"/>
  <c r="V9" i="8" s="1"/>
  <c r="V13" i="8" s="1"/>
  <c r="U8" i="8"/>
  <c r="U9" i="8" s="1"/>
  <c r="U13" i="8" s="1"/>
  <c r="T8" i="8"/>
  <c r="T9" i="8" s="1"/>
  <c r="T13" i="8" s="1"/>
  <c r="T17" i="8" s="1"/>
  <c r="T21" i="8" s="1"/>
  <c r="S8" i="8"/>
  <c r="S9" i="8" s="1"/>
  <c r="S13" i="8" s="1"/>
  <c r="R8" i="8"/>
  <c r="R9" i="8" s="1"/>
  <c r="R13" i="8" s="1"/>
  <c r="J8" i="8"/>
  <c r="J9" i="8" s="1"/>
  <c r="J13" i="8" s="1"/>
  <c r="H13" i="8"/>
  <c r="H17" i="8" s="1"/>
  <c r="D64" i="10" l="1"/>
  <c r="D67" i="10" s="1"/>
  <c r="N67" i="10"/>
  <c r="Z67" i="10"/>
  <c r="O67" i="10"/>
  <c r="AA67" i="10"/>
  <c r="P67" i="10"/>
  <c r="E67" i="10"/>
  <c r="Q67" i="10"/>
  <c r="H67" i="10"/>
  <c r="F67" i="10"/>
  <c r="R67" i="10"/>
  <c r="G67" i="10"/>
  <c r="S67" i="10"/>
  <c r="T67" i="10"/>
  <c r="I67" i="10"/>
  <c r="U67" i="10"/>
  <c r="J67" i="10"/>
  <c r="V67" i="10"/>
  <c r="K67" i="10"/>
  <c r="W67" i="10"/>
  <c r="L67" i="10"/>
  <c r="X67" i="10"/>
  <c r="M67" i="10"/>
  <c r="Y67" i="10"/>
  <c r="R17" i="9"/>
  <c r="S17" i="9"/>
  <c r="AB17" i="8"/>
  <c r="Q17" i="8"/>
  <c r="P17" i="8"/>
  <c r="P21" i="8" s="1"/>
  <c r="I17" i="8"/>
  <c r="K17" i="9"/>
  <c r="K21" i="9" s="1"/>
  <c r="M17" i="9"/>
  <c r="M21" i="9" s="1"/>
  <c r="N17" i="9"/>
  <c r="N21" i="9" s="1"/>
  <c r="Z17" i="9"/>
  <c r="Z21" i="9"/>
  <c r="R21" i="9"/>
  <c r="S21" i="9"/>
  <c r="U17" i="9"/>
  <c r="U21" i="9" s="1"/>
  <c r="L17" i="9"/>
  <c r="L21" i="9" s="1"/>
  <c r="T17" i="9"/>
  <c r="T21" i="9" s="1"/>
  <c r="V17" i="9"/>
  <c r="V21" i="9" s="1"/>
  <c r="X21" i="9"/>
  <c r="O17" i="9"/>
  <c r="O21" i="9" s="1"/>
  <c r="J17" i="9"/>
  <c r="J21" i="9" s="1"/>
  <c r="W17" i="9"/>
  <c r="W21" i="9" s="1"/>
  <c r="Y21" i="9"/>
  <c r="AA17" i="9"/>
  <c r="AA21" i="9" s="1"/>
  <c r="P17" i="9"/>
  <c r="AB17" i="9"/>
  <c r="AB21" i="9" s="1"/>
  <c r="P21" i="9"/>
  <c r="Q17" i="9"/>
  <c r="Q21" i="9" s="1"/>
  <c r="Q21" i="8"/>
  <c r="H21" i="8"/>
  <c r="I21" i="8"/>
  <c r="V17" i="8"/>
  <c r="V21" i="8"/>
  <c r="K17" i="8"/>
  <c r="K21" i="8" s="1"/>
  <c r="X21" i="8"/>
  <c r="M17" i="8"/>
  <c r="M21" i="8"/>
  <c r="N17" i="8"/>
  <c r="N21" i="8" s="1"/>
  <c r="Z17" i="8"/>
  <c r="Z21" i="8" s="1"/>
  <c r="AB21" i="8"/>
  <c r="R17" i="8"/>
  <c r="R21" i="8"/>
  <c r="S17" i="8"/>
  <c r="S21" i="8" s="1"/>
  <c r="U17" i="8"/>
  <c r="U21" i="8"/>
  <c r="J17" i="8"/>
  <c r="J21" i="8"/>
  <c r="W17" i="8"/>
  <c r="W21" i="8" s="1"/>
  <c r="L17" i="8"/>
  <c r="L21" i="8" s="1"/>
  <c r="Y17" i="8"/>
  <c r="Y21" i="8"/>
  <c r="O17" i="8"/>
  <c r="AA17" i="8"/>
  <c r="O21" i="8"/>
  <c r="AA21" i="8"/>
  <c r="F23" i="7"/>
  <c r="F24" i="7" s="1"/>
  <c r="G23" i="7"/>
  <c r="G24" i="7" s="1"/>
  <c r="H23" i="7"/>
  <c r="H24" i="7" s="1"/>
  <c r="I23" i="7"/>
  <c r="I24" i="7" s="1"/>
  <c r="J23" i="7"/>
  <c r="J24" i="7" s="1"/>
  <c r="K23" i="7"/>
  <c r="K24" i="7" s="1"/>
  <c r="L23" i="7"/>
  <c r="L24" i="7" s="1"/>
  <c r="M23" i="7"/>
  <c r="M24" i="7" s="1"/>
  <c r="N23" i="7"/>
  <c r="N24" i="7" s="1"/>
  <c r="O23" i="7"/>
  <c r="O24" i="7" s="1"/>
  <c r="P23" i="7"/>
  <c r="P24" i="7" s="1"/>
  <c r="Q23" i="7"/>
  <c r="Q24" i="7" s="1"/>
  <c r="R23" i="7"/>
  <c r="R24" i="7" s="1"/>
  <c r="S23" i="7"/>
  <c r="S24" i="7" s="1"/>
  <c r="T23" i="7"/>
  <c r="T24" i="7" s="1"/>
  <c r="U23" i="7"/>
  <c r="U24" i="7" s="1"/>
  <c r="V23" i="7"/>
  <c r="V24" i="7" s="1"/>
  <c r="W23" i="7"/>
  <c r="W24" i="7" s="1"/>
  <c r="X23" i="7"/>
  <c r="X24" i="7" s="1"/>
  <c r="Y23" i="7"/>
  <c r="Y24" i="7" s="1"/>
  <c r="Z23" i="7"/>
  <c r="Z24" i="7" s="1"/>
  <c r="AA23" i="7"/>
  <c r="AA24" i="7" s="1"/>
  <c r="AB23" i="7"/>
  <c r="AB24" i="7" s="1"/>
  <c r="E23" i="7"/>
  <c r="E24" i="7" s="1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E20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V17" i="7" s="1"/>
  <c r="W16" i="7"/>
  <c r="X16" i="7"/>
  <c r="Y16" i="7"/>
  <c r="Z16" i="7"/>
  <c r="AA16" i="7"/>
  <c r="AB16" i="7"/>
  <c r="E16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E12" i="7"/>
  <c r="H8" i="7"/>
  <c r="H9" i="7" s="1"/>
  <c r="H13" i="7" s="1"/>
  <c r="V8" i="7"/>
  <c r="V9" i="7" s="1"/>
  <c r="V13" i="7" s="1"/>
  <c r="F7" i="7"/>
  <c r="F8" i="7" s="1"/>
  <c r="F9" i="7" s="1"/>
  <c r="F13" i="7" s="1"/>
  <c r="G7" i="7"/>
  <c r="G8" i="7" s="1"/>
  <c r="G9" i="7" s="1"/>
  <c r="G13" i="7" s="1"/>
  <c r="H7" i="7"/>
  <c r="I7" i="7"/>
  <c r="I8" i="7" s="1"/>
  <c r="I9" i="7" s="1"/>
  <c r="I13" i="7" s="1"/>
  <c r="J7" i="7"/>
  <c r="J8" i="7" s="1"/>
  <c r="J9" i="7" s="1"/>
  <c r="J13" i="7" s="1"/>
  <c r="K7" i="7"/>
  <c r="K8" i="7" s="1"/>
  <c r="K9" i="7" s="1"/>
  <c r="K13" i="7" s="1"/>
  <c r="L7" i="7"/>
  <c r="L8" i="7" s="1"/>
  <c r="L9" i="7" s="1"/>
  <c r="L13" i="7" s="1"/>
  <c r="M7" i="7"/>
  <c r="M8" i="7" s="1"/>
  <c r="M9" i="7" s="1"/>
  <c r="M13" i="7" s="1"/>
  <c r="N7" i="7"/>
  <c r="N8" i="7" s="1"/>
  <c r="N9" i="7" s="1"/>
  <c r="N13" i="7" s="1"/>
  <c r="O7" i="7"/>
  <c r="O8" i="7" s="1"/>
  <c r="O9" i="7" s="1"/>
  <c r="O13" i="7" s="1"/>
  <c r="P7" i="7"/>
  <c r="P8" i="7" s="1"/>
  <c r="P9" i="7" s="1"/>
  <c r="P13" i="7" s="1"/>
  <c r="Q7" i="7"/>
  <c r="Q8" i="7" s="1"/>
  <c r="Q9" i="7" s="1"/>
  <c r="Q13" i="7" s="1"/>
  <c r="R7" i="7"/>
  <c r="R8" i="7" s="1"/>
  <c r="R9" i="7" s="1"/>
  <c r="R13" i="7" s="1"/>
  <c r="S7" i="7"/>
  <c r="S8" i="7" s="1"/>
  <c r="S9" i="7" s="1"/>
  <c r="S13" i="7" s="1"/>
  <c r="T7" i="7"/>
  <c r="T8" i="7" s="1"/>
  <c r="T9" i="7" s="1"/>
  <c r="T13" i="7" s="1"/>
  <c r="U7" i="7"/>
  <c r="U8" i="7" s="1"/>
  <c r="U9" i="7" s="1"/>
  <c r="U13" i="7" s="1"/>
  <c r="V7" i="7"/>
  <c r="W7" i="7"/>
  <c r="W8" i="7" s="1"/>
  <c r="W9" i="7" s="1"/>
  <c r="W13" i="7" s="1"/>
  <c r="X7" i="7"/>
  <c r="X8" i="7" s="1"/>
  <c r="X9" i="7" s="1"/>
  <c r="X13" i="7" s="1"/>
  <c r="Y7" i="7"/>
  <c r="Y8" i="7" s="1"/>
  <c r="Y9" i="7" s="1"/>
  <c r="Y13" i="7" s="1"/>
  <c r="Z7" i="7"/>
  <c r="Z8" i="7" s="1"/>
  <c r="Z9" i="7" s="1"/>
  <c r="Z13" i="7" s="1"/>
  <c r="AA7" i="7"/>
  <c r="AA8" i="7" s="1"/>
  <c r="AA9" i="7" s="1"/>
  <c r="AA13" i="7" s="1"/>
  <c r="AB7" i="7"/>
  <c r="AB8" i="7" s="1"/>
  <c r="AB9" i="7" s="1"/>
  <c r="AB13" i="7" s="1"/>
  <c r="E7" i="7"/>
  <c r="E8" i="7" s="1"/>
  <c r="E9" i="7" s="1"/>
  <c r="H17" i="7" l="1"/>
  <c r="E13" i="7"/>
  <c r="D17" i="10" s="1" a="1"/>
  <c r="C12" i="10" a="1"/>
  <c r="D32" i="10" a="1"/>
  <c r="AA17" i="7"/>
  <c r="AA21" i="7" s="1"/>
  <c r="O17" i="7"/>
  <c r="O21" i="7" s="1"/>
  <c r="Z17" i="7"/>
  <c r="Y17" i="7"/>
  <c r="Y21" i="7" s="1"/>
  <c r="M17" i="7"/>
  <c r="M21" i="7" s="1"/>
  <c r="N17" i="7"/>
  <c r="N21" i="7" s="1"/>
  <c r="E42" i="9"/>
  <c r="K17" i="7"/>
  <c r="K21" i="7" s="1"/>
  <c r="Z21" i="7"/>
  <c r="W17" i="7"/>
  <c r="W21" i="7" s="1"/>
  <c r="J17" i="7"/>
  <c r="J21" i="7" s="1"/>
  <c r="I17" i="7"/>
  <c r="I21" i="7" s="1"/>
  <c r="H21" i="7"/>
  <c r="S17" i="7"/>
  <c r="S21" i="7" s="1"/>
  <c r="R17" i="7"/>
  <c r="R21" i="7" s="1"/>
  <c r="E17" i="7"/>
  <c r="E21" i="7" s="1"/>
  <c r="Q17" i="7"/>
  <c r="Q21" i="7" s="1"/>
  <c r="X17" i="7"/>
  <c r="X21" i="7" s="1"/>
  <c r="V21" i="7"/>
  <c r="U17" i="7"/>
  <c r="U21" i="7"/>
  <c r="T17" i="7"/>
  <c r="T21" i="7"/>
  <c r="G17" i="7"/>
  <c r="G21" i="7" s="1"/>
  <c r="F17" i="7"/>
  <c r="F21" i="7" s="1"/>
  <c r="AB17" i="7"/>
  <c r="AB21" i="7" s="1"/>
  <c r="P17" i="7"/>
  <c r="P21" i="7"/>
  <c r="L17" i="7"/>
  <c r="L21" i="7" s="1"/>
  <c r="D32" i="10" l="1"/>
  <c r="D35" i="10" s="1"/>
  <c r="K35" i="10"/>
  <c r="W35" i="10"/>
  <c r="Q35" i="10"/>
  <c r="L35" i="10"/>
  <c r="X35" i="10"/>
  <c r="I35" i="10"/>
  <c r="M35" i="10"/>
  <c r="Y35" i="10"/>
  <c r="R35" i="10"/>
  <c r="N35" i="10"/>
  <c r="Z35" i="10"/>
  <c r="G35" i="10"/>
  <c r="V35" i="10"/>
  <c r="O35" i="10"/>
  <c r="AA35" i="10"/>
  <c r="P35" i="10"/>
  <c r="E35" i="10"/>
  <c r="F35" i="10"/>
  <c r="S35" i="10"/>
  <c r="J35" i="10"/>
  <c r="H35" i="10"/>
  <c r="T35" i="10"/>
  <c r="U35" i="10"/>
  <c r="C12" i="10"/>
  <c r="D15" i="10" s="1"/>
  <c r="K15" i="10"/>
  <c r="W15" i="10"/>
  <c r="L15" i="10"/>
  <c r="R15" i="10"/>
  <c r="T15" i="10"/>
  <c r="V15" i="10"/>
  <c r="X15" i="10"/>
  <c r="U15" i="10"/>
  <c r="M15" i="10"/>
  <c r="Y15" i="10"/>
  <c r="E15" i="10"/>
  <c r="N15" i="10"/>
  <c r="Z15" i="10"/>
  <c r="Q15" i="10"/>
  <c r="O15" i="10"/>
  <c r="AA15" i="10"/>
  <c r="P15" i="10"/>
  <c r="F15" i="10"/>
  <c r="G15" i="10"/>
  <c r="S15" i="10"/>
  <c r="J15" i="10"/>
  <c r="H15" i="10"/>
  <c r="I15" i="10"/>
  <c r="D22" i="10" a="1"/>
  <c r="D27" i="10" a="1"/>
  <c r="D17" i="10"/>
  <c r="D20" i="10" s="1"/>
  <c r="N20" i="10"/>
  <c r="Z20" i="10"/>
  <c r="AA20" i="10"/>
  <c r="O20" i="10"/>
  <c r="T20" i="10"/>
  <c r="P20" i="10"/>
  <c r="I20" i="10"/>
  <c r="X20" i="10"/>
  <c r="M20" i="10"/>
  <c r="E20" i="10"/>
  <c r="Q20" i="10"/>
  <c r="U20" i="10"/>
  <c r="V20" i="10"/>
  <c r="F20" i="10"/>
  <c r="R20" i="10"/>
  <c r="G20" i="10"/>
  <c r="S20" i="10"/>
  <c r="H20" i="10"/>
  <c r="J20" i="10"/>
  <c r="L20" i="10"/>
  <c r="K20" i="10"/>
  <c r="W20" i="10"/>
  <c r="Y20" i="10"/>
  <c r="F42" i="9"/>
  <c r="F42" i="8"/>
  <c r="E42" i="8"/>
  <c r="I42" i="9"/>
  <c r="H42" i="9"/>
  <c r="G42" i="9"/>
  <c r="G42" i="8"/>
  <c r="D27" i="10" l="1"/>
  <c r="D30" i="10" s="1"/>
  <c r="H30" i="10"/>
  <c r="T30" i="10"/>
  <c r="U30" i="10"/>
  <c r="I30" i="10"/>
  <c r="N30" i="10"/>
  <c r="AA30" i="10"/>
  <c r="P30" i="10"/>
  <c r="G30" i="10"/>
  <c r="J30" i="10"/>
  <c r="V30" i="10"/>
  <c r="K30" i="10"/>
  <c r="W30" i="10"/>
  <c r="Z30" i="10"/>
  <c r="O30" i="10"/>
  <c r="L30" i="10"/>
  <c r="X30" i="10"/>
  <c r="M30" i="10"/>
  <c r="Y30" i="10"/>
  <c r="R30" i="10"/>
  <c r="E30" i="10"/>
  <c r="Q30" i="10"/>
  <c r="F30" i="10"/>
  <c r="S30" i="10"/>
  <c r="D22" i="10"/>
  <c r="D25" i="10" s="1"/>
  <c r="E25" i="10"/>
  <c r="Q25" i="10"/>
  <c r="K25" i="10"/>
  <c r="O25" i="10"/>
  <c r="F25" i="10"/>
  <c r="R25" i="10"/>
  <c r="G25" i="10"/>
  <c r="S25" i="10"/>
  <c r="Y25" i="10"/>
  <c r="H25" i="10"/>
  <c r="T25" i="10"/>
  <c r="AA25" i="10"/>
  <c r="I25" i="10"/>
  <c r="U25" i="10"/>
  <c r="W25" i="10"/>
  <c r="X25" i="10"/>
  <c r="J25" i="10"/>
  <c r="V25" i="10"/>
  <c r="P25" i="10"/>
  <c r="L25" i="10"/>
  <c r="M25" i="10"/>
  <c r="N25" i="10"/>
  <c r="Z25" i="10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E23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E19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E16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E12" i="5"/>
  <c r="F7" i="5"/>
  <c r="F8" i="5" s="1"/>
  <c r="F13" i="5" s="1"/>
  <c r="F17" i="5" s="1"/>
  <c r="F20" i="5" s="1"/>
  <c r="G7" i="5"/>
  <c r="G8" i="5" s="1"/>
  <c r="G13" i="5" s="1"/>
  <c r="G17" i="5" s="1"/>
  <c r="G20" i="5" s="1"/>
  <c r="H7" i="5"/>
  <c r="H8" i="5" s="1"/>
  <c r="H13" i="5" s="1"/>
  <c r="H17" i="5" s="1"/>
  <c r="H20" i="5" s="1"/>
  <c r="I7" i="5"/>
  <c r="I8" i="5" s="1"/>
  <c r="I13" i="5" s="1"/>
  <c r="I17" i="5" s="1"/>
  <c r="I20" i="5" s="1"/>
  <c r="J7" i="5"/>
  <c r="J8" i="5" s="1"/>
  <c r="J13" i="5" s="1"/>
  <c r="J17" i="5" s="1"/>
  <c r="J20" i="5" s="1"/>
  <c r="K7" i="5"/>
  <c r="K8" i="5" s="1"/>
  <c r="K13" i="5" s="1"/>
  <c r="K17" i="5" s="1"/>
  <c r="K20" i="5" s="1"/>
  <c r="L7" i="5"/>
  <c r="L8" i="5" s="1"/>
  <c r="L13" i="5" s="1"/>
  <c r="L17" i="5" s="1"/>
  <c r="L20" i="5" s="1"/>
  <c r="M7" i="5"/>
  <c r="M8" i="5" s="1"/>
  <c r="M13" i="5" s="1"/>
  <c r="M17" i="5" s="1"/>
  <c r="M20" i="5" s="1"/>
  <c r="N7" i="5"/>
  <c r="N8" i="5" s="1"/>
  <c r="N13" i="5" s="1"/>
  <c r="N17" i="5" s="1"/>
  <c r="N20" i="5" s="1"/>
  <c r="O7" i="5"/>
  <c r="O8" i="5" s="1"/>
  <c r="O13" i="5" s="1"/>
  <c r="O17" i="5" s="1"/>
  <c r="O20" i="5" s="1"/>
  <c r="P7" i="5"/>
  <c r="P8" i="5" s="1"/>
  <c r="P13" i="5" s="1"/>
  <c r="P17" i="5" s="1"/>
  <c r="P20" i="5" s="1"/>
  <c r="Q7" i="5"/>
  <c r="Q8" i="5" s="1"/>
  <c r="Q13" i="5" s="1"/>
  <c r="Q17" i="5" s="1"/>
  <c r="Q20" i="5" s="1"/>
  <c r="R7" i="5"/>
  <c r="R8" i="5" s="1"/>
  <c r="R13" i="5" s="1"/>
  <c r="R17" i="5" s="1"/>
  <c r="R20" i="5" s="1"/>
  <c r="S7" i="5"/>
  <c r="S8" i="5" s="1"/>
  <c r="S13" i="5" s="1"/>
  <c r="S17" i="5" s="1"/>
  <c r="S20" i="5" s="1"/>
  <c r="T7" i="5"/>
  <c r="T8" i="5" s="1"/>
  <c r="T13" i="5" s="1"/>
  <c r="T17" i="5" s="1"/>
  <c r="T20" i="5" s="1"/>
  <c r="U7" i="5"/>
  <c r="U8" i="5" s="1"/>
  <c r="U13" i="5" s="1"/>
  <c r="U17" i="5" s="1"/>
  <c r="U20" i="5" s="1"/>
  <c r="V7" i="5"/>
  <c r="V8" i="5" s="1"/>
  <c r="V13" i="5" s="1"/>
  <c r="V17" i="5" s="1"/>
  <c r="V20" i="5" s="1"/>
  <c r="W7" i="5"/>
  <c r="W8" i="5" s="1"/>
  <c r="W13" i="5" s="1"/>
  <c r="W17" i="5" s="1"/>
  <c r="W20" i="5" s="1"/>
  <c r="X7" i="5"/>
  <c r="X8" i="5" s="1"/>
  <c r="X13" i="5" s="1"/>
  <c r="X17" i="5" s="1"/>
  <c r="X20" i="5" s="1"/>
  <c r="Y7" i="5"/>
  <c r="Y8" i="5" s="1"/>
  <c r="Y13" i="5" s="1"/>
  <c r="Y17" i="5" s="1"/>
  <c r="Y20" i="5" s="1"/>
  <c r="Z7" i="5"/>
  <c r="Z8" i="5" s="1"/>
  <c r="Z13" i="5" s="1"/>
  <c r="Z17" i="5" s="1"/>
  <c r="Z20" i="5" s="1"/>
  <c r="AA7" i="5"/>
  <c r="AA8" i="5" s="1"/>
  <c r="AA13" i="5" s="1"/>
  <c r="AA17" i="5" s="1"/>
  <c r="AA20" i="5" s="1"/>
  <c r="AB7" i="5"/>
  <c r="AB8" i="5" s="1"/>
  <c r="AB13" i="5" s="1"/>
  <c r="AB17" i="5" s="1"/>
  <c r="AB20" i="5" s="1"/>
  <c r="E7" i="5"/>
  <c r="E8" i="5" s="1"/>
  <c r="E13" i="5" s="1"/>
  <c r="E17" i="5" s="1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E6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E3" i="5"/>
  <c r="D30" i="1"/>
  <c r="D35" i="1" s="1"/>
  <c r="D5" i="1"/>
  <c r="B29" i="1"/>
  <c r="D29" i="1" s="1"/>
  <c r="E20" i="5" l="1"/>
  <c r="C21" i="2" l="1"/>
  <c r="B5" i="4"/>
  <c r="T7" i="4" s="1"/>
  <c r="C14" i="1"/>
  <c r="G3" i="4"/>
  <c r="H3" i="4" s="1"/>
  <c r="I3" i="4" s="1"/>
  <c r="F3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E20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E6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E15" i="4"/>
  <c r="S7" i="4" l="1"/>
  <c r="Y7" i="4"/>
  <c r="L7" i="4"/>
  <c r="M7" i="4"/>
  <c r="M8" i="4" s="1"/>
  <c r="M12" i="4" s="1"/>
  <c r="M16" i="4" s="1"/>
  <c r="M21" i="4" s="1"/>
  <c r="W7" i="4"/>
  <c r="W8" i="4" s="1"/>
  <c r="W12" i="4" s="1"/>
  <c r="W16" i="4" s="1"/>
  <c r="W21" i="4" s="1"/>
  <c r="K7" i="4"/>
  <c r="E7" i="4"/>
  <c r="E8" i="4" s="1"/>
  <c r="E12" i="4" s="1"/>
  <c r="E16" i="4" s="1"/>
  <c r="E21" i="4" s="1"/>
  <c r="X7" i="4"/>
  <c r="J7" i="4"/>
  <c r="J8" i="4" s="1"/>
  <c r="J12" i="4" s="1"/>
  <c r="J16" i="4" s="1"/>
  <c r="J21" i="4" s="1"/>
  <c r="I7" i="4"/>
  <c r="I8" i="4" s="1"/>
  <c r="I12" i="4" s="1"/>
  <c r="I16" i="4" s="1"/>
  <c r="I21" i="4" s="1"/>
  <c r="G7" i="4"/>
  <c r="R7" i="4"/>
  <c r="R8" i="4" s="1"/>
  <c r="R12" i="4" s="1"/>
  <c r="R16" i="4" s="1"/>
  <c r="R21" i="4" s="1"/>
  <c r="Q7" i="4"/>
  <c r="H7" i="4"/>
  <c r="H8" i="4" s="1"/>
  <c r="H12" i="4" s="1"/>
  <c r="H16" i="4" s="1"/>
  <c r="H21" i="4" s="1"/>
  <c r="F7" i="4"/>
  <c r="F8" i="4" s="1"/>
  <c r="F12" i="4" s="1"/>
  <c r="F16" i="4" s="1"/>
  <c r="F21" i="4" s="1"/>
  <c r="V7" i="4"/>
  <c r="V8" i="4" s="1"/>
  <c r="V12" i="4" s="1"/>
  <c r="V16" i="4" s="1"/>
  <c r="V21" i="4" s="1"/>
  <c r="AB7" i="4"/>
  <c r="P7" i="4"/>
  <c r="U7" i="4"/>
  <c r="AA7" i="4"/>
  <c r="O7" i="4"/>
  <c r="Z7" i="4"/>
  <c r="N7" i="4"/>
  <c r="N8" i="4" s="1"/>
  <c r="N12" i="4" s="1"/>
  <c r="N16" i="4" s="1"/>
  <c r="N21" i="4" s="1"/>
  <c r="G8" i="4"/>
  <c r="G12" i="4" s="1"/>
  <c r="G16" i="4" s="1"/>
  <c r="G21" i="4" s="1"/>
  <c r="J3" i="4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X3" i="4" s="1"/>
  <c r="Y3" i="4" s="1"/>
  <c r="Z3" i="4" s="1"/>
  <c r="AA3" i="4" s="1"/>
  <c r="AB3" i="4" s="1"/>
  <c r="T8" i="4"/>
  <c r="T12" i="4" s="1"/>
  <c r="T16" i="4" s="1"/>
  <c r="T21" i="4" s="1"/>
  <c r="AB8" i="4" l="1"/>
  <c r="AB12" i="4" s="1"/>
  <c r="AB16" i="4" s="1"/>
  <c r="AB21" i="4" s="1"/>
  <c r="Q8" i="4"/>
  <c r="Q12" i="4" s="1"/>
  <c r="Q16" i="4" s="1"/>
  <c r="Q21" i="4" s="1"/>
  <c r="O8" i="4"/>
  <c r="O12" i="4" s="1"/>
  <c r="O16" i="4" s="1"/>
  <c r="O21" i="4" s="1"/>
  <c r="P8" i="4"/>
  <c r="P12" i="4" s="1"/>
  <c r="P16" i="4" s="1"/>
  <c r="P21" i="4" s="1"/>
  <c r="L8" i="4"/>
  <c r="L12" i="4" s="1"/>
  <c r="L16" i="4" s="1"/>
  <c r="L21" i="4" s="1"/>
  <c r="U8" i="4"/>
  <c r="U12" i="4" s="1"/>
  <c r="U16" i="4" s="1"/>
  <c r="U21" i="4" s="1"/>
  <c r="K8" i="4"/>
  <c r="K12" i="4" s="1"/>
  <c r="K16" i="4" s="1"/>
  <c r="K21" i="4" s="1"/>
  <c r="S8" i="4"/>
  <c r="S12" i="4" s="1"/>
  <c r="S16" i="4" s="1"/>
  <c r="S21" i="4" s="1"/>
  <c r="X8" i="4"/>
  <c r="X12" i="4" s="1"/>
  <c r="X16" i="4" s="1"/>
  <c r="X21" i="4" s="1"/>
  <c r="Z8" i="4"/>
  <c r="Z12" i="4" s="1"/>
  <c r="Z16" i="4" s="1"/>
  <c r="Z21" i="4" s="1"/>
  <c r="AA8" i="4"/>
  <c r="AA12" i="4" s="1"/>
  <c r="AA16" i="4" s="1"/>
  <c r="AA21" i="4" s="1"/>
  <c r="Y8" i="4"/>
  <c r="Y12" i="4" s="1"/>
  <c r="Y16" i="4" s="1"/>
  <c r="Y21" i="4" s="1"/>
  <c r="D10" i="2" l="1"/>
  <c r="E10" i="2"/>
  <c r="C10" i="2"/>
  <c r="C15" i="2"/>
  <c r="C18" i="2" s="1"/>
  <c r="D14" i="2"/>
  <c r="E14" i="2"/>
  <c r="C14" i="2"/>
  <c r="D12" i="2"/>
  <c r="E12" i="2"/>
  <c r="C12" i="2"/>
  <c r="C19" i="1"/>
  <c r="C20" i="1" s="1"/>
  <c r="C22" i="2" l="1"/>
  <c r="E15" i="2"/>
  <c r="D15" i="2"/>
  <c r="E18" i="2" l="1"/>
  <c r="E21" i="2" s="1"/>
  <c r="E22" i="2" s="1"/>
  <c r="D18" i="2"/>
  <c r="D21" i="2" s="1"/>
  <c r="D22" i="2" s="1"/>
  <c r="D6" i="1"/>
  <c r="D4" i="1"/>
  <c r="D7" i="1" l="1"/>
  <c r="D8" i="1" l="1"/>
  <c r="D9" i="1"/>
  <c r="C21" i="1" l="1"/>
  <c r="C22" i="1" s="1"/>
  <c r="B4" i="10"/>
  <c r="B4" i="9"/>
  <c r="B4" i="8"/>
  <c r="B4" i="7"/>
  <c r="B5" i="6"/>
  <c r="B4" i="5"/>
  <c r="B2" i="4"/>
  <c r="B1" i="4"/>
  <c r="E23" i="4" s="1"/>
  <c r="D8" i="2"/>
  <c r="E8" i="2"/>
  <c r="C8" i="2"/>
  <c r="D33" i="1" l="1"/>
  <c r="D36" i="1" s="1"/>
  <c r="D47" i="1"/>
  <c r="E47" i="1" s="1"/>
  <c r="E49" i="1" s="1"/>
  <c r="E51" i="1" s="1"/>
  <c r="E32" i="7"/>
  <c r="W32" i="7"/>
  <c r="M32" i="7"/>
  <c r="L32" i="7"/>
  <c r="Y32" i="7"/>
  <c r="G32" i="7"/>
  <c r="K32" i="7"/>
  <c r="Q32" i="7"/>
  <c r="AA32" i="7"/>
  <c r="Z32" i="7"/>
  <c r="I32" i="7"/>
  <c r="H32" i="7"/>
  <c r="O32" i="7"/>
  <c r="T32" i="7"/>
  <c r="AB32" i="7"/>
  <c r="X32" i="7"/>
  <c r="P32" i="7"/>
  <c r="R32" i="7"/>
  <c r="U32" i="7"/>
  <c r="V32" i="7"/>
  <c r="F32" i="7"/>
  <c r="S32" i="7"/>
  <c r="J32" i="7"/>
  <c r="N32" i="7"/>
  <c r="T31" i="5"/>
  <c r="S31" i="5"/>
  <c r="W31" i="5"/>
  <c r="H31" i="5"/>
  <c r="G31" i="5"/>
  <c r="AA31" i="5"/>
  <c r="Q31" i="5"/>
  <c r="Y31" i="5"/>
  <c r="O31" i="5"/>
  <c r="Z31" i="5"/>
  <c r="L31" i="5"/>
  <c r="U31" i="5"/>
  <c r="V31" i="5"/>
  <c r="P31" i="5"/>
  <c r="F31" i="5"/>
  <c r="I31" i="5"/>
  <c r="AB31" i="5"/>
  <c r="M31" i="5"/>
  <c r="K31" i="5"/>
  <c r="X31" i="5"/>
  <c r="R31" i="5"/>
  <c r="J31" i="5"/>
  <c r="N31" i="5"/>
  <c r="E31" i="5"/>
  <c r="T32" i="8"/>
  <c r="AA32" i="8"/>
  <c r="R32" i="8"/>
  <c r="V32" i="8"/>
  <c r="Q32" i="8"/>
  <c r="O32" i="8"/>
  <c r="S32" i="8"/>
  <c r="M32" i="8"/>
  <c r="X32" i="8"/>
  <c r="P32" i="8"/>
  <c r="AB32" i="8"/>
  <c r="J32" i="8"/>
  <c r="Z32" i="8"/>
  <c r="I32" i="8"/>
  <c r="L32" i="8"/>
  <c r="N32" i="8"/>
  <c r="W32" i="8"/>
  <c r="U32" i="8"/>
  <c r="Y32" i="8"/>
  <c r="K32" i="8"/>
  <c r="H32" i="8"/>
  <c r="D9" i="2"/>
  <c r="D24" i="2" s="1"/>
  <c r="J32" i="9"/>
  <c r="X32" i="9"/>
  <c r="AA32" i="9"/>
  <c r="W32" i="9"/>
  <c r="S32" i="9"/>
  <c r="Y32" i="9"/>
  <c r="O32" i="9"/>
  <c r="T32" i="9"/>
  <c r="K32" i="9"/>
  <c r="P32" i="9"/>
  <c r="AB32" i="9"/>
  <c r="Z32" i="9"/>
  <c r="R32" i="9"/>
  <c r="Q32" i="9"/>
  <c r="M32" i="9"/>
  <c r="V32" i="9"/>
  <c r="U32" i="9"/>
  <c r="L32" i="9"/>
  <c r="N32" i="9"/>
  <c r="C9" i="2"/>
  <c r="B2" i="6"/>
  <c r="B1" i="5"/>
  <c r="M24" i="4"/>
  <c r="I24" i="4"/>
  <c r="W24" i="4"/>
  <c r="R24" i="4"/>
  <c r="G24" i="4"/>
  <c r="AB24" i="4"/>
  <c r="N24" i="4"/>
  <c r="V24" i="4"/>
  <c r="J24" i="4"/>
  <c r="H24" i="4"/>
  <c r="E24" i="4"/>
  <c r="E26" i="4" s="1"/>
  <c r="F24" i="4"/>
  <c r="T24" i="4"/>
  <c r="Q24" i="4"/>
  <c r="P24" i="4"/>
  <c r="L24" i="4"/>
  <c r="O24" i="4"/>
  <c r="AA24" i="4"/>
  <c r="Z24" i="4"/>
  <c r="S24" i="4"/>
  <c r="Y24" i="4"/>
  <c r="X24" i="4"/>
  <c r="U24" i="4"/>
  <c r="K24" i="4"/>
  <c r="C25" i="2"/>
  <c r="C24" i="2"/>
  <c r="E9" i="2"/>
  <c r="B3" i="4"/>
  <c r="H23" i="4"/>
  <c r="N23" i="4"/>
  <c r="J23" i="4"/>
  <c r="M23" i="4"/>
  <c r="W23" i="4"/>
  <c r="W26" i="4" s="1"/>
  <c r="I23" i="4"/>
  <c r="AB23" i="4"/>
  <c r="AB26" i="4" s="1"/>
  <c r="V23" i="4"/>
  <c r="T23" i="4"/>
  <c r="T26" i="4" s="1"/>
  <c r="F23" i="4"/>
  <c r="R23" i="4"/>
  <c r="G23" i="4"/>
  <c r="Q23" i="4"/>
  <c r="Y23" i="4"/>
  <c r="L23" i="4"/>
  <c r="L26" i="4" s="1"/>
  <c r="X23" i="4"/>
  <c r="AA23" i="4"/>
  <c r="AA26" i="4" s="1"/>
  <c r="Z23" i="4"/>
  <c r="Z26" i="4" s="1"/>
  <c r="P23" i="4"/>
  <c r="P26" i="4" s="1"/>
  <c r="S23" i="4"/>
  <c r="U23" i="4"/>
  <c r="K23" i="4"/>
  <c r="O23" i="4"/>
  <c r="E24" i="2"/>
  <c r="E25" i="2"/>
  <c r="I26" i="4" l="1"/>
  <c r="D25" i="2"/>
  <c r="Q26" i="4"/>
  <c r="D51" i="10" a="1"/>
  <c r="M26" i="4"/>
  <c r="D53" i="10" a="1"/>
  <c r="D53" i="10" s="1"/>
  <c r="C39" i="1"/>
  <c r="B5" i="10"/>
  <c r="B5" i="9"/>
  <c r="B5" i="7"/>
  <c r="B6" i="6"/>
  <c r="B5" i="5"/>
  <c r="B5" i="8"/>
  <c r="B1" i="10"/>
  <c r="G25" i="5"/>
  <c r="Z25" i="5"/>
  <c r="L25" i="5"/>
  <c r="T25" i="5"/>
  <c r="AB25" i="5"/>
  <c r="Y25" i="5"/>
  <c r="W25" i="5"/>
  <c r="H25" i="5"/>
  <c r="B1" i="9"/>
  <c r="AA25" i="5"/>
  <c r="U25" i="5"/>
  <c r="R25" i="5"/>
  <c r="O25" i="5"/>
  <c r="B1" i="8"/>
  <c r="F25" i="5"/>
  <c r="N25" i="5"/>
  <c r="Q25" i="5"/>
  <c r="I25" i="5"/>
  <c r="S25" i="5"/>
  <c r="V25" i="5"/>
  <c r="P25" i="5"/>
  <c r="B1" i="7"/>
  <c r="M25" i="5"/>
  <c r="X25" i="5"/>
  <c r="J25" i="5"/>
  <c r="K25" i="5"/>
  <c r="E25" i="5"/>
  <c r="R26" i="4"/>
  <c r="N26" i="4"/>
  <c r="G26" i="4"/>
  <c r="X26" i="4"/>
  <c r="J26" i="4"/>
  <c r="K26" i="4"/>
  <c r="H26" i="4"/>
  <c r="Y26" i="4"/>
  <c r="O26" i="4"/>
  <c r="F26" i="4"/>
  <c r="U26" i="4"/>
  <c r="S26" i="4"/>
  <c r="V26" i="4"/>
  <c r="D51" i="10" l="1"/>
  <c r="L33" i="9"/>
  <c r="L34" i="9" s="1"/>
  <c r="L40" i="9" s="1"/>
  <c r="K33" i="9"/>
  <c r="K34" i="9" s="1"/>
  <c r="K40" i="9" s="1"/>
  <c r="O33" i="9"/>
  <c r="O34" i="9" s="1"/>
  <c r="O40" i="9" s="1"/>
  <c r="T33" i="9"/>
  <c r="T34" i="9" s="1"/>
  <c r="T40" i="9" s="1"/>
  <c r="R33" i="9"/>
  <c r="R34" i="9" s="1"/>
  <c r="R40" i="9" s="1"/>
  <c r="AA33" i="9"/>
  <c r="AA34" i="9" s="1"/>
  <c r="AA40" i="9" s="1"/>
  <c r="AB33" i="9"/>
  <c r="AB34" i="9" s="1"/>
  <c r="AB40" i="9" s="1"/>
  <c r="U33" i="9"/>
  <c r="U34" i="9" s="1"/>
  <c r="U40" i="9" s="1"/>
  <c r="J33" i="9"/>
  <c r="P33" i="9"/>
  <c r="P34" i="9" s="1"/>
  <c r="P40" i="9" s="1"/>
  <c r="Q33" i="9"/>
  <c r="Q34" i="9" s="1"/>
  <c r="Q40" i="9" s="1"/>
  <c r="S33" i="9"/>
  <c r="S34" i="9" s="1"/>
  <c r="S40" i="9" s="1"/>
  <c r="Y33" i="9"/>
  <c r="Y34" i="9" s="1"/>
  <c r="Y40" i="9" s="1"/>
  <c r="X33" i="9"/>
  <c r="X34" i="9" s="1"/>
  <c r="X40" i="9" s="1"/>
  <c r="W33" i="9"/>
  <c r="W34" i="9" s="1"/>
  <c r="W40" i="9" s="1"/>
  <c r="Z33" i="9"/>
  <c r="Z34" i="9" s="1"/>
  <c r="Z40" i="9" s="1"/>
  <c r="N33" i="9"/>
  <c r="N34" i="9" s="1"/>
  <c r="N40" i="9" s="1"/>
  <c r="V33" i="9"/>
  <c r="V34" i="9" s="1"/>
  <c r="V40" i="9" s="1"/>
  <c r="M33" i="9"/>
  <c r="M34" i="9" s="1"/>
  <c r="M40" i="9" s="1"/>
  <c r="B3" i="6"/>
  <c r="B2" i="5"/>
  <c r="U30" i="5"/>
  <c r="U32" i="5" s="1"/>
  <c r="H30" i="5"/>
  <c r="H32" i="5" s="1"/>
  <c r="G30" i="5"/>
  <c r="G32" i="5" s="1"/>
  <c r="L30" i="5"/>
  <c r="L32" i="5" s="1"/>
  <c r="P30" i="5"/>
  <c r="P32" i="5" s="1"/>
  <c r="M30" i="5"/>
  <c r="M32" i="5" s="1"/>
  <c r="AB30" i="5"/>
  <c r="AB32" i="5" s="1"/>
  <c r="J30" i="5"/>
  <c r="J32" i="5" s="1"/>
  <c r="F30" i="5"/>
  <c r="F32" i="5" s="1"/>
  <c r="E30" i="5"/>
  <c r="E32" i="5" s="1"/>
  <c r="AA30" i="5"/>
  <c r="AA32" i="5" s="1"/>
  <c r="V30" i="5"/>
  <c r="V32" i="5" s="1"/>
  <c r="T30" i="5"/>
  <c r="T32" i="5" s="1"/>
  <c r="Z30" i="5"/>
  <c r="Z32" i="5" s="1"/>
  <c r="X30" i="5"/>
  <c r="X32" i="5" s="1"/>
  <c r="Y30" i="5"/>
  <c r="Y32" i="5" s="1"/>
  <c r="I30" i="5"/>
  <c r="I32" i="5" s="1"/>
  <c r="N30" i="5"/>
  <c r="N32" i="5" s="1"/>
  <c r="O30" i="5"/>
  <c r="O32" i="5" s="1"/>
  <c r="Q30" i="5"/>
  <c r="Q32" i="5" s="1"/>
  <c r="K30" i="5"/>
  <c r="K32" i="5" s="1"/>
  <c r="S30" i="5"/>
  <c r="S32" i="5" s="1"/>
  <c r="R30" i="5"/>
  <c r="R32" i="5" s="1"/>
  <c r="W30" i="5"/>
  <c r="W32" i="5" s="1"/>
  <c r="H33" i="8"/>
  <c r="K33" i="8"/>
  <c r="K34" i="8" s="1"/>
  <c r="K40" i="8" s="1"/>
  <c r="M33" i="8"/>
  <c r="M34" i="8" s="1"/>
  <c r="M40" i="8" s="1"/>
  <c r="J33" i="8"/>
  <c r="J34" i="8" s="1"/>
  <c r="J40" i="8" s="1"/>
  <c r="Q33" i="8"/>
  <c r="Q34" i="8" s="1"/>
  <c r="Q40" i="8" s="1"/>
  <c r="W33" i="8"/>
  <c r="W34" i="8" s="1"/>
  <c r="W40" i="8" s="1"/>
  <c r="O33" i="8"/>
  <c r="O34" i="8" s="1"/>
  <c r="O40" i="8" s="1"/>
  <c r="R33" i="8"/>
  <c r="R34" i="8" s="1"/>
  <c r="R40" i="8" s="1"/>
  <c r="V33" i="8"/>
  <c r="V34" i="8" s="1"/>
  <c r="V40" i="8" s="1"/>
  <c r="P33" i="8"/>
  <c r="P34" i="8" s="1"/>
  <c r="P40" i="8" s="1"/>
  <c r="Y33" i="8"/>
  <c r="Y34" i="8" s="1"/>
  <c r="Y40" i="8" s="1"/>
  <c r="I33" i="8"/>
  <c r="I34" i="8" s="1"/>
  <c r="I40" i="8" s="1"/>
  <c r="T33" i="8"/>
  <c r="T34" i="8" s="1"/>
  <c r="T40" i="8" s="1"/>
  <c r="AB33" i="8"/>
  <c r="AB34" i="8" s="1"/>
  <c r="AB40" i="8" s="1"/>
  <c r="X33" i="8"/>
  <c r="X34" i="8" s="1"/>
  <c r="X40" i="8" s="1"/>
  <c r="L33" i="8"/>
  <c r="L34" i="8" s="1"/>
  <c r="L40" i="8" s="1"/>
  <c r="U33" i="8"/>
  <c r="U34" i="8" s="1"/>
  <c r="U40" i="8" s="1"/>
  <c r="Z33" i="8"/>
  <c r="Z34" i="8" s="1"/>
  <c r="Z40" i="8" s="1"/>
  <c r="S33" i="8"/>
  <c r="S34" i="8" s="1"/>
  <c r="S40" i="8" s="1"/>
  <c r="N33" i="8"/>
  <c r="N34" i="8" s="1"/>
  <c r="N40" i="8" s="1"/>
  <c r="AA33" i="8"/>
  <c r="AA34" i="8" s="1"/>
  <c r="AA40" i="8" s="1"/>
  <c r="E33" i="7"/>
  <c r="S33" i="7"/>
  <c r="S34" i="7" s="1"/>
  <c r="S40" i="7" s="1"/>
  <c r="H33" i="7"/>
  <c r="H34" i="7" s="1"/>
  <c r="H40" i="7" s="1"/>
  <c r="R33" i="7"/>
  <c r="R34" i="7" s="1"/>
  <c r="R40" i="7" s="1"/>
  <c r="N33" i="7"/>
  <c r="N34" i="7" s="1"/>
  <c r="N40" i="7" s="1"/>
  <c r="Q33" i="7"/>
  <c r="Q34" i="7" s="1"/>
  <c r="Q40" i="7" s="1"/>
  <c r="G33" i="7"/>
  <c r="G34" i="7" s="1"/>
  <c r="G40" i="7" s="1"/>
  <c r="K33" i="7"/>
  <c r="K34" i="7" s="1"/>
  <c r="K40" i="7" s="1"/>
  <c r="Z33" i="7"/>
  <c r="Z34" i="7" s="1"/>
  <c r="Z40" i="7" s="1"/>
  <c r="AB33" i="7"/>
  <c r="AB34" i="7" s="1"/>
  <c r="AB40" i="7" s="1"/>
  <c r="O33" i="7"/>
  <c r="O34" i="7" s="1"/>
  <c r="O40" i="7" s="1"/>
  <c r="F33" i="7"/>
  <c r="F34" i="7" s="1"/>
  <c r="F40" i="7" s="1"/>
  <c r="L33" i="7"/>
  <c r="L34" i="7" s="1"/>
  <c r="L40" i="7" s="1"/>
  <c r="I33" i="7"/>
  <c r="I34" i="7" s="1"/>
  <c r="I40" i="7" s="1"/>
  <c r="U33" i="7"/>
  <c r="U34" i="7" s="1"/>
  <c r="U40" i="7" s="1"/>
  <c r="P33" i="7"/>
  <c r="P34" i="7" s="1"/>
  <c r="P40" i="7" s="1"/>
  <c r="M33" i="7"/>
  <c r="M34" i="7" s="1"/>
  <c r="M40" i="7" s="1"/>
  <c r="AA33" i="7"/>
  <c r="AA34" i="7" s="1"/>
  <c r="AA40" i="7" s="1"/>
  <c r="T33" i="7"/>
  <c r="T34" i="7" s="1"/>
  <c r="T40" i="7" s="1"/>
  <c r="Y33" i="7"/>
  <c r="Y34" i="7" s="1"/>
  <c r="Y40" i="7" s="1"/>
  <c r="W33" i="7"/>
  <c r="W34" i="7" s="1"/>
  <c r="W40" i="7" s="1"/>
  <c r="J33" i="7"/>
  <c r="J34" i="7" s="1"/>
  <c r="J40" i="7" s="1"/>
  <c r="X33" i="7"/>
  <c r="X34" i="7" s="1"/>
  <c r="X40" i="7" s="1"/>
  <c r="V33" i="7"/>
  <c r="V34" i="7" s="1"/>
  <c r="V40" i="7" s="1"/>
  <c r="V27" i="9"/>
  <c r="W27" i="9"/>
  <c r="P27" i="9"/>
  <c r="Q27" i="9"/>
  <c r="Z27" i="9"/>
  <c r="K27" i="9"/>
  <c r="AA27" i="9"/>
  <c r="T27" i="9"/>
  <c r="O27" i="9"/>
  <c r="R27" i="9"/>
  <c r="Y27" i="9"/>
  <c r="X27" i="9"/>
  <c r="L27" i="9"/>
  <c r="U27" i="9"/>
  <c r="M27" i="9"/>
  <c r="S27" i="9"/>
  <c r="N27" i="9"/>
  <c r="AB27" i="9"/>
  <c r="J27" i="9"/>
  <c r="Q27" i="7"/>
  <c r="AA27" i="7"/>
  <c r="Z27" i="7"/>
  <c r="X27" i="7"/>
  <c r="O27" i="7"/>
  <c r="N27" i="7"/>
  <c r="L27" i="7"/>
  <c r="E27" i="7"/>
  <c r="R27" i="7"/>
  <c r="H27" i="7"/>
  <c r="U27" i="7"/>
  <c r="K27" i="7"/>
  <c r="J27" i="7"/>
  <c r="AB27" i="7"/>
  <c r="G27" i="7"/>
  <c r="F27" i="7"/>
  <c r="V27" i="7"/>
  <c r="S27" i="7"/>
  <c r="M27" i="7"/>
  <c r="I27" i="7"/>
  <c r="P27" i="7"/>
  <c r="T27" i="7"/>
  <c r="W27" i="7"/>
  <c r="Y27" i="7"/>
  <c r="T27" i="8"/>
  <c r="S27" i="8"/>
  <c r="H27" i="8"/>
  <c r="P27" i="8"/>
  <c r="K27" i="8"/>
  <c r="W27" i="8"/>
  <c r="AA27" i="8"/>
  <c r="R27" i="8"/>
  <c r="J27" i="8"/>
  <c r="N27" i="8"/>
  <c r="Q27" i="8"/>
  <c r="I27" i="8"/>
  <c r="Y27" i="8"/>
  <c r="U27" i="8"/>
  <c r="X27" i="8"/>
  <c r="O27" i="8"/>
  <c r="L27" i="8"/>
  <c r="Z27" i="8"/>
  <c r="V27" i="8"/>
  <c r="M27" i="8"/>
  <c r="AB27" i="8"/>
  <c r="E28" i="4"/>
  <c r="E27" i="4"/>
  <c r="U26" i="5" l="1"/>
  <c r="U28" i="5" s="1"/>
  <c r="U34" i="5" s="1"/>
  <c r="Z26" i="5"/>
  <c r="Z28" i="5" s="1"/>
  <c r="Z34" i="5" s="1"/>
  <c r="L26" i="5"/>
  <c r="L28" i="5" s="1"/>
  <c r="L34" i="5" s="1"/>
  <c r="R26" i="5"/>
  <c r="R28" i="5" s="1"/>
  <c r="R34" i="5" s="1"/>
  <c r="Y26" i="5"/>
  <c r="Y28" i="5" s="1"/>
  <c r="Y34" i="5" s="1"/>
  <c r="P26" i="5"/>
  <c r="P28" i="5" s="1"/>
  <c r="P34" i="5" s="1"/>
  <c r="G26" i="5"/>
  <c r="G28" i="5" s="1"/>
  <c r="G34" i="5" s="1"/>
  <c r="AA26" i="5"/>
  <c r="AA28" i="5" s="1"/>
  <c r="AA34" i="5" s="1"/>
  <c r="Q26" i="5"/>
  <c r="Q28" i="5" s="1"/>
  <c r="Q34" i="5" s="1"/>
  <c r="S26" i="5"/>
  <c r="S28" i="5" s="1"/>
  <c r="S34" i="5" s="1"/>
  <c r="I26" i="5"/>
  <c r="I28" i="5" s="1"/>
  <c r="I34" i="5" s="1"/>
  <c r="W26" i="5"/>
  <c r="W28" i="5" s="1"/>
  <c r="W34" i="5" s="1"/>
  <c r="B2" i="9"/>
  <c r="N26" i="5"/>
  <c r="N28" i="5" s="1"/>
  <c r="N34" i="5" s="1"/>
  <c r="F26" i="5"/>
  <c r="F28" i="5" s="1"/>
  <c r="F34" i="5" s="1"/>
  <c r="O26" i="5"/>
  <c r="O28" i="5" s="1"/>
  <c r="O34" i="5" s="1"/>
  <c r="V26" i="5"/>
  <c r="V28" i="5" s="1"/>
  <c r="V34" i="5" s="1"/>
  <c r="B2" i="8"/>
  <c r="AB26" i="5"/>
  <c r="AB28" i="5" s="1"/>
  <c r="AB34" i="5" s="1"/>
  <c r="B2" i="7"/>
  <c r="J26" i="5"/>
  <c r="J28" i="5" s="1"/>
  <c r="J34" i="5" s="1"/>
  <c r="H26" i="5"/>
  <c r="H28" i="5" s="1"/>
  <c r="H34" i="5" s="1"/>
  <c r="B2" i="10"/>
  <c r="K26" i="5"/>
  <c r="K28" i="5" s="1"/>
  <c r="K34" i="5" s="1"/>
  <c r="E26" i="5"/>
  <c r="E28" i="5" s="1"/>
  <c r="E34" i="5" s="1"/>
  <c r="X26" i="5"/>
  <c r="X28" i="5" s="1"/>
  <c r="X34" i="5" s="1"/>
  <c r="M26" i="5"/>
  <c r="M28" i="5" s="1"/>
  <c r="M34" i="5" s="1"/>
  <c r="T26" i="5"/>
  <c r="T28" i="5" s="1"/>
  <c r="T34" i="5" s="1"/>
  <c r="D58" i="10" a="1"/>
  <c r="D58" i="10" s="1"/>
  <c r="J34" i="9"/>
  <c r="J40" i="9" s="1"/>
  <c r="D56" i="10" a="1"/>
  <c r="E34" i="7"/>
  <c r="E40" i="7" s="1"/>
  <c r="D57" i="10" a="1"/>
  <c r="D57" i="10" s="1"/>
  <c r="D52" i="10" a="1"/>
  <c r="H34" i="8"/>
  <c r="H40" i="8" s="1"/>
  <c r="D40" i="10" a="1"/>
  <c r="D40" i="10" s="1"/>
  <c r="D39" i="10" a="1"/>
  <c r="D39" i="10" s="1"/>
  <c r="D38" i="10" a="1"/>
  <c r="E37" i="5" l="1"/>
  <c r="Q28" i="7"/>
  <c r="Q29" i="7" s="1"/>
  <c r="Q42" i="7" s="1"/>
  <c r="W28" i="7"/>
  <c r="W29" i="7" s="1"/>
  <c r="W42" i="7" s="1"/>
  <c r="M28" i="7"/>
  <c r="M29" i="7" s="1"/>
  <c r="M42" i="7" s="1"/>
  <c r="H28" i="7"/>
  <c r="H29" i="7" s="1"/>
  <c r="H42" i="7" s="1"/>
  <c r="G28" i="7"/>
  <c r="G29" i="7" s="1"/>
  <c r="G42" i="7" s="1"/>
  <c r="F28" i="7"/>
  <c r="F29" i="7" s="1"/>
  <c r="F42" i="7" s="1"/>
  <c r="U28" i="7"/>
  <c r="U29" i="7" s="1"/>
  <c r="U42" i="7" s="1"/>
  <c r="V28" i="7"/>
  <c r="V29" i="7" s="1"/>
  <c r="V42" i="7" s="1"/>
  <c r="Y28" i="7"/>
  <c r="Y29" i="7" s="1"/>
  <c r="Y42" i="7" s="1"/>
  <c r="AB28" i="7"/>
  <c r="AB29" i="7" s="1"/>
  <c r="AB42" i="7" s="1"/>
  <c r="K28" i="7"/>
  <c r="K29" i="7" s="1"/>
  <c r="K42" i="7" s="1"/>
  <c r="R28" i="7"/>
  <c r="R29" i="7" s="1"/>
  <c r="R42" i="7" s="1"/>
  <c r="Z28" i="7"/>
  <c r="Z29" i="7" s="1"/>
  <c r="Z42" i="7" s="1"/>
  <c r="AA28" i="7"/>
  <c r="AA29" i="7" s="1"/>
  <c r="AA42" i="7" s="1"/>
  <c r="I28" i="7"/>
  <c r="I29" i="7" s="1"/>
  <c r="I42" i="7" s="1"/>
  <c r="S28" i="7"/>
  <c r="S29" i="7" s="1"/>
  <c r="S42" i="7" s="1"/>
  <c r="T28" i="7"/>
  <c r="T29" i="7" s="1"/>
  <c r="T42" i="7" s="1"/>
  <c r="P28" i="7"/>
  <c r="P29" i="7" s="1"/>
  <c r="P42" i="7" s="1"/>
  <c r="L28" i="7"/>
  <c r="L29" i="7" s="1"/>
  <c r="L42" i="7" s="1"/>
  <c r="O28" i="7"/>
  <c r="O29" i="7" s="1"/>
  <c r="O42" i="7" s="1"/>
  <c r="E28" i="7"/>
  <c r="J28" i="7"/>
  <c r="J29" i="7" s="1"/>
  <c r="J42" i="7" s="1"/>
  <c r="N28" i="7"/>
  <c r="N29" i="7" s="1"/>
  <c r="N42" i="7" s="1"/>
  <c r="X28" i="7"/>
  <c r="X29" i="7" s="1"/>
  <c r="X42" i="7" s="1"/>
  <c r="L28" i="8"/>
  <c r="L29" i="8" s="1"/>
  <c r="L42" i="8" s="1"/>
  <c r="X28" i="8"/>
  <c r="X29" i="8" s="1"/>
  <c r="X42" i="8" s="1"/>
  <c r="O28" i="8"/>
  <c r="O29" i="8" s="1"/>
  <c r="O42" i="8" s="1"/>
  <c r="Q28" i="8"/>
  <c r="Q29" i="8" s="1"/>
  <c r="Q42" i="8" s="1"/>
  <c r="P28" i="8"/>
  <c r="P29" i="8" s="1"/>
  <c r="P42" i="8" s="1"/>
  <c r="V28" i="8"/>
  <c r="V29" i="8" s="1"/>
  <c r="V42" i="8" s="1"/>
  <c r="J28" i="8"/>
  <c r="J29" i="8" s="1"/>
  <c r="J42" i="8" s="1"/>
  <c r="H28" i="8"/>
  <c r="AB28" i="8"/>
  <c r="AB29" i="8" s="1"/>
  <c r="AB42" i="8" s="1"/>
  <c r="R28" i="8"/>
  <c r="R29" i="8" s="1"/>
  <c r="R42" i="8" s="1"/>
  <c r="W28" i="8"/>
  <c r="W29" i="8" s="1"/>
  <c r="W42" i="8" s="1"/>
  <c r="T28" i="8"/>
  <c r="T29" i="8" s="1"/>
  <c r="T42" i="8" s="1"/>
  <c r="K28" i="8"/>
  <c r="K29" i="8" s="1"/>
  <c r="K42" i="8" s="1"/>
  <c r="U28" i="8"/>
  <c r="U29" i="8" s="1"/>
  <c r="U42" i="8" s="1"/>
  <c r="N28" i="8"/>
  <c r="N29" i="8" s="1"/>
  <c r="N42" i="8" s="1"/>
  <c r="S28" i="8"/>
  <c r="S29" i="8" s="1"/>
  <c r="S42" i="8" s="1"/>
  <c r="Z28" i="8"/>
  <c r="Z29" i="8" s="1"/>
  <c r="Z42" i="8" s="1"/>
  <c r="M28" i="8"/>
  <c r="M29" i="8" s="1"/>
  <c r="M42" i="8" s="1"/>
  <c r="Y28" i="8"/>
  <c r="Y29" i="8" s="1"/>
  <c r="Y42" i="8" s="1"/>
  <c r="AA28" i="8"/>
  <c r="AA29" i="8" s="1"/>
  <c r="AA42" i="8" s="1"/>
  <c r="I28" i="8"/>
  <c r="I29" i="8" s="1"/>
  <c r="I42" i="8" s="1"/>
  <c r="AA59" i="10"/>
  <c r="G59" i="10"/>
  <c r="S59" i="10"/>
  <c r="I59" i="10"/>
  <c r="V59" i="10"/>
  <c r="X59" i="10"/>
  <c r="P59" i="10"/>
  <c r="H59" i="10"/>
  <c r="Q59" i="10"/>
  <c r="E59" i="10"/>
  <c r="Z59" i="10"/>
  <c r="L59" i="10"/>
  <c r="D56" i="10"/>
  <c r="D59" i="10" s="1"/>
  <c r="M59" i="10"/>
  <c r="K59" i="10"/>
  <c r="U59" i="10"/>
  <c r="O59" i="10"/>
  <c r="F59" i="10"/>
  <c r="N59" i="10"/>
  <c r="W59" i="10"/>
  <c r="Y59" i="10"/>
  <c r="R59" i="10"/>
  <c r="J59" i="10"/>
  <c r="T59" i="10"/>
  <c r="E36" i="5"/>
  <c r="P28" i="9"/>
  <c r="P29" i="9" s="1"/>
  <c r="P42" i="9" s="1"/>
  <c r="L28" i="9"/>
  <c r="L29" i="9" s="1"/>
  <c r="L42" i="9" s="1"/>
  <c r="AB28" i="9"/>
  <c r="AB29" i="9" s="1"/>
  <c r="AB42" i="9" s="1"/>
  <c r="R28" i="9"/>
  <c r="R29" i="9" s="1"/>
  <c r="R42" i="9" s="1"/>
  <c r="W28" i="9"/>
  <c r="W29" i="9" s="1"/>
  <c r="W42" i="9" s="1"/>
  <c r="S28" i="9"/>
  <c r="S29" i="9" s="1"/>
  <c r="S42" i="9" s="1"/>
  <c r="U28" i="9"/>
  <c r="U29" i="9" s="1"/>
  <c r="U42" i="9" s="1"/>
  <c r="V28" i="9"/>
  <c r="V29" i="9" s="1"/>
  <c r="V42" i="9" s="1"/>
  <c r="N28" i="9"/>
  <c r="N29" i="9" s="1"/>
  <c r="N42" i="9" s="1"/>
  <c r="J28" i="9"/>
  <c r="AA28" i="9"/>
  <c r="AA29" i="9" s="1"/>
  <c r="AA42" i="9" s="1"/>
  <c r="K28" i="9"/>
  <c r="K29" i="9" s="1"/>
  <c r="K42" i="9" s="1"/>
  <c r="M28" i="9"/>
  <c r="M29" i="9" s="1"/>
  <c r="M42" i="9" s="1"/>
  <c r="Y28" i="9"/>
  <c r="Y29" i="9" s="1"/>
  <c r="Y42" i="9" s="1"/>
  <c r="Z28" i="9"/>
  <c r="Z29" i="9" s="1"/>
  <c r="Z42" i="9" s="1"/>
  <c r="Q28" i="9"/>
  <c r="Q29" i="9" s="1"/>
  <c r="Q42" i="9" s="1"/>
  <c r="X28" i="9"/>
  <c r="X29" i="9" s="1"/>
  <c r="X42" i="9" s="1"/>
  <c r="T28" i="9"/>
  <c r="T29" i="9" s="1"/>
  <c r="T42" i="9" s="1"/>
  <c r="O28" i="9"/>
  <c r="O29" i="9" s="1"/>
  <c r="O42" i="9" s="1"/>
  <c r="D52" i="10"/>
  <c r="D54" i="10" s="1"/>
  <c r="Q54" i="10"/>
  <c r="Q61" i="10" s="1"/>
  <c r="Q69" i="10" s="1"/>
  <c r="N54" i="10"/>
  <c r="N61" i="10" s="1"/>
  <c r="N69" i="10" s="1"/>
  <c r="F54" i="10"/>
  <c r="F61" i="10" s="1"/>
  <c r="F69" i="10" s="1"/>
  <c r="T54" i="10"/>
  <c r="T61" i="10" s="1"/>
  <c r="T69" i="10" s="1"/>
  <c r="P54" i="10"/>
  <c r="P61" i="10" s="1"/>
  <c r="P69" i="10" s="1"/>
  <c r="Z54" i="10"/>
  <c r="V54" i="10"/>
  <c r="X54" i="10"/>
  <c r="K54" i="10"/>
  <c r="K61" i="10" s="1"/>
  <c r="K69" i="10" s="1"/>
  <c r="U54" i="10"/>
  <c r="U61" i="10" s="1"/>
  <c r="U69" i="10" s="1"/>
  <c r="H54" i="10"/>
  <c r="H61" i="10" s="1"/>
  <c r="H69" i="10" s="1"/>
  <c r="E54" i="10"/>
  <c r="R54" i="10"/>
  <c r="R61" i="10" s="1"/>
  <c r="R69" i="10" s="1"/>
  <c r="AA54" i="10"/>
  <c r="W54" i="10"/>
  <c r="W61" i="10" s="1"/>
  <c r="W69" i="10" s="1"/>
  <c r="J54" i="10"/>
  <c r="J61" i="10" s="1"/>
  <c r="J69" i="10" s="1"/>
  <c r="G54" i="10"/>
  <c r="G61" i="10" s="1"/>
  <c r="G69" i="10" s="1"/>
  <c r="L54" i="10"/>
  <c r="O54" i="10"/>
  <c r="M54" i="10"/>
  <c r="S54" i="10"/>
  <c r="S61" i="10" s="1"/>
  <c r="S69" i="10" s="1"/>
  <c r="Y54" i="10"/>
  <c r="I54" i="10"/>
  <c r="I61" i="10" s="1"/>
  <c r="I69" i="10" s="1"/>
  <c r="P41" i="10"/>
  <c r="S41" i="10"/>
  <c r="R41" i="10"/>
  <c r="M41" i="10"/>
  <c r="V41" i="10"/>
  <c r="Q41" i="10"/>
  <c r="K41" i="10"/>
  <c r="G41" i="10"/>
  <c r="L41" i="10"/>
  <c r="H41" i="10"/>
  <c r="F41" i="10"/>
  <c r="Y41" i="10"/>
  <c r="U41" i="10"/>
  <c r="Z41" i="10"/>
  <c r="N41" i="10"/>
  <c r="D38" i="10"/>
  <c r="D41" i="10" s="1"/>
  <c r="J41" i="10"/>
  <c r="O41" i="10"/>
  <c r="X41" i="10"/>
  <c r="E41" i="10"/>
  <c r="AA41" i="10"/>
  <c r="T41" i="10"/>
  <c r="I41" i="10"/>
  <c r="W41" i="10"/>
  <c r="X61" i="10" l="1"/>
  <c r="X69" i="10" s="1"/>
  <c r="O61" i="10"/>
  <c r="O69" i="10" s="1"/>
  <c r="V61" i="10"/>
  <c r="V69" i="10" s="1"/>
  <c r="D43" i="10" a="1"/>
  <c r="E29" i="7"/>
  <c r="E42" i="7" s="1"/>
  <c r="D44" i="10" a="1"/>
  <c r="D44" i="10" s="1"/>
  <c r="H29" i="8"/>
  <c r="H42" i="8" s="1"/>
  <c r="E61" i="10"/>
  <c r="E69" i="10" s="1"/>
  <c r="AA61" i="10"/>
  <c r="AA69" i="10" s="1"/>
  <c r="Y61" i="10"/>
  <c r="Y69" i="10" s="1"/>
  <c r="E45" i="8"/>
  <c r="D61" i="10"/>
  <c r="D69" i="10" s="1"/>
  <c r="M61" i="10"/>
  <c r="M69" i="10" s="1"/>
  <c r="E45" i="9"/>
  <c r="D45" i="10" a="1"/>
  <c r="D45" i="10" s="1"/>
  <c r="J29" i="9"/>
  <c r="J42" i="9" s="1"/>
  <c r="E45" i="7"/>
  <c r="L61" i="10"/>
  <c r="L69" i="10" s="1"/>
  <c r="Z61" i="10"/>
  <c r="Z69" i="10" s="1"/>
  <c r="D73" i="10" l="1" a="1"/>
  <c r="D73" i="10" s="1"/>
  <c r="E44" i="9"/>
  <c r="D72" i="10" a="1"/>
  <c r="D72" i="10" s="1"/>
  <c r="E44" i="8"/>
  <c r="D71" i="10" a="1"/>
  <c r="E44" i="7"/>
  <c r="T46" i="10"/>
  <c r="T48" i="10" s="1"/>
  <c r="H46" i="10"/>
  <c r="H48" i="10" s="1"/>
  <c r="L46" i="10"/>
  <c r="L48" i="10" s="1"/>
  <c r="N46" i="10"/>
  <c r="N48" i="10" s="1"/>
  <c r="W46" i="10"/>
  <c r="W48" i="10" s="1"/>
  <c r="X46" i="10"/>
  <c r="X48" i="10" s="1"/>
  <c r="F46" i="10"/>
  <c r="F48" i="10" s="1"/>
  <c r="E46" i="10"/>
  <c r="E48" i="10" s="1"/>
  <c r="Y46" i="10"/>
  <c r="Y48" i="10" s="1"/>
  <c r="I46" i="10"/>
  <c r="I48" i="10" s="1"/>
  <c r="R46" i="10"/>
  <c r="R48" i="10" s="1"/>
  <c r="S46" i="10"/>
  <c r="S48" i="10" s="1"/>
  <c r="G46" i="10"/>
  <c r="G48" i="10" s="1"/>
  <c r="O46" i="10"/>
  <c r="O48" i="10" s="1"/>
  <c r="Z46" i="10"/>
  <c r="Z48" i="10" s="1"/>
  <c r="Q46" i="10"/>
  <c r="Q48" i="10" s="1"/>
  <c r="M46" i="10"/>
  <c r="M48" i="10" s="1"/>
  <c r="U46" i="10"/>
  <c r="U48" i="10" s="1"/>
  <c r="J46" i="10"/>
  <c r="J48" i="10" s="1"/>
  <c r="P46" i="10"/>
  <c r="P48" i="10" s="1"/>
  <c r="V46" i="10"/>
  <c r="V48" i="10" s="1"/>
  <c r="K46" i="10"/>
  <c r="K48" i="10" s="1"/>
  <c r="D43" i="10"/>
  <c r="AA46" i="10"/>
  <c r="AA48" i="10" s="1"/>
  <c r="M74" i="10" l="1"/>
  <c r="G74" i="10"/>
  <c r="T74" i="10"/>
  <c r="N74" i="10"/>
  <c r="H74" i="10"/>
  <c r="S74" i="10"/>
  <c r="U74" i="10"/>
  <c r="I74" i="10"/>
  <c r="W74" i="10"/>
  <c r="P74" i="10"/>
  <c r="V74" i="10"/>
  <c r="K74" i="10"/>
  <c r="Z74" i="10"/>
  <c r="J74" i="10"/>
  <c r="AA74" i="10"/>
  <c r="Q74" i="10"/>
  <c r="F74" i="10"/>
  <c r="R74" i="10"/>
  <c r="Y74" i="10"/>
  <c r="D71" i="10"/>
  <c r="D74" i="10" s="1"/>
  <c r="O74" i="10"/>
  <c r="L74" i="10"/>
  <c r="E74" i="10"/>
  <c r="X74" i="10"/>
  <c r="D46" i="10"/>
  <c r="D48" i="10"/>
  <c r="C77" i="10" l="1"/>
  <c r="E77" i="10" s="1"/>
  <c r="C76" i="10"/>
  <c r="E76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tc={E606AE91-CDF8-C648-B4F2-0813C937E0B3}</author>
    <author>tc={AE95670D-223F-5940-9011-E2E4F6A43904}</author>
    <author>tc={61C4FFE5-BF37-A64C-B9CF-DD01AC3C4534}</author>
    <author>tc={40A91641-5D83-6242-B6B5-412821449428}</author>
    <author>tc={AA461041-E6AC-5D4A-A06B-AA2961045591}</author>
  </authors>
  <commentList>
    <comment ref="D9" authorId="0" shapeId="0" xr:uid="{E606AE91-CDF8-C648-B4F2-0813C937E0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Before overhead costs
</t>
      </text>
    </comment>
    <comment ref="A26" authorId="1" shapeId="0" xr:uid="{AE95670D-223F-5940-9011-E2E4F6A4390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 on revenue as a another service
</t>
      </text>
    </comment>
    <comment ref="A38" authorId="2" shapeId="0" xr:uid="{61C4FFE5-BF37-A64C-B9CF-DD01AC3C453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very clear how to come up with selling price</t>
      </text>
    </comment>
    <comment ref="C39" authorId="3" shapeId="0" xr:uid="{40A91641-5D83-6242-B6B5-4128214494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want profit margin of 20%
</t>
      </text>
    </comment>
    <comment ref="A55" authorId="4" shapeId="0" xr:uid="{AA461041-E6AC-5D4A-A06B-AA29610455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Gradually increasing to target
=Beg+ (target/numbers of months)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tc={08477A88-CC29-754A-8571-8B28A70DCBA3}</author>
    <author>tc={9E184B9C-BB6A-2D4A-8687-09B13E326F4C}</author>
    <author>tc={A5E1CFA5-73C1-A34C-B051-7C4367D6CD90}</author>
    <author>tc={0895B01D-CC0D-C24C-8D07-F5A7183A31A2}</author>
  </authors>
  <commentList>
    <comment ref="C2" authorId="0" shapeId="0" xr:uid="{08477A88-CC29-754A-8571-8B28A70DCB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Get from survey
</t>
      </text>
    </comment>
    <comment ref="C5" authorId="1" shapeId="0" xr:uid="{9E184B9C-BB6A-2D4A-8687-09B13E326F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20% of 50% (who view)
</t>
      </text>
    </comment>
    <comment ref="C8" authorId="2" shapeId="0" xr:uid="{A5E1CFA5-73C1-A34C-B051-7C4367D6CD9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Transfer from other sheets
</t>
      </text>
    </comment>
    <comment ref="C17" authorId="3" shapeId="0" xr:uid="{0895B01D-CC0D-C24C-8D07-F5A7183A31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20% of 50% (who view)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tc={0EC561BB-3691-E942-9C69-DE6CEDDB1FB0}</author>
    <author>tc={AD2C78BA-CE13-0B45-87F3-9E897BD28050}</author>
  </authors>
  <commentList>
    <comment ref="F2" authorId="0" shapeId="0" xr:uid="{0EC561BB-3691-E942-9C69-DE6CEDDB1F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Get from survey
</t>
      </text>
    </comment>
    <comment ref="F5" authorId="1" shapeId="0" xr:uid="{AD2C78BA-CE13-0B45-87F3-9E897BD2805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20% of 50% (who view)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tc={07A20474-6C05-0349-AC91-0E80FD0B9D8D}</author>
    <author>tc={EA729006-2060-8B4B-8067-B75AF17985BB}</author>
  </authors>
  <commentList>
    <comment ref="F1" authorId="0" shapeId="0" xr:uid="{07A20474-6C05-0349-AC91-0E80FD0B9D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Get from survey
</t>
      </text>
    </comment>
    <comment ref="F4" authorId="1" shapeId="0" xr:uid="{EA729006-2060-8B4B-8067-B75AF17985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20% of 50% (who view)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<sst xmlns="http://schemas.openxmlformats.org/spreadsheetml/2006/main" count="455" uniqueCount="198">
  <si>
    <t>Components</t>
  </si>
  <si>
    <t>size</t>
  </si>
  <si>
    <t xml:space="preserve">cost </t>
  </si>
  <si>
    <t>cost/ unit</t>
  </si>
  <si>
    <t>Wholesale clothes</t>
  </si>
  <si>
    <t>Arrival shipping</t>
  </si>
  <si>
    <t>Utilities</t>
  </si>
  <si>
    <t xml:space="preserve">Bags </t>
  </si>
  <si>
    <t>Overhead cost</t>
  </si>
  <si>
    <t>Labour</t>
  </si>
  <si>
    <t>Waste/ contengencies</t>
  </si>
  <si>
    <t>hours/day</t>
  </si>
  <si>
    <t>Desired labour/ hour</t>
  </si>
  <si>
    <t>Utilites/hours</t>
  </si>
  <si>
    <t>Comments</t>
  </si>
  <si>
    <t>Rent is Fixed cost = not include in the model yet</t>
  </si>
  <si>
    <t>Clothes sold/day</t>
  </si>
  <si>
    <t>overhead cost/day</t>
  </si>
  <si>
    <t>Cost/unit/day</t>
  </si>
  <si>
    <t>Need amounts in sale</t>
  </si>
  <si>
    <t>Free shipping will be on premium</t>
  </si>
  <si>
    <t>Facebook</t>
  </si>
  <si>
    <t>Youtube</t>
  </si>
  <si>
    <t>IG</t>
  </si>
  <si>
    <t>Traffic/hour</t>
  </si>
  <si>
    <t>View%</t>
  </si>
  <si>
    <t>Purchase%</t>
  </si>
  <si>
    <t>cost/unit</t>
  </si>
  <si>
    <t>selling price/unit</t>
  </si>
  <si>
    <t>hours of operations</t>
  </si>
  <si>
    <t>% view</t>
  </si>
  <si>
    <t>Average view per hour</t>
  </si>
  <si>
    <t>%of purchase</t>
  </si>
  <si>
    <t>Average cloths per purchase</t>
  </si>
  <si>
    <t>Average clothes sold per/hour</t>
  </si>
  <si>
    <t>clothes sold/day (5 hours)</t>
  </si>
  <si>
    <t>Avearge gross GP/hour</t>
  </si>
  <si>
    <t>Selling price/unit</t>
  </si>
  <si>
    <t>Cost/unit</t>
  </si>
  <si>
    <t>GP/Unit</t>
  </si>
  <si>
    <t>Month</t>
  </si>
  <si>
    <t>Operations day</t>
  </si>
  <si>
    <t xml:space="preserve">Foot traffic </t>
  </si>
  <si>
    <t>Traffic/day</t>
  </si>
  <si>
    <t>Traffic/month</t>
  </si>
  <si>
    <t>Hours of operation</t>
  </si>
  <si>
    <t>%view</t>
  </si>
  <si>
    <t>Avg view/month</t>
  </si>
  <si>
    <t>View</t>
  </si>
  <si>
    <t>% purchase</t>
  </si>
  <si>
    <t>Ave prucahse/month</t>
  </si>
  <si>
    <t>Purchase</t>
  </si>
  <si>
    <t>Ave purcahse/hour</t>
  </si>
  <si>
    <t>Item/purchase</t>
  </si>
  <si>
    <t>Ave item/purcahse</t>
  </si>
  <si>
    <t>Aveitemsold/month</t>
  </si>
  <si>
    <t>Revenue</t>
  </si>
  <si>
    <t>COGS</t>
  </si>
  <si>
    <t>Gross Profit</t>
  </si>
  <si>
    <t>Y1 Gross Profit</t>
  </si>
  <si>
    <t>Y2 Gross Profit</t>
  </si>
  <si>
    <t>Avearge gross revenue/day</t>
  </si>
  <si>
    <t>shipping</t>
  </si>
  <si>
    <t>clothing</t>
  </si>
  <si>
    <t>size (lb)</t>
  </si>
  <si>
    <t>boxes</t>
  </si>
  <si>
    <t>boxes (2LBS)</t>
  </si>
  <si>
    <t>clothing (0.5lb/1 piece)</t>
  </si>
  <si>
    <t>Unit economics</t>
  </si>
  <si>
    <t>clothinng</t>
  </si>
  <si>
    <t>lb/clothes</t>
  </si>
  <si>
    <t>1 sub</t>
  </si>
  <si>
    <t>pieces</t>
  </si>
  <si>
    <t>box sold/day</t>
  </si>
  <si>
    <t>Price/ clothes</t>
  </si>
  <si>
    <t>cost/cloth</t>
  </si>
  <si>
    <t>cost/box</t>
  </si>
  <si>
    <t>Hours of op day</t>
  </si>
  <si>
    <t>operations day</t>
  </si>
  <si>
    <t>Ave foot traffic. Hours</t>
  </si>
  <si>
    <t>Ave foot traffic/day</t>
  </si>
  <si>
    <t>Total month traffic</t>
  </si>
  <si>
    <t>view</t>
  </si>
  <si>
    <t>% of view</t>
  </si>
  <si>
    <t>ave view/ month</t>
  </si>
  <si>
    <t>% of purchase</t>
  </si>
  <si>
    <t>Total monthlu purcahses</t>
  </si>
  <si>
    <t>Ave clothes/ purchase</t>
  </si>
  <si>
    <t>Total monthly sold</t>
  </si>
  <si>
    <t>Regular</t>
  </si>
  <si>
    <t>Premium</t>
  </si>
  <si>
    <t>Ave boxes/day</t>
  </si>
  <si>
    <t>Total montly sold</t>
  </si>
  <si>
    <t>Montly revenue from regular</t>
  </si>
  <si>
    <t>Montly revenue from premium</t>
  </si>
  <si>
    <t>Surprise box</t>
  </si>
  <si>
    <t>Total Month GR</t>
  </si>
  <si>
    <t>Monthly Premium COGS</t>
  </si>
  <si>
    <t>Monthly Regular COGS</t>
  </si>
  <si>
    <t>Monthly total COGS</t>
  </si>
  <si>
    <t>Monthly GP</t>
  </si>
  <si>
    <t>Y1 GP</t>
  </si>
  <si>
    <t>Y2 GP</t>
  </si>
  <si>
    <t>Surprise box (2 outfits, 4 pieces)</t>
  </si>
  <si>
    <t>cost/ box</t>
  </si>
  <si>
    <t>Start Date</t>
  </si>
  <si>
    <t>Ave Clothes/purchase</t>
  </si>
  <si>
    <t>Ave box /day</t>
  </si>
  <si>
    <t>Wage/hour</t>
  </si>
  <si>
    <t>Additional Set up per shift</t>
  </si>
  <si>
    <t>Days of opearation</t>
  </si>
  <si>
    <t>Foot Traffiic</t>
  </si>
  <si>
    <t>Average Ft/ hour</t>
  </si>
  <si>
    <t>Average Ft/ day</t>
  </si>
  <si>
    <t>Ave ft/ month</t>
  </si>
  <si>
    <t>view/month</t>
  </si>
  <si>
    <t>% of purcahse</t>
  </si>
  <si>
    <t>purchase/month</t>
  </si>
  <si>
    <t># of items per purchase</t>
  </si>
  <si>
    <t>regular purchase/month</t>
  </si>
  <si>
    <t>Surprisebox/day</t>
  </si>
  <si>
    <t>surprisebox/month</t>
  </si>
  <si>
    <t>Suprisebox</t>
  </si>
  <si>
    <t>Cost</t>
  </si>
  <si>
    <t>COGS (regular)</t>
  </si>
  <si>
    <t>COGS (surprise box)</t>
  </si>
  <si>
    <t>Total COGS</t>
  </si>
  <si>
    <t>S&amp;G cost</t>
  </si>
  <si>
    <t>Wages per hours</t>
  </si>
  <si>
    <t># of hours</t>
  </si>
  <si>
    <t>Total cost</t>
  </si>
  <si>
    <t>Total Revenue</t>
  </si>
  <si>
    <t>y1 Revenue</t>
  </si>
  <si>
    <t>y2 revenue</t>
  </si>
  <si>
    <t xml:space="preserve">operation </t>
  </si>
  <si>
    <t>Days of operation/month</t>
  </si>
  <si>
    <t>Start month</t>
  </si>
  <si>
    <t>FootTraffic</t>
  </si>
  <si>
    <t>Total FootTraffic</t>
  </si>
  <si>
    <t>total view</t>
  </si>
  <si>
    <t>facebook</t>
  </si>
  <si>
    <t>youtube</t>
  </si>
  <si>
    <t>Total purcahse</t>
  </si>
  <si>
    <t>regular purcahse/month</t>
  </si>
  <si>
    <t>Total regular purchase</t>
  </si>
  <si>
    <t>Surprise box/month</t>
  </si>
  <si>
    <t>iG</t>
  </si>
  <si>
    <t xml:space="preserve">Total surpise box </t>
  </si>
  <si>
    <t xml:space="preserve">Regular </t>
  </si>
  <si>
    <t>Total regular revenue</t>
  </si>
  <si>
    <t>Total surprise revenue</t>
  </si>
  <si>
    <t xml:space="preserve">Wages </t>
  </si>
  <si>
    <t>Total Regular COGS</t>
  </si>
  <si>
    <t>Total surprise box COGS</t>
  </si>
  <si>
    <t>S&amp;W</t>
  </si>
  <si>
    <t>wages cost</t>
  </si>
  <si>
    <t>Total S&amp; W cost</t>
  </si>
  <si>
    <t>Gross Proffit</t>
  </si>
  <si>
    <t>Total Gross Profit</t>
  </si>
  <si>
    <t>Monthly Subscription</t>
  </si>
  <si>
    <t xml:space="preserve">Surprise box </t>
  </si>
  <si>
    <t>Price</t>
  </si>
  <si>
    <t>Price/unit</t>
  </si>
  <si>
    <t>Boxes  &amp; supplies</t>
  </si>
  <si>
    <t>Clothes</t>
  </si>
  <si>
    <t>unit economics</t>
  </si>
  <si>
    <t>Price/ sub</t>
  </si>
  <si>
    <t>Surprise box purchase promotion discount</t>
  </si>
  <si>
    <t>Monthy sub promotion discount</t>
  </si>
  <si>
    <t>Profit  Margin</t>
  </si>
  <si>
    <t>Profit Margin</t>
  </si>
  <si>
    <t>Selling price for subscription</t>
  </si>
  <si>
    <t>Subscription cost</t>
  </si>
  <si>
    <t>Cost/piece (or )COGS</t>
  </si>
  <si>
    <t>Cost / piece</t>
  </si>
  <si>
    <t>Selling price per piece</t>
  </si>
  <si>
    <t>Selling price / box</t>
  </si>
  <si>
    <t xml:space="preserve">Attriction Schedule </t>
  </si>
  <si>
    <t>Rentation Rate</t>
  </si>
  <si>
    <t>Skip month customers</t>
  </si>
  <si>
    <t>Subscription</t>
  </si>
  <si>
    <t>Cost/box</t>
  </si>
  <si>
    <t>Selling price/subscirption</t>
  </si>
  <si>
    <t>Attriction Schedule</t>
  </si>
  <si>
    <t>skip rate</t>
  </si>
  <si>
    <t>Foot Traffic</t>
  </si>
  <si>
    <t>Total purchase</t>
  </si>
  <si>
    <t>% of subscription</t>
  </si>
  <si>
    <t>Retentation</t>
  </si>
  <si>
    <t>Total Subscription</t>
  </si>
  <si>
    <t xml:space="preserve">Rententaion </t>
  </si>
  <si>
    <t>Skip</t>
  </si>
  <si>
    <t xml:space="preserve"> Subscription</t>
  </si>
  <si>
    <t>Subcriptio  Revenue</t>
  </si>
  <si>
    <t>Subscription COGS</t>
  </si>
  <si>
    <t>Y1</t>
  </si>
  <si>
    <t>Y2</t>
  </si>
  <si>
    <t>Is it profitiable to add subscription premium?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</si>
</sst>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 (Body)"/>
    </font>
    <font>
      <sz val="2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7300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7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0" fillId="0" borderId="1" xfId="0" applyBorder="1"/>
    <xf numFmtId="0" fontId="0" fillId="2" borderId="1" xfId="0" applyFill="1" applyBorder="1"/>
    <xf numFmtId="9" fontId="0" fillId="2" borderId="1" xfId="0" applyNumberFormat="1" applyFill="1" applyBorder="1"/>
    <xf numFmtId="2" fontId="0" fillId="0" borderId="0" xfId="0" applyNumberFormat="1"/>
    <xf numFmtId="2" fontId="0" fillId="3" borderId="1" xfId="0" applyNumberFormat="1" applyFill="1" applyBorder="1"/>
    <xf numFmtId="0" fontId="3" fillId="0" borderId="0" xfId="0" applyFont="1"/>
    <xf numFmtId="8" fontId="0" fillId="0" borderId="0" xfId="0" applyNumberFormat="1"/>
    <xf numFmtId="164" fontId="0" fillId="0" borderId="0" xfId="0" applyNumberFormat="1"/>
    <xf numFmtId="0" fontId="0" fillId="2" borderId="0" xfId="0" applyFont="1" applyFill="1"/>
    <xf numFmtId="0" fontId="0" fillId="3" borderId="0" xfId="0" applyFill="1"/>
    <xf numFmtId="2" fontId="4" fillId="3" borderId="0" xfId="0" applyNumberFormat="1" applyFont="1" applyFill="1"/>
    <xf numFmtId="2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2" fontId="0" fillId="2" borderId="0" xfId="0" applyNumberFormat="1" applyFill="1"/>
    <xf numFmtId="9" fontId="0" fillId="0" borderId="1" xfId="0" applyNumberFormat="1" applyFill="1" applyBorder="1"/>
    <xf numFmtId="44" fontId="2" fillId="0" borderId="0" xfId="1" applyFont="1"/>
    <xf numFmtId="44" fontId="2" fillId="0" borderId="0" xfId="0" applyNumberFormat="1" applyFont="1"/>
    <xf numFmtId="44" fontId="0" fillId="0" borderId="0" xfId="0" applyNumberFormat="1"/>
    <xf numFmtId="40" fontId="0" fillId="0" borderId="0" xfId="0" applyNumberFormat="1"/>
    <xf numFmtId="0" fontId="0" fillId="0" borderId="0" xfId="0" applyAlignment="1">
      <alignment horizontal="right"/>
    </xf>
    <xf numFmtId="44" fontId="0" fillId="3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6" fontId="0" fillId="0" borderId="0" xfId="0" applyNumberFormat="1"/>
    <xf numFmtId="9" fontId="0" fillId="0" borderId="0" xfId="0" applyNumberFormat="1"/>
    <xf numFmtId="164" fontId="0" fillId="0" borderId="0" xfId="1" applyNumberFormat="1" applyFont="1"/>
    <xf numFmtId="0" fontId="0" fillId="5" borderId="0" xfId="0" applyFill="1"/>
    <xf numFmtId="0" fontId="0" fillId="6" borderId="0" xfId="0" applyFill="1"/>
    <xf numFmtId="44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40" fontId="0" fillId="9" borderId="0" xfId="0" applyNumberFormat="1" applyFill="1"/>
    <xf numFmtId="40" fontId="0" fillId="9" borderId="0" xfId="0" applyNumberFormat="1" applyFill="1" applyAlignment="1">
      <alignment horizontal="center"/>
    </xf>
    <xf numFmtId="0" fontId="0" fillId="0" borderId="0" xfId="0" applyFill="1"/>
    <xf numFmtId="40" fontId="0" fillId="3" borderId="0" xfId="0" applyNumberFormat="1" applyFill="1"/>
    <xf numFmtId="8" fontId="0" fillId="3" borderId="0" xfId="0" applyNumberFormat="1" applyFill="1"/>
    <xf numFmtId="0" fontId="0" fillId="10" borderId="0" xfId="0" applyFill="1"/>
    <xf numFmtId="40" fontId="0" fillId="10" borderId="0" xfId="0" applyNumberFormat="1" applyFill="1"/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2" fontId="2" fillId="0" borderId="0" xfId="0" applyNumberFormat="1" applyFont="1"/>
    <xf numFmtId="0" fontId="2" fillId="11" borderId="0" xfId="0" applyFont="1" applyFill="1" applyAlignment="1">
      <alignment horizontal="right"/>
    </xf>
    <xf numFmtId="2" fontId="2" fillId="0" borderId="0" xfId="0" applyNumberFormat="1" applyFont="1" applyFill="1"/>
    <xf numFmtId="0" fontId="1" fillId="3" borderId="0" xfId="0" applyFont="1" applyFill="1" applyAlignment="1">
      <alignment horizontal="right"/>
    </xf>
    <xf numFmtId="0" fontId="2" fillId="3" borderId="0" xfId="0" applyFont="1" applyFill="1" applyAlignment="1">
      <alignment horizontal="centerContinuous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9" fontId="2" fillId="3" borderId="0" xfId="0" applyNumberFormat="1" applyFont="1" applyFill="1"/>
    <xf numFmtId="44" fontId="2" fillId="3" borderId="0" xfId="1" applyFont="1" applyFill="1"/>
    <xf numFmtId="44" fontId="2" fillId="3" borderId="0" xfId="0" applyNumberFormat="1" applyFont="1" applyFill="1"/>
    <xf numFmtId="0" fontId="2" fillId="3" borderId="1" xfId="0" applyFont="1" applyFill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2" fontId="2" fillId="0" borderId="1" xfId="0" applyNumberFormat="1" applyFont="1" applyFill="1" applyBorder="1"/>
    <xf numFmtId="0" fontId="2" fillId="3" borderId="1" xfId="0" applyFont="1" applyFill="1" applyBorder="1" applyAlignment="1">
      <alignment horizontal="right"/>
    </xf>
    <xf numFmtId="44" fontId="2" fillId="3" borderId="1" xfId="0" applyNumberFormat="1" applyFont="1" applyFill="1" applyBorder="1" applyAlignment="1">
      <alignment horizontal="right"/>
    </xf>
    <xf numFmtId="44" fontId="2" fillId="3" borderId="1" xfId="0" applyNumberFormat="1" applyFont="1" applyFill="1" applyBorder="1"/>
    <xf numFmtId="9" fontId="2" fillId="0" borderId="0" xfId="2" applyFont="1" applyAlignment="1">
      <alignment horizontal="right"/>
    </xf>
    <xf numFmtId="0" fontId="0" fillId="0" borderId="3" xfId="0" applyBorder="1"/>
    <xf numFmtId="0" fontId="0" fillId="0" borderId="4" xfId="0" applyBorder="1"/>
    <xf numFmtId="9" fontId="0" fillId="0" borderId="2" xfId="2" applyFont="1" applyBorder="1"/>
    <xf numFmtId="9" fontId="0" fillId="0" borderId="1" xfId="2" applyFont="1" applyBorder="1"/>
    <xf numFmtId="164" fontId="0" fillId="6" borderId="0" xfId="0" applyNumberFormat="1" applyFill="1"/>
    <xf numFmtId="0" fontId="0" fillId="0" borderId="5" xfId="0" applyFill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164" fontId="0" fillId="16" borderId="0" xfId="0" applyNumberFormat="1" applyFill="1"/>
    <xf numFmtId="0" fontId="0" fillId="11" borderId="0" xfId="0" applyFill="1"/>
    <xf numFmtId="40" fontId="0" fillId="11" borderId="0" xfId="0" applyNumberFormat="1" applyFill="1"/>
    <xf numFmtId="8" fontId="0" fillId="11" borderId="0" xfId="0" applyNumberFormat="1" applyFill="1"/>
    <xf numFmtId="8" fontId="0" fillId="11" borderId="0" xfId="0" applyNumberFormat="1" applyFill="1" applyAlignment="1">
      <alignment horizontal="center"/>
    </xf>
    <xf numFmtId="164" fontId="0" fillId="11" borderId="0" xfId="0" applyNumberFormat="1" applyFill="1"/>
    <xf numFmtId="0" fontId="2" fillId="3" borderId="1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EB00"/>
      <color rgb="FFFF7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aint Thiri" id="{832129C2-0767-2740-8E5C-B2E5E5CD03CE}" userId="S::thiriba@plu.edu::89cee8e4-e547-4a4c-a875-5284bbd43a1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1-01-24T08:13:53.83" personId="{832129C2-0767-2740-8E5C-B2E5E5CD03CE}" id="{E606AE91-CDF8-C648-B4F2-0813C937E0B3}">
    <text xml:space="preserve">Before overhead costs
</text>
  </threadedComment>
  <threadedComment ref="A26" dT="2021-01-30T20:30:48.59" personId="{832129C2-0767-2740-8E5C-B2E5E5CD03CE}" id="{AE95670D-223F-5940-9011-E2E4F6A43904}">
    <text xml:space="preserve">Add on revenue as a another service
</text>
  </threadedComment>
  <threadedComment ref="A38" dT="2021-01-30T21:21:57.98" personId="{832129C2-0767-2740-8E5C-B2E5E5CD03CE}" id="{61C4FFE5-BF37-A64C-B9CF-DD01AC3C4534}">
    <text>Not very clear how to come up with selling price</text>
  </threadedComment>
  <threadedComment ref="C39" dT="2021-01-30T21:22:40.57" personId="{832129C2-0767-2740-8E5C-B2E5E5CD03CE}" id="{40A91641-5D83-6242-B6B5-412821449428}">
    <text xml:space="preserve">I want profit margin of 20%
</text>
  </threadedComment>
  <threadedComment ref="A55" dT="2021-02-09T00:40:58.90" personId="{832129C2-0767-2740-8E5C-B2E5E5CD03CE}" id="{AA461041-E6AC-5D4A-A06B-AA2961045591}">
    <text xml:space="preserve">Gradually increasing to target
=Beg+ (target/numbers of months)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1-01-24T08:17:08.86" personId="{832129C2-0767-2740-8E5C-B2E5E5CD03CE}" id="{08477A88-CC29-754A-8571-8B28A70DCBA3}">
    <text xml:space="preserve">Get from survey
</text>
  </threadedComment>
  <threadedComment ref="C5" dT="2021-01-24T08:18:38.83" personId="{832129C2-0767-2740-8E5C-B2E5E5CD03CE}" id="{9E184B9C-BB6A-2D4A-8687-09B13E326F4C}">
    <text xml:space="preserve">20% of 50% (who view)
</text>
  </threadedComment>
  <threadedComment ref="C8" dT="2021-01-24T08:34:20.25" personId="{832129C2-0767-2740-8E5C-B2E5E5CD03CE}" id="{A5E1CFA5-73C1-A34C-B051-7C4367D6CD90}">
    <text xml:space="preserve">Transfer from other sheets
</text>
  </threadedComment>
  <threadedComment ref="C17" dT="2021-01-24T08:18:38.83" personId="{832129C2-0767-2740-8E5C-B2E5E5CD03CE}" id="{0895B01D-CC0D-C24C-8D07-F5A7183A31A2}">
    <text xml:space="preserve">20% of 50% (who view)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2" dT="2021-01-24T08:17:08.86" personId="{832129C2-0767-2740-8E5C-B2E5E5CD03CE}" id="{0EC561BB-3691-E942-9C69-DE6CEDDB1FB0}">
    <text xml:space="preserve">Get from survey
</text>
  </threadedComment>
  <threadedComment ref="F5" dT="2021-01-24T08:18:38.83" personId="{832129C2-0767-2740-8E5C-B2E5E5CD03CE}" id="{AD2C78BA-CE13-0B45-87F3-9E897BD28050}">
    <text xml:space="preserve">20% of 50% (who view)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1-24T08:17:08.86" personId="{832129C2-0767-2740-8E5C-B2E5E5CD03CE}" id="{07A20474-6C05-0349-AC91-0E80FD0B9D8D}">
    <text xml:space="preserve">Get from survey
</text>
  </threadedComment>
  <threadedComment ref="F4" dT="2021-01-24T08:18:38.83" personId="{832129C2-0767-2740-8E5C-B2E5E5CD03CE}" id="{EA729006-2060-8B4B-8067-B75AF17985BB}">
    <text xml:space="preserve">20% of 50% (who view)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0286-688B-7443-BB2D-EC61F3DD0B06}">
  <dimension ref="A1:J63"/>
  <sheetViews>
    <sheetView workbookViewId="0">
      <selection activeCell="D60" sqref="D60"/>
    </sheetView>
  </sheetViews>
  <sheetFormatPr baseColWidth="10" defaultColWidth="0" defaultRowHeight="21" x14ac:dyDescent="0.25"/>
  <cols>
    <col min="1" max="1" width="61.33203125" style="43" customWidth="1"/>
    <col min="2" max="9" width="10.83203125" style="1" customWidth="1"/>
    <col min="10" max="10" width="11" style="1" customWidth="1"/>
    <col min="11" max="16384" width="10.83203125" style="1" hidden="1"/>
  </cols>
  <sheetData>
    <row r="1" spans="1:6" s="51" customFormat="1" x14ac:dyDescent="0.25">
      <c r="A1" s="49" t="s">
        <v>173</v>
      </c>
      <c r="B1" s="50"/>
      <c r="C1" s="50"/>
      <c r="D1" s="50"/>
      <c r="E1" s="50"/>
      <c r="F1" s="50"/>
    </row>
    <row r="2" spans="1:6" s="51" customFormat="1" x14ac:dyDescent="0.25">
      <c r="A2" s="52"/>
    </row>
    <row r="3" spans="1:6" s="51" customFormat="1" x14ac:dyDescent="0.25">
      <c r="A3" s="52" t="s">
        <v>0</v>
      </c>
      <c r="B3" s="51" t="s">
        <v>1</v>
      </c>
      <c r="C3" s="51" t="s">
        <v>2</v>
      </c>
      <c r="D3" s="51" t="s">
        <v>3</v>
      </c>
      <c r="F3" s="51" t="s">
        <v>14</v>
      </c>
    </row>
    <row r="4" spans="1:6" s="51" customFormat="1" x14ac:dyDescent="0.25">
      <c r="A4" s="52" t="s">
        <v>4</v>
      </c>
      <c r="B4" s="51">
        <v>500</v>
      </c>
      <c r="C4" s="51">
        <v>20</v>
      </c>
      <c r="D4" s="51">
        <f>C4/B4</f>
        <v>0.04</v>
      </c>
      <c r="F4" s="51" t="s">
        <v>15</v>
      </c>
    </row>
    <row r="5" spans="1:6" s="51" customFormat="1" x14ac:dyDescent="0.25">
      <c r="A5" s="52" t="s">
        <v>5</v>
      </c>
      <c r="B5" s="51">
        <v>500</v>
      </c>
      <c r="C5" s="51">
        <v>20</v>
      </c>
      <c r="D5" s="51">
        <f>C5/B5</f>
        <v>0.04</v>
      </c>
      <c r="F5" s="51" t="s">
        <v>20</v>
      </c>
    </row>
    <row r="6" spans="1:6" s="51" customFormat="1" x14ac:dyDescent="0.25">
      <c r="A6" s="52" t="s">
        <v>7</v>
      </c>
      <c r="B6" s="51">
        <v>500</v>
      </c>
      <c r="C6" s="51">
        <v>12</v>
      </c>
      <c r="D6" s="51">
        <f>C6/B6</f>
        <v>2.4E-2</v>
      </c>
    </row>
    <row r="7" spans="1:6" s="51" customFormat="1" x14ac:dyDescent="0.25">
      <c r="A7" s="52"/>
      <c r="D7" s="51">
        <f>SUM(D4:D6)</f>
        <v>0.10400000000000001</v>
      </c>
    </row>
    <row r="8" spans="1:6" s="51" customFormat="1" x14ac:dyDescent="0.25">
      <c r="A8" s="52" t="s">
        <v>10</v>
      </c>
      <c r="B8" s="53">
        <v>0.1</v>
      </c>
      <c r="D8" s="51">
        <f>D7*B8</f>
        <v>1.0400000000000001E-2</v>
      </c>
    </row>
    <row r="9" spans="1:6" s="51" customFormat="1" x14ac:dyDescent="0.25">
      <c r="A9" s="52"/>
      <c r="B9" s="80" t="s">
        <v>174</v>
      </c>
      <c r="C9" s="80"/>
      <c r="D9" s="56">
        <f>D7+D8</f>
        <v>0.11440000000000002</v>
      </c>
    </row>
    <row r="11" spans="1:6" x14ac:dyDescent="0.25">
      <c r="A11" s="43" t="s">
        <v>8</v>
      </c>
    </row>
    <row r="13" spans="1:6" x14ac:dyDescent="0.25">
      <c r="A13" s="43" t="s">
        <v>6</v>
      </c>
      <c r="C13" s="46">
        <v>150</v>
      </c>
    </row>
    <row r="14" spans="1:6" x14ac:dyDescent="0.25">
      <c r="A14" s="43" t="s">
        <v>9</v>
      </c>
      <c r="C14" s="46">
        <f>C18*C17</f>
        <v>75</v>
      </c>
    </row>
    <row r="15" spans="1:6" x14ac:dyDescent="0.25">
      <c r="C15" s="46"/>
    </row>
    <row r="16" spans="1:6" x14ac:dyDescent="0.25">
      <c r="A16" s="43" t="s">
        <v>16</v>
      </c>
      <c r="C16" s="46">
        <v>25</v>
      </c>
      <c r="F16" s="1" t="s">
        <v>170</v>
      </c>
    </row>
    <row r="17" spans="1:8" x14ac:dyDescent="0.25">
      <c r="A17" s="43" t="s">
        <v>11</v>
      </c>
      <c r="C17" s="46">
        <v>5</v>
      </c>
      <c r="F17" s="2">
        <v>0.2</v>
      </c>
    </row>
    <row r="18" spans="1:8" x14ac:dyDescent="0.25">
      <c r="A18" s="43" t="s">
        <v>12</v>
      </c>
      <c r="C18" s="46">
        <v>15</v>
      </c>
    </row>
    <row r="19" spans="1:8" x14ac:dyDescent="0.25">
      <c r="A19" s="43" t="s">
        <v>13</v>
      </c>
      <c r="C19" s="46">
        <f>C13/30/24</f>
        <v>0.20833333333333334</v>
      </c>
    </row>
    <row r="20" spans="1:8" x14ac:dyDescent="0.25">
      <c r="A20" s="43" t="s">
        <v>17</v>
      </c>
      <c r="C20" s="46">
        <f>(C18+C19)*C17</f>
        <v>76.041666666666671</v>
      </c>
    </row>
    <row r="21" spans="1:8" x14ac:dyDescent="0.25">
      <c r="A21" s="43" t="s">
        <v>18</v>
      </c>
      <c r="C21" s="46">
        <f>D9*C16</f>
        <v>2.8600000000000003</v>
      </c>
    </row>
    <row r="22" spans="1:8" x14ac:dyDescent="0.25">
      <c r="A22" s="43" t="s">
        <v>19</v>
      </c>
      <c r="C22" s="46">
        <f>SUM(C20:C21)</f>
        <v>78.901666666666671</v>
      </c>
    </row>
    <row r="23" spans="1:8" x14ac:dyDescent="0.25">
      <c r="A23" s="57" t="s">
        <v>175</v>
      </c>
      <c r="B23" s="58"/>
      <c r="C23" s="59">
        <f>(C22/C16)*(1+F17)</f>
        <v>3.78728</v>
      </c>
    </row>
    <row r="24" spans="1:8" s="45" customFormat="1" x14ac:dyDescent="0.25">
      <c r="A24" s="44"/>
      <c r="C24" s="48"/>
    </row>
    <row r="26" spans="1:8" s="51" customFormat="1" x14ac:dyDescent="0.25">
      <c r="A26" s="52" t="s">
        <v>160</v>
      </c>
      <c r="F26" s="51" t="s">
        <v>68</v>
      </c>
    </row>
    <row r="27" spans="1:8" s="51" customFormat="1" x14ac:dyDescent="0.25">
      <c r="A27" s="52" t="s">
        <v>0</v>
      </c>
      <c r="B27" s="51" t="s">
        <v>64</v>
      </c>
      <c r="C27" s="51" t="s">
        <v>2</v>
      </c>
      <c r="D27" s="51" t="s">
        <v>27</v>
      </c>
      <c r="F27" s="51" t="s">
        <v>69</v>
      </c>
      <c r="G27" s="51">
        <v>0.5</v>
      </c>
      <c r="H27" s="51" t="s">
        <v>70</v>
      </c>
    </row>
    <row r="28" spans="1:8" s="51" customFormat="1" x14ac:dyDescent="0.25">
      <c r="A28" s="52" t="s">
        <v>62</v>
      </c>
      <c r="B28" s="51">
        <v>10</v>
      </c>
      <c r="C28" s="51">
        <v>10</v>
      </c>
      <c r="D28" s="54">
        <f>B28/C28</f>
        <v>1</v>
      </c>
      <c r="F28" s="51" t="s">
        <v>71</v>
      </c>
      <c r="G28" s="51">
        <v>4</v>
      </c>
      <c r="H28" s="51" t="s">
        <v>72</v>
      </c>
    </row>
    <row r="29" spans="1:8" s="51" customFormat="1" x14ac:dyDescent="0.25">
      <c r="A29" s="52" t="s">
        <v>63</v>
      </c>
      <c r="B29" s="51">
        <f>B4*0.5</f>
        <v>250</v>
      </c>
      <c r="C29" s="51">
        <v>20</v>
      </c>
      <c r="D29" s="54">
        <f>C29/B29</f>
        <v>0.08</v>
      </c>
    </row>
    <row r="30" spans="1:8" s="51" customFormat="1" x14ac:dyDescent="0.25">
      <c r="A30" s="52" t="s">
        <v>66</v>
      </c>
      <c r="B30" s="51">
        <v>200</v>
      </c>
      <c r="C30" s="51">
        <v>100</v>
      </c>
      <c r="D30" s="54">
        <f>C30/B30</f>
        <v>0.5</v>
      </c>
    </row>
    <row r="31" spans="1:8" s="51" customFormat="1" x14ac:dyDescent="0.25">
      <c r="A31" s="52"/>
      <c r="D31" s="54"/>
    </row>
    <row r="32" spans="1:8" s="51" customFormat="1" x14ac:dyDescent="0.25">
      <c r="A32" s="52" t="s">
        <v>103</v>
      </c>
      <c r="F32" s="51" t="s">
        <v>167</v>
      </c>
    </row>
    <row r="33" spans="1:9" s="51" customFormat="1" x14ac:dyDescent="0.25">
      <c r="A33" s="52" t="s">
        <v>67</v>
      </c>
      <c r="D33" s="55">
        <f>C23*G28*(1-F33)</f>
        <v>11.361840000000001</v>
      </c>
      <c r="F33" s="53">
        <v>0.25</v>
      </c>
    </row>
    <row r="34" spans="1:9" s="51" customFormat="1" x14ac:dyDescent="0.25">
      <c r="A34" s="52" t="s">
        <v>62</v>
      </c>
      <c r="D34" s="55">
        <f>G27*G28*D28</f>
        <v>2</v>
      </c>
    </row>
    <row r="35" spans="1:9" s="51" customFormat="1" x14ac:dyDescent="0.25">
      <c r="A35" s="52" t="s">
        <v>65</v>
      </c>
      <c r="D35" s="55">
        <f>D30</f>
        <v>0.5</v>
      </c>
      <c r="F35" s="51" t="s">
        <v>169</v>
      </c>
    </row>
    <row r="36" spans="1:9" s="51" customFormat="1" x14ac:dyDescent="0.25">
      <c r="A36" s="60" t="s">
        <v>104</v>
      </c>
      <c r="B36" s="60"/>
      <c r="C36" s="60"/>
      <c r="D36" s="61">
        <f>SUM(D33:D35)</f>
        <v>13.861840000000001</v>
      </c>
      <c r="F36" s="53">
        <v>0.2</v>
      </c>
    </row>
    <row r="37" spans="1:9" s="51" customFormat="1" x14ac:dyDescent="0.25">
      <c r="A37" s="52"/>
      <c r="D37" s="55"/>
    </row>
    <row r="38" spans="1:9" s="51" customFormat="1" x14ac:dyDescent="0.25">
      <c r="A38" s="52" t="s">
        <v>73</v>
      </c>
      <c r="C38" s="51">
        <v>4</v>
      </c>
    </row>
    <row r="39" spans="1:9" s="51" customFormat="1" x14ac:dyDescent="0.25">
      <c r="A39" s="60" t="s">
        <v>176</v>
      </c>
      <c r="B39" s="56"/>
      <c r="C39" s="62">
        <f>D36*(1+F36)</f>
        <v>16.634208000000001</v>
      </c>
    </row>
    <row r="40" spans="1:9" x14ac:dyDescent="0.25">
      <c r="C40" s="19"/>
    </row>
    <row r="41" spans="1:9" x14ac:dyDescent="0.25">
      <c r="C41" s="20"/>
    </row>
    <row r="42" spans="1:9" x14ac:dyDescent="0.25">
      <c r="A42" s="47" t="s">
        <v>159</v>
      </c>
      <c r="C42" s="20"/>
      <c r="D42" s="20"/>
      <c r="G42" s="1" t="s">
        <v>165</v>
      </c>
    </row>
    <row r="43" spans="1:9" x14ac:dyDescent="0.25">
      <c r="G43" s="1" t="s">
        <v>71</v>
      </c>
      <c r="H43" s="1">
        <v>6</v>
      </c>
      <c r="I43" s="1" t="s">
        <v>72</v>
      </c>
    </row>
    <row r="44" spans="1:9" x14ac:dyDescent="0.25">
      <c r="A44" s="43" t="s">
        <v>57</v>
      </c>
      <c r="C44" s="20"/>
    </row>
    <row r="45" spans="1:9" x14ac:dyDescent="0.25">
      <c r="A45" s="43" t="s">
        <v>0</v>
      </c>
      <c r="B45" s="1" t="s">
        <v>1</v>
      </c>
      <c r="C45" s="20" t="s">
        <v>161</v>
      </c>
      <c r="D45" s="1" t="s">
        <v>162</v>
      </c>
      <c r="E45" s="1" t="s">
        <v>166</v>
      </c>
      <c r="G45" s="1" t="s">
        <v>168</v>
      </c>
    </row>
    <row r="46" spans="1:9" x14ac:dyDescent="0.25">
      <c r="A46" s="43" t="s">
        <v>163</v>
      </c>
      <c r="B46" s="1">
        <v>1000</v>
      </c>
      <c r="C46" s="1">
        <v>800</v>
      </c>
      <c r="D46" s="1">
        <f>C46/B46</f>
        <v>0.8</v>
      </c>
      <c r="E46" s="1">
        <f>D46</f>
        <v>0.8</v>
      </c>
      <c r="G46" s="2">
        <v>0.33</v>
      </c>
    </row>
    <row r="47" spans="1:9" x14ac:dyDescent="0.25">
      <c r="A47" s="43" t="s">
        <v>164</v>
      </c>
      <c r="D47" s="46">
        <f>C23</f>
        <v>3.78728</v>
      </c>
      <c r="E47" s="1">
        <f>(D47*H43)*(1-G46)</f>
        <v>15.224865599999999</v>
      </c>
    </row>
    <row r="48" spans="1:9" x14ac:dyDescent="0.25">
      <c r="A48" s="43" t="s">
        <v>62</v>
      </c>
      <c r="D48" s="1">
        <v>1</v>
      </c>
      <c r="E48" s="1">
        <f>(H43*G27)*D48</f>
        <v>3</v>
      </c>
      <c r="G48" s="1" t="s">
        <v>170</v>
      </c>
    </row>
    <row r="49" spans="1:10" x14ac:dyDescent="0.25">
      <c r="A49" s="57" t="s">
        <v>172</v>
      </c>
      <c r="B49" s="58"/>
      <c r="C49" s="58"/>
      <c r="D49" s="58"/>
      <c r="E49" s="58">
        <f>SUM(E46:E48)</f>
        <v>19.024865599999998</v>
      </c>
      <c r="G49" s="2">
        <v>0.2</v>
      </c>
    </row>
    <row r="51" spans="1:10" x14ac:dyDescent="0.25">
      <c r="A51" s="43" t="s">
        <v>171</v>
      </c>
      <c r="C51" s="46"/>
      <c r="E51" s="1">
        <f>E49*(1+G49)</f>
        <v>22.829838719999998</v>
      </c>
    </row>
    <row r="53" spans="1:10" x14ac:dyDescent="0.25">
      <c r="A53" s="43" t="s">
        <v>177</v>
      </c>
    </row>
    <row r="54" spans="1:10" x14ac:dyDescent="0.25">
      <c r="A54" s="43" t="s">
        <v>40</v>
      </c>
      <c r="B54" s="1">
        <v>1</v>
      </c>
      <c r="C54" s="43">
        <v>2</v>
      </c>
      <c r="D54" s="1">
        <v>3</v>
      </c>
      <c r="E54" s="43">
        <v>4</v>
      </c>
      <c r="F54" s="1">
        <v>5</v>
      </c>
      <c r="G54" s="43">
        <v>6</v>
      </c>
      <c r="H54" s="1">
        <v>7</v>
      </c>
      <c r="I54" s="43">
        <v>8</v>
      </c>
      <c r="J54" s="1">
        <v>9</v>
      </c>
    </row>
    <row r="55" spans="1:10" x14ac:dyDescent="0.25">
      <c r="A55" s="43" t="s">
        <v>178</v>
      </c>
      <c r="B55" s="2">
        <v>1</v>
      </c>
      <c r="C55" s="63">
        <v>0.96</v>
      </c>
      <c r="D55" s="63">
        <v>0.89</v>
      </c>
      <c r="E55" s="63">
        <v>0.8</v>
      </c>
      <c r="F55" s="63">
        <v>0.77</v>
      </c>
      <c r="G55" s="63">
        <v>0.71</v>
      </c>
      <c r="H55" s="63">
        <v>0.66</v>
      </c>
      <c r="I55" s="63">
        <v>0.69</v>
      </c>
      <c r="J55" s="2">
        <v>0.55000000000000004</v>
      </c>
    </row>
    <row r="56" spans="1:10" x14ac:dyDescent="0.25">
      <c r="C56" s="43"/>
      <c r="E56" s="46"/>
    </row>
    <row r="57" spans="1:10" x14ac:dyDescent="0.25">
      <c r="A57" s="43" t="s">
        <v>179</v>
      </c>
      <c r="B57" s="2">
        <v>0.05</v>
      </c>
      <c r="C57" s="2">
        <v>0.05</v>
      </c>
      <c r="D57" s="2">
        <v>0.05</v>
      </c>
      <c r="E57" s="2">
        <v>0.05</v>
      </c>
      <c r="F57" s="2">
        <v>0.05</v>
      </c>
      <c r="G57" s="2">
        <v>0.05</v>
      </c>
      <c r="H57" s="2">
        <v>0.05</v>
      </c>
      <c r="I57" s="2">
        <v>0.05</v>
      </c>
      <c r="J57" s="2">
        <v>0.05</v>
      </c>
    </row>
    <row r="58" spans="1:10" x14ac:dyDescent="0.25">
      <c r="C58" s="43"/>
      <c r="E58" s="46"/>
    </row>
    <row r="59" spans="1:10" x14ac:dyDescent="0.25">
      <c r="C59" s="43"/>
      <c r="E59" s="46"/>
    </row>
    <row r="60" spans="1:10" x14ac:dyDescent="0.25">
      <c r="C60" s="43"/>
      <c r="E60" s="46"/>
    </row>
    <row r="61" spans="1:10" x14ac:dyDescent="0.25">
      <c r="C61" s="43"/>
      <c r="E61" s="46"/>
    </row>
    <row r="62" spans="1:10" x14ac:dyDescent="0.25">
      <c r="C62" s="43"/>
      <c r="E62" s="46"/>
    </row>
    <row r="63" spans="1:10" x14ac:dyDescent="0.25">
      <c r="C63" s="43"/>
    </row>
  </sheetData>
  <mergeCells count="1">
    <mergeCell ref="B9:C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EC47-575E-084C-B87B-0426AFFF199F}">
  <dimension ref="A2:E28"/>
  <sheetViews>
    <sheetView workbookViewId="0">
      <selection activeCell="E35" sqref="E35"/>
    </sheetView>
  </sheetViews>
  <sheetFormatPr baseColWidth="10" defaultRowHeight="16" x14ac:dyDescent="0.2"/>
  <cols>
    <col min="1" max="1" width="24.5" bestFit="1" customWidth="1"/>
    <col min="2" max="2" width="11" bestFit="1" customWidth="1"/>
    <col min="3" max="5" width="11.6640625" bestFit="1" customWidth="1"/>
  </cols>
  <sheetData>
    <row r="2" spans="1:5" x14ac:dyDescent="0.2">
      <c r="C2" s="3" t="s">
        <v>21</v>
      </c>
      <c r="D2" s="3" t="s">
        <v>22</v>
      </c>
      <c r="E2" s="3" t="s">
        <v>23</v>
      </c>
    </row>
    <row r="3" spans="1:5" x14ac:dyDescent="0.2">
      <c r="B3" t="s">
        <v>24</v>
      </c>
      <c r="C3" s="4">
        <v>250</v>
      </c>
      <c r="D3" s="4">
        <v>50</v>
      </c>
      <c r="E3" s="4">
        <v>20</v>
      </c>
    </row>
    <row r="4" spans="1:5" x14ac:dyDescent="0.2">
      <c r="B4" t="s">
        <v>25</v>
      </c>
      <c r="C4" s="5">
        <v>0.5</v>
      </c>
      <c r="D4" s="5">
        <v>0.75</v>
      </c>
      <c r="E4" s="5">
        <v>0.2</v>
      </c>
    </row>
    <row r="5" spans="1:5" x14ac:dyDescent="0.2">
      <c r="B5" t="s">
        <v>26</v>
      </c>
      <c r="C5" s="5">
        <v>0.2</v>
      </c>
      <c r="D5" s="5">
        <v>0.5</v>
      </c>
      <c r="E5" s="5">
        <v>0.1</v>
      </c>
    </row>
    <row r="7" spans="1:5" x14ac:dyDescent="0.2">
      <c r="C7" t="s">
        <v>21</v>
      </c>
      <c r="D7" t="s">
        <v>22</v>
      </c>
      <c r="E7" t="s">
        <v>23</v>
      </c>
    </row>
    <row r="8" spans="1:5" x14ac:dyDescent="0.2">
      <c r="A8" t="s">
        <v>27</v>
      </c>
      <c r="C8" s="7">
        <f>'unit economics'!$D$9</f>
        <v>0.11440000000000002</v>
      </c>
      <c r="D8" s="7">
        <f>'unit economics'!$D$9</f>
        <v>0.11440000000000002</v>
      </c>
      <c r="E8" s="7">
        <f>'unit economics'!$D$9</f>
        <v>0.11440000000000002</v>
      </c>
    </row>
    <row r="9" spans="1:5" x14ac:dyDescent="0.2">
      <c r="A9" t="s">
        <v>28</v>
      </c>
      <c r="C9" s="7">
        <f>'unit economics'!$C$23</f>
        <v>3.78728</v>
      </c>
      <c r="D9" s="7">
        <f>'unit economics'!$C$23</f>
        <v>3.78728</v>
      </c>
      <c r="E9" s="7">
        <f>'unit economics'!$C$23</f>
        <v>3.78728</v>
      </c>
    </row>
    <row r="10" spans="1:5" x14ac:dyDescent="0.2">
      <c r="A10" t="s">
        <v>29</v>
      </c>
      <c r="C10" s="7">
        <f>'unit economics'!$C$17</f>
        <v>5</v>
      </c>
      <c r="D10" s="7">
        <f>'unit economics'!$C$17</f>
        <v>5</v>
      </c>
      <c r="E10" s="7">
        <f>'unit economics'!$C$17</f>
        <v>5</v>
      </c>
    </row>
    <row r="11" spans="1:5" x14ac:dyDescent="0.2">
      <c r="C11" s="6"/>
      <c r="D11" s="6"/>
      <c r="E11" s="6"/>
    </row>
    <row r="12" spans="1:5" x14ac:dyDescent="0.2">
      <c r="A12" t="s">
        <v>24</v>
      </c>
      <c r="C12" s="6">
        <f>C3</f>
        <v>250</v>
      </c>
      <c r="D12" s="6">
        <f t="shared" ref="D12:E12" si="0">D3</f>
        <v>50</v>
      </c>
      <c r="E12" s="6">
        <f t="shared" si="0"/>
        <v>20</v>
      </c>
    </row>
    <row r="14" spans="1:5" x14ac:dyDescent="0.2">
      <c r="A14" t="s">
        <v>30</v>
      </c>
      <c r="C14" s="6">
        <f>C4</f>
        <v>0.5</v>
      </c>
      <c r="D14" s="6">
        <f>D4</f>
        <v>0.75</v>
      </c>
      <c r="E14" s="6">
        <f>E4</f>
        <v>0.2</v>
      </c>
    </row>
    <row r="15" spans="1:5" x14ac:dyDescent="0.2">
      <c r="A15" t="s">
        <v>31</v>
      </c>
      <c r="C15" s="6">
        <f>F_Trafficperhour*F_viewpercent</f>
        <v>125</v>
      </c>
      <c r="D15" s="6">
        <f>D12*D14</f>
        <v>37.5</v>
      </c>
      <c r="E15" s="6">
        <f>E12*E14</f>
        <v>4</v>
      </c>
    </row>
    <row r="16" spans="1:5" x14ac:dyDescent="0.2">
      <c r="C16" s="6"/>
      <c r="D16" s="6"/>
      <c r="E16" s="6"/>
    </row>
    <row r="17" spans="1:5" x14ac:dyDescent="0.2">
      <c r="A17" t="s">
        <v>32</v>
      </c>
      <c r="C17" s="18">
        <v>0.2</v>
      </c>
      <c r="D17" s="18">
        <v>0.5</v>
      </c>
      <c r="E17" s="18">
        <v>0.1</v>
      </c>
    </row>
    <row r="18" spans="1:5" x14ac:dyDescent="0.2">
      <c r="A18" t="s">
        <v>52</v>
      </c>
      <c r="C18" s="6">
        <f>C15*C17</f>
        <v>25</v>
      </c>
      <c r="D18" s="6">
        <f t="shared" ref="D18:E18" si="1">D15*D17</f>
        <v>18.75</v>
      </c>
      <c r="E18" s="6">
        <f t="shared" si="1"/>
        <v>0.4</v>
      </c>
    </row>
    <row r="19" spans="1:5" x14ac:dyDescent="0.2">
      <c r="C19" s="6"/>
      <c r="D19" s="6"/>
      <c r="E19" s="6"/>
    </row>
    <row r="20" spans="1:5" x14ac:dyDescent="0.2">
      <c r="A20" t="s">
        <v>33</v>
      </c>
      <c r="C20" s="17">
        <v>2</v>
      </c>
      <c r="D20" s="17">
        <v>2</v>
      </c>
      <c r="E20" s="17">
        <v>2</v>
      </c>
    </row>
    <row r="21" spans="1:5" x14ac:dyDescent="0.2">
      <c r="A21" t="s">
        <v>34</v>
      </c>
      <c r="C21" s="6">
        <f>C18*C20</f>
        <v>50</v>
      </c>
      <c r="D21" s="6">
        <f t="shared" ref="D21:E21" si="2">D18*D20</f>
        <v>37.5</v>
      </c>
      <c r="E21" s="6">
        <f t="shared" si="2"/>
        <v>0.8</v>
      </c>
    </row>
    <row r="22" spans="1:5" x14ac:dyDescent="0.2">
      <c r="A22" t="s">
        <v>35</v>
      </c>
      <c r="C22">
        <f>C21*C10</f>
        <v>250</v>
      </c>
      <c r="D22">
        <f t="shared" ref="D22:E22" si="3">D21*D10</f>
        <v>187.5</v>
      </c>
      <c r="E22">
        <f t="shared" si="3"/>
        <v>4</v>
      </c>
    </row>
    <row r="24" spans="1:5" x14ac:dyDescent="0.2">
      <c r="A24" t="s">
        <v>61</v>
      </c>
      <c r="C24" s="6">
        <f>C22*C9</f>
        <v>946.82</v>
      </c>
      <c r="D24" s="6">
        <f>D22*D9</f>
        <v>710.11500000000001</v>
      </c>
      <c r="E24" s="6">
        <f>E22*E9</f>
        <v>15.14912</v>
      </c>
    </row>
    <row r="25" spans="1:5" x14ac:dyDescent="0.2">
      <c r="A25" t="s">
        <v>36</v>
      </c>
      <c r="C25" s="6">
        <f>C22*(C9-C8)</f>
        <v>918.22</v>
      </c>
      <c r="D25" s="6">
        <f>D22*(D9-D8)</f>
        <v>688.66500000000008</v>
      </c>
      <c r="E25" s="6">
        <f>E22*(E9-E8)</f>
        <v>14.691520000000001</v>
      </c>
    </row>
    <row r="26" spans="1:5" x14ac:dyDescent="0.2">
      <c r="C26" s="6"/>
      <c r="D26" s="6"/>
      <c r="E26" s="6"/>
    </row>
    <row r="27" spans="1:5" x14ac:dyDescent="0.2">
      <c r="C27" s="6"/>
      <c r="D27" s="6"/>
      <c r="E27" s="6"/>
    </row>
    <row r="28" spans="1:5" x14ac:dyDescent="0.2">
      <c r="C28" s="6"/>
      <c r="D28" s="6"/>
      <c r="E28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9B40-5043-4845-B761-65402C41A38D}">
  <dimension ref="A1:AC28"/>
  <sheetViews>
    <sheetView workbookViewId="0">
      <selection activeCell="B1" sqref="B1"/>
    </sheetView>
  </sheetViews>
  <sheetFormatPr baseColWidth="10" defaultRowHeight="16" x14ac:dyDescent="0.2"/>
  <cols>
    <col min="1" max="1" width="16.5" bestFit="1" customWidth="1"/>
    <col min="4" max="4" width="18.33203125" bestFit="1" customWidth="1"/>
  </cols>
  <sheetData>
    <row r="1" spans="1:28" x14ac:dyDescent="0.2">
      <c r="A1" t="s">
        <v>37</v>
      </c>
      <c r="B1" s="6">
        <f>'unit economics'!C23</f>
        <v>3.78728</v>
      </c>
      <c r="D1" t="s">
        <v>40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">
      <c r="A2" t="s">
        <v>38</v>
      </c>
      <c r="B2" s="6">
        <f>'unit economics'!D9</f>
        <v>0.11440000000000002</v>
      </c>
    </row>
    <row r="3" spans="1:28" x14ac:dyDescent="0.2">
      <c r="A3" t="s">
        <v>39</v>
      </c>
      <c r="B3" s="6">
        <f>B1-B2</f>
        <v>3.6728800000000001</v>
      </c>
      <c r="D3" t="s">
        <v>41</v>
      </c>
      <c r="E3" s="11">
        <v>8</v>
      </c>
      <c r="F3" s="11">
        <f>E3</f>
        <v>8</v>
      </c>
      <c r="G3" s="11">
        <f t="shared" ref="G3:AB3" si="0">F3</f>
        <v>8</v>
      </c>
      <c r="H3" s="11">
        <f t="shared" si="0"/>
        <v>8</v>
      </c>
      <c r="I3" s="11">
        <f t="shared" si="0"/>
        <v>8</v>
      </c>
      <c r="J3" s="11">
        <f t="shared" si="0"/>
        <v>8</v>
      </c>
      <c r="K3" s="11">
        <f t="shared" si="0"/>
        <v>8</v>
      </c>
      <c r="L3" s="11">
        <f t="shared" si="0"/>
        <v>8</v>
      </c>
      <c r="M3" s="11">
        <f t="shared" si="0"/>
        <v>8</v>
      </c>
      <c r="N3" s="11">
        <f t="shared" si="0"/>
        <v>8</v>
      </c>
      <c r="O3" s="11">
        <f t="shared" si="0"/>
        <v>8</v>
      </c>
      <c r="P3" s="11">
        <f t="shared" si="0"/>
        <v>8</v>
      </c>
      <c r="Q3" s="11">
        <f t="shared" si="0"/>
        <v>8</v>
      </c>
      <c r="R3" s="11">
        <f t="shared" si="0"/>
        <v>8</v>
      </c>
      <c r="S3" s="11">
        <f t="shared" si="0"/>
        <v>8</v>
      </c>
      <c r="T3" s="11">
        <f t="shared" si="0"/>
        <v>8</v>
      </c>
      <c r="U3" s="11">
        <f t="shared" si="0"/>
        <v>8</v>
      </c>
      <c r="V3" s="11">
        <f t="shared" si="0"/>
        <v>8</v>
      </c>
      <c r="W3" s="11">
        <f t="shared" si="0"/>
        <v>8</v>
      </c>
      <c r="X3" s="11">
        <f t="shared" si="0"/>
        <v>8</v>
      </c>
      <c r="Y3" s="11">
        <f t="shared" si="0"/>
        <v>8</v>
      </c>
      <c r="Z3" s="11">
        <f t="shared" si="0"/>
        <v>8</v>
      </c>
      <c r="AA3" s="11">
        <f t="shared" si="0"/>
        <v>8</v>
      </c>
      <c r="AB3" s="11">
        <f t="shared" si="0"/>
        <v>8</v>
      </c>
    </row>
    <row r="5" spans="1:28" x14ac:dyDescent="0.2">
      <c r="A5" t="s">
        <v>45</v>
      </c>
      <c r="B5">
        <f>'unit economics'!C17</f>
        <v>5</v>
      </c>
      <c r="D5" s="8" t="s">
        <v>42</v>
      </c>
    </row>
    <row r="6" spans="1:28" x14ac:dyDescent="0.2">
      <c r="D6" t="s">
        <v>24</v>
      </c>
      <c r="E6" s="12">
        <f t="shared" ref="E6:AB6" si="1">F_Trafficperhour</f>
        <v>250</v>
      </c>
      <c r="F6" s="12">
        <f t="shared" si="1"/>
        <v>250</v>
      </c>
      <c r="G6" s="12">
        <f t="shared" si="1"/>
        <v>250</v>
      </c>
      <c r="H6" s="12">
        <f t="shared" si="1"/>
        <v>250</v>
      </c>
      <c r="I6" s="12">
        <f t="shared" si="1"/>
        <v>250</v>
      </c>
      <c r="J6" s="12">
        <f t="shared" si="1"/>
        <v>250</v>
      </c>
      <c r="K6" s="12">
        <f t="shared" si="1"/>
        <v>250</v>
      </c>
      <c r="L6" s="12">
        <f t="shared" si="1"/>
        <v>250</v>
      </c>
      <c r="M6" s="12">
        <f t="shared" si="1"/>
        <v>250</v>
      </c>
      <c r="N6" s="12">
        <f t="shared" si="1"/>
        <v>250</v>
      </c>
      <c r="O6" s="12">
        <f t="shared" si="1"/>
        <v>250</v>
      </c>
      <c r="P6" s="12">
        <f t="shared" si="1"/>
        <v>250</v>
      </c>
      <c r="Q6" s="12">
        <f t="shared" si="1"/>
        <v>250</v>
      </c>
      <c r="R6" s="12">
        <f t="shared" si="1"/>
        <v>250</v>
      </c>
      <c r="S6" s="12">
        <f t="shared" si="1"/>
        <v>250</v>
      </c>
      <c r="T6" s="12">
        <f t="shared" si="1"/>
        <v>250</v>
      </c>
      <c r="U6" s="12">
        <f t="shared" si="1"/>
        <v>250</v>
      </c>
      <c r="V6" s="12">
        <f t="shared" si="1"/>
        <v>250</v>
      </c>
      <c r="W6" s="12">
        <f t="shared" si="1"/>
        <v>250</v>
      </c>
      <c r="X6" s="12">
        <f t="shared" si="1"/>
        <v>250</v>
      </c>
      <c r="Y6" s="12">
        <f t="shared" si="1"/>
        <v>250</v>
      </c>
      <c r="Z6" s="12">
        <f t="shared" si="1"/>
        <v>250</v>
      </c>
      <c r="AA6" s="12">
        <f t="shared" si="1"/>
        <v>250</v>
      </c>
      <c r="AB6" s="12">
        <f t="shared" si="1"/>
        <v>250</v>
      </c>
    </row>
    <row r="7" spans="1:28" x14ac:dyDescent="0.2">
      <c r="D7" t="s">
        <v>43</v>
      </c>
      <c r="E7">
        <f>E6*$B$5</f>
        <v>1250</v>
      </c>
      <c r="F7">
        <f t="shared" ref="F7:AB7" si="2">F6*$B$5</f>
        <v>1250</v>
      </c>
      <c r="G7">
        <f t="shared" si="2"/>
        <v>1250</v>
      </c>
      <c r="H7">
        <f t="shared" si="2"/>
        <v>1250</v>
      </c>
      <c r="I7">
        <f t="shared" si="2"/>
        <v>1250</v>
      </c>
      <c r="J7">
        <f t="shared" si="2"/>
        <v>1250</v>
      </c>
      <c r="K7">
        <f t="shared" si="2"/>
        <v>1250</v>
      </c>
      <c r="L7">
        <f t="shared" si="2"/>
        <v>1250</v>
      </c>
      <c r="M7">
        <f t="shared" si="2"/>
        <v>1250</v>
      </c>
      <c r="N7">
        <f t="shared" si="2"/>
        <v>1250</v>
      </c>
      <c r="O7">
        <f t="shared" si="2"/>
        <v>1250</v>
      </c>
      <c r="P7">
        <f t="shared" si="2"/>
        <v>1250</v>
      </c>
      <c r="Q7">
        <f t="shared" si="2"/>
        <v>1250</v>
      </c>
      <c r="R7">
        <f t="shared" si="2"/>
        <v>1250</v>
      </c>
      <c r="S7">
        <f t="shared" si="2"/>
        <v>1250</v>
      </c>
      <c r="T7">
        <f t="shared" si="2"/>
        <v>1250</v>
      </c>
      <c r="U7">
        <f t="shared" si="2"/>
        <v>1250</v>
      </c>
      <c r="V7">
        <f t="shared" si="2"/>
        <v>1250</v>
      </c>
      <c r="W7">
        <f t="shared" si="2"/>
        <v>1250</v>
      </c>
      <c r="X7">
        <f t="shared" si="2"/>
        <v>1250</v>
      </c>
      <c r="Y7">
        <f t="shared" si="2"/>
        <v>1250</v>
      </c>
      <c r="Z7">
        <f t="shared" si="2"/>
        <v>1250</v>
      </c>
      <c r="AA7">
        <f t="shared" si="2"/>
        <v>1250</v>
      </c>
      <c r="AB7">
        <f t="shared" si="2"/>
        <v>1250</v>
      </c>
    </row>
    <row r="8" spans="1:28" x14ac:dyDescent="0.2">
      <c r="D8" t="s">
        <v>44</v>
      </c>
      <c r="E8">
        <f>E7*E3</f>
        <v>10000</v>
      </c>
      <c r="F8">
        <f t="shared" ref="F8:AB8" si="3">F7*F3</f>
        <v>10000</v>
      </c>
      <c r="G8">
        <f t="shared" si="3"/>
        <v>10000</v>
      </c>
      <c r="H8">
        <f t="shared" si="3"/>
        <v>10000</v>
      </c>
      <c r="I8">
        <f t="shared" si="3"/>
        <v>10000</v>
      </c>
      <c r="J8">
        <f t="shared" si="3"/>
        <v>10000</v>
      </c>
      <c r="K8">
        <f t="shared" si="3"/>
        <v>10000</v>
      </c>
      <c r="L8">
        <f t="shared" si="3"/>
        <v>10000</v>
      </c>
      <c r="M8">
        <f t="shared" si="3"/>
        <v>10000</v>
      </c>
      <c r="N8">
        <f t="shared" si="3"/>
        <v>10000</v>
      </c>
      <c r="O8">
        <f t="shared" si="3"/>
        <v>10000</v>
      </c>
      <c r="P8">
        <f t="shared" si="3"/>
        <v>10000</v>
      </c>
      <c r="Q8">
        <f t="shared" si="3"/>
        <v>10000</v>
      </c>
      <c r="R8">
        <f t="shared" si="3"/>
        <v>10000</v>
      </c>
      <c r="S8">
        <f t="shared" si="3"/>
        <v>10000</v>
      </c>
      <c r="T8">
        <f t="shared" si="3"/>
        <v>10000</v>
      </c>
      <c r="U8">
        <f t="shared" si="3"/>
        <v>10000</v>
      </c>
      <c r="V8">
        <f t="shared" si="3"/>
        <v>10000</v>
      </c>
      <c r="W8">
        <f t="shared" si="3"/>
        <v>10000</v>
      </c>
      <c r="X8">
        <f t="shared" si="3"/>
        <v>10000</v>
      </c>
      <c r="Y8">
        <f t="shared" si="3"/>
        <v>10000</v>
      </c>
      <c r="Z8">
        <f t="shared" si="3"/>
        <v>10000</v>
      </c>
      <c r="AA8">
        <f t="shared" si="3"/>
        <v>10000</v>
      </c>
      <c r="AB8">
        <f t="shared" si="3"/>
        <v>10000</v>
      </c>
    </row>
    <row r="10" spans="1:28" x14ac:dyDescent="0.2">
      <c r="D10" s="8" t="s">
        <v>48</v>
      </c>
    </row>
    <row r="11" spans="1:28" x14ac:dyDescent="0.2">
      <c r="D11" t="s">
        <v>46</v>
      </c>
      <c r="E11" s="13">
        <v>0.5</v>
      </c>
      <c r="F11" s="13">
        <v>0.5</v>
      </c>
      <c r="G11" s="13">
        <v>0.5</v>
      </c>
      <c r="H11" s="13">
        <v>0.5</v>
      </c>
      <c r="I11" s="13">
        <v>0.5</v>
      </c>
      <c r="J11" s="13">
        <v>0.5</v>
      </c>
      <c r="K11" s="13">
        <v>0.5</v>
      </c>
      <c r="L11" s="13">
        <v>0.5</v>
      </c>
      <c r="M11" s="13">
        <v>0.5</v>
      </c>
      <c r="N11" s="13">
        <v>0.5</v>
      </c>
      <c r="O11" s="13">
        <v>0.5</v>
      </c>
      <c r="P11" s="13">
        <v>0.5</v>
      </c>
      <c r="Q11" s="13">
        <v>0.5</v>
      </c>
      <c r="R11" s="13">
        <v>0.5</v>
      </c>
      <c r="S11" s="13">
        <v>0.5</v>
      </c>
      <c r="T11" s="13">
        <v>0.5</v>
      </c>
      <c r="U11" s="13">
        <v>0.5</v>
      </c>
      <c r="V11" s="13">
        <v>0.5</v>
      </c>
      <c r="W11" s="13">
        <v>0.5</v>
      </c>
      <c r="X11" s="13">
        <v>0.5</v>
      </c>
      <c r="Y11" s="13">
        <v>0.5</v>
      </c>
      <c r="Z11" s="13">
        <v>0.5</v>
      </c>
      <c r="AA11" s="13">
        <v>0.5</v>
      </c>
      <c r="AB11" s="13">
        <v>0.5</v>
      </c>
    </row>
    <row r="12" spans="1:28" x14ac:dyDescent="0.2">
      <c r="D12" t="s">
        <v>47</v>
      </c>
      <c r="E12">
        <f>E8*E11</f>
        <v>5000</v>
      </c>
      <c r="F12">
        <f t="shared" ref="F12:AB12" si="4">F8*F11</f>
        <v>5000</v>
      </c>
      <c r="G12">
        <f t="shared" si="4"/>
        <v>5000</v>
      </c>
      <c r="H12">
        <f t="shared" si="4"/>
        <v>5000</v>
      </c>
      <c r="I12">
        <f t="shared" si="4"/>
        <v>5000</v>
      </c>
      <c r="J12">
        <f t="shared" si="4"/>
        <v>5000</v>
      </c>
      <c r="K12">
        <f t="shared" si="4"/>
        <v>5000</v>
      </c>
      <c r="L12">
        <f t="shared" si="4"/>
        <v>5000</v>
      </c>
      <c r="M12">
        <f t="shared" si="4"/>
        <v>5000</v>
      </c>
      <c r="N12">
        <f t="shared" si="4"/>
        <v>5000</v>
      </c>
      <c r="O12">
        <f t="shared" si="4"/>
        <v>5000</v>
      </c>
      <c r="P12">
        <f t="shared" si="4"/>
        <v>5000</v>
      </c>
      <c r="Q12">
        <f t="shared" si="4"/>
        <v>5000</v>
      </c>
      <c r="R12">
        <f t="shared" si="4"/>
        <v>5000</v>
      </c>
      <c r="S12">
        <f t="shared" si="4"/>
        <v>5000</v>
      </c>
      <c r="T12">
        <f t="shared" si="4"/>
        <v>5000</v>
      </c>
      <c r="U12">
        <f t="shared" si="4"/>
        <v>5000</v>
      </c>
      <c r="V12">
        <f t="shared" si="4"/>
        <v>5000</v>
      </c>
      <c r="W12">
        <f t="shared" si="4"/>
        <v>5000</v>
      </c>
      <c r="X12">
        <f t="shared" si="4"/>
        <v>5000</v>
      </c>
      <c r="Y12">
        <f t="shared" si="4"/>
        <v>5000</v>
      </c>
      <c r="Z12">
        <f t="shared" si="4"/>
        <v>5000</v>
      </c>
      <c r="AA12">
        <f t="shared" si="4"/>
        <v>5000</v>
      </c>
      <c r="AB12">
        <f t="shared" si="4"/>
        <v>5000</v>
      </c>
    </row>
    <row r="14" spans="1:28" x14ac:dyDescent="0.2">
      <c r="D14" s="8" t="s">
        <v>51</v>
      </c>
    </row>
    <row r="15" spans="1:28" x14ac:dyDescent="0.2">
      <c r="D15" t="s">
        <v>49</v>
      </c>
      <c r="E15" s="12">
        <f t="shared" ref="E15:AB15" si="5">F_PurchasePercent</f>
        <v>0.2</v>
      </c>
      <c r="F15" s="12">
        <f t="shared" si="5"/>
        <v>0.2</v>
      </c>
      <c r="G15" s="12">
        <f t="shared" si="5"/>
        <v>0.2</v>
      </c>
      <c r="H15" s="12">
        <f t="shared" si="5"/>
        <v>0.2</v>
      </c>
      <c r="I15" s="12">
        <f t="shared" si="5"/>
        <v>0.2</v>
      </c>
      <c r="J15" s="12">
        <f t="shared" si="5"/>
        <v>0.2</v>
      </c>
      <c r="K15" s="12">
        <f t="shared" si="5"/>
        <v>0.2</v>
      </c>
      <c r="L15" s="12">
        <f t="shared" si="5"/>
        <v>0.2</v>
      </c>
      <c r="M15" s="12">
        <f t="shared" si="5"/>
        <v>0.2</v>
      </c>
      <c r="N15" s="12">
        <f t="shared" si="5"/>
        <v>0.2</v>
      </c>
      <c r="O15" s="12">
        <f t="shared" si="5"/>
        <v>0.2</v>
      </c>
      <c r="P15" s="12">
        <f t="shared" si="5"/>
        <v>0.2</v>
      </c>
      <c r="Q15" s="12">
        <f t="shared" si="5"/>
        <v>0.2</v>
      </c>
      <c r="R15" s="12">
        <f t="shared" si="5"/>
        <v>0.2</v>
      </c>
      <c r="S15" s="12">
        <f t="shared" si="5"/>
        <v>0.2</v>
      </c>
      <c r="T15" s="12">
        <f t="shared" si="5"/>
        <v>0.2</v>
      </c>
      <c r="U15" s="12">
        <f t="shared" si="5"/>
        <v>0.2</v>
      </c>
      <c r="V15" s="12">
        <f t="shared" si="5"/>
        <v>0.2</v>
      </c>
      <c r="W15" s="12">
        <f t="shared" si="5"/>
        <v>0.2</v>
      </c>
      <c r="X15" s="12">
        <f t="shared" si="5"/>
        <v>0.2</v>
      </c>
      <c r="Y15" s="12">
        <f t="shared" si="5"/>
        <v>0.2</v>
      </c>
      <c r="Z15" s="12">
        <f t="shared" si="5"/>
        <v>0.2</v>
      </c>
      <c r="AA15" s="12">
        <f t="shared" si="5"/>
        <v>0.2</v>
      </c>
      <c r="AB15" s="12">
        <f t="shared" si="5"/>
        <v>0.2</v>
      </c>
    </row>
    <row r="16" spans="1:28" x14ac:dyDescent="0.2">
      <c r="D16" t="s">
        <v>50</v>
      </c>
      <c r="E16">
        <f>E12*E15</f>
        <v>1000</v>
      </c>
      <c r="F16">
        <f t="shared" ref="F16:AB16" si="6">F12*F15</f>
        <v>1000</v>
      </c>
      <c r="G16">
        <f t="shared" si="6"/>
        <v>1000</v>
      </c>
      <c r="H16">
        <f t="shared" si="6"/>
        <v>1000</v>
      </c>
      <c r="I16">
        <f t="shared" si="6"/>
        <v>1000</v>
      </c>
      <c r="J16">
        <f t="shared" si="6"/>
        <v>1000</v>
      </c>
      <c r="K16">
        <f t="shared" si="6"/>
        <v>1000</v>
      </c>
      <c r="L16">
        <f t="shared" si="6"/>
        <v>1000</v>
      </c>
      <c r="M16">
        <f t="shared" si="6"/>
        <v>1000</v>
      </c>
      <c r="N16">
        <f t="shared" si="6"/>
        <v>1000</v>
      </c>
      <c r="O16">
        <f t="shared" si="6"/>
        <v>1000</v>
      </c>
      <c r="P16">
        <f t="shared" si="6"/>
        <v>1000</v>
      </c>
      <c r="Q16">
        <f t="shared" si="6"/>
        <v>1000</v>
      </c>
      <c r="R16">
        <f t="shared" si="6"/>
        <v>1000</v>
      </c>
      <c r="S16">
        <f t="shared" si="6"/>
        <v>1000</v>
      </c>
      <c r="T16">
        <f t="shared" si="6"/>
        <v>1000</v>
      </c>
      <c r="U16">
        <f t="shared" si="6"/>
        <v>1000</v>
      </c>
      <c r="V16">
        <f t="shared" si="6"/>
        <v>1000</v>
      </c>
      <c r="W16">
        <f t="shared" si="6"/>
        <v>1000</v>
      </c>
      <c r="X16">
        <f t="shared" si="6"/>
        <v>1000</v>
      </c>
      <c r="Y16">
        <f t="shared" si="6"/>
        <v>1000</v>
      </c>
      <c r="Z16">
        <f t="shared" si="6"/>
        <v>1000</v>
      </c>
      <c r="AA16">
        <f t="shared" si="6"/>
        <v>1000</v>
      </c>
      <c r="AB16">
        <f t="shared" si="6"/>
        <v>1000</v>
      </c>
    </row>
    <row r="19" spans="4:29" x14ac:dyDescent="0.2">
      <c r="D19" t="s">
        <v>53</v>
      </c>
    </row>
    <row r="20" spans="4:29" x14ac:dyDescent="0.2">
      <c r="D20" t="s">
        <v>54</v>
      </c>
      <c r="E20" s="14">
        <f>'Social media Channels'!$C$20</f>
        <v>2</v>
      </c>
      <c r="F20" s="14">
        <f>'Social media Channels'!$C$20</f>
        <v>2</v>
      </c>
      <c r="G20" s="14">
        <f>'Social media Channels'!$C$20</f>
        <v>2</v>
      </c>
      <c r="H20" s="14">
        <f>'Social media Channels'!$C$20</f>
        <v>2</v>
      </c>
      <c r="I20" s="14">
        <f>'Social media Channels'!$C$20</f>
        <v>2</v>
      </c>
      <c r="J20" s="14">
        <f>'Social media Channels'!$C$20</f>
        <v>2</v>
      </c>
      <c r="K20" s="14">
        <f>'Social media Channels'!$C$20</f>
        <v>2</v>
      </c>
      <c r="L20" s="14">
        <f>'Social media Channels'!$C$20</f>
        <v>2</v>
      </c>
      <c r="M20" s="14">
        <f>'Social media Channels'!$C$20</f>
        <v>2</v>
      </c>
      <c r="N20" s="14">
        <f>'Social media Channels'!$C$20</f>
        <v>2</v>
      </c>
      <c r="O20" s="14">
        <f>'Social media Channels'!$C$20</f>
        <v>2</v>
      </c>
      <c r="P20" s="14">
        <f>'Social media Channels'!$C$20</f>
        <v>2</v>
      </c>
      <c r="Q20" s="14">
        <f>'Social media Channels'!$C$20</f>
        <v>2</v>
      </c>
      <c r="R20" s="14">
        <f>'Social media Channels'!$C$20</f>
        <v>2</v>
      </c>
      <c r="S20" s="14">
        <f>'Social media Channels'!$C$20</f>
        <v>2</v>
      </c>
      <c r="T20" s="14">
        <f>'Social media Channels'!$C$20</f>
        <v>2</v>
      </c>
      <c r="U20" s="14">
        <f>'Social media Channels'!$C$20</f>
        <v>2</v>
      </c>
      <c r="V20" s="14">
        <f>'Social media Channels'!$C$20</f>
        <v>2</v>
      </c>
      <c r="W20" s="14">
        <f>'Social media Channels'!$C$20</f>
        <v>2</v>
      </c>
      <c r="X20" s="14">
        <f>'Social media Channels'!$C$20</f>
        <v>2</v>
      </c>
      <c r="Y20" s="14">
        <f>'Social media Channels'!$C$20</f>
        <v>2</v>
      </c>
      <c r="Z20" s="14">
        <f>'Social media Channels'!$C$20</f>
        <v>2</v>
      </c>
      <c r="AA20" s="14">
        <f>'Social media Channels'!$C$20</f>
        <v>2</v>
      </c>
      <c r="AB20" s="14">
        <f>'Social media Channels'!$C$20</f>
        <v>2</v>
      </c>
    </row>
    <row r="21" spans="4:29" x14ac:dyDescent="0.2">
      <c r="D21" t="s">
        <v>55</v>
      </c>
      <c r="E21">
        <f>E16*E20</f>
        <v>2000</v>
      </c>
      <c r="F21">
        <f t="shared" ref="F21:AB21" si="7">F16*F20</f>
        <v>2000</v>
      </c>
      <c r="G21">
        <f t="shared" si="7"/>
        <v>2000</v>
      </c>
      <c r="H21">
        <f t="shared" si="7"/>
        <v>2000</v>
      </c>
      <c r="I21">
        <f t="shared" si="7"/>
        <v>2000</v>
      </c>
      <c r="J21">
        <f t="shared" si="7"/>
        <v>2000</v>
      </c>
      <c r="K21">
        <f t="shared" si="7"/>
        <v>2000</v>
      </c>
      <c r="L21">
        <f t="shared" si="7"/>
        <v>2000</v>
      </c>
      <c r="M21">
        <f t="shared" si="7"/>
        <v>2000</v>
      </c>
      <c r="N21">
        <f t="shared" si="7"/>
        <v>2000</v>
      </c>
      <c r="O21">
        <f t="shared" si="7"/>
        <v>2000</v>
      </c>
      <c r="P21">
        <f t="shared" si="7"/>
        <v>2000</v>
      </c>
      <c r="Q21">
        <f t="shared" si="7"/>
        <v>2000</v>
      </c>
      <c r="R21">
        <f t="shared" si="7"/>
        <v>2000</v>
      </c>
      <c r="S21">
        <f t="shared" si="7"/>
        <v>2000</v>
      </c>
      <c r="T21">
        <f t="shared" si="7"/>
        <v>2000</v>
      </c>
      <c r="U21">
        <f t="shared" si="7"/>
        <v>2000</v>
      </c>
      <c r="V21">
        <f t="shared" si="7"/>
        <v>2000</v>
      </c>
      <c r="W21">
        <f t="shared" si="7"/>
        <v>2000</v>
      </c>
      <c r="X21">
        <f t="shared" si="7"/>
        <v>2000</v>
      </c>
      <c r="Y21">
        <f t="shared" si="7"/>
        <v>2000</v>
      </c>
      <c r="Z21">
        <f t="shared" si="7"/>
        <v>2000</v>
      </c>
      <c r="AA21">
        <f t="shared" si="7"/>
        <v>2000</v>
      </c>
      <c r="AB21">
        <f t="shared" si="7"/>
        <v>2000</v>
      </c>
    </row>
    <row r="23" spans="4:29" x14ac:dyDescent="0.2">
      <c r="D23" t="s">
        <v>56</v>
      </c>
      <c r="E23" s="10">
        <f>E21*$B$1</f>
        <v>7574.56</v>
      </c>
      <c r="F23" s="10">
        <f t="shared" ref="F23:AB23" si="8">F21*$B$1</f>
        <v>7574.56</v>
      </c>
      <c r="G23" s="10">
        <f t="shared" si="8"/>
        <v>7574.56</v>
      </c>
      <c r="H23" s="10">
        <f t="shared" si="8"/>
        <v>7574.56</v>
      </c>
      <c r="I23" s="10">
        <f t="shared" si="8"/>
        <v>7574.56</v>
      </c>
      <c r="J23" s="10">
        <f t="shared" si="8"/>
        <v>7574.56</v>
      </c>
      <c r="K23" s="10">
        <f t="shared" si="8"/>
        <v>7574.56</v>
      </c>
      <c r="L23" s="10">
        <f t="shared" si="8"/>
        <v>7574.56</v>
      </c>
      <c r="M23" s="10">
        <f t="shared" si="8"/>
        <v>7574.56</v>
      </c>
      <c r="N23" s="10">
        <f t="shared" si="8"/>
        <v>7574.56</v>
      </c>
      <c r="O23" s="10">
        <f t="shared" si="8"/>
        <v>7574.56</v>
      </c>
      <c r="P23" s="10">
        <f t="shared" si="8"/>
        <v>7574.56</v>
      </c>
      <c r="Q23" s="10">
        <f t="shared" si="8"/>
        <v>7574.56</v>
      </c>
      <c r="R23" s="10">
        <f t="shared" si="8"/>
        <v>7574.56</v>
      </c>
      <c r="S23" s="10">
        <f t="shared" si="8"/>
        <v>7574.56</v>
      </c>
      <c r="T23" s="10">
        <f t="shared" si="8"/>
        <v>7574.56</v>
      </c>
      <c r="U23" s="10">
        <f t="shared" si="8"/>
        <v>7574.56</v>
      </c>
      <c r="V23" s="10">
        <f t="shared" si="8"/>
        <v>7574.56</v>
      </c>
      <c r="W23" s="10">
        <f t="shared" si="8"/>
        <v>7574.56</v>
      </c>
      <c r="X23" s="10">
        <f t="shared" si="8"/>
        <v>7574.56</v>
      </c>
      <c r="Y23" s="10">
        <f t="shared" si="8"/>
        <v>7574.56</v>
      </c>
      <c r="Z23" s="10">
        <f t="shared" si="8"/>
        <v>7574.56</v>
      </c>
      <c r="AA23" s="6">
        <f t="shared" si="8"/>
        <v>7574.56</v>
      </c>
      <c r="AB23" s="6">
        <f t="shared" si="8"/>
        <v>7574.56</v>
      </c>
      <c r="AC23" s="6"/>
    </row>
    <row r="24" spans="4:29" x14ac:dyDescent="0.2">
      <c r="D24" t="s">
        <v>57</v>
      </c>
      <c r="E24" s="9">
        <f>-E21*$B$2</f>
        <v>-228.80000000000004</v>
      </c>
      <c r="F24" s="9">
        <f t="shared" ref="F24:AB24" si="9">-F21*$B$2</f>
        <v>-228.80000000000004</v>
      </c>
      <c r="G24" s="9">
        <f t="shared" si="9"/>
        <v>-228.80000000000004</v>
      </c>
      <c r="H24" s="9">
        <f t="shared" si="9"/>
        <v>-228.80000000000004</v>
      </c>
      <c r="I24" s="9">
        <f t="shared" si="9"/>
        <v>-228.80000000000004</v>
      </c>
      <c r="J24" s="9">
        <f t="shared" si="9"/>
        <v>-228.80000000000004</v>
      </c>
      <c r="K24" s="9">
        <f t="shared" si="9"/>
        <v>-228.80000000000004</v>
      </c>
      <c r="L24" s="9">
        <f t="shared" si="9"/>
        <v>-228.80000000000004</v>
      </c>
      <c r="M24" s="9">
        <f t="shared" si="9"/>
        <v>-228.80000000000004</v>
      </c>
      <c r="N24" s="9">
        <f t="shared" si="9"/>
        <v>-228.80000000000004</v>
      </c>
      <c r="O24" s="9">
        <f t="shared" si="9"/>
        <v>-228.80000000000004</v>
      </c>
      <c r="P24" s="9">
        <f t="shared" si="9"/>
        <v>-228.80000000000004</v>
      </c>
      <c r="Q24" s="9">
        <f t="shared" si="9"/>
        <v>-228.80000000000004</v>
      </c>
      <c r="R24" s="9">
        <f t="shared" si="9"/>
        <v>-228.80000000000004</v>
      </c>
      <c r="S24" s="9">
        <f t="shared" si="9"/>
        <v>-228.80000000000004</v>
      </c>
      <c r="T24" s="9">
        <f t="shared" si="9"/>
        <v>-228.80000000000004</v>
      </c>
      <c r="U24" s="9">
        <f t="shared" si="9"/>
        <v>-228.80000000000004</v>
      </c>
      <c r="V24" s="9">
        <f t="shared" si="9"/>
        <v>-228.80000000000004</v>
      </c>
      <c r="W24" s="9">
        <f t="shared" si="9"/>
        <v>-228.80000000000004</v>
      </c>
      <c r="X24" s="9">
        <f t="shared" si="9"/>
        <v>-228.80000000000004</v>
      </c>
      <c r="Y24" s="9">
        <f t="shared" si="9"/>
        <v>-228.80000000000004</v>
      </c>
      <c r="Z24" s="9">
        <f t="shared" si="9"/>
        <v>-228.80000000000004</v>
      </c>
      <c r="AA24" s="9">
        <f t="shared" si="9"/>
        <v>-228.80000000000004</v>
      </c>
      <c r="AB24" s="9">
        <f t="shared" si="9"/>
        <v>-228.80000000000004</v>
      </c>
    </row>
    <row r="26" spans="4:29" x14ac:dyDescent="0.2">
      <c r="D26" t="s">
        <v>58</v>
      </c>
      <c r="E26" s="10">
        <f>E23+E24</f>
        <v>7345.76</v>
      </c>
      <c r="F26" s="10">
        <f t="shared" ref="F26:AB26" si="10">F23+F24</f>
        <v>7345.76</v>
      </c>
      <c r="G26" s="10">
        <f t="shared" si="10"/>
        <v>7345.76</v>
      </c>
      <c r="H26" s="10">
        <f t="shared" si="10"/>
        <v>7345.76</v>
      </c>
      <c r="I26" s="10">
        <f t="shared" si="10"/>
        <v>7345.76</v>
      </c>
      <c r="J26" s="10">
        <f t="shared" si="10"/>
        <v>7345.76</v>
      </c>
      <c r="K26" s="10">
        <f t="shared" si="10"/>
        <v>7345.76</v>
      </c>
      <c r="L26" s="10">
        <f t="shared" si="10"/>
        <v>7345.76</v>
      </c>
      <c r="M26" s="10">
        <f t="shared" si="10"/>
        <v>7345.76</v>
      </c>
      <c r="N26" s="10">
        <f t="shared" si="10"/>
        <v>7345.76</v>
      </c>
      <c r="O26" s="10">
        <f t="shared" si="10"/>
        <v>7345.76</v>
      </c>
      <c r="P26" s="10">
        <f t="shared" si="10"/>
        <v>7345.76</v>
      </c>
      <c r="Q26" s="10">
        <f t="shared" si="10"/>
        <v>7345.76</v>
      </c>
      <c r="R26" s="10">
        <f t="shared" si="10"/>
        <v>7345.76</v>
      </c>
      <c r="S26" s="10">
        <f t="shared" si="10"/>
        <v>7345.76</v>
      </c>
      <c r="T26" s="10">
        <f t="shared" si="10"/>
        <v>7345.76</v>
      </c>
      <c r="U26" s="10">
        <f t="shared" si="10"/>
        <v>7345.76</v>
      </c>
      <c r="V26" s="10">
        <f t="shared" si="10"/>
        <v>7345.76</v>
      </c>
      <c r="W26" s="10">
        <f t="shared" si="10"/>
        <v>7345.76</v>
      </c>
      <c r="X26" s="10">
        <f t="shared" si="10"/>
        <v>7345.76</v>
      </c>
      <c r="Y26" s="10">
        <f t="shared" si="10"/>
        <v>7345.76</v>
      </c>
      <c r="Z26" s="10">
        <f t="shared" si="10"/>
        <v>7345.76</v>
      </c>
      <c r="AA26" s="10">
        <f t="shared" si="10"/>
        <v>7345.76</v>
      </c>
      <c r="AB26" s="10">
        <f t="shared" si="10"/>
        <v>7345.76</v>
      </c>
    </row>
    <row r="27" spans="4:29" x14ac:dyDescent="0.2">
      <c r="D27" s="15" t="s">
        <v>59</v>
      </c>
      <c r="E27" s="16">
        <f>SUM(E26:P26)</f>
        <v>88149.119999999995</v>
      </c>
    </row>
    <row r="28" spans="4:29" x14ac:dyDescent="0.2">
      <c r="D28" s="15" t="s">
        <v>60</v>
      </c>
      <c r="E28" s="16">
        <f>SUM(Q26:AB26)</f>
        <v>88149.119999999995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CC97-D30E-4146-8593-783B4E4D7AAF}">
  <dimension ref="A1:AB37"/>
  <sheetViews>
    <sheetView workbookViewId="0">
      <selection activeCell="B1" sqref="B1"/>
    </sheetView>
  </sheetViews>
  <sheetFormatPr baseColWidth="10" defaultColWidth="0" defaultRowHeight="16" x14ac:dyDescent="0.2"/>
  <cols>
    <col min="1" max="1" width="31" customWidth="1"/>
    <col min="2" max="3" width="10.83203125" customWidth="1"/>
    <col min="4" max="4" width="25" bestFit="1" customWidth="1"/>
    <col min="5" max="28" width="10.83203125" customWidth="1"/>
    <col min="29" max="16384" width="10.83203125" hidden="1"/>
  </cols>
  <sheetData>
    <row r="1" spans="1:28" x14ac:dyDescent="0.2">
      <c r="A1" s="23" t="s">
        <v>74</v>
      </c>
      <c r="B1" s="12">
        <f>'unit economics'!C23</f>
        <v>3.78728</v>
      </c>
      <c r="D1" t="s">
        <v>40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">
      <c r="A2" s="23" t="s">
        <v>95</v>
      </c>
      <c r="B2" s="24">
        <f>'unit economics'!C39</f>
        <v>16.634208000000001</v>
      </c>
    </row>
    <row r="3" spans="1:28" x14ac:dyDescent="0.2">
      <c r="A3" s="23"/>
      <c r="D3" t="s">
        <v>78</v>
      </c>
      <c r="E3">
        <f>'2 years GP projections (FB)'!E3</f>
        <v>8</v>
      </c>
      <c r="F3">
        <f>'2 years GP projections (FB)'!F3</f>
        <v>8</v>
      </c>
      <c r="G3">
        <f>'2 years GP projections (FB)'!G3</f>
        <v>8</v>
      </c>
      <c r="H3">
        <f>'2 years GP projections (FB)'!H3</f>
        <v>8</v>
      </c>
      <c r="I3">
        <f>'2 years GP projections (FB)'!I3</f>
        <v>8</v>
      </c>
      <c r="J3">
        <f>'2 years GP projections (FB)'!J3</f>
        <v>8</v>
      </c>
      <c r="K3">
        <f>'2 years GP projections (FB)'!K3</f>
        <v>8</v>
      </c>
      <c r="L3">
        <f>'2 years GP projections (FB)'!L3</f>
        <v>8</v>
      </c>
      <c r="M3">
        <f>'2 years GP projections (FB)'!M3</f>
        <v>8</v>
      </c>
      <c r="N3">
        <f>'2 years GP projections (FB)'!N3</f>
        <v>8</v>
      </c>
      <c r="O3">
        <f>'2 years GP projections (FB)'!O3</f>
        <v>8</v>
      </c>
      <c r="P3">
        <f>'2 years GP projections (FB)'!P3</f>
        <v>8</v>
      </c>
      <c r="Q3">
        <f>'2 years GP projections (FB)'!Q3</f>
        <v>8</v>
      </c>
      <c r="R3">
        <f>'2 years GP projections (FB)'!R3</f>
        <v>8</v>
      </c>
      <c r="S3">
        <f>'2 years GP projections (FB)'!S3</f>
        <v>8</v>
      </c>
      <c r="T3">
        <f>'2 years GP projections (FB)'!T3</f>
        <v>8</v>
      </c>
      <c r="U3">
        <f>'2 years GP projections (FB)'!U3</f>
        <v>8</v>
      </c>
      <c r="V3">
        <f>'2 years GP projections (FB)'!V3</f>
        <v>8</v>
      </c>
      <c r="W3">
        <f>'2 years GP projections (FB)'!W3</f>
        <v>8</v>
      </c>
      <c r="X3">
        <f>'2 years GP projections (FB)'!X3</f>
        <v>8</v>
      </c>
      <c r="Y3">
        <f>'2 years GP projections (FB)'!Y3</f>
        <v>8</v>
      </c>
      <c r="Z3">
        <f>'2 years GP projections (FB)'!Z3</f>
        <v>8</v>
      </c>
      <c r="AA3">
        <f>'2 years GP projections (FB)'!AA3</f>
        <v>8</v>
      </c>
      <c r="AB3">
        <f>'2 years GP projections (FB)'!AB3</f>
        <v>8</v>
      </c>
    </row>
    <row r="4" spans="1:28" x14ac:dyDescent="0.2">
      <c r="A4" s="23" t="s">
        <v>75</v>
      </c>
      <c r="B4" s="12">
        <f>'unit economics'!D9</f>
        <v>0.11440000000000002</v>
      </c>
    </row>
    <row r="5" spans="1:28" x14ac:dyDescent="0.2">
      <c r="A5" s="23" t="s">
        <v>76</v>
      </c>
      <c r="B5" s="24">
        <f>'unit economics'!D36</f>
        <v>13.861840000000001</v>
      </c>
    </row>
    <row r="6" spans="1:28" x14ac:dyDescent="0.2">
      <c r="A6" s="23"/>
      <c r="D6" s="25" t="s">
        <v>79</v>
      </c>
      <c r="E6" s="25">
        <f>'2 years GP projections (FB)'!E6</f>
        <v>250</v>
      </c>
      <c r="F6" s="25">
        <f>'2 years GP projections (FB)'!F6</f>
        <v>250</v>
      </c>
      <c r="G6" s="25">
        <f>'2 years GP projections (FB)'!G6</f>
        <v>250</v>
      </c>
      <c r="H6" s="25">
        <f>'2 years GP projections (FB)'!H6</f>
        <v>250</v>
      </c>
      <c r="I6" s="25">
        <f>'2 years GP projections (FB)'!I6</f>
        <v>250</v>
      </c>
      <c r="J6" s="25">
        <f>'2 years GP projections (FB)'!J6</f>
        <v>250</v>
      </c>
      <c r="K6" s="25">
        <f>'2 years GP projections (FB)'!K6</f>
        <v>250</v>
      </c>
      <c r="L6" s="25">
        <f>'2 years GP projections (FB)'!L6</f>
        <v>250</v>
      </c>
      <c r="M6" s="25">
        <f>'2 years GP projections (FB)'!M6</f>
        <v>250</v>
      </c>
      <c r="N6" s="25">
        <f>'2 years GP projections (FB)'!N6</f>
        <v>250</v>
      </c>
      <c r="O6" s="25">
        <f>'2 years GP projections (FB)'!O6</f>
        <v>250</v>
      </c>
      <c r="P6" s="25">
        <f>'2 years GP projections (FB)'!P6</f>
        <v>250</v>
      </c>
      <c r="Q6" s="25">
        <f>'2 years GP projections (FB)'!Q6</f>
        <v>250</v>
      </c>
      <c r="R6" s="25">
        <f>'2 years GP projections (FB)'!R6</f>
        <v>250</v>
      </c>
      <c r="S6" s="25">
        <f>'2 years GP projections (FB)'!S6</f>
        <v>250</v>
      </c>
      <c r="T6" s="25">
        <f>'2 years GP projections (FB)'!T6</f>
        <v>250</v>
      </c>
      <c r="U6" s="25">
        <f>'2 years GP projections (FB)'!U6</f>
        <v>250</v>
      </c>
      <c r="V6" s="25">
        <f>'2 years GP projections (FB)'!V6</f>
        <v>250</v>
      </c>
      <c r="W6" s="25">
        <f>'2 years GP projections (FB)'!W6</f>
        <v>250</v>
      </c>
      <c r="X6" s="25">
        <f>'2 years GP projections (FB)'!X6</f>
        <v>250</v>
      </c>
      <c r="Y6" s="25">
        <f>'2 years GP projections (FB)'!Y6</f>
        <v>250</v>
      </c>
      <c r="Z6" s="25">
        <f>'2 years GP projections (FB)'!Z6</f>
        <v>250</v>
      </c>
      <c r="AA6" s="25">
        <f>'2 years GP projections (FB)'!AA6</f>
        <v>250</v>
      </c>
      <c r="AB6" s="25">
        <f>'2 years GP projections (FB)'!AB6</f>
        <v>250</v>
      </c>
    </row>
    <row r="7" spans="1:28" x14ac:dyDescent="0.2">
      <c r="A7" s="23"/>
      <c r="D7" s="25" t="s">
        <v>80</v>
      </c>
      <c r="E7" s="26">
        <f t="shared" ref="E7:AB7" si="0">E6*$B$8</f>
        <v>1250</v>
      </c>
      <c r="F7" s="26">
        <f t="shared" si="0"/>
        <v>1250</v>
      </c>
      <c r="G7" s="26">
        <f t="shared" si="0"/>
        <v>1250</v>
      </c>
      <c r="H7" s="26">
        <f t="shared" si="0"/>
        <v>1250</v>
      </c>
      <c r="I7" s="26">
        <f t="shared" si="0"/>
        <v>1250</v>
      </c>
      <c r="J7" s="26">
        <f t="shared" si="0"/>
        <v>1250</v>
      </c>
      <c r="K7" s="26">
        <f t="shared" si="0"/>
        <v>1250</v>
      </c>
      <c r="L7" s="26">
        <f t="shared" si="0"/>
        <v>1250</v>
      </c>
      <c r="M7" s="26">
        <f t="shared" si="0"/>
        <v>1250</v>
      </c>
      <c r="N7" s="26">
        <f t="shared" si="0"/>
        <v>1250</v>
      </c>
      <c r="O7" s="26">
        <f t="shared" si="0"/>
        <v>1250</v>
      </c>
      <c r="P7" s="26">
        <f t="shared" si="0"/>
        <v>1250</v>
      </c>
      <c r="Q7" s="26">
        <f t="shared" si="0"/>
        <v>1250</v>
      </c>
      <c r="R7" s="26">
        <f t="shared" si="0"/>
        <v>1250</v>
      </c>
      <c r="S7" s="26">
        <f t="shared" si="0"/>
        <v>1250</v>
      </c>
      <c r="T7" s="26">
        <f t="shared" si="0"/>
        <v>1250</v>
      </c>
      <c r="U7" s="26">
        <f t="shared" si="0"/>
        <v>1250</v>
      </c>
      <c r="V7" s="26">
        <f t="shared" si="0"/>
        <v>1250</v>
      </c>
      <c r="W7" s="26">
        <f t="shared" si="0"/>
        <v>1250</v>
      </c>
      <c r="X7" s="26">
        <f t="shared" si="0"/>
        <v>1250</v>
      </c>
      <c r="Y7" s="26">
        <f t="shared" si="0"/>
        <v>1250</v>
      </c>
      <c r="Z7" s="26">
        <f t="shared" si="0"/>
        <v>1250</v>
      </c>
      <c r="AA7" s="26">
        <f t="shared" si="0"/>
        <v>1250</v>
      </c>
      <c r="AB7" s="26">
        <f t="shared" si="0"/>
        <v>1250</v>
      </c>
    </row>
    <row r="8" spans="1:28" x14ac:dyDescent="0.2">
      <c r="A8" s="23" t="s">
        <v>77</v>
      </c>
      <c r="B8" s="12">
        <v>5</v>
      </c>
      <c r="D8" s="25" t="s">
        <v>81</v>
      </c>
      <c r="E8" s="25">
        <f>E7*E3</f>
        <v>10000</v>
      </c>
      <c r="F8" s="25">
        <f t="shared" ref="F8:AB8" si="1">F7*F3</f>
        <v>10000</v>
      </c>
      <c r="G8" s="25">
        <f t="shared" si="1"/>
        <v>10000</v>
      </c>
      <c r="H8" s="25">
        <f t="shared" si="1"/>
        <v>10000</v>
      </c>
      <c r="I8" s="25">
        <f t="shared" si="1"/>
        <v>10000</v>
      </c>
      <c r="J8" s="25">
        <f t="shared" si="1"/>
        <v>10000</v>
      </c>
      <c r="K8" s="25">
        <f t="shared" si="1"/>
        <v>10000</v>
      </c>
      <c r="L8" s="25">
        <f t="shared" si="1"/>
        <v>10000</v>
      </c>
      <c r="M8" s="25">
        <f t="shared" si="1"/>
        <v>10000</v>
      </c>
      <c r="N8" s="25">
        <f t="shared" si="1"/>
        <v>10000</v>
      </c>
      <c r="O8" s="25">
        <f t="shared" si="1"/>
        <v>10000</v>
      </c>
      <c r="P8" s="25">
        <f t="shared" si="1"/>
        <v>10000</v>
      </c>
      <c r="Q8" s="25">
        <f t="shared" si="1"/>
        <v>10000</v>
      </c>
      <c r="R8" s="25">
        <f t="shared" si="1"/>
        <v>10000</v>
      </c>
      <c r="S8" s="25">
        <f t="shared" si="1"/>
        <v>10000</v>
      </c>
      <c r="T8" s="25">
        <f t="shared" si="1"/>
        <v>10000</v>
      </c>
      <c r="U8" s="25">
        <f t="shared" si="1"/>
        <v>10000</v>
      </c>
      <c r="V8" s="25">
        <f t="shared" si="1"/>
        <v>10000</v>
      </c>
      <c r="W8" s="25">
        <f t="shared" si="1"/>
        <v>10000</v>
      </c>
      <c r="X8" s="25">
        <f t="shared" si="1"/>
        <v>10000</v>
      </c>
      <c r="Y8" s="25">
        <f t="shared" si="1"/>
        <v>10000</v>
      </c>
      <c r="Z8" s="25">
        <f t="shared" si="1"/>
        <v>10000</v>
      </c>
      <c r="AA8" s="25">
        <f t="shared" si="1"/>
        <v>10000</v>
      </c>
      <c r="AB8" s="25">
        <f t="shared" si="1"/>
        <v>10000</v>
      </c>
    </row>
    <row r="9" spans="1:28" x14ac:dyDescent="0.2">
      <c r="A9" s="23"/>
    </row>
    <row r="11" spans="1:28" x14ac:dyDescent="0.2">
      <c r="D11" t="s">
        <v>82</v>
      </c>
    </row>
    <row r="12" spans="1:28" x14ac:dyDescent="0.2">
      <c r="D12" s="25" t="s">
        <v>83</v>
      </c>
      <c r="E12" s="25">
        <f t="shared" ref="E12:AB12" si="2">F_viewpercent</f>
        <v>0.5</v>
      </c>
      <c r="F12" s="25">
        <f t="shared" si="2"/>
        <v>0.5</v>
      </c>
      <c r="G12" s="25">
        <f t="shared" si="2"/>
        <v>0.5</v>
      </c>
      <c r="H12" s="25">
        <f t="shared" si="2"/>
        <v>0.5</v>
      </c>
      <c r="I12" s="25">
        <f t="shared" si="2"/>
        <v>0.5</v>
      </c>
      <c r="J12" s="25">
        <f t="shared" si="2"/>
        <v>0.5</v>
      </c>
      <c r="K12" s="25">
        <f t="shared" si="2"/>
        <v>0.5</v>
      </c>
      <c r="L12" s="25">
        <f t="shared" si="2"/>
        <v>0.5</v>
      </c>
      <c r="M12" s="25">
        <f t="shared" si="2"/>
        <v>0.5</v>
      </c>
      <c r="N12" s="25">
        <f t="shared" si="2"/>
        <v>0.5</v>
      </c>
      <c r="O12" s="25">
        <f t="shared" si="2"/>
        <v>0.5</v>
      </c>
      <c r="P12" s="25">
        <f t="shared" si="2"/>
        <v>0.5</v>
      </c>
      <c r="Q12" s="25">
        <f t="shared" si="2"/>
        <v>0.5</v>
      </c>
      <c r="R12" s="25">
        <f t="shared" si="2"/>
        <v>0.5</v>
      </c>
      <c r="S12" s="25">
        <f t="shared" si="2"/>
        <v>0.5</v>
      </c>
      <c r="T12" s="25">
        <f t="shared" si="2"/>
        <v>0.5</v>
      </c>
      <c r="U12" s="25">
        <f t="shared" si="2"/>
        <v>0.5</v>
      </c>
      <c r="V12" s="25">
        <f t="shared" si="2"/>
        <v>0.5</v>
      </c>
      <c r="W12" s="25">
        <f t="shared" si="2"/>
        <v>0.5</v>
      </c>
      <c r="X12" s="25">
        <f t="shared" si="2"/>
        <v>0.5</v>
      </c>
      <c r="Y12" s="25">
        <f t="shared" si="2"/>
        <v>0.5</v>
      </c>
      <c r="Z12" s="25">
        <f t="shared" si="2"/>
        <v>0.5</v>
      </c>
      <c r="AA12" s="25">
        <f t="shared" si="2"/>
        <v>0.5</v>
      </c>
      <c r="AB12" s="25">
        <f t="shared" si="2"/>
        <v>0.5</v>
      </c>
    </row>
    <row r="13" spans="1:28" x14ac:dyDescent="0.2">
      <c r="D13" s="25" t="s">
        <v>84</v>
      </c>
      <c r="E13" s="25">
        <f>E12*E8</f>
        <v>5000</v>
      </c>
      <c r="F13" s="25">
        <f t="shared" ref="F13:AB13" si="3">F12*F8</f>
        <v>5000</v>
      </c>
      <c r="G13" s="25">
        <f t="shared" si="3"/>
        <v>5000</v>
      </c>
      <c r="H13" s="25">
        <f t="shared" si="3"/>
        <v>5000</v>
      </c>
      <c r="I13" s="25">
        <f t="shared" si="3"/>
        <v>5000</v>
      </c>
      <c r="J13" s="25">
        <f t="shared" si="3"/>
        <v>5000</v>
      </c>
      <c r="K13" s="25">
        <f t="shared" si="3"/>
        <v>5000</v>
      </c>
      <c r="L13" s="25">
        <f t="shared" si="3"/>
        <v>5000</v>
      </c>
      <c r="M13" s="25">
        <f t="shared" si="3"/>
        <v>5000</v>
      </c>
      <c r="N13" s="25">
        <f t="shared" si="3"/>
        <v>5000</v>
      </c>
      <c r="O13" s="25">
        <f t="shared" si="3"/>
        <v>5000</v>
      </c>
      <c r="P13" s="25">
        <f t="shared" si="3"/>
        <v>5000</v>
      </c>
      <c r="Q13" s="25">
        <f t="shared" si="3"/>
        <v>5000</v>
      </c>
      <c r="R13" s="25">
        <f t="shared" si="3"/>
        <v>5000</v>
      </c>
      <c r="S13" s="25">
        <f t="shared" si="3"/>
        <v>5000</v>
      </c>
      <c r="T13" s="25">
        <f t="shared" si="3"/>
        <v>5000</v>
      </c>
      <c r="U13" s="25">
        <f t="shared" si="3"/>
        <v>5000</v>
      </c>
      <c r="V13" s="25">
        <f t="shared" si="3"/>
        <v>5000</v>
      </c>
      <c r="W13" s="25">
        <f t="shared" si="3"/>
        <v>5000</v>
      </c>
      <c r="X13" s="25">
        <f t="shared" si="3"/>
        <v>5000</v>
      </c>
      <c r="Y13" s="25">
        <f t="shared" si="3"/>
        <v>5000</v>
      </c>
      <c r="Z13" s="25">
        <f t="shared" si="3"/>
        <v>5000</v>
      </c>
      <c r="AA13" s="25">
        <f t="shared" si="3"/>
        <v>5000</v>
      </c>
      <c r="AB13" s="25">
        <f t="shared" si="3"/>
        <v>5000</v>
      </c>
    </row>
    <row r="15" spans="1:28" x14ac:dyDescent="0.2">
      <c r="D15" t="s">
        <v>51</v>
      </c>
    </row>
    <row r="16" spans="1:28" x14ac:dyDescent="0.2">
      <c r="D16" s="25" t="s">
        <v>85</v>
      </c>
      <c r="E16" s="25">
        <f t="shared" ref="E16:AB16" si="4">F_PurchasePercent</f>
        <v>0.2</v>
      </c>
      <c r="F16" s="25">
        <f t="shared" si="4"/>
        <v>0.2</v>
      </c>
      <c r="G16" s="25">
        <f t="shared" si="4"/>
        <v>0.2</v>
      </c>
      <c r="H16" s="25">
        <f t="shared" si="4"/>
        <v>0.2</v>
      </c>
      <c r="I16" s="25">
        <f t="shared" si="4"/>
        <v>0.2</v>
      </c>
      <c r="J16" s="25">
        <f t="shared" si="4"/>
        <v>0.2</v>
      </c>
      <c r="K16" s="25">
        <f t="shared" si="4"/>
        <v>0.2</v>
      </c>
      <c r="L16" s="25">
        <f t="shared" si="4"/>
        <v>0.2</v>
      </c>
      <c r="M16" s="25">
        <f t="shared" si="4"/>
        <v>0.2</v>
      </c>
      <c r="N16" s="25">
        <f t="shared" si="4"/>
        <v>0.2</v>
      </c>
      <c r="O16" s="25">
        <f t="shared" si="4"/>
        <v>0.2</v>
      </c>
      <c r="P16" s="25">
        <f t="shared" si="4"/>
        <v>0.2</v>
      </c>
      <c r="Q16" s="25">
        <f t="shared" si="4"/>
        <v>0.2</v>
      </c>
      <c r="R16" s="25">
        <f t="shared" si="4"/>
        <v>0.2</v>
      </c>
      <c r="S16" s="25">
        <f t="shared" si="4"/>
        <v>0.2</v>
      </c>
      <c r="T16" s="25">
        <f t="shared" si="4"/>
        <v>0.2</v>
      </c>
      <c r="U16" s="25">
        <f t="shared" si="4"/>
        <v>0.2</v>
      </c>
      <c r="V16" s="25">
        <f t="shared" si="4"/>
        <v>0.2</v>
      </c>
      <c r="W16" s="25">
        <f t="shared" si="4"/>
        <v>0.2</v>
      </c>
      <c r="X16" s="25">
        <f t="shared" si="4"/>
        <v>0.2</v>
      </c>
      <c r="Y16" s="25">
        <f t="shared" si="4"/>
        <v>0.2</v>
      </c>
      <c r="Z16" s="25">
        <f t="shared" si="4"/>
        <v>0.2</v>
      </c>
      <c r="AA16" s="25">
        <f t="shared" si="4"/>
        <v>0.2</v>
      </c>
      <c r="AB16" s="25">
        <f t="shared" si="4"/>
        <v>0.2</v>
      </c>
    </row>
    <row r="17" spans="2:28" x14ac:dyDescent="0.2">
      <c r="D17" s="25" t="s">
        <v>86</v>
      </c>
      <c r="E17" s="25">
        <f>E13*E16</f>
        <v>1000</v>
      </c>
      <c r="F17" s="25">
        <f t="shared" ref="F17:AB17" si="5">F13*F16</f>
        <v>1000</v>
      </c>
      <c r="G17" s="25">
        <f t="shared" si="5"/>
        <v>1000</v>
      </c>
      <c r="H17" s="25">
        <f t="shared" si="5"/>
        <v>1000</v>
      </c>
      <c r="I17" s="25">
        <f t="shared" si="5"/>
        <v>1000</v>
      </c>
      <c r="J17" s="25">
        <f t="shared" si="5"/>
        <v>1000</v>
      </c>
      <c r="K17" s="25">
        <f t="shared" si="5"/>
        <v>1000</v>
      </c>
      <c r="L17" s="25">
        <f t="shared" si="5"/>
        <v>1000</v>
      </c>
      <c r="M17" s="25">
        <f t="shared" si="5"/>
        <v>1000</v>
      </c>
      <c r="N17" s="25">
        <f t="shared" si="5"/>
        <v>1000</v>
      </c>
      <c r="O17" s="25">
        <f t="shared" si="5"/>
        <v>1000</v>
      </c>
      <c r="P17" s="25">
        <f t="shared" si="5"/>
        <v>1000</v>
      </c>
      <c r="Q17" s="25">
        <f t="shared" si="5"/>
        <v>1000</v>
      </c>
      <c r="R17" s="25">
        <f t="shared" si="5"/>
        <v>1000</v>
      </c>
      <c r="S17" s="25">
        <f t="shared" si="5"/>
        <v>1000</v>
      </c>
      <c r="T17" s="25">
        <f t="shared" si="5"/>
        <v>1000</v>
      </c>
      <c r="U17" s="25">
        <f t="shared" si="5"/>
        <v>1000</v>
      </c>
      <c r="V17" s="25">
        <f t="shared" si="5"/>
        <v>1000</v>
      </c>
      <c r="W17" s="25">
        <f t="shared" si="5"/>
        <v>1000</v>
      </c>
      <c r="X17" s="25">
        <f t="shared" si="5"/>
        <v>1000</v>
      </c>
      <c r="Y17" s="25">
        <f t="shared" si="5"/>
        <v>1000</v>
      </c>
      <c r="Z17" s="25">
        <f t="shared" si="5"/>
        <v>1000</v>
      </c>
      <c r="AA17" s="25">
        <f t="shared" si="5"/>
        <v>1000</v>
      </c>
      <c r="AB17" s="25">
        <f t="shared" si="5"/>
        <v>1000</v>
      </c>
    </row>
    <row r="19" spans="2:28" x14ac:dyDescent="0.2">
      <c r="B19" t="s">
        <v>89</v>
      </c>
      <c r="D19" s="25" t="s">
        <v>87</v>
      </c>
      <c r="E19" s="17">
        <f>'2 years GP projections (FB)'!E20</f>
        <v>2</v>
      </c>
      <c r="F19" s="17">
        <f>'2 years GP projections (FB)'!F20</f>
        <v>2</v>
      </c>
      <c r="G19" s="17">
        <f>'2 years GP projections (FB)'!G20</f>
        <v>2</v>
      </c>
      <c r="H19" s="17">
        <f>'2 years GP projections (FB)'!H20</f>
        <v>2</v>
      </c>
      <c r="I19" s="17">
        <f>'2 years GP projections (FB)'!I20</f>
        <v>2</v>
      </c>
      <c r="J19" s="17">
        <f>'2 years GP projections (FB)'!J20</f>
        <v>2</v>
      </c>
      <c r="K19" s="17">
        <f>'2 years GP projections (FB)'!K20</f>
        <v>2</v>
      </c>
      <c r="L19" s="17">
        <f>'2 years GP projections (FB)'!L20</f>
        <v>2</v>
      </c>
      <c r="M19" s="17">
        <f>'2 years GP projections (FB)'!M20</f>
        <v>2</v>
      </c>
      <c r="N19" s="17">
        <f>'2 years GP projections (FB)'!N20</f>
        <v>2</v>
      </c>
      <c r="O19" s="17">
        <f>'2 years GP projections (FB)'!O20</f>
        <v>2</v>
      </c>
      <c r="P19" s="17">
        <f>'2 years GP projections (FB)'!P20</f>
        <v>2</v>
      </c>
      <c r="Q19" s="17">
        <f>'2 years GP projections (FB)'!Q20</f>
        <v>2</v>
      </c>
      <c r="R19" s="17">
        <f>'2 years GP projections (FB)'!R20</f>
        <v>2</v>
      </c>
      <c r="S19" s="17">
        <f>'2 years GP projections (FB)'!S20</f>
        <v>2</v>
      </c>
      <c r="T19" s="17">
        <f>'2 years GP projections (FB)'!T20</f>
        <v>2</v>
      </c>
      <c r="U19" s="17">
        <f>'2 years GP projections (FB)'!U20</f>
        <v>2</v>
      </c>
      <c r="V19" s="17">
        <f>'2 years GP projections (FB)'!V20</f>
        <v>2</v>
      </c>
      <c r="W19" s="17">
        <f>'2 years GP projections (FB)'!W20</f>
        <v>2</v>
      </c>
      <c r="X19" s="17">
        <f>'2 years GP projections (FB)'!X20</f>
        <v>2</v>
      </c>
      <c r="Y19" s="17">
        <f>'2 years GP projections (FB)'!Y20</f>
        <v>2</v>
      </c>
      <c r="Z19" s="17">
        <f>'2 years GP projections (FB)'!Z20</f>
        <v>2</v>
      </c>
      <c r="AA19" s="17">
        <f>'2 years GP projections (FB)'!AA20</f>
        <v>2</v>
      </c>
      <c r="AB19" s="17">
        <f>'2 years GP projections (FB)'!AB20</f>
        <v>2</v>
      </c>
    </row>
    <row r="20" spans="2:28" x14ac:dyDescent="0.2">
      <c r="D20" t="s">
        <v>88</v>
      </c>
      <c r="E20">
        <f>E17*E19</f>
        <v>2000</v>
      </c>
      <c r="F20">
        <f t="shared" ref="F20:AB20" si="6">F17*F19</f>
        <v>2000</v>
      </c>
      <c r="G20">
        <f t="shared" si="6"/>
        <v>2000</v>
      </c>
      <c r="H20">
        <f t="shared" si="6"/>
        <v>2000</v>
      </c>
      <c r="I20">
        <f t="shared" si="6"/>
        <v>2000</v>
      </c>
      <c r="J20">
        <f t="shared" si="6"/>
        <v>2000</v>
      </c>
      <c r="K20">
        <f t="shared" si="6"/>
        <v>2000</v>
      </c>
      <c r="L20">
        <f t="shared" si="6"/>
        <v>2000</v>
      </c>
      <c r="M20">
        <f t="shared" si="6"/>
        <v>2000</v>
      </c>
      <c r="N20">
        <f t="shared" si="6"/>
        <v>2000</v>
      </c>
      <c r="O20">
        <f t="shared" si="6"/>
        <v>2000</v>
      </c>
      <c r="P20">
        <f t="shared" si="6"/>
        <v>2000</v>
      </c>
      <c r="Q20">
        <f t="shared" si="6"/>
        <v>2000</v>
      </c>
      <c r="R20">
        <f t="shared" si="6"/>
        <v>2000</v>
      </c>
      <c r="S20">
        <f t="shared" si="6"/>
        <v>2000</v>
      </c>
      <c r="T20">
        <f t="shared" si="6"/>
        <v>2000</v>
      </c>
      <c r="U20">
        <f t="shared" si="6"/>
        <v>2000</v>
      </c>
      <c r="V20">
        <f t="shared" si="6"/>
        <v>2000</v>
      </c>
      <c r="W20">
        <f t="shared" si="6"/>
        <v>2000</v>
      </c>
      <c r="X20">
        <f t="shared" si="6"/>
        <v>2000</v>
      </c>
      <c r="Y20">
        <f t="shared" si="6"/>
        <v>2000</v>
      </c>
      <c r="Z20">
        <f t="shared" si="6"/>
        <v>2000</v>
      </c>
      <c r="AA20">
        <f t="shared" si="6"/>
        <v>2000</v>
      </c>
      <c r="AB20">
        <f t="shared" si="6"/>
        <v>2000</v>
      </c>
    </row>
    <row r="22" spans="2:28" x14ac:dyDescent="0.2">
      <c r="B22" t="s">
        <v>90</v>
      </c>
      <c r="D22" s="25" t="s">
        <v>91</v>
      </c>
      <c r="E22" s="25">
        <v>4</v>
      </c>
      <c r="F22" s="25">
        <v>4</v>
      </c>
      <c r="G22" s="25">
        <v>4</v>
      </c>
      <c r="H22" s="25">
        <v>4</v>
      </c>
      <c r="I22" s="25">
        <v>4</v>
      </c>
      <c r="J22" s="25">
        <v>4</v>
      </c>
      <c r="K22" s="25">
        <v>4</v>
      </c>
      <c r="L22" s="25">
        <v>4</v>
      </c>
      <c r="M22" s="25">
        <v>4</v>
      </c>
      <c r="N22" s="25">
        <v>4</v>
      </c>
      <c r="O22" s="25">
        <v>4</v>
      </c>
      <c r="P22" s="25">
        <v>4</v>
      </c>
      <c r="Q22" s="25">
        <v>4</v>
      </c>
      <c r="R22" s="25">
        <v>4</v>
      </c>
      <c r="S22" s="25">
        <v>4</v>
      </c>
      <c r="T22" s="25">
        <v>4</v>
      </c>
      <c r="U22" s="25">
        <v>4</v>
      </c>
      <c r="V22" s="25">
        <v>4</v>
      </c>
      <c r="W22" s="25">
        <v>4</v>
      </c>
      <c r="X22" s="25">
        <v>4</v>
      </c>
      <c r="Y22" s="25">
        <v>4</v>
      </c>
      <c r="Z22" s="25">
        <v>4</v>
      </c>
      <c r="AA22" s="25">
        <v>4</v>
      </c>
      <c r="AB22" s="25">
        <v>4</v>
      </c>
    </row>
    <row r="23" spans="2:28" x14ac:dyDescent="0.2">
      <c r="D23" t="s">
        <v>92</v>
      </c>
      <c r="E23">
        <f>E22*E3</f>
        <v>32</v>
      </c>
      <c r="F23">
        <f t="shared" ref="F23:AB23" si="7">F22*F3</f>
        <v>32</v>
      </c>
      <c r="G23">
        <f t="shared" si="7"/>
        <v>32</v>
      </c>
      <c r="H23">
        <f t="shared" si="7"/>
        <v>32</v>
      </c>
      <c r="I23">
        <f t="shared" si="7"/>
        <v>32</v>
      </c>
      <c r="J23">
        <f t="shared" si="7"/>
        <v>32</v>
      </c>
      <c r="K23">
        <f t="shared" si="7"/>
        <v>32</v>
      </c>
      <c r="L23">
        <f t="shared" si="7"/>
        <v>32</v>
      </c>
      <c r="M23">
        <f t="shared" si="7"/>
        <v>32</v>
      </c>
      <c r="N23">
        <f t="shared" si="7"/>
        <v>32</v>
      </c>
      <c r="O23">
        <f t="shared" si="7"/>
        <v>32</v>
      </c>
      <c r="P23">
        <f t="shared" si="7"/>
        <v>32</v>
      </c>
      <c r="Q23">
        <f t="shared" si="7"/>
        <v>32</v>
      </c>
      <c r="R23">
        <f t="shared" si="7"/>
        <v>32</v>
      </c>
      <c r="S23">
        <f t="shared" si="7"/>
        <v>32</v>
      </c>
      <c r="T23">
        <f t="shared" si="7"/>
        <v>32</v>
      </c>
      <c r="U23">
        <f t="shared" si="7"/>
        <v>32</v>
      </c>
      <c r="V23">
        <f t="shared" si="7"/>
        <v>32</v>
      </c>
      <c r="W23">
        <f t="shared" si="7"/>
        <v>32</v>
      </c>
      <c r="X23">
        <f t="shared" si="7"/>
        <v>32</v>
      </c>
      <c r="Y23">
        <f t="shared" si="7"/>
        <v>32</v>
      </c>
      <c r="Z23">
        <f t="shared" si="7"/>
        <v>32</v>
      </c>
      <c r="AA23">
        <f t="shared" si="7"/>
        <v>32</v>
      </c>
      <c r="AB23">
        <f t="shared" si="7"/>
        <v>32</v>
      </c>
    </row>
    <row r="25" spans="2:28" x14ac:dyDescent="0.2">
      <c r="D25" t="s">
        <v>93</v>
      </c>
      <c r="E25">
        <f t="shared" ref="E25:AB25" si="8">E20*$B$1</f>
        <v>7574.56</v>
      </c>
      <c r="F25">
        <f t="shared" si="8"/>
        <v>7574.56</v>
      </c>
      <c r="G25">
        <f t="shared" si="8"/>
        <v>7574.56</v>
      </c>
      <c r="H25">
        <f t="shared" si="8"/>
        <v>7574.56</v>
      </c>
      <c r="I25">
        <f t="shared" si="8"/>
        <v>7574.56</v>
      </c>
      <c r="J25">
        <f t="shared" si="8"/>
        <v>7574.56</v>
      </c>
      <c r="K25">
        <f t="shared" si="8"/>
        <v>7574.56</v>
      </c>
      <c r="L25">
        <f t="shared" si="8"/>
        <v>7574.56</v>
      </c>
      <c r="M25">
        <f t="shared" si="8"/>
        <v>7574.56</v>
      </c>
      <c r="N25">
        <f t="shared" si="8"/>
        <v>7574.56</v>
      </c>
      <c r="O25">
        <f t="shared" si="8"/>
        <v>7574.56</v>
      </c>
      <c r="P25">
        <f t="shared" si="8"/>
        <v>7574.56</v>
      </c>
      <c r="Q25">
        <f t="shared" si="8"/>
        <v>7574.56</v>
      </c>
      <c r="R25">
        <f t="shared" si="8"/>
        <v>7574.56</v>
      </c>
      <c r="S25">
        <f t="shared" si="8"/>
        <v>7574.56</v>
      </c>
      <c r="T25">
        <f t="shared" si="8"/>
        <v>7574.56</v>
      </c>
      <c r="U25">
        <f t="shared" si="8"/>
        <v>7574.56</v>
      </c>
      <c r="V25">
        <f t="shared" si="8"/>
        <v>7574.56</v>
      </c>
      <c r="W25">
        <f t="shared" si="8"/>
        <v>7574.56</v>
      </c>
      <c r="X25">
        <f t="shared" si="8"/>
        <v>7574.56</v>
      </c>
      <c r="Y25">
        <f t="shared" si="8"/>
        <v>7574.56</v>
      </c>
      <c r="Z25">
        <f t="shared" si="8"/>
        <v>7574.56</v>
      </c>
      <c r="AA25">
        <f t="shared" si="8"/>
        <v>7574.56</v>
      </c>
      <c r="AB25">
        <f t="shared" si="8"/>
        <v>7574.56</v>
      </c>
    </row>
    <row r="26" spans="2:28" x14ac:dyDescent="0.2">
      <c r="D26" t="s">
        <v>94</v>
      </c>
      <c r="E26" s="21">
        <f t="shared" ref="E26:AB26" si="9">E23*$B$2</f>
        <v>532.29465600000003</v>
      </c>
      <c r="F26" s="21">
        <f t="shared" si="9"/>
        <v>532.29465600000003</v>
      </c>
      <c r="G26" s="21">
        <f t="shared" si="9"/>
        <v>532.29465600000003</v>
      </c>
      <c r="H26" s="21">
        <f t="shared" si="9"/>
        <v>532.29465600000003</v>
      </c>
      <c r="I26" s="21">
        <f t="shared" si="9"/>
        <v>532.29465600000003</v>
      </c>
      <c r="J26" s="21">
        <f t="shared" si="9"/>
        <v>532.29465600000003</v>
      </c>
      <c r="K26" s="21">
        <f t="shared" si="9"/>
        <v>532.29465600000003</v>
      </c>
      <c r="L26" s="21">
        <f t="shared" si="9"/>
        <v>532.29465600000003</v>
      </c>
      <c r="M26" s="21">
        <f t="shared" si="9"/>
        <v>532.29465600000003</v>
      </c>
      <c r="N26" s="21">
        <f t="shared" si="9"/>
        <v>532.29465600000003</v>
      </c>
      <c r="O26" s="21">
        <f t="shared" si="9"/>
        <v>532.29465600000003</v>
      </c>
      <c r="P26" s="21">
        <f t="shared" si="9"/>
        <v>532.29465600000003</v>
      </c>
      <c r="Q26" s="21">
        <f t="shared" si="9"/>
        <v>532.29465600000003</v>
      </c>
      <c r="R26" s="21">
        <f t="shared" si="9"/>
        <v>532.29465600000003</v>
      </c>
      <c r="S26" s="21">
        <f t="shared" si="9"/>
        <v>532.29465600000003</v>
      </c>
      <c r="T26" s="21">
        <f t="shared" si="9"/>
        <v>532.29465600000003</v>
      </c>
      <c r="U26" s="21">
        <f t="shared" si="9"/>
        <v>532.29465600000003</v>
      </c>
      <c r="V26" s="21">
        <f t="shared" si="9"/>
        <v>532.29465600000003</v>
      </c>
      <c r="W26" s="21">
        <f t="shared" si="9"/>
        <v>532.29465600000003</v>
      </c>
      <c r="X26" s="21">
        <f t="shared" si="9"/>
        <v>532.29465600000003</v>
      </c>
      <c r="Y26" s="21">
        <f t="shared" si="9"/>
        <v>532.29465600000003</v>
      </c>
      <c r="Z26" s="21">
        <f t="shared" si="9"/>
        <v>532.29465600000003</v>
      </c>
      <c r="AA26" s="21">
        <f t="shared" si="9"/>
        <v>532.29465600000003</v>
      </c>
      <c r="AB26" s="21">
        <f t="shared" si="9"/>
        <v>532.29465600000003</v>
      </c>
    </row>
    <row r="28" spans="2:28" x14ac:dyDescent="0.2">
      <c r="D28" t="s">
        <v>96</v>
      </c>
      <c r="E28">
        <f>SUM(E25:E26)</f>
        <v>8106.8546560000004</v>
      </c>
      <c r="F28">
        <f t="shared" ref="F28:AB28" si="10">SUM(F25:F26)</f>
        <v>8106.8546560000004</v>
      </c>
      <c r="G28">
        <f t="shared" si="10"/>
        <v>8106.8546560000004</v>
      </c>
      <c r="H28">
        <f t="shared" si="10"/>
        <v>8106.8546560000004</v>
      </c>
      <c r="I28">
        <f t="shared" si="10"/>
        <v>8106.8546560000004</v>
      </c>
      <c r="J28">
        <f t="shared" si="10"/>
        <v>8106.8546560000004</v>
      </c>
      <c r="K28">
        <f t="shared" si="10"/>
        <v>8106.8546560000004</v>
      </c>
      <c r="L28">
        <f t="shared" si="10"/>
        <v>8106.8546560000004</v>
      </c>
      <c r="M28">
        <f t="shared" si="10"/>
        <v>8106.8546560000004</v>
      </c>
      <c r="N28">
        <f t="shared" si="10"/>
        <v>8106.8546560000004</v>
      </c>
      <c r="O28">
        <f t="shared" si="10"/>
        <v>8106.8546560000004</v>
      </c>
      <c r="P28">
        <f t="shared" si="10"/>
        <v>8106.8546560000004</v>
      </c>
      <c r="Q28">
        <f t="shared" si="10"/>
        <v>8106.8546560000004</v>
      </c>
      <c r="R28">
        <f t="shared" si="10"/>
        <v>8106.8546560000004</v>
      </c>
      <c r="S28">
        <f t="shared" si="10"/>
        <v>8106.8546560000004</v>
      </c>
      <c r="T28">
        <f t="shared" si="10"/>
        <v>8106.8546560000004</v>
      </c>
      <c r="U28">
        <f t="shared" si="10"/>
        <v>8106.8546560000004</v>
      </c>
      <c r="V28">
        <f t="shared" si="10"/>
        <v>8106.8546560000004</v>
      </c>
      <c r="W28">
        <f t="shared" si="10"/>
        <v>8106.8546560000004</v>
      </c>
      <c r="X28">
        <f t="shared" si="10"/>
        <v>8106.8546560000004</v>
      </c>
      <c r="Y28">
        <f t="shared" si="10"/>
        <v>8106.8546560000004</v>
      </c>
      <c r="Z28">
        <f t="shared" si="10"/>
        <v>8106.8546560000004</v>
      </c>
      <c r="AA28">
        <f t="shared" si="10"/>
        <v>8106.8546560000004</v>
      </c>
      <c r="AB28">
        <f t="shared" si="10"/>
        <v>8106.8546560000004</v>
      </c>
    </row>
    <row r="30" spans="2:28" x14ac:dyDescent="0.2">
      <c r="D30" s="22" t="s">
        <v>97</v>
      </c>
      <c r="E30" s="22">
        <f t="shared" ref="E30:AB30" si="11">-$B$5*E23</f>
        <v>-443.57888000000003</v>
      </c>
      <c r="F30" s="22">
        <f t="shared" si="11"/>
        <v>-443.57888000000003</v>
      </c>
      <c r="G30" s="22">
        <f t="shared" si="11"/>
        <v>-443.57888000000003</v>
      </c>
      <c r="H30" s="22">
        <f t="shared" si="11"/>
        <v>-443.57888000000003</v>
      </c>
      <c r="I30" s="22">
        <f t="shared" si="11"/>
        <v>-443.57888000000003</v>
      </c>
      <c r="J30" s="22">
        <f t="shared" si="11"/>
        <v>-443.57888000000003</v>
      </c>
      <c r="K30" s="22">
        <f t="shared" si="11"/>
        <v>-443.57888000000003</v>
      </c>
      <c r="L30" s="22">
        <f t="shared" si="11"/>
        <v>-443.57888000000003</v>
      </c>
      <c r="M30" s="22">
        <f t="shared" si="11"/>
        <v>-443.57888000000003</v>
      </c>
      <c r="N30" s="22">
        <f t="shared" si="11"/>
        <v>-443.57888000000003</v>
      </c>
      <c r="O30" s="22">
        <f t="shared" si="11"/>
        <v>-443.57888000000003</v>
      </c>
      <c r="P30" s="22">
        <f t="shared" si="11"/>
        <v>-443.57888000000003</v>
      </c>
      <c r="Q30" s="22">
        <f t="shared" si="11"/>
        <v>-443.57888000000003</v>
      </c>
      <c r="R30" s="22">
        <f t="shared" si="11"/>
        <v>-443.57888000000003</v>
      </c>
      <c r="S30" s="22">
        <f t="shared" si="11"/>
        <v>-443.57888000000003</v>
      </c>
      <c r="T30" s="22">
        <f t="shared" si="11"/>
        <v>-443.57888000000003</v>
      </c>
      <c r="U30" s="22">
        <f t="shared" si="11"/>
        <v>-443.57888000000003</v>
      </c>
      <c r="V30" s="22">
        <f t="shared" si="11"/>
        <v>-443.57888000000003</v>
      </c>
      <c r="W30" s="22">
        <f t="shared" si="11"/>
        <v>-443.57888000000003</v>
      </c>
      <c r="X30" s="22">
        <f t="shared" si="11"/>
        <v>-443.57888000000003</v>
      </c>
      <c r="Y30" s="22">
        <f t="shared" si="11"/>
        <v>-443.57888000000003</v>
      </c>
      <c r="Z30" s="22">
        <f t="shared" si="11"/>
        <v>-443.57888000000003</v>
      </c>
      <c r="AA30" s="22">
        <f t="shared" si="11"/>
        <v>-443.57888000000003</v>
      </c>
      <c r="AB30" s="22">
        <f t="shared" si="11"/>
        <v>-443.57888000000003</v>
      </c>
    </row>
    <row r="31" spans="2:28" x14ac:dyDescent="0.2">
      <c r="D31" s="22" t="s">
        <v>98</v>
      </c>
      <c r="E31" s="22">
        <f t="shared" ref="E31:AB31" si="12">-E20*$B$4</f>
        <v>-228.80000000000004</v>
      </c>
      <c r="F31" s="22">
        <f t="shared" si="12"/>
        <v>-228.80000000000004</v>
      </c>
      <c r="G31" s="22">
        <f t="shared" si="12"/>
        <v>-228.80000000000004</v>
      </c>
      <c r="H31" s="22">
        <f t="shared" si="12"/>
        <v>-228.80000000000004</v>
      </c>
      <c r="I31" s="22">
        <f t="shared" si="12"/>
        <v>-228.80000000000004</v>
      </c>
      <c r="J31" s="22">
        <f t="shared" si="12"/>
        <v>-228.80000000000004</v>
      </c>
      <c r="K31" s="22">
        <f t="shared" si="12"/>
        <v>-228.80000000000004</v>
      </c>
      <c r="L31" s="22">
        <f t="shared" si="12"/>
        <v>-228.80000000000004</v>
      </c>
      <c r="M31" s="22">
        <f t="shared" si="12"/>
        <v>-228.80000000000004</v>
      </c>
      <c r="N31" s="22">
        <f t="shared" si="12"/>
        <v>-228.80000000000004</v>
      </c>
      <c r="O31" s="22">
        <f t="shared" si="12"/>
        <v>-228.80000000000004</v>
      </c>
      <c r="P31" s="22">
        <f t="shared" si="12"/>
        <v>-228.80000000000004</v>
      </c>
      <c r="Q31" s="22">
        <f t="shared" si="12"/>
        <v>-228.80000000000004</v>
      </c>
      <c r="R31" s="22">
        <f t="shared" si="12"/>
        <v>-228.80000000000004</v>
      </c>
      <c r="S31" s="22">
        <f t="shared" si="12"/>
        <v>-228.80000000000004</v>
      </c>
      <c r="T31" s="22">
        <f t="shared" si="12"/>
        <v>-228.80000000000004</v>
      </c>
      <c r="U31" s="22">
        <f t="shared" si="12"/>
        <v>-228.80000000000004</v>
      </c>
      <c r="V31" s="22">
        <f t="shared" si="12"/>
        <v>-228.80000000000004</v>
      </c>
      <c r="W31" s="22">
        <f t="shared" si="12"/>
        <v>-228.80000000000004</v>
      </c>
      <c r="X31" s="22">
        <f t="shared" si="12"/>
        <v>-228.80000000000004</v>
      </c>
      <c r="Y31" s="22">
        <f t="shared" si="12"/>
        <v>-228.80000000000004</v>
      </c>
      <c r="Z31" s="22">
        <f t="shared" si="12"/>
        <v>-228.80000000000004</v>
      </c>
      <c r="AA31" s="22">
        <f t="shared" si="12"/>
        <v>-228.80000000000004</v>
      </c>
      <c r="AB31" s="22">
        <f t="shared" si="12"/>
        <v>-228.80000000000004</v>
      </c>
    </row>
    <row r="32" spans="2:28" x14ac:dyDescent="0.2">
      <c r="D32" t="s">
        <v>99</v>
      </c>
      <c r="E32" s="22">
        <f>SUM(E30:E31)</f>
        <v>-672.37888000000009</v>
      </c>
      <c r="F32" s="22">
        <f t="shared" ref="F32:AB32" si="13">SUM(F30:F31)</f>
        <v>-672.37888000000009</v>
      </c>
      <c r="G32" s="22">
        <f t="shared" si="13"/>
        <v>-672.37888000000009</v>
      </c>
      <c r="H32" s="22">
        <f t="shared" si="13"/>
        <v>-672.37888000000009</v>
      </c>
      <c r="I32" s="22">
        <f t="shared" si="13"/>
        <v>-672.37888000000009</v>
      </c>
      <c r="J32" s="22">
        <f t="shared" si="13"/>
        <v>-672.37888000000009</v>
      </c>
      <c r="K32" s="22">
        <f t="shared" si="13"/>
        <v>-672.37888000000009</v>
      </c>
      <c r="L32" s="22">
        <f t="shared" si="13"/>
        <v>-672.37888000000009</v>
      </c>
      <c r="M32" s="22">
        <f t="shared" si="13"/>
        <v>-672.37888000000009</v>
      </c>
      <c r="N32" s="22">
        <f t="shared" si="13"/>
        <v>-672.37888000000009</v>
      </c>
      <c r="O32" s="22">
        <f t="shared" si="13"/>
        <v>-672.37888000000009</v>
      </c>
      <c r="P32" s="22">
        <f t="shared" si="13"/>
        <v>-672.37888000000009</v>
      </c>
      <c r="Q32" s="22">
        <f t="shared" si="13"/>
        <v>-672.37888000000009</v>
      </c>
      <c r="R32" s="22">
        <f t="shared" si="13"/>
        <v>-672.37888000000009</v>
      </c>
      <c r="S32" s="22">
        <f t="shared" si="13"/>
        <v>-672.37888000000009</v>
      </c>
      <c r="T32" s="22">
        <f t="shared" si="13"/>
        <v>-672.37888000000009</v>
      </c>
      <c r="U32" s="22">
        <f t="shared" si="13"/>
        <v>-672.37888000000009</v>
      </c>
      <c r="V32" s="22">
        <f t="shared" si="13"/>
        <v>-672.37888000000009</v>
      </c>
      <c r="W32" s="22">
        <f t="shared" si="13"/>
        <v>-672.37888000000009</v>
      </c>
      <c r="X32" s="22">
        <f t="shared" si="13"/>
        <v>-672.37888000000009</v>
      </c>
      <c r="Y32" s="22">
        <f t="shared" si="13"/>
        <v>-672.37888000000009</v>
      </c>
      <c r="Z32" s="22">
        <f t="shared" si="13"/>
        <v>-672.37888000000009</v>
      </c>
      <c r="AA32" s="22">
        <f t="shared" si="13"/>
        <v>-672.37888000000009</v>
      </c>
      <c r="AB32" s="22">
        <f t="shared" si="13"/>
        <v>-672.37888000000009</v>
      </c>
    </row>
    <row r="34" spans="4:28" x14ac:dyDescent="0.2">
      <c r="D34" t="s">
        <v>100</v>
      </c>
      <c r="E34" s="22">
        <f>E28+E32</f>
        <v>7434.4757760000002</v>
      </c>
      <c r="F34" s="22">
        <f t="shared" ref="F34:AB34" si="14">F28+F32</f>
        <v>7434.4757760000002</v>
      </c>
      <c r="G34" s="22">
        <f t="shared" si="14"/>
        <v>7434.4757760000002</v>
      </c>
      <c r="H34" s="22">
        <f t="shared" si="14"/>
        <v>7434.4757760000002</v>
      </c>
      <c r="I34" s="22">
        <f t="shared" si="14"/>
        <v>7434.4757760000002</v>
      </c>
      <c r="J34" s="22">
        <f t="shared" si="14"/>
        <v>7434.4757760000002</v>
      </c>
      <c r="K34" s="22">
        <f t="shared" si="14"/>
        <v>7434.4757760000002</v>
      </c>
      <c r="L34" s="22">
        <f t="shared" si="14"/>
        <v>7434.4757760000002</v>
      </c>
      <c r="M34" s="22">
        <f t="shared" si="14"/>
        <v>7434.4757760000002</v>
      </c>
      <c r="N34" s="22">
        <f t="shared" si="14"/>
        <v>7434.4757760000002</v>
      </c>
      <c r="O34" s="22">
        <f t="shared" si="14"/>
        <v>7434.4757760000002</v>
      </c>
      <c r="P34" s="22">
        <f t="shared" si="14"/>
        <v>7434.4757760000002</v>
      </c>
      <c r="Q34" s="22">
        <f t="shared" si="14"/>
        <v>7434.4757760000002</v>
      </c>
      <c r="R34" s="22">
        <f t="shared" si="14"/>
        <v>7434.4757760000002</v>
      </c>
      <c r="S34" s="22">
        <f t="shared" si="14"/>
        <v>7434.4757760000002</v>
      </c>
      <c r="T34" s="22">
        <f t="shared" si="14"/>
        <v>7434.4757760000002</v>
      </c>
      <c r="U34" s="22">
        <f t="shared" si="14"/>
        <v>7434.4757760000002</v>
      </c>
      <c r="V34" s="22">
        <f t="shared" si="14"/>
        <v>7434.4757760000002</v>
      </c>
      <c r="W34" s="22">
        <f t="shared" si="14"/>
        <v>7434.4757760000002</v>
      </c>
      <c r="X34" s="22">
        <f t="shared" si="14"/>
        <v>7434.4757760000002</v>
      </c>
      <c r="Y34" s="22">
        <f t="shared" si="14"/>
        <v>7434.4757760000002</v>
      </c>
      <c r="Z34" s="22">
        <f t="shared" si="14"/>
        <v>7434.4757760000002</v>
      </c>
      <c r="AA34" s="22">
        <f t="shared" si="14"/>
        <v>7434.4757760000002</v>
      </c>
      <c r="AB34" s="22">
        <f t="shared" si="14"/>
        <v>7434.4757760000002</v>
      </c>
    </row>
    <row r="36" spans="4:28" x14ac:dyDescent="0.2">
      <c r="D36" t="s">
        <v>101</v>
      </c>
      <c r="E36" s="22">
        <f>SUM(E34:P34)</f>
        <v>89213.709312000021</v>
      </c>
    </row>
    <row r="37" spans="4:28" x14ac:dyDescent="0.2">
      <c r="D37" t="s">
        <v>102</v>
      </c>
      <c r="E37" s="22">
        <f>SUM(Q34:AB34)</f>
        <v>89213.709312000021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16CC-877F-1342-ACE4-601F749A3EB7}">
  <dimension ref="A2:H15"/>
  <sheetViews>
    <sheetView workbookViewId="0">
      <selection activeCell="F7" sqref="F7"/>
    </sheetView>
  </sheetViews>
  <sheetFormatPr baseColWidth="10" defaultRowHeight="16" x14ac:dyDescent="0.2"/>
  <cols>
    <col min="1" max="1" width="15.1640625" bestFit="1" customWidth="1"/>
    <col min="5" max="5" width="23.83203125" bestFit="1" customWidth="1"/>
  </cols>
  <sheetData>
    <row r="2" spans="1:8" x14ac:dyDescent="0.2">
      <c r="A2" s="23" t="s">
        <v>74</v>
      </c>
      <c r="B2" s="12">
        <f>'unit economics'!C23</f>
        <v>3.78728</v>
      </c>
      <c r="F2" s="3" t="s">
        <v>21</v>
      </c>
      <c r="G2" s="3" t="s">
        <v>22</v>
      </c>
      <c r="H2" s="3" t="s">
        <v>23</v>
      </c>
    </row>
    <row r="3" spans="1:8" x14ac:dyDescent="0.2">
      <c r="A3" s="23" t="s">
        <v>95</v>
      </c>
      <c r="B3" s="24">
        <f>'unit economics'!C39</f>
        <v>16.634208000000001</v>
      </c>
      <c r="E3" t="s">
        <v>24</v>
      </c>
      <c r="F3" s="4">
        <v>250</v>
      </c>
      <c r="G3" s="4">
        <v>50</v>
      </c>
      <c r="H3" s="4">
        <v>20</v>
      </c>
    </row>
    <row r="4" spans="1:8" x14ac:dyDescent="0.2">
      <c r="A4" s="23"/>
      <c r="E4" t="s">
        <v>25</v>
      </c>
      <c r="F4" s="5">
        <v>0.5</v>
      </c>
      <c r="G4" s="5">
        <v>0.75</v>
      </c>
      <c r="H4" s="5">
        <v>0.2</v>
      </c>
    </row>
    <row r="5" spans="1:8" x14ac:dyDescent="0.2">
      <c r="A5" s="23" t="s">
        <v>75</v>
      </c>
      <c r="B5" s="12">
        <f>'unit economics'!D9</f>
        <v>0.11440000000000002</v>
      </c>
      <c r="E5" t="s">
        <v>26</v>
      </c>
      <c r="F5" s="5">
        <v>0.2</v>
      </c>
      <c r="G5" s="5">
        <v>0.5</v>
      </c>
      <c r="H5" s="5">
        <v>0.1</v>
      </c>
    </row>
    <row r="6" spans="1:8" x14ac:dyDescent="0.2">
      <c r="A6" s="23" t="s">
        <v>76</v>
      </c>
      <c r="B6" s="24">
        <f>'unit economics'!D36</f>
        <v>13.861840000000001</v>
      </c>
      <c r="E6" t="s">
        <v>105</v>
      </c>
      <c r="F6" s="4">
        <v>1</v>
      </c>
      <c r="G6" s="4">
        <v>4</v>
      </c>
      <c r="H6" s="4">
        <v>6</v>
      </c>
    </row>
    <row r="7" spans="1:8" x14ac:dyDescent="0.2">
      <c r="A7" s="23"/>
      <c r="E7" t="s">
        <v>106</v>
      </c>
      <c r="F7" s="4">
        <v>2</v>
      </c>
      <c r="G7" s="4">
        <v>4</v>
      </c>
      <c r="H7" s="4">
        <v>2</v>
      </c>
    </row>
    <row r="8" spans="1:8" x14ac:dyDescent="0.2">
      <c r="A8" s="23"/>
      <c r="E8" t="s">
        <v>107</v>
      </c>
      <c r="F8" s="4">
        <v>4</v>
      </c>
      <c r="G8" s="4">
        <v>5</v>
      </c>
      <c r="H8" s="4">
        <v>4</v>
      </c>
    </row>
    <row r="9" spans="1:8" x14ac:dyDescent="0.2">
      <c r="A9" s="23" t="s">
        <v>77</v>
      </c>
      <c r="B9" s="12">
        <v>5</v>
      </c>
    </row>
    <row r="10" spans="1:8" x14ac:dyDescent="0.2">
      <c r="A10" s="23"/>
    </row>
    <row r="12" spans="1:8" x14ac:dyDescent="0.2">
      <c r="A12" t="s">
        <v>108</v>
      </c>
      <c r="B12" s="27">
        <v>15</v>
      </c>
    </row>
    <row r="13" spans="1:8" x14ac:dyDescent="0.2">
      <c r="A13" t="s">
        <v>109</v>
      </c>
      <c r="B13">
        <v>1</v>
      </c>
    </row>
    <row r="15" spans="1:8" x14ac:dyDescent="0.2">
      <c r="A15" t="s">
        <v>135</v>
      </c>
      <c r="B15">
        <v>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7C64-B529-BB41-A438-440C676E3BC6}">
  <dimension ref="A1:AC45"/>
  <sheetViews>
    <sheetView workbookViewId="0">
      <selection activeCell="B24" sqref="B24"/>
    </sheetView>
  </sheetViews>
  <sheetFormatPr baseColWidth="10" defaultColWidth="0" defaultRowHeight="16" x14ac:dyDescent="0.2"/>
  <cols>
    <col min="1" max="1" width="22.83203125" bestFit="1" customWidth="1"/>
    <col min="2" max="3" width="10.83203125" customWidth="1"/>
    <col min="4" max="4" width="21.1640625" bestFit="1" customWidth="1"/>
    <col min="5" max="28" width="10.83203125" customWidth="1"/>
    <col min="29" max="29" width="0" hidden="1" customWidth="1"/>
    <col min="30" max="16384" width="10.83203125" hidden="1"/>
  </cols>
  <sheetData>
    <row r="1" spans="1:28" x14ac:dyDescent="0.2">
      <c r="A1" s="23" t="s">
        <v>74</v>
      </c>
      <c r="B1" s="12">
        <f>'Surprise box'!B1</f>
        <v>3.78728</v>
      </c>
      <c r="D1" t="s">
        <v>40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">
      <c r="A2" s="23" t="s">
        <v>95</v>
      </c>
      <c r="B2" s="24">
        <f>'Surprise box'!B2</f>
        <v>16.634208000000001</v>
      </c>
      <c r="D2" t="s">
        <v>134</v>
      </c>
      <c r="E2">
        <f>IF(E1&gt;='Growth Plan'!$F$6,1,0)</f>
        <v>1</v>
      </c>
      <c r="F2">
        <f>IF(F1&gt;'Growth Plan'!$F$6,1,0)</f>
        <v>1</v>
      </c>
      <c r="G2">
        <f>IF(G1&gt;'Growth Plan'!$F$6,1,0)</f>
        <v>1</v>
      </c>
      <c r="H2">
        <f>IF(H1&gt;'Growth Plan'!$F$6,1,0)</f>
        <v>1</v>
      </c>
      <c r="I2">
        <f>IF(I1&gt;'Growth Plan'!$F$6,1,0)</f>
        <v>1</v>
      </c>
      <c r="J2">
        <f>IF(J1&gt;'Growth Plan'!$F$6,1,0)</f>
        <v>1</v>
      </c>
      <c r="K2">
        <f>IF(K1&gt;'Growth Plan'!$F$6,1,0)</f>
        <v>1</v>
      </c>
      <c r="L2">
        <f>IF(L1&gt;'Growth Plan'!$F$6,1,0)</f>
        <v>1</v>
      </c>
      <c r="M2">
        <f>IF(M1&gt;'Growth Plan'!$F$6,1,0)</f>
        <v>1</v>
      </c>
      <c r="N2">
        <f>IF(N1&gt;'Growth Plan'!$F$6,1,0)</f>
        <v>1</v>
      </c>
      <c r="O2">
        <f>IF(O1&gt;'Growth Plan'!$F$6,1,0)</f>
        <v>1</v>
      </c>
      <c r="P2">
        <f>IF(P1&gt;'Growth Plan'!$F$6,1,0)</f>
        <v>1</v>
      </c>
      <c r="Q2">
        <f>IF(Q1&gt;'Growth Plan'!$F$6,1,0)</f>
        <v>1</v>
      </c>
      <c r="R2">
        <f>IF(R1&gt;'Growth Plan'!$F$6,1,0)</f>
        <v>1</v>
      </c>
      <c r="S2">
        <f>IF(S1&gt;'Growth Plan'!$F$6,1,0)</f>
        <v>1</v>
      </c>
      <c r="T2">
        <f>IF(T1&gt;'Growth Plan'!$F$6,1,0)</f>
        <v>1</v>
      </c>
      <c r="U2">
        <f>IF(U1&gt;'Growth Plan'!$F$6,1,0)</f>
        <v>1</v>
      </c>
      <c r="V2">
        <f>IF(V1&gt;'Growth Plan'!$F$6,1,0)</f>
        <v>1</v>
      </c>
      <c r="W2">
        <f>IF(W1&gt;'Growth Plan'!$F$6,1,0)</f>
        <v>1</v>
      </c>
      <c r="X2">
        <f>IF(X1&gt;'Growth Plan'!$F$6,1,0)</f>
        <v>1</v>
      </c>
      <c r="Y2">
        <f>IF(Y1&gt;'Growth Plan'!$F$6,1,0)</f>
        <v>1</v>
      </c>
      <c r="Z2">
        <f>IF(Z1&gt;'Growth Plan'!$F$6,1,0)</f>
        <v>1</v>
      </c>
      <c r="AA2">
        <f>IF(AA1&gt;'Growth Plan'!$F$6,1,0)</f>
        <v>1</v>
      </c>
      <c r="AB2">
        <f>IF(AB1&gt;'Growth Plan'!$F$6,1,0)</f>
        <v>1</v>
      </c>
    </row>
    <row r="3" spans="1:28" x14ac:dyDescent="0.2">
      <c r="A3" s="23"/>
      <c r="D3" t="s">
        <v>110</v>
      </c>
      <c r="E3">
        <f>IF(E1&gt;='Growth Plan'!$F$6,'Growth Plan'!$B$15,0)</f>
        <v>8</v>
      </c>
      <c r="F3">
        <f>IF(F1&gt;='Growth Plan'!$F$6,'Growth Plan'!$B$15,0)</f>
        <v>8</v>
      </c>
      <c r="G3">
        <f>IF(G1&gt;='Growth Plan'!$F$6,'Growth Plan'!$B$15,0)</f>
        <v>8</v>
      </c>
      <c r="H3">
        <f>IF(H1&gt;='Growth Plan'!$F$6,'Growth Plan'!$B$15,0)</f>
        <v>8</v>
      </c>
      <c r="I3">
        <f>IF(I1&gt;='Growth Plan'!$F$6,'Growth Plan'!$B$15,0)</f>
        <v>8</v>
      </c>
      <c r="J3">
        <f>IF(J1&gt;='Growth Plan'!$F$6,'Growth Plan'!$B$15,0)</f>
        <v>8</v>
      </c>
      <c r="K3">
        <f>IF(K1&gt;='Growth Plan'!$F$6,'Growth Plan'!$B$15,0)</f>
        <v>8</v>
      </c>
      <c r="L3">
        <f>IF(L1&gt;='Growth Plan'!$F$6,'Growth Plan'!$B$15,0)</f>
        <v>8</v>
      </c>
      <c r="M3">
        <f>IF(M1&gt;='Growth Plan'!$F$6,'Growth Plan'!$B$15,0)</f>
        <v>8</v>
      </c>
      <c r="N3">
        <f>IF(N1&gt;='Growth Plan'!$F$6,'Growth Plan'!$B$15,0)</f>
        <v>8</v>
      </c>
      <c r="O3">
        <f>IF(O1&gt;='Growth Plan'!$F$6,'Growth Plan'!$B$15,0)</f>
        <v>8</v>
      </c>
      <c r="P3">
        <f>IF(P1&gt;='Growth Plan'!$F$6,'Growth Plan'!$B$15,0)</f>
        <v>8</v>
      </c>
      <c r="Q3">
        <f>IF(Q1&gt;='Growth Plan'!$F$6,'Growth Plan'!$B$15,0)</f>
        <v>8</v>
      </c>
      <c r="R3">
        <f>IF(R1&gt;='Growth Plan'!$F$6,'Growth Plan'!$B$15,0)</f>
        <v>8</v>
      </c>
      <c r="S3">
        <f>IF(S1&gt;='Growth Plan'!$F$6,'Growth Plan'!$B$15,0)</f>
        <v>8</v>
      </c>
      <c r="T3">
        <f>IF(T1&gt;='Growth Plan'!$F$6,'Growth Plan'!$B$15,0)</f>
        <v>8</v>
      </c>
      <c r="U3">
        <f>IF(U1&gt;='Growth Plan'!$F$6,'Growth Plan'!$B$15,0)</f>
        <v>8</v>
      </c>
      <c r="V3">
        <f>IF(V1&gt;='Growth Plan'!$F$6,'Growth Plan'!$B$15,0)</f>
        <v>8</v>
      </c>
      <c r="W3">
        <f>IF(W1&gt;='Growth Plan'!$F$6,'Growth Plan'!$B$15,0)</f>
        <v>8</v>
      </c>
      <c r="X3">
        <f>IF(X1&gt;='Growth Plan'!$F$6,'Growth Plan'!$B$15,0)</f>
        <v>8</v>
      </c>
      <c r="Y3">
        <f>IF(Y1&gt;='Growth Plan'!$F$6,'Growth Plan'!$B$15,0)</f>
        <v>8</v>
      </c>
      <c r="Z3">
        <f>IF(Z1&gt;='Growth Plan'!$F$6,'Growth Plan'!$B$15,0)</f>
        <v>8</v>
      </c>
      <c r="AA3">
        <f>IF(AA1&gt;='Growth Plan'!$F$6,'Growth Plan'!$B$15,0)</f>
        <v>8</v>
      </c>
      <c r="AB3">
        <f>IF(AB1&gt;='Growth Plan'!$F$6,'Growth Plan'!$B$15,0)</f>
        <v>8</v>
      </c>
    </row>
    <row r="4" spans="1:28" x14ac:dyDescent="0.2">
      <c r="A4" s="23" t="s">
        <v>75</v>
      </c>
      <c r="B4" s="12">
        <f>'unit economics'!D9</f>
        <v>0.11440000000000002</v>
      </c>
    </row>
    <row r="5" spans="1:28" x14ac:dyDescent="0.2">
      <c r="A5" s="23" t="s">
        <v>76</v>
      </c>
      <c r="B5" s="24">
        <f>'unit economics'!D36</f>
        <v>13.861840000000001</v>
      </c>
    </row>
    <row r="6" spans="1:28" x14ac:dyDescent="0.2">
      <c r="A6" s="23"/>
      <c r="D6" t="s">
        <v>111</v>
      </c>
    </row>
    <row r="7" spans="1:28" x14ac:dyDescent="0.2">
      <c r="A7" s="23"/>
      <c r="D7" t="s">
        <v>112</v>
      </c>
      <c r="E7">
        <f>'Growth Plan'!$F$3</f>
        <v>250</v>
      </c>
      <c r="F7">
        <f>'Growth Plan'!$F$3</f>
        <v>250</v>
      </c>
      <c r="G7">
        <f>'Growth Plan'!$F$3</f>
        <v>250</v>
      </c>
      <c r="H7">
        <f>'Growth Plan'!$F$3</f>
        <v>250</v>
      </c>
      <c r="I7">
        <f>'Growth Plan'!$F$3</f>
        <v>250</v>
      </c>
      <c r="J7">
        <f>'Growth Plan'!$F$3</f>
        <v>250</v>
      </c>
      <c r="K7">
        <f>'Growth Plan'!$F$3</f>
        <v>250</v>
      </c>
      <c r="L7">
        <f>'Growth Plan'!$F$3</f>
        <v>250</v>
      </c>
      <c r="M7">
        <f>'Growth Plan'!$F$3</f>
        <v>250</v>
      </c>
      <c r="N7">
        <f>'Growth Plan'!$F$3</f>
        <v>250</v>
      </c>
      <c r="O7">
        <f>'Growth Plan'!$F$3</f>
        <v>250</v>
      </c>
      <c r="P7">
        <f>'Growth Plan'!$F$3</f>
        <v>250</v>
      </c>
      <c r="Q7">
        <f>'Growth Plan'!$F$3</f>
        <v>250</v>
      </c>
      <c r="R7">
        <f>'Growth Plan'!$F$3</f>
        <v>250</v>
      </c>
      <c r="S7">
        <f>'Growth Plan'!$F$3</f>
        <v>250</v>
      </c>
      <c r="T7">
        <f>'Growth Plan'!$F$3</f>
        <v>250</v>
      </c>
      <c r="U7">
        <f>'Growth Plan'!$F$3</f>
        <v>250</v>
      </c>
      <c r="V7">
        <f>'Growth Plan'!$F$3</f>
        <v>250</v>
      </c>
      <c r="W7">
        <f>'Growth Plan'!$F$3</f>
        <v>250</v>
      </c>
      <c r="X7">
        <f>'Growth Plan'!$F$3</f>
        <v>250</v>
      </c>
      <c r="Y7">
        <f>'Growth Plan'!$F$3</f>
        <v>250</v>
      </c>
      <c r="Z7">
        <f>'Growth Plan'!$F$3</f>
        <v>250</v>
      </c>
      <c r="AA7">
        <f>'Growth Plan'!$F$3</f>
        <v>250</v>
      </c>
      <c r="AB7">
        <f>'Growth Plan'!$F$3</f>
        <v>250</v>
      </c>
    </row>
    <row r="8" spans="1:28" x14ac:dyDescent="0.2">
      <c r="A8" s="23" t="s">
        <v>77</v>
      </c>
      <c r="B8" s="12">
        <v>5</v>
      </c>
      <c r="D8" t="s">
        <v>113</v>
      </c>
      <c r="E8">
        <f>E7*$B$8</f>
        <v>1250</v>
      </c>
      <c r="F8">
        <f t="shared" ref="F8:AB8" si="0">F7*$B$8</f>
        <v>1250</v>
      </c>
      <c r="G8">
        <f t="shared" si="0"/>
        <v>1250</v>
      </c>
      <c r="H8">
        <f t="shared" si="0"/>
        <v>1250</v>
      </c>
      <c r="I8">
        <f t="shared" si="0"/>
        <v>1250</v>
      </c>
      <c r="J8">
        <f t="shared" si="0"/>
        <v>1250</v>
      </c>
      <c r="K8">
        <f t="shared" si="0"/>
        <v>1250</v>
      </c>
      <c r="L8">
        <f t="shared" si="0"/>
        <v>1250</v>
      </c>
      <c r="M8">
        <f t="shared" si="0"/>
        <v>1250</v>
      </c>
      <c r="N8">
        <f t="shared" si="0"/>
        <v>1250</v>
      </c>
      <c r="O8">
        <f t="shared" si="0"/>
        <v>1250</v>
      </c>
      <c r="P8">
        <f t="shared" si="0"/>
        <v>1250</v>
      </c>
      <c r="Q8">
        <f t="shared" si="0"/>
        <v>1250</v>
      </c>
      <c r="R8">
        <f t="shared" si="0"/>
        <v>1250</v>
      </c>
      <c r="S8">
        <f t="shared" si="0"/>
        <v>1250</v>
      </c>
      <c r="T8">
        <f t="shared" si="0"/>
        <v>1250</v>
      </c>
      <c r="U8">
        <f t="shared" si="0"/>
        <v>1250</v>
      </c>
      <c r="V8">
        <f t="shared" si="0"/>
        <v>1250</v>
      </c>
      <c r="W8">
        <f t="shared" si="0"/>
        <v>1250</v>
      </c>
      <c r="X8">
        <f t="shared" si="0"/>
        <v>1250</v>
      </c>
      <c r="Y8">
        <f t="shared" si="0"/>
        <v>1250</v>
      </c>
      <c r="Z8">
        <f t="shared" si="0"/>
        <v>1250</v>
      </c>
      <c r="AA8">
        <f t="shared" si="0"/>
        <v>1250</v>
      </c>
      <c r="AB8">
        <f t="shared" si="0"/>
        <v>1250</v>
      </c>
    </row>
    <row r="9" spans="1:28" x14ac:dyDescent="0.2">
      <c r="A9" s="23"/>
      <c r="D9" t="s">
        <v>114</v>
      </c>
      <c r="E9">
        <f>E8*E3</f>
        <v>10000</v>
      </c>
      <c r="F9">
        <f t="shared" ref="F9:AB9" si="1">F8*F3</f>
        <v>10000</v>
      </c>
      <c r="G9">
        <f t="shared" si="1"/>
        <v>10000</v>
      </c>
      <c r="H9">
        <f t="shared" si="1"/>
        <v>10000</v>
      </c>
      <c r="I9">
        <f t="shared" si="1"/>
        <v>10000</v>
      </c>
      <c r="J9">
        <f t="shared" si="1"/>
        <v>10000</v>
      </c>
      <c r="K9">
        <f t="shared" si="1"/>
        <v>10000</v>
      </c>
      <c r="L9">
        <f t="shared" si="1"/>
        <v>10000</v>
      </c>
      <c r="M9">
        <f t="shared" si="1"/>
        <v>10000</v>
      </c>
      <c r="N9">
        <f t="shared" si="1"/>
        <v>10000</v>
      </c>
      <c r="O9">
        <f t="shared" si="1"/>
        <v>10000</v>
      </c>
      <c r="P9">
        <f t="shared" si="1"/>
        <v>10000</v>
      </c>
      <c r="Q9">
        <f t="shared" si="1"/>
        <v>10000</v>
      </c>
      <c r="R9">
        <f t="shared" si="1"/>
        <v>10000</v>
      </c>
      <c r="S9">
        <f t="shared" si="1"/>
        <v>10000</v>
      </c>
      <c r="T9">
        <f t="shared" si="1"/>
        <v>10000</v>
      </c>
      <c r="U9">
        <f t="shared" si="1"/>
        <v>10000</v>
      </c>
      <c r="V9">
        <f t="shared" si="1"/>
        <v>10000</v>
      </c>
      <c r="W9">
        <f t="shared" si="1"/>
        <v>10000</v>
      </c>
      <c r="X9">
        <f t="shared" si="1"/>
        <v>10000</v>
      </c>
      <c r="Y9">
        <f t="shared" si="1"/>
        <v>10000</v>
      </c>
      <c r="Z9">
        <f t="shared" si="1"/>
        <v>10000</v>
      </c>
      <c r="AA9">
        <f t="shared" si="1"/>
        <v>10000</v>
      </c>
      <c r="AB9">
        <f t="shared" si="1"/>
        <v>10000</v>
      </c>
    </row>
    <row r="11" spans="1:28" x14ac:dyDescent="0.2">
      <c r="A11" s="23" t="s">
        <v>108</v>
      </c>
      <c r="B11" s="27">
        <v>15</v>
      </c>
      <c r="D11" t="s">
        <v>48</v>
      </c>
    </row>
    <row r="12" spans="1:28" x14ac:dyDescent="0.2">
      <c r="A12" s="23" t="s">
        <v>109</v>
      </c>
      <c r="B12">
        <v>1</v>
      </c>
      <c r="D12" t="s">
        <v>83</v>
      </c>
      <c r="E12" s="28">
        <f>'Growth Plan'!$F$4</f>
        <v>0.5</v>
      </c>
      <c r="F12" s="28">
        <f>'Growth Plan'!$F$4</f>
        <v>0.5</v>
      </c>
      <c r="G12" s="28">
        <f>'Growth Plan'!$F$4</f>
        <v>0.5</v>
      </c>
      <c r="H12" s="28">
        <f>'Growth Plan'!$F$4</f>
        <v>0.5</v>
      </c>
      <c r="I12" s="28">
        <f>'Growth Plan'!$F$4</f>
        <v>0.5</v>
      </c>
      <c r="J12" s="28">
        <f>'Growth Plan'!$F$4</f>
        <v>0.5</v>
      </c>
      <c r="K12" s="28">
        <f>'Growth Plan'!$F$4</f>
        <v>0.5</v>
      </c>
      <c r="L12" s="28">
        <f>'Growth Plan'!$F$4</f>
        <v>0.5</v>
      </c>
      <c r="M12" s="28">
        <f>'Growth Plan'!$F$4</f>
        <v>0.5</v>
      </c>
      <c r="N12" s="28">
        <f>'Growth Plan'!$F$4</f>
        <v>0.5</v>
      </c>
      <c r="O12" s="28">
        <f>'Growth Plan'!$F$4</f>
        <v>0.5</v>
      </c>
      <c r="P12" s="28">
        <f>'Growth Plan'!$F$4</f>
        <v>0.5</v>
      </c>
      <c r="Q12" s="28">
        <f>'Growth Plan'!$F$4</f>
        <v>0.5</v>
      </c>
      <c r="R12" s="28">
        <f>'Growth Plan'!$F$4</f>
        <v>0.5</v>
      </c>
      <c r="S12" s="28">
        <f>'Growth Plan'!$F$4</f>
        <v>0.5</v>
      </c>
      <c r="T12" s="28">
        <f>'Growth Plan'!$F$4</f>
        <v>0.5</v>
      </c>
      <c r="U12" s="28">
        <f>'Growth Plan'!$F$4</f>
        <v>0.5</v>
      </c>
      <c r="V12" s="28">
        <f>'Growth Plan'!$F$4</f>
        <v>0.5</v>
      </c>
      <c r="W12" s="28">
        <f>'Growth Plan'!$F$4</f>
        <v>0.5</v>
      </c>
      <c r="X12" s="28">
        <f>'Growth Plan'!$F$4</f>
        <v>0.5</v>
      </c>
      <c r="Y12" s="28">
        <f>'Growth Plan'!$F$4</f>
        <v>0.5</v>
      </c>
      <c r="Z12" s="28">
        <f>'Growth Plan'!$F$4</f>
        <v>0.5</v>
      </c>
      <c r="AA12" s="28">
        <f>'Growth Plan'!$F$4</f>
        <v>0.5</v>
      </c>
      <c r="AB12" s="28">
        <f>'Growth Plan'!$F$4</f>
        <v>0.5</v>
      </c>
    </row>
    <row r="13" spans="1:28" x14ac:dyDescent="0.2">
      <c r="D13" t="s">
        <v>115</v>
      </c>
      <c r="E13">
        <f>E9*E12</f>
        <v>5000</v>
      </c>
      <c r="F13">
        <f t="shared" ref="F13:AB13" si="2">F9*F12</f>
        <v>5000</v>
      </c>
      <c r="G13">
        <f t="shared" si="2"/>
        <v>5000</v>
      </c>
      <c r="H13">
        <f t="shared" si="2"/>
        <v>5000</v>
      </c>
      <c r="I13">
        <f t="shared" si="2"/>
        <v>5000</v>
      </c>
      <c r="J13">
        <f t="shared" si="2"/>
        <v>5000</v>
      </c>
      <c r="K13">
        <f t="shared" si="2"/>
        <v>5000</v>
      </c>
      <c r="L13">
        <f t="shared" si="2"/>
        <v>5000</v>
      </c>
      <c r="M13">
        <f t="shared" si="2"/>
        <v>5000</v>
      </c>
      <c r="N13">
        <f t="shared" si="2"/>
        <v>5000</v>
      </c>
      <c r="O13">
        <f t="shared" si="2"/>
        <v>5000</v>
      </c>
      <c r="P13">
        <f t="shared" si="2"/>
        <v>5000</v>
      </c>
      <c r="Q13">
        <f t="shared" si="2"/>
        <v>5000</v>
      </c>
      <c r="R13">
        <f t="shared" si="2"/>
        <v>5000</v>
      </c>
      <c r="S13">
        <f t="shared" si="2"/>
        <v>5000</v>
      </c>
      <c r="T13">
        <f t="shared" si="2"/>
        <v>5000</v>
      </c>
      <c r="U13">
        <f t="shared" si="2"/>
        <v>5000</v>
      </c>
      <c r="V13">
        <f t="shared" si="2"/>
        <v>5000</v>
      </c>
      <c r="W13">
        <f t="shared" si="2"/>
        <v>5000</v>
      </c>
      <c r="X13">
        <f t="shared" si="2"/>
        <v>5000</v>
      </c>
      <c r="Y13">
        <f t="shared" si="2"/>
        <v>5000</v>
      </c>
      <c r="Z13">
        <f t="shared" si="2"/>
        <v>5000</v>
      </c>
      <c r="AA13">
        <f t="shared" si="2"/>
        <v>5000</v>
      </c>
      <c r="AB13">
        <f t="shared" si="2"/>
        <v>5000</v>
      </c>
    </row>
    <row r="15" spans="1:28" x14ac:dyDescent="0.2">
      <c r="D15" t="s">
        <v>51</v>
      </c>
    </row>
    <row r="16" spans="1:28" x14ac:dyDescent="0.2">
      <c r="D16" t="s">
        <v>116</v>
      </c>
      <c r="E16" s="28">
        <f>'Growth Plan'!$F5</f>
        <v>0.2</v>
      </c>
      <c r="F16" s="28">
        <f>'Growth Plan'!$F5</f>
        <v>0.2</v>
      </c>
      <c r="G16" s="28">
        <f>'Growth Plan'!$F5</f>
        <v>0.2</v>
      </c>
      <c r="H16" s="28">
        <f>'Growth Plan'!$F5</f>
        <v>0.2</v>
      </c>
      <c r="I16" s="28">
        <f>'Growth Plan'!$F5</f>
        <v>0.2</v>
      </c>
      <c r="J16" s="28">
        <f>'Growth Plan'!$F5</f>
        <v>0.2</v>
      </c>
      <c r="K16" s="28">
        <f>'Growth Plan'!$F5</f>
        <v>0.2</v>
      </c>
      <c r="L16" s="28">
        <f>'Growth Plan'!$F5</f>
        <v>0.2</v>
      </c>
      <c r="M16" s="28">
        <f>'Growth Plan'!$F5</f>
        <v>0.2</v>
      </c>
      <c r="N16" s="28">
        <f>'Growth Plan'!$F5</f>
        <v>0.2</v>
      </c>
      <c r="O16" s="28">
        <f>'Growth Plan'!$F5</f>
        <v>0.2</v>
      </c>
      <c r="P16" s="28">
        <f>'Growth Plan'!$F5</f>
        <v>0.2</v>
      </c>
      <c r="Q16" s="28">
        <f>'Growth Plan'!$F5</f>
        <v>0.2</v>
      </c>
      <c r="R16" s="28">
        <f>'Growth Plan'!$F5</f>
        <v>0.2</v>
      </c>
      <c r="S16" s="28">
        <f>'Growth Plan'!$F5</f>
        <v>0.2</v>
      </c>
      <c r="T16" s="28">
        <f>'Growth Plan'!$F5</f>
        <v>0.2</v>
      </c>
      <c r="U16" s="28">
        <f>'Growth Plan'!$F5</f>
        <v>0.2</v>
      </c>
      <c r="V16" s="28">
        <f>'Growth Plan'!$F5</f>
        <v>0.2</v>
      </c>
      <c r="W16" s="28">
        <f>'Growth Plan'!$F5</f>
        <v>0.2</v>
      </c>
      <c r="X16" s="28">
        <f>'Growth Plan'!$F5</f>
        <v>0.2</v>
      </c>
      <c r="Y16" s="28">
        <f>'Growth Plan'!$F5</f>
        <v>0.2</v>
      </c>
      <c r="Z16" s="28">
        <f>'Growth Plan'!$F5</f>
        <v>0.2</v>
      </c>
      <c r="AA16" s="28">
        <f>'Growth Plan'!$F5</f>
        <v>0.2</v>
      </c>
      <c r="AB16" s="28">
        <f>'Growth Plan'!$F5</f>
        <v>0.2</v>
      </c>
    </row>
    <row r="17" spans="4:28" x14ac:dyDescent="0.2">
      <c r="D17" t="s">
        <v>117</v>
      </c>
      <c r="E17">
        <f>E16*E13</f>
        <v>1000</v>
      </c>
      <c r="F17">
        <f t="shared" ref="F17:AB17" si="3">F16*F13</f>
        <v>1000</v>
      </c>
      <c r="G17">
        <f t="shared" si="3"/>
        <v>1000</v>
      </c>
      <c r="H17">
        <f t="shared" si="3"/>
        <v>1000</v>
      </c>
      <c r="I17">
        <f t="shared" si="3"/>
        <v>1000</v>
      </c>
      <c r="J17">
        <f t="shared" si="3"/>
        <v>1000</v>
      </c>
      <c r="K17">
        <f t="shared" si="3"/>
        <v>1000</v>
      </c>
      <c r="L17">
        <f t="shared" si="3"/>
        <v>1000</v>
      </c>
      <c r="M17">
        <f t="shared" si="3"/>
        <v>1000</v>
      </c>
      <c r="N17">
        <f t="shared" si="3"/>
        <v>1000</v>
      </c>
      <c r="O17">
        <f t="shared" si="3"/>
        <v>1000</v>
      </c>
      <c r="P17">
        <f t="shared" si="3"/>
        <v>1000</v>
      </c>
      <c r="Q17">
        <f t="shared" si="3"/>
        <v>1000</v>
      </c>
      <c r="R17">
        <f t="shared" si="3"/>
        <v>1000</v>
      </c>
      <c r="S17">
        <f t="shared" si="3"/>
        <v>1000</v>
      </c>
      <c r="T17">
        <f t="shared" si="3"/>
        <v>1000</v>
      </c>
      <c r="U17">
        <f t="shared" si="3"/>
        <v>1000</v>
      </c>
      <c r="V17">
        <f t="shared" si="3"/>
        <v>1000</v>
      </c>
      <c r="W17">
        <f t="shared" si="3"/>
        <v>1000</v>
      </c>
      <c r="X17">
        <f t="shared" si="3"/>
        <v>1000</v>
      </c>
      <c r="Y17">
        <f t="shared" si="3"/>
        <v>1000</v>
      </c>
      <c r="Z17">
        <f t="shared" si="3"/>
        <v>1000</v>
      </c>
      <c r="AA17">
        <f t="shared" si="3"/>
        <v>1000</v>
      </c>
      <c r="AB17">
        <f t="shared" si="3"/>
        <v>1000</v>
      </c>
    </row>
    <row r="19" spans="4:28" x14ac:dyDescent="0.2">
      <c r="D19" t="s">
        <v>118</v>
      </c>
    </row>
    <row r="20" spans="4:28" x14ac:dyDescent="0.2">
      <c r="D20" t="s">
        <v>89</v>
      </c>
      <c r="E20" s="6">
        <f>'2 years GP projections (FB)'!$E$20</f>
        <v>2</v>
      </c>
      <c r="F20" s="6">
        <f>'2 years GP projections (FB)'!$E$20</f>
        <v>2</v>
      </c>
      <c r="G20" s="6">
        <f>'2 years GP projections (FB)'!$E$20</f>
        <v>2</v>
      </c>
      <c r="H20" s="6">
        <f>'2 years GP projections (FB)'!$E$20</f>
        <v>2</v>
      </c>
      <c r="I20" s="6">
        <f>'2 years GP projections (FB)'!$E$20</f>
        <v>2</v>
      </c>
      <c r="J20" s="6">
        <f>'2 years GP projections (FB)'!$E$20</f>
        <v>2</v>
      </c>
      <c r="K20" s="6">
        <f>'2 years GP projections (FB)'!$E$20</f>
        <v>2</v>
      </c>
      <c r="L20" s="6">
        <f>'2 years GP projections (FB)'!$E$20</f>
        <v>2</v>
      </c>
      <c r="M20" s="6">
        <f>'2 years GP projections (FB)'!$E$20</f>
        <v>2</v>
      </c>
      <c r="N20" s="6">
        <f>'2 years GP projections (FB)'!$E$20</f>
        <v>2</v>
      </c>
      <c r="O20" s="6">
        <f>'2 years GP projections (FB)'!$E$20</f>
        <v>2</v>
      </c>
      <c r="P20" s="6">
        <f>'2 years GP projections (FB)'!$E$20</f>
        <v>2</v>
      </c>
      <c r="Q20" s="6">
        <f>'2 years GP projections (FB)'!$E$20</f>
        <v>2</v>
      </c>
      <c r="R20" s="6">
        <f>'2 years GP projections (FB)'!$E$20</f>
        <v>2</v>
      </c>
      <c r="S20" s="6">
        <f>'2 years GP projections (FB)'!$E$20</f>
        <v>2</v>
      </c>
      <c r="T20" s="6">
        <f>'2 years GP projections (FB)'!$E$20</f>
        <v>2</v>
      </c>
      <c r="U20" s="6">
        <f>'2 years GP projections (FB)'!$E$20</f>
        <v>2</v>
      </c>
      <c r="V20" s="6">
        <f>'2 years GP projections (FB)'!$E$20</f>
        <v>2</v>
      </c>
      <c r="W20" s="6">
        <f>'2 years GP projections (FB)'!$E$20</f>
        <v>2</v>
      </c>
      <c r="X20" s="6">
        <f>'2 years GP projections (FB)'!$E$20</f>
        <v>2</v>
      </c>
      <c r="Y20" s="6">
        <f>'2 years GP projections (FB)'!$E$20</f>
        <v>2</v>
      </c>
      <c r="Z20" s="6">
        <f>'2 years GP projections (FB)'!$E$20</f>
        <v>2</v>
      </c>
      <c r="AA20" s="6">
        <f>'2 years GP projections (FB)'!$E$20</f>
        <v>2</v>
      </c>
      <c r="AB20" s="6">
        <f>'2 years GP projections (FB)'!$E$20</f>
        <v>2</v>
      </c>
    </row>
    <row r="21" spans="4:28" x14ac:dyDescent="0.2">
      <c r="D21" t="s">
        <v>119</v>
      </c>
      <c r="E21">
        <f>E20*E17</f>
        <v>2000</v>
      </c>
      <c r="F21">
        <f t="shared" ref="F21:AB21" si="4">F20*F17</f>
        <v>2000</v>
      </c>
      <c r="G21">
        <f t="shared" si="4"/>
        <v>2000</v>
      </c>
      <c r="H21">
        <f t="shared" si="4"/>
        <v>2000</v>
      </c>
      <c r="I21">
        <f t="shared" si="4"/>
        <v>2000</v>
      </c>
      <c r="J21">
        <f t="shared" si="4"/>
        <v>2000</v>
      </c>
      <c r="K21">
        <f t="shared" si="4"/>
        <v>2000</v>
      </c>
      <c r="L21">
        <f t="shared" si="4"/>
        <v>2000</v>
      </c>
      <c r="M21">
        <f t="shared" si="4"/>
        <v>2000</v>
      </c>
      <c r="N21">
        <f t="shared" si="4"/>
        <v>2000</v>
      </c>
      <c r="O21">
        <f t="shared" si="4"/>
        <v>2000</v>
      </c>
      <c r="P21">
        <f t="shared" si="4"/>
        <v>2000</v>
      </c>
      <c r="Q21">
        <f t="shared" si="4"/>
        <v>2000</v>
      </c>
      <c r="R21">
        <f t="shared" si="4"/>
        <v>2000</v>
      </c>
      <c r="S21">
        <f t="shared" si="4"/>
        <v>2000</v>
      </c>
      <c r="T21">
        <f t="shared" si="4"/>
        <v>2000</v>
      </c>
      <c r="U21">
        <f t="shared" si="4"/>
        <v>2000</v>
      </c>
      <c r="V21">
        <f t="shared" si="4"/>
        <v>2000</v>
      </c>
      <c r="W21">
        <f t="shared" si="4"/>
        <v>2000</v>
      </c>
      <c r="X21">
        <f t="shared" si="4"/>
        <v>2000</v>
      </c>
      <c r="Y21">
        <f t="shared" si="4"/>
        <v>2000</v>
      </c>
      <c r="Z21">
        <f t="shared" si="4"/>
        <v>2000</v>
      </c>
      <c r="AA21">
        <f t="shared" si="4"/>
        <v>2000</v>
      </c>
      <c r="AB21">
        <f t="shared" si="4"/>
        <v>2000</v>
      </c>
    </row>
    <row r="23" spans="4:28" x14ac:dyDescent="0.2">
      <c r="D23" t="s">
        <v>120</v>
      </c>
      <c r="E23">
        <f>'Surprise box'!E22</f>
        <v>4</v>
      </c>
      <c r="F23">
        <f>'Surprise box'!F22</f>
        <v>4</v>
      </c>
      <c r="G23">
        <f>'Surprise box'!G22</f>
        <v>4</v>
      </c>
      <c r="H23">
        <f>'Surprise box'!H22</f>
        <v>4</v>
      </c>
      <c r="I23">
        <f>'Surprise box'!I22</f>
        <v>4</v>
      </c>
      <c r="J23">
        <f>'Surprise box'!J22</f>
        <v>4</v>
      </c>
      <c r="K23">
        <f>'Surprise box'!K22</f>
        <v>4</v>
      </c>
      <c r="L23">
        <f>'Surprise box'!L22</f>
        <v>4</v>
      </c>
      <c r="M23">
        <f>'Surprise box'!M22</f>
        <v>4</v>
      </c>
      <c r="N23">
        <f>'Surprise box'!N22</f>
        <v>4</v>
      </c>
      <c r="O23">
        <f>'Surprise box'!O22</f>
        <v>4</v>
      </c>
      <c r="P23">
        <f>'Surprise box'!P22</f>
        <v>4</v>
      </c>
      <c r="Q23">
        <f>'Surprise box'!Q22</f>
        <v>4</v>
      </c>
      <c r="R23">
        <f>'Surprise box'!R22</f>
        <v>4</v>
      </c>
      <c r="S23">
        <f>'Surprise box'!S22</f>
        <v>4</v>
      </c>
      <c r="T23">
        <f>'Surprise box'!T22</f>
        <v>4</v>
      </c>
      <c r="U23">
        <f>'Surprise box'!U22</f>
        <v>4</v>
      </c>
      <c r="V23">
        <f>'Surprise box'!V22</f>
        <v>4</v>
      </c>
      <c r="W23">
        <f>'Surprise box'!W22</f>
        <v>4</v>
      </c>
      <c r="X23">
        <f>'Surprise box'!X22</f>
        <v>4</v>
      </c>
      <c r="Y23">
        <f>'Surprise box'!Y22</f>
        <v>4</v>
      </c>
      <c r="Z23">
        <f>'Surprise box'!Z22</f>
        <v>4</v>
      </c>
      <c r="AA23">
        <f>'Surprise box'!AA22</f>
        <v>4</v>
      </c>
      <c r="AB23">
        <f>'Surprise box'!AB22</f>
        <v>4</v>
      </c>
    </row>
    <row r="24" spans="4:28" x14ac:dyDescent="0.2">
      <c r="D24" t="s">
        <v>121</v>
      </c>
      <c r="E24">
        <f>E23*E3</f>
        <v>32</v>
      </c>
      <c r="F24">
        <f t="shared" ref="F24:AB24" si="5">F23*F3</f>
        <v>32</v>
      </c>
      <c r="G24">
        <f t="shared" si="5"/>
        <v>32</v>
      </c>
      <c r="H24">
        <f t="shared" si="5"/>
        <v>32</v>
      </c>
      <c r="I24">
        <f t="shared" si="5"/>
        <v>32</v>
      </c>
      <c r="J24">
        <f t="shared" si="5"/>
        <v>32</v>
      </c>
      <c r="K24">
        <f t="shared" si="5"/>
        <v>32</v>
      </c>
      <c r="L24">
        <f t="shared" si="5"/>
        <v>32</v>
      </c>
      <c r="M24">
        <f t="shared" si="5"/>
        <v>32</v>
      </c>
      <c r="N24">
        <f t="shared" si="5"/>
        <v>32</v>
      </c>
      <c r="O24">
        <f t="shared" si="5"/>
        <v>32</v>
      </c>
      <c r="P24">
        <f t="shared" si="5"/>
        <v>32</v>
      </c>
      <c r="Q24">
        <f t="shared" si="5"/>
        <v>32</v>
      </c>
      <c r="R24">
        <f t="shared" si="5"/>
        <v>32</v>
      </c>
      <c r="S24">
        <f t="shared" si="5"/>
        <v>32</v>
      </c>
      <c r="T24">
        <f t="shared" si="5"/>
        <v>32</v>
      </c>
      <c r="U24">
        <f t="shared" si="5"/>
        <v>32</v>
      </c>
      <c r="V24">
        <f t="shared" si="5"/>
        <v>32</v>
      </c>
      <c r="W24">
        <f t="shared" si="5"/>
        <v>32</v>
      </c>
      <c r="X24">
        <f t="shared" si="5"/>
        <v>32</v>
      </c>
      <c r="Y24">
        <f t="shared" si="5"/>
        <v>32</v>
      </c>
      <c r="Z24">
        <f t="shared" si="5"/>
        <v>32</v>
      </c>
      <c r="AA24">
        <f t="shared" si="5"/>
        <v>32</v>
      </c>
      <c r="AB24">
        <f t="shared" si="5"/>
        <v>32</v>
      </c>
    </row>
    <row r="26" spans="4:28" x14ac:dyDescent="0.2">
      <c r="D26" t="s">
        <v>56</v>
      </c>
    </row>
    <row r="27" spans="4:28" x14ac:dyDescent="0.2">
      <c r="D27" t="s">
        <v>89</v>
      </c>
      <c r="E27">
        <f>E21*$B$1</f>
        <v>7574.56</v>
      </c>
      <c r="F27">
        <f t="shared" ref="F27:AB27" si="6">F21*$B$1</f>
        <v>7574.56</v>
      </c>
      <c r="G27">
        <f t="shared" si="6"/>
        <v>7574.56</v>
      </c>
      <c r="H27">
        <f t="shared" si="6"/>
        <v>7574.56</v>
      </c>
      <c r="I27">
        <f t="shared" si="6"/>
        <v>7574.56</v>
      </c>
      <c r="J27">
        <f t="shared" si="6"/>
        <v>7574.56</v>
      </c>
      <c r="K27">
        <f t="shared" si="6"/>
        <v>7574.56</v>
      </c>
      <c r="L27">
        <f t="shared" si="6"/>
        <v>7574.56</v>
      </c>
      <c r="M27">
        <f t="shared" si="6"/>
        <v>7574.56</v>
      </c>
      <c r="N27">
        <f t="shared" si="6"/>
        <v>7574.56</v>
      </c>
      <c r="O27">
        <f t="shared" si="6"/>
        <v>7574.56</v>
      </c>
      <c r="P27">
        <f t="shared" si="6"/>
        <v>7574.56</v>
      </c>
      <c r="Q27">
        <f t="shared" si="6"/>
        <v>7574.56</v>
      </c>
      <c r="R27">
        <f t="shared" si="6"/>
        <v>7574.56</v>
      </c>
      <c r="S27">
        <f t="shared" si="6"/>
        <v>7574.56</v>
      </c>
      <c r="T27">
        <f t="shared" si="6"/>
        <v>7574.56</v>
      </c>
      <c r="U27">
        <f t="shared" si="6"/>
        <v>7574.56</v>
      </c>
      <c r="V27">
        <f t="shared" si="6"/>
        <v>7574.56</v>
      </c>
      <c r="W27">
        <f t="shared" si="6"/>
        <v>7574.56</v>
      </c>
      <c r="X27">
        <f t="shared" si="6"/>
        <v>7574.56</v>
      </c>
      <c r="Y27">
        <f t="shared" si="6"/>
        <v>7574.56</v>
      </c>
      <c r="Z27">
        <f t="shared" si="6"/>
        <v>7574.56</v>
      </c>
      <c r="AA27">
        <f t="shared" si="6"/>
        <v>7574.56</v>
      </c>
      <c r="AB27">
        <f t="shared" si="6"/>
        <v>7574.56</v>
      </c>
    </row>
    <row r="28" spans="4:28" x14ac:dyDescent="0.2">
      <c r="D28" t="s">
        <v>122</v>
      </c>
      <c r="E28" s="21">
        <f>E24*$B$2</f>
        <v>532.29465600000003</v>
      </c>
      <c r="F28" s="21">
        <f t="shared" ref="F28:AB28" si="7">F24*$B$2</f>
        <v>532.29465600000003</v>
      </c>
      <c r="G28" s="21">
        <f t="shared" si="7"/>
        <v>532.29465600000003</v>
      </c>
      <c r="H28" s="21">
        <f t="shared" si="7"/>
        <v>532.29465600000003</v>
      </c>
      <c r="I28" s="21">
        <f t="shared" si="7"/>
        <v>532.29465600000003</v>
      </c>
      <c r="J28" s="21">
        <f t="shared" si="7"/>
        <v>532.29465600000003</v>
      </c>
      <c r="K28" s="21">
        <f t="shared" si="7"/>
        <v>532.29465600000003</v>
      </c>
      <c r="L28" s="21">
        <f t="shared" si="7"/>
        <v>532.29465600000003</v>
      </c>
      <c r="M28" s="21">
        <f t="shared" si="7"/>
        <v>532.29465600000003</v>
      </c>
      <c r="N28" s="21">
        <f t="shared" si="7"/>
        <v>532.29465600000003</v>
      </c>
      <c r="O28" s="21">
        <f t="shared" si="7"/>
        <v>532.29465600000003</v>
      </c>
      <c r="P28" s="21">
        <f t="shared" si="7"/>
        <v>532.29465600000003</v>
      </c>
      <c r="Q28" s="21">
        <f t="shared" si="7"/>
        <v>532.29465600000003</v>
      </c>
      <c r="R28" s="21">
        <f t="shared" si="7"/>
        <v>532.29465600000003</v>
      </c>
      <c r="S28" s="21">
        <f t="shared" si="7"/>
        <v>532.29465600000003</v>
      </c>
      <c r="T28" s="21">
        <f t="shared" si="7"/>
        <v>532.29465600000003</v>
      </c>
      <c r="U28" s="21">
        <f t="shared" si="7"/>
        <v>532.29465600000003</v>
      </c>
      <c r="V28" s="21">
        <f t="shared" si="7"/>
        <v>532.29465600000003</v>
      </c>
      <c r="W28" s="21">
        <f t="shared" si="7"/>
        <v>532.29465600000003</v>
      </c>
      <c r="X28" s="21">
        <f t="shared" si="7"/>
        <v>532.29465600000003</v>
      </c>
      <c r="Y28" s="21">
        <f t="shared" si="7"/>
        <v>532.29465600000003</v>
      </c>
      <c r="Z28" s="21">
        <f t="shared" si="7"/>
        <v>532.29465600000003</v>
      </c>
      <c r="AA28" s="21">
        <f t="shared" si="7"/>
        <v>532.29465600000003</v>
      </c>
      <c r="AB28" s="21">
        <f t="shared" si="7"/>
        <v>532.29465600000003</v>
      </c>
    </row>
    <row r="29" spans="4:28" x14ac:dyDescent="0.2">
      <c r="D29" t="s">
        <v>131</v>
      </c>
      <c r="E29" s="21">
        <f>E27+E28</f>
        <v>8106.8546560000004</v>
      </c>
      <c r="F29" s="21">
        <f t="shared" ref="F29:AB29" si="8">F27+F28</f>
        <v>8106.8546560000004</v>
      </c>
      <c r="G29" s="21">
        <f t="shared" si="8"/>
        <v>8106.8546560000004</v>
      </c>
      <c r="H29" s="21">
        <f t="shared" si="8"/>
        <v>8106.8546560000004</v>
      </c>
      <c r="I29" s="21">
        <f t="shared" si="8"/>
        <v>8106.8546560000004</v>
      </c>
      <c r="J29" s="21">
        <f t="shared" si="8"/>
        <v>8106.8546560000004</v>
      </c>
      <c r="K29" s="21">
        <f t="shared" si="8"/>
        <v>8106.8546560000004</v>
      </c>
      <c r="L29" s="21">
        <f t="shared" si="8"/>
        <v>8106.8546560000004</v>
      </c>
      <c r="M29" s="21">
        <f t="shared" si="8"/>
        <v>8106.8546560000004</v>
      </c>
      <c r="N29" s="21">
        <f t="shared" si="8"/>
        <v>8106.8546560000004</v>
      </c>
      <c r="O29" s="21">
        <f t="shared" si="8"/>
        <v>8106.8546560000004</v>
      </c>
      <c r="P29" s="21">
        <f t="shared" si="8"/>
        <v>8106.8546560000004</v>
      </c>
      <c r="Q29" s="21">
        <f t="shared" si="8"/>
        <v>8106.8546560000004</v>
      </c>
      <c r="R29" s="21">
        <f t="shared" si="8"/>
        <v>8106.8546560000004</v>
      </c>
      <c r="S29" s="21">
        <f t="shared" si="8"/>
        <v>8106.8546560000004</v>
      </c>
      <c r="T29" s="21">
        <f t="shared" si="8"/>
        <v>8106.8546560000004</v>
      </c>
      <c r="U29" s="21">
        <f t="shared" si="8"/>
        <v>8106.8546560000004</v>
      </c>
      <c r="V29" s="21">
        <f t="shared" si="8"/>
        <v>8106.8546560000004</v>
      </c>
      <c r="W29" s="21">
        <f t="shared" si="8"/>
        <v>8106.8546560000004</v>
      </c>
      <c r="X29" s="21">
        <f t="shared" si="8"/>
        <v>8106.8546560000004</v>
      </c>
      <c r="Y29" s="21">
        <f t="shared" si="8"/>
        <v>8106.8546560000004</v>
      </c>
      <c r="Z29" s="21">
        <f t="shared" si="8"/>
        <v>8106.8546560000004</v>
      </c>
      <c r="AA29" s="21">
        <f t="shared" si="8"/>
        <v>8106.8546560000004</v>
      </c>
      <c r="AB29" s="21">
        <f t="shared" si="8"/>
        <v>8106.8546560000004</v>
      </c>
    </row>
    <row r="31" spans="4:28" x14ac:dyDescent="0.2">
      <c r="D31" t="s">
        <v>123</v>
      </c>
    </row>
    <row r="32" spans="4:28" x14ac:dyDescent="0.2">
      <c r="D32" s="22" t="s">
        <v>124</v>
      </c>
      <c r="E32" s="22">
        <f>-E21*$B$4</f>
        <v>-228.80000000000004</v>
      </c>
      <c r="F32" s="22">
        <f t="shared" ref="F32:AB32" si="9">-F21*$B$4</f>
        <v>-228.80000000000004</v>
      </c>
      <c r="G32" s="22">
        <f t="shared" si="9"/>
        <v>-228.80000000000004</v>
      </c>
      <c r="H32" s="22">
        <f t="shared" si="9"/>
        <v>-228.80000000000004</v>
      </c>
      <c r="I32" s="22">
        <f t="shared" si="9"/>
        <v>-228.80000000000004</v>
      </c>
      <c r="J32" s="22">
        <f t="shared" si="9"/>
        <v>-228.80000000000004</v>
      </c>
      <c r="K32" s="22">
        <f t="shared" si="9"/>
        <v>-228.80000000000004</v>
      </c>
      <c r="L32" s="22">
        <f t="shared" si="9"/>
        <v>-228.80000000000004</v>
      </c>
      <c r="M32" s="22">
        <f t="shared" si="9"/>
        <v>-228.80000000000004</v>
      </c>
      <c r="N32" s="22">
        <f t="shared" si="9"/>
        <v>-228.80000000000004</v>
      </c>
      <c r="O32" s="22">
        <f t="shared" si="9"/>
        <v>-228.80000000000004</v>
      </c>
      <c r="P32" s="22">
        <f t="shared" si="9"/>
        <v>-228.80000000000004</v>
      </c>
      <c r="Q32" s="22">
        <f t="shared" si="9"/>
        <v>-228.80000000000004</v>
      </c>
      <c r="R32" s="22">
        <f t="shared" si="9"/>
        <v>-228.80000000000004</v>
      </c>
      <c r="S32" s="22">
        <f t="shared" si="9"/>
        <v>-228.80000000000004</v>
      </c>
      <c r="T32" s="22">
        <f t="shared" si="9"/>
        <v>-228.80000000000004</v>
      </c>
      <c r="U32" s="22">
        <f t="shared" si="9"/>
        <v>-228.80000000000004</v>
      </c>
      <c r="V32" s="22">
        <f t="shared" si="9"/>
        <v>-228.80000000000004</v>
      </c>
      <c r="W32" s="22">
        <f t="shared" si="9"/>
        <v>-228.80000000000004</v>
      </c>
      <c r="X32" s="22">
        <f t="shared" si="9"/>
        <v>-228.80000000000004</v>
      </c>
      <c r="Y32" s="22">
        <f t="shared" si="9"/>
        <v>-228.80000000000004</v>
      </c>
      <c r="Z32" s="22">
        <f t="shared" si="9"/>
        <v>-228.80000000000004</v>
      </c>
      <c r="AA32" s="22">
        <f t="shared" si="9"/>
        <v>-228.80000000000004</v>
      </c>
      <c r="AB32" s="22">
        <f t="shared" si="9"/>
        <v>-228.80000000000004</v>
      </c>
    </row>
    <row r="33" spans="4:28" x14ac:dyDescent="0.2">
      <c r="D33" s="22" t="s">
        <v>125</v>
      </c>
      <c r="E33" s="22">
        <f>-E24*$B$5</f>
        <v>-443.57888000000003</v>
      </c>
      <c r="F33" s="22">
        <f t="shared" ref="F33:AB33" si="10">-F24*$B$5</f>
        <v>-443.57888000000003</v>
      </c>
      <c r="G33" s="22">
        <f t="shared" si="10"/>
        <v>-443.57888000000003</v>
      </c>
      <c r="H33" s="22">
        <f t="shared" si="10"/>
        <v>-443.57888000000003</v>
      </c>
      <c r="I33" s="22">
        <f t="shared" si="10"/>
        <v>-443.57888000000003</v>
      </c>
      <c r="J33" s="22">
        <f t="shared" si="10"/>
        <v>-443.57888000000003</v>
      </c>
      <c r="K33" s="22">
        <f t="shared" si="10"/>
        <v>-443.57888000000003</v>
      </c>
      <c r="L33" s="22">
        <f t="shared" si="10"/>
        <v>-443.57888000000003</v>
      </c>
      <c r="M33" s="22">
        <f t="shared" si="10"/>
        <v>-443.57888000000003</v>
      </c>
      <c r="N33" s="22">
        <f t="shared" si="10"/>
        <v>-443.57888000000003</v>
      </c>
      <c r="O33" s="22">
        <f t="shared" si="10"/>
        <v>-443.57888000000003</v>
      </c>
      <c r="P33" s="22">
        <f t="shared" si="10"/>
        <v>-443.57888000000003</v>
      </c>
      <c r="Q33" s="22">
        <f t="shared" si="10"/>
        <v>-443.57888000000003</v>
      </c>
      <c r="R33" s="22">
        <f t="shared" si="10"/>
        <v>-443.57888000000003</v>
      </c>
      <c r="S33" s="22">
        <f t="shared" si="10"/>
        <v>-443.57888000000003</v>
      </c>
      <c r="T33" s="22">
        <f t="shared" si="10"/>
        <v>-443.57888000000003</v>
      </c>
      <c r="U33" s="22">
        <f t="shared" si="10"/>
        <v>-443.57888000000003</v>
      </c>
      <c r="V33" s="22">
        <f t="shared" si="10"/>
        <v>-443.57888000000003</v>
      </c>
      <c r="W33" s="22">
        <f t="shared" si="10"/>
        <v>-443.57888000000003</v>
      </c>
      <c r="X33" s="22">
        <f t="shared" si="10"/>
        <v>-443.57888000000003</v>
      </c>
      <c r="Y33" s="22">
        <f t="shared" si="10"/>
        <v>-443.57888000000003</v>
      </c>
      <c r="Z33" s="22">
        <f t="shared" si="10"/>
        <v>-443.57888000000003</v>
      </c>
      <c r="AA33" s="22">
        <f t="shared" si="10"/>
        <v>-443.57888000000003</v>
      </c>
      <c r="AB33" s="22">
        <f t="shared" si="10"/>
        <v>-443.57888000000003</v>
      </c>
    </row>
    <row r="34" spans="4:28" x14ac:dyDescent="0.2">
      <c r="D34" s="22" t="s">
        <v>126</v>
      </c>
      <c r="E34" s="22">
        <f>SUM(E32:E33)</f>
        <v>-672.37888000000009</v>
      </c>
      <c r="F34" s="22">
        <f t="shared" ref="F34:AB34" si="11">SUM(F32:F33)</f>
        <v>-672.37888000000009</v>
      </c>
      <c r="G34" s="22">
        <f t="shared" si="11"/>
        <v>-672.37888000000009</v>
      </c>
      <c r="H34" s="22">
        <f t="shared" si="11"/>
        <v>-672.37888000000009</v>
      </c>
      <c r="I34" s="22">
        <f t="shared" si="11"/>
        <v>-672.37888000000009</v>
      </c>
      <c r="J34" s="22">
        <f t="shared" si="11"/>
        <v>-672.37888000000009</v>
      </c>
      <c r="K34" s="22">
        <f t="shared" si="11"/>
        <v>-672.37888000000009</v>
      </c>
      <c r="L34" s="22">
        <f t="shared" si="11"/>
        <v>-672.37888000000009</v>
      </c>
      <c r="M34" s="22">
        <f t="shared" si="11"/>
        <v>-672.37888000000009</v>
      </c>
      <c r="N34" s="22">
        <f t="shared" si="11"/>
        <v>-672.37888000000009</v>
      </c>
      <c r="O34" s="22">
        <f t="shared" si="11"/>
        <v>-672.37888000000009</v>
      </c>
      <c r="P34" s="22">
        <f t="shared" si="11"/>
        <v>-672.37888000000009</v>
      </c>
      <c r="Q34" s="22">
        <f t="shared" si="11"/>
        <v>-672.37888000000009</v>
      </c>
      <c r="R34" s="22">
        <f t="shared" si="11"/>
        <v>-672.37888000000009</v>
      </c>
      <c r="S34" s="22">
        <f t="shared" si="11"/>
        <v>-672.37888000000009</v>
      </c>
      <c r="T34" s="22">
        <f t="shared" si="11"/>
        <v>-672.37888000000009</v>
      </c>
      <c r="U34" s="22">
        <f t="shared" si="11"/>
        <v>-672.37888000000009</v>
      </c>
      <c r="V34" s="22">
        <f t="shared" si="11"/>
        <v>-672.37888000000009</v>
      </c>
      <c r="W34" s="22">
        <f t="shared" si="11"/>
        <v>-672.37888000000009</v>
      </c>
      <c r="X34" s="22">
        <f t="shared" si="11"/>
        <v>-672.37888000000009</v>
      </c>
      <c r="Y34" s="22">
        <f t="shared" si="11"/>
        <v>-672.37888000000009</v>
      </c>
      <c r="Z34" s="22">
        <f t="shared" si="11"/>
        <v>-672.37888000000009</v>
      </c>
      <c r="AA34" s="22">
        <f t="shared" si="11"/>
        <v>-672.37888000000009</v>
      </c>
      <c r="AB34" s="22">
        <f t="shared" si="11"/>
        <v>-672.37888000000009</v>
      </c>
    </row>
    <row r="36" spans="4:28" x14ac:dyDescent="0.2">
      <c r="D36" s="22" t="s">
        <v>127</v>
      </c>
    </row>
    <row r="37" spans="4:28" x14ac:dyDescent="0.2">
      <c r="D37" s="22" t="s">
        <v>129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</row>
    <row r="38" spans="4:28" x14ac:dyDescent="0.2">
      <c r="D38" s="22" t="s">
        <v>151</v>
      </c>
      <c r="E38" s="27">
        <f>-E37*$B$11*E3</f>
        <v>-720</v>
      </c>
      <c r="F38" s="27">
        <f t="shared" ref="F38:AB38" si="12">-F37*$B$11*F3</f>
        <v>-720</v>
      </c>
      <c r="G38" s="27">
        <f t="shared" si="12"/>
        <v>-720</v>
      </c>
      <c r="H38" s="27">
        <f t="shared" si="12"/>
        <v>-720</v>
      </c>
      <c r="I38" s="27">
        <f t="shared" si="12"/>
        <v>-720</v>
      </c>
      <c r="J38" s="27">
        <f t="shared" si="12"/>
        <v>-720</v>
      </c>
      <c r="K38" s="27">
        <f t="shared" si="12"/>
        <v>-720</v>
      </c>
      <c r="L38" s="27">
        <f t="shared" si="12"/>
        <v>-720</v>
      </c>
      <c r="M38" s="27">
        <f t="shared" si="12"/>
        <v>-720</v>
      </c>
      <c r="N38" s="27">
        <f t="shared" si="12"/>
        <v>-720</v>
      </c>
      <c r="O38" s="27">
        <f t="shared" si="12"/>
        <v>-720</v>
      </c>
      <c r="P38" s="27">
        <f t="shared" si="12"/>
        <v>-720</v>
      </c>
      <c r="Q38" s="27">
        <f t="shared" si="12"/>
        <v>-720</v>
      </c>
      <c r="R38" s="27">
        <f t="shared" si="12"/>
        <v>-720</v>
      </c>
      <c r="S38" s="27">
        <f t="shared" si="12"/>
        <v>-720</v>
      </c>
      <c r="T38" s="27">
        <f t="shared" si="12"/>
        <v>-720</v>
      </c>
      <c r="U38" s="27">
        <f t="shared" si="12"/>
        <v>-720</v>
      </c>
      <c r="V38" s="27">
        <f t="shared" si="12"/>
        <v>-720</v>
      </c>
      <c r="W38" s="27">
        <f t="shared" si="12"/>
        <v>-720</v>
      </c>
      <c r="X38" s="27">
        <f t="shared" si="12"/>
        <v>-720</v>
      </c>
      <c r="Y38" s="27">
        <f t="shared" si="12"/>
        <v>-720</v>
      </c>
      <c r="Z38" s="27">
        <f t="shared" si="12"/>
        <v>-720</v>
      </c>
      <c r="AA38" s="27">
        <f t="shared" si="12"/>
        <v>-720</v>
      </c>
      <c r="AB38" s="27">
        <f t="shared" si="12"/>
        <v>-720</v>
      </c>
    </row>
    <row r="40" spans="4:28" x14ac:dyDescent="0.2">
      <c r="D40" s="22" t="s">
        <v>130</v>
      </c>
      <c r="E40" s="9">
        <f>E34+E38</f>
        <v>-1392.3788800000002</v>
      </c>
      <c r="F40" s="9">
        <f t="shared" ref="F40:AB40" si="13">F34+F38</f>
        <v>-1392.3788800000002</v>
      </c>
      <c r="G40" s="9">
        <f t="shared" si="13"/>
        <v>-1392.3788800000002</v>
      </c>
      <c r="H40" s="9">
        <f t="shared" si="13"/>
        <v>-1392.3788800000002</v>
      </c>
      <c r="I40" s="9">
        <f t="shared" si="13"/>
        <v>-1392.3788800000002</v>
      </c>
      <c r="J40" s="9">
        <f t="shared" si="13"/>
        <v>-1392.3788800000002</v>
      </c>
      <c r="K40" s="9">
        <f t="shared" si="13"/>
        <v>-1392.3788800000002</v>
      </c>
      <c r="L40" s="9">
        <f t="shared" si="13"/>
        <v>-1392.3788800000002</v>
      </c>
      <c r="M40" s="9">
        <f t="shared" si="13"/>
        <v>-1392.3788800000002</v>
      </c>
      <c r="N40" s="9">
        <f t="shared" si="13"/>
        <v>-1392.3788800000002</v>
      </c>
      <c r="O40" s="9">
        <f t="shared" si="13"/>
        <v>-1392.3788800000002</v>
      </c>
      <c r="P40" s="9">
        <f t="shared" si="13"/>
        <v>-1392.3788800000002</v>
      </c>
      <c r="Q40" s="9">
        <f t="shared" si="13"/>
        <v>-1392.3788800000002</v>
      </c>
      <c r="R40" s="9">
        <f t="shared" si="13"/>
        <v>-1392.3788800000002</v>
      </c>
      <c r="S40" s="9">
        <f t="shared" si="13"/>
        <v>-1392.3788800000002</v>
      </c>
      <c r="T40" s="9">
        <f t="shared" si="13"/>
        <v>-1392.3788800000002</v>
      </c>
      <c r="U40" s="9">
        <f t="shared" si="13"/>
        <v>-1392.3788800000002</v>
      </c>
      <c r="V40" s="9">
        <f t="shared" si="13"/>
        <v>-1392.3788800000002</v>
      </c>
      <c r="W40" s="9">
        <f t="shared" si="13"/>
        <v>-1392.3788800000002</v>
      </c>
      <c r="X40" s="9">
        <f t="shared" si="13"/>
        <v>-1392.3788800000002</v>
      </c>
      <c r="Y40" s="9">
        <f t="shared" si="13"/>
        <v>-1392.3788800000002</v>
      </c>
      <c r="Z40" s="9">
        <f t="shared" si="13"/>
        <v>-1392.3788800000002</v>
      </c>
      <c r="AA40" s="9">
        <f t="shared" si="13"/>
        <v>-1392.3788800000002</v>
      </c>
      <c r="AB40" s="9">
        <f t="shared" si="13"/>
        <v>-1392.3788800000002</v>
      </c>
    </row>
    <row r="42" spans="4:28" x14ac:dyDescent="0.2">
      <c r="D42" s="22" t="s">
        <v>56</v>
      </c>
      <c r="E42" s="21">
        <f>E29+E40</f>
        <v>6714.4757760000002</v>
      </c>
      <c r="F42" s="21">
        <f t="shared" ref="F42:AB42" si="14">F29+F40</f>
        <v>6714.4757760000002</v>
      </c>
      <c r="G42" s="21">
        <f t="shared" si="14"/>
        <v>6714.4757760000002</v>
      </c>
      <c r="H42" s="21">
        <f t="shared" si="14"/>
        <v>6714.4757760000002</v>
      </c>
      <c r="I42" s="21">
        <f t="shared" si="14"/>
        <v>6714.4757760000002</v>
      </c>
      <c r="J42" s="21">
        <f t="shared" si="14"/>
        <v>6714.4757760000002</v>
      </c>
      <c r="K42" s="21">
        <f t="shared" si="14"/>
        <v>6714.4757760000002</v>
      </c>
      <c r="L42" s="21">
        <f t="shared" si="14"/>
        <v>6714.4757760000002</v>
      </c>
      <c r="M42" s="21">
        <f t="shared" si="14"/>
        <v>6714.4757760000002</v>
      </c>
      <c r="N42" s="21">
        <f t="shared" si="14"/>
        <v>6714.4757760000002</v>
      </c>
      <c r="O42" s="21">
        <f t="shared" si="14"/>
        <v>6714.4757760000002</v>
      </c>
      <c r="P42" s="21">
        <f t="shared" si="14"/>
        <v>6714.4757760000002</v>
      </c>
      <c r="Q42" s="21">
        <f t="shared" si="14"/>
        <v>6714.4757760000002</v>
      </c>
      <c r="R42" s="21">
        <f t="shared" si="14"/>
        <v>6714.4757760000002</v>
      </c>
      <c r="S42" s="21">
        <f t="shared" si="14"/>
        <v>6714.4757760000002</v>
      </c>
      <c r="T42" s="21">
        <f t="shared" si="14"/>
        <v>6714.4757760000002</v>
      </c>
      <c r="U42" s="21">
        <f t="shared" si="14"/>
        <v>6714.4757760000002</v>
      </c>
      <c r="V42" s="21">
        <f t="shared" si="14"/>
        <v>6714.4757760000002</v>
      </c>
      <c r="W42" s="21">
        <f t="shared" si="14"/>
        <v>6714.4757760000002</v>
      </c>
      <c r="X42" s="21">
        <f t="shared" si="14"/>
        <v>6714.4757760000002</v>
      </c>
      <c r="Y42" s="21">
        <f t="shared" si="14"/>
        <v>6714.4757760000002</v>
      </c>
      <c r="Z42" s="21">
        <f t="shared" si="14"/>
        <v>6714.4757760000002</v>
      </c>
      <c r="AA42" s="21">
        <f t="shared" si="14"/>
        <v>6714.4757760000002</v>
      </c>
      <c r="AB42" s="21">
        <f t="shared" si="14"/>
        <v>6714.4757760000002</v>
      </c>
    </row>
    <row r="44" spans="4:28" x14ac:dyDescent="0.2">
      <c r="D44" t="s">
        <v>132</v>
      </c>
      <c r="E44" s="29">
        <f>SUM(E42:P42)</f>
        <v>80573.709312000021</v>
      </c>
    </row>
    <row r="45" spans="4:28" x14ac:dyDescent="0.2">
      <c r="D45" t="s">
        <v>133</v>
      </c>
      <c r="E45" s="10">
        <f>SUM(Q42:AB42)</f>
        <v>80573.709312000021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4C08-95B7-1140-BD36-01A9B92B68CF}">
  <dimension ref="A1:AC45"/>
  <sheetViews>
    <sheetView topLeftCell="A20" workbookViewId="0">
      <selection activeCell="S50" sqref="S50"/>
    </sheetView>
  </sheetViews>
  <sheetFormatPr baseColWidth="10" defaultColWidth="0" defaultRowHeight="16" x14ac:dyDescent="0.2"/>
  <cols>
    <col min="1" max="1" width="22.83203125" bestFit="1" customWidth="1"/>
    <col min="2" max="3" width="10.83203125" customWidth="1"/>
    <col min="4" max="4" width="21.1640625" bestFit="1" customWidth="1"/>
    <col min="5" max="28" width="10.83203125" customWidth="1"/>
    <col min="29" max="29" width="0" hidden="1" customWidth="1"/>
    <col min="30" max="16384" width="10.83203125" hidden="1"/>
  </cols>
  <sheetData>
    <row r="1" spans="1:28" x14ac:dyDescent="0.2">
      <c r="A1" s="23" t="s">
        <v>74</v>
      </c>
      <c r="B1" s="12">
        <f>'Surprise box'!B1</f>
        <v>3.78728</v>
      </c>
      <c r="D1" t="s">
        <v>40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">
      <c r="A2" s="23" t="s">
        <v>95</v>
      </c>
      <c r="B2" s="24">
        <f>'Surprise box'!B2</f>
        <v>16.634208000000001</v>
      </c>
      <c r="D2" t="s">
        <v>134</v>
      </c>
      <c r="E2">
        <f>IF(E1&gt;('Growth Plan'!$F$6),1,0)</f>
        <v>0</v>
      </c>
      <c r="F2">
        <f>IF(F1&gt;'Growth Plan'!$G$6,1,0)</f>
        <v>0</v>
      </c>
      <c r="G2">
        <f>IF(G1&gt;'Growth Plan'!$G$6,1,0)</f>
        <v>0</v>
      </c>
      <c r="H2">
        <f>IF(H1&gt;='Growth Plan'!$G$6,1,0)</f>
        <v>1</v>
      </c>
      <c r="I2">
        <f>IF(I1&gt;'Growth Plan'!$G$6,1,0)</f>
        <v>1</v>
      </c>
      <c r="J2">
        <f>IF(J1&gt;'Growth Plan'!$G$6,1,0)</f>
        <v>1</v>
      </c>
      <c r="K2">
        <f>IF(K1&gt;'Growth Plan'!$G$6,1,0)</f>
        <v>1</v>
      </c>
      <c r="L2">
        <f>IF(L1&gt;'Growth Plan'!$G$6,1,0)</f>
        <v>1</v>
      </c>
      <c r="M2">
        <f>IF(M1&gt;'Growth Plan'!$G$6,1,0)</f>
        <v>1</v>
      </c>
      <c r="N2">
        <f>IF(N1&gt;'Growth Plan'!$G$6,1,0)</f>
        <v>1</v>
      </c>
      <c r="O2">
        <f>IF(O1&gt;'Growth Plan'!$G$6,1,0)</f>
        <v>1</v>
      </c>
      <c r="P2">
        <f>IF(P1&gt;'Growth Plan'!$G$6,1,0)</f>
        <v>1</v>
      </c>
      <c r="Q2">
        <f>IF(Q1&gt;'Growth Plan'!$G$6,1,0)</f>
        <v>1</v>
      </c>
      <c r="R2">
        <f>IF(R1&gt;'Growth Plan'!$G$6,1,0)</f>
        <v>1</v>
      </c>
      <c r="S2">
        <f>IF(S1&gt;'Growth Plan'!$G$6,1,0)</f>
        <v>1</v>
      </c>
      <c r="T2">
        <f>IF(T1&gt;'Growth Plan'!$G$6,1,0)</f>
        <v>1</v>
      </c>
      <c r="U2">
        <f>IF(U1&gt;'Growth Plan'!$G$6,1,0)</f>
        <v>1</v>
      </c>
      <c r="V2">
        <f>IF(V1&gt;'Growth Plan'!$G$6,1,0)</f>
        <v>1</v>
      </c>
      <c r="W2">
        <f>IF(W1&gt;'Growth Plan'!$G$6,1,0)</f>
        <v>1</v>
      </c>
      <c r="X2">
        <f>IF(X1&gt;'Growth Plan'!$G$6,1,0)</f>
        <v>1</v>
      </c>
      <c r="Y2">
        <f>IF(Y1&gt;'Growth Plan'!$G$6,1,0)</f>
        <v>1</v>
      </c>
    </row>
    <row r="3" spans="1:28" x14ac:dyDescent="0.2">
      <c r="A3" s="23"/>
      <c r="D3" t="s">
        <v>110</v>
      </c>
      <c r="E3">
        <f>IF(E1&gt;'Growth Plan'!$G$6, 8,0)</f>
        <v>0</v>
      </c>
      <c r="F3">
        <f>IF(F1&gt;'Growth Plan'!$G$6, 8,0)</f>
        <v>0</v>
      </c>
      <c r="G3">
        <f>IF(G1&gt;'Growth Plan'!$G$6, 8,0)</f>
        <v>0</v>
      </c>
      <c r="H3">
        <f>IF(H1&gt;='Growth Plan'!$G$6, 8,0)</f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</row>
    <row r="4" spans="1:28" x14ac:dyDescent="0.2">
      <c r="A4" s="23" t="s">
        <v>75</v>
      </c>
      <c r="B4" s="12">
        <f>'unit economics'!D9</f>
        <v>0.11440000000000002</v>
      </c>
    </row>
    <row r="5" spans="1:28" x14ac:dyDescent="0.2">
      <c r="A5" s="23" t="s">
        <v>76</v>
      </c>
      <c r="B5" s="24">
        <f>'unit economics'!D36</f>
        <v>13.861840000000001</v>
      </c>
    </row>
    <row r="6" spans="1:28" x14ac:dyDescent="0.2">
      <c r="A6" s="23"/>
      <c r="D6" t="s">
        <v>111</v>
      </c>
    </row>
    <row r="7" spans="1:28" x14ac:dyDescent="0.2">
      <c r="A7" s="23"/>
      <c r="D7" t="s">
        <v>112</v>
      </c>
      <c r="H7">
        <v>50</v>
      </c>
      <c r="I7">
        <f>'Growth Plan'!$G$3</f>
        <v>50</v>
      </c>
      <c r="J7">
        <f>'Growth Plan'!$G$3</f>
        <v>50</v>
      </c>
      <c r="K7">
        <f>'Growth Plan'!$G$3</f>
        <v>50</v>
      </c>
      <c r="L7">
        <f>'Growth Plan'!$G$3</f>
        <v>50</v>
      </c>
      <c r="M7">
        <f>'Growth Plan'!$G$3</f>
        <v>50</v>
      </c>
      <c r="N7">
        <f>'Growth Plan'!$G$3</f>
        <v>50</v>
      </c>
      <c r="O7">
        <f>'Growth Plan'!$G$3</f>
        <v>50</v>
      </c>
      <c r="P7">
        <f>'Growth Plan'!$G$3</f>
        <v>50</v>
      </c>
      <c r="Q7">
        <f>'Growth Plan'!$G$3</f>
        <v>50</v>
      </c>
      <c r="R7">
        <f>'Growth Plan'!$G$3</f>
        <v>50</v>
      </c>
      <c r="S7">
        <f>'Growth Plan'!$G$3</f>
        <v>50</v>
      </c>
      <c r="T7">
        <f>'Growth Plan'!$G$3</f>
        <v>50</v>
      </c>
      <c r="U7">
        <f>'Growth Plan'!$G$3</f>
        <v>50</v>
      </c>
      <c r="V7">
        <f>'Growth Plan'!$G$3</f>
        <v>50</v>
      </c>
      <c r="W7">
        <f>'Growth Plan'!$G$3</f>
        <v>50</v>
      </c>
      <c r="X7">
        <f>'Growth Plan'!$G$3</f>
        <v>50</v>
      </c>
      <c r="Y7">
        <f>'Growth Plan'!$G$3</f>
        <v>50</v>
      </c>
      <c r="Z7">
        <f>'Growth Plan'!$G$3</f>
        <v>50</v>
      </c>
      <c r="AA7">
        <f>'Growth Plan'!$G$3</f>
        <v>50</v>
      </c>
      <c r="AB7">
        <f>'Growth Plan'!$G$3</f>
        <v>50</v>
      </c>
    </row>
    <row r="8" spans="1:28" x14ac:dyDescent="0.2">
      <c r="A8" s="23" t="s">
        <v>77</v>
      </c>
      <c r="B8" s="12">
        <v>5</v>
      </c>
      <c r="D8" t="s">
        <v>113</v>
      </c>
      <c r="H8">
        <v>250</v>
      </c>
      <c r="I8">
        <f t="shared" ref="I8:AB8" si="0">I7*$B$8</f>
        <v>250</v>
      </c>
      <c r="J8">
        <f t="shared" si="0"/>
        <v>250</v>
      </c>
      <c r="K8">
        <f t="shared" si="0"/>
        <v>250</v>
      </c>
      <c r="L8">
        <f t="shared" si="0"/>
        <v>250</v>
      </c>
      <c r="M8">
        <f t="shared" si="0"/>
        <v>250</v>
      </c>
      <c r="N8">
        <f t="shared" si="0"/>
        <v>250</v>
      </c>
      <c r="O8">
        <f t="shared" si="0"/>
        <v>250</v>
      </c>
      <c r="P8">
        <f t="shared" si="0"/>
        <v>250</v>
      </c>
      <c r="Q8">
        <f t="shared" si="0"/>
        <v>250</v>
      </c>
      <c r="R8">
        <f t="shared" si="0"/>
        <v>250</v>
      </c>
      <c r="S8">
        <f t="shared" si="0"/>
        <v>250</v>
      </c>
      <c r="T8">
        <f t="shared" si="0"/>
        <v>250</v>
      </c>
      <c r="U8">
        <f t="shared" si="0"/>
        <v>250</v>
      </c>
      <c r="V8">
        <f t="shared" si="0"/>
        <v>250</v>
      </c>
      <c r="W8">
        <f t="shared" si="0"/>
        <v>250</v>
      </c>
      <c r="X8">
        <f t="shared" si="0"/>
        <v>250</v>
      </c>
      <c r="Y8">
        <f t="shared" si="0"/>
        <v>250</v>
      </c>
      <c r="Z8">
        <f t="shared" si="0"/>
        <v>250</v>
      </c>
      <c r="AA8">
        <f t="shared" si="0"/>
        <v>250</v>
      </c>
      <c r="AB8">
        <f t="shared" si="0"/>
        <v>250</v>
      </c>
    </row>
    <row r="9" spans="1:28" x14ac:dyDescent="0.2">
      <c r="A9" s="23"/>
      <c r="D9" t="s">
        <v>114</v>
      </c>
      <c r="H9">
        <v>2000</v>
      </c>
      <c r="I9">
        <f t="shared" ref="I9:AB9" si="1">I8*I3</f>
        <v>2000</v>
      </c>
      <c r="J9">
        <f t="shared" si="1"/>
        <v>2000</v>
      </c>
      <c r="K9">
        <f t="shared" si="1"/>
        <v>2000</v>
      </c>
      <c r="L9">
        <f t="shared" si="1"/>
        <v>2000</v>
      </c>
      <c r="M9">
        <f t="shared" si="1"/>
        <v>2000</v>
      </c>
      <c r="N9">
        <f t="shared" si="1"/>
        <v>2000</v>
      </c>
      <c r="O9">
        <f t="shared" si="1"/>
        <v>2000</v>
      </c>
      <c r="P9">
        <f t="shared" si="1"/>
        <v>2000</v>
      </c>
      <c r="Q9">
        <f t="shared" si="1"/>
        <v>2000</v>
      </c>
      <c r="R9">
        <f t="shared" si="1"/>
        <v>2000</v>
      </c>
      <c r="S9">
        <f t="shared" si="1"/>
        <v>2000</v>
      </c>
      <c r="T9">
        <f t="shared" si="1"/>
        <v>2000</v>
      </c>
      <c r="U9">
        <f t="shared" si="1"/>
        <v>2000</v>
      </c>
      <c r="V9">
        <f t="shared" si="1"/>
        <v>2000</v>
      </c>
      <c r="W9">
        <f t="shared" si="1"/>
        <v>2000</v>
      </c>
      <c r="X9">
        <f t="shared" si="1"/>
        <v>2000</v>
      </c>
      <c r="Y9">
        <f t="shared" si="1"/>
        <v>2000</v>
      </c>
      <c r="Z9">
        <f t="shared" si="1"/>
        <v>2000</v>
      </c>
      <c r="AA9">
        <f t="shared" si="1"/>
        <v>2000</v>
      </c>
      <c r="AB9">
        <f t="shared" si="1"/>
        <v>2000</v>
      </c>
    </row>
    <row r="11" spans="1:28" x14ac:dyDescent="0.2">
      <c r="A11" s="23" t="s">
        <v>108</v>
      </c>
      <c r="B11" s="27">
        <v>15</v>
      </c>
      <c r="D11" t="s">
        <v>48</v>
      </c>
    </row>
    <row r="12" spans="1:28" x14ac:dyDescent="0.2">
      <c r="A12" s="23" t="s">
        <v>109</v>
      </c>
      <c r="B12">
        <v>1</v>
      </c>
      <c r="D12" t="s">
        <v>83</v>
      </c>
      <c r="E12" s="28"/>
      <c r="F12" s="28"/>
      <c r="G12" s="28"/>
      <c r="H12" s="28">
        <f>'Growth Plan'!$G$4</f>
        <v>0.75</v>
      </c>
      <c r="I12" s="28">
        <f>'Growth Plan'!$G$4</f>
        <v>0.75</v>
      </c>
      <c r="J12" s="28">
        <f>'Growth Plan'!$G$4</f>
        <v>0.75</v>
      </c>
      <c r="K12" s="28">
        <f>'Growth Plan'!$G$4</f>
        <v>0.75</v>
      </c>
      <c r="L12" s="28">
        <f>'Growth Plan'!$G$4</f>
        <v>0.75</v>
      </c>
      <c r="M12" s="28">
        <f>'Growth Plan'!$G$4</f>
        <v>0.75</v>
      </c>
      <c r="N12" s="28">
        <f>'Growth Plan'!$G$4</f>
        <v>0.75</v>
      </c>
      <c r="O12" s="28">
        <f>'Growth Plan'!$G$4</f>
        <v>0.75</v>
      </c>
      <c r="P12" s="28">
        <f>'Growth Plan'!$G$4</f>
        <v>0.75</v>
      </c>
      <c r="Q12" s="28">
        <f>'Growth Plan'!$G$4</f>
        <v>0.75</v>
      </c>
      <c r="R12" s="28">
        <f>'Growth Plan'!$G$4</f>
        <v>0.75</v>
      </c>
      <c r="S12" s="28">
        <f>'Growth Plan'!$G$4</f>
        <v>0.75</v>
      </c>
      <c r="T12" s="28">
        <f>'Growth Plan'!$G$4</f>
        <v>0.75</v>
      </c>
      <c r="U12" s="28">
        <f>'Growth Plan'!$G$4</f>
        <v>0.75</v>
      </c>
      <c r="V12" s="28">
        <f>'Growth Plan'!$G$4</f>
        <v>0.75</v>
      </c>
      <c r="W12" s="28">
        <f>'Growth Plan'!$G$4</f>
        <v>0.75</v>
      </c>
      <c r="X12" s="28">
        <f>'Growth Plan'!$G$4</f>
        <v>0.75</v>
      </c>
      <c r="Y12" s="28">
        <f>'Growth Plan'!$G$4</f>
        <v>0.75</v>
      </c>
      <c r="Z12" s="28">
        <f>'Growth Plan'!$G$4</f>
        <v>0.75</v>
      </c>
      <c r="AA12" s="28">
        <f>'Growth Plan'!$G$4</f>
        <v>0.75</v>
      </c>
      <c r="AB12" s="28">
        <f>'Growth Plan'!$G$4</f>
        <v>0.75</v>
      </c>
    </row>
    <row r="13" spans="1:28" x14ac:dyDescent="0.2">
      <c r="D13" t="s">
        <v>115</v>
      </c>
      <c r="H13">
        <f t="shared" ref="H13:AB13" si="2">H9*H12</f>
        <v>1500</v>
      </c>
      <c r="I13">
        <f t="shared" si="2"/>
        <v>1500</v>
      </c>
      <c r="J13">
        <f t="shared" si="2"/>
        <v>1500</v>
      </c>
      <c r="K13">
        <f t="shared" si="2"/>
        <v>1500</v>
      </c>
      <c r="L13">
        <f t="shared" si="2"/>
        <v>1500</v>
      </c>
      <c r="M13">
        <f t="shared" si="2"/>
        <v>1500</v>
      </c>
      <c r="N13">
        <f t="shared" si="2"/>
        <v>1500</v>
      </c>
      <c r="O13">
        <f t="shared" si="2"/>
        <v>1500</v>
      </c>
      <c r="P13">
        <f t="shared" si="2"/>
        <v>1500</v>
      </c>
      <c r="Q13">
        <f t="shared" si="2"/>
        <v>1500</v>
      </c>
      <c r="R13">
        <f t="shared" si="2"/>
        <v>1500</v>
      </c>
      <c r="S13">
        <f t="shared" si="2"/>
        <v>1500</v>
      </c>
      <c r="T13">
        <f t="shared" si="2"/>
        <v>1500</v>
      </c>
      <c r="U13">
        <f t="shared" si="2"/>
        <v>1500</v>
      </c>
      <c r="V13">
        <f t="shared" si="2"/>
        <v>1500</v>
      </c>
      <c r="W13">
        <f t="shared" si="2"/>
        <v>1500</v>
      </c>
      <c r="X13">
        <f t="shared" si="2"/>
        <v>1500</v>
      </c>
      <c r="Y13">
        <f t="shared" si="2"/>
        <v>1500</v>
      </c>
      <c r="Z13">
        <f t="shared" si="2"/>
        <v>1500</v>
      </c>
      <c r="AA13">
        <f t="shared" si="2"/>
        <v>1500</v>
      </c>
      <c r="AB13">
        <f t="shared" si="2"/>
        <v>1500</v>
      </c>
    </row>
    <row r="15" spans="1:28" x14ac:dyDescent="0.2">
      <c r="D15" t="s">
        <v>51</v>
      </c>
    </row>
    <row r="16" spans="1:28" x14ac:dyDescent="0.2">
      <c r="D16" t="s">
        <v>116</v>
      </c>
      <c r="E16" s="28"/>
      <c r="F16" s="28"/>
      <c r="G16" s="28"/>
      <c r="H16" s="28">
        <f>'Growth Plan'!$G$5</f>
        <v>0.5</v>
      </c>
      <c r="I16" s="28">
        <f>'Growth Plan'!$G$5</f>
        <v>0.5</v>
      </c>
      <c r="J16" s="28">
        <f>'Growth Plan'!$G$5</f>
        <v>0.5</v>
      </c>
      <c r="K16" s="28">
        <f>'Growth Plan'!$G$5</f>
        <v>0.5</v>
      </c>
      <c r="L16" s="28">
        <f>'Growth Plan'!$G$5</f>
        <v>0.5</v>
      </c>
      <c r="M16" s="28">
        <f>'Growth Plan'!$G$5</f>
        <v>0.5</v>
      </c>
      <c r="N16" s="28">
        <f>'Growth Plan'!$G$5</f>
        <v>0.5</v>
      </c>
      <c r="O16" s="28">
        <f>'Growth Plan'!$G$5</f>
        <v>0.5</v>
      </c>
      <c r="P16" s="28">
        <f>'Growth Plan'!$G$5</f>
        <v>0.5</v>
      </c>
      <c r="Q16" s="28">
        <f>'Growth Plan'!$G$5</f>
        <v>0.5</v>
      </c>
      <c r="R16" s="28">
        <f>'Growth Plan'!$G$5</f>
        <v>0.5</v>
      </c>
      <c r="S16" s="28">
        <f>'Growth Plan'!$G$5</f>
        <v>0.5</v>
      </c>
      <c r="T16" s="28">
        <f>'Growth Plan'!$G$5</f>
        <v>0.5</v>
      </c>
      <c r="U16" s="28">
        <f>'Growth Plan'!$G$5</f>
        <v>0.5</v>
      </c>
      <c r="V16" s="28">
        <f>'Growth Plan'!$G$5</f>
        <v>0.5</v>
      </c>
      <c r="W16" s="28">
        <f>'Growth Plan'!$G$5</f>
        <v>0.5</v>
      </c>
      <c r="X16" s="28">
        <f>'Growth Plan'!$G$5</f>
        <v>0.5</v>
      </c>
      <c r="Y16" s="28">
        <f>'Growth Plan'!$G$5</f>
        <v>0.5</v>
      </c>
      <c r="Z16" s="28">
        <f>'Growth Plan'!$G$5</f>
        <v>0.5</v>
      </c>
      <c r="AA16" s="28">
        <f>'Growth Plan'!$G$5</f>
        <v>0.5</v>
      </c>
      <c r="AB16" s="28">
        <f>'Growth Plan'!$G$5</f>
        <v>0.5</v>
      </c>
    </row>
    <row r="17" spans="4:28" x14ac:dyDescent="0.2">
      <c r="D17" t="s">
        <v>117</v>
      </c>
      <c r="H17">
        <f t="shared" ref="H17:AB17" si="3">H16*H13</f>
        <v>750</v>
      </c>
      <c r="I17">
        <f t="shared" si="3"/>
        <v>750</v>
      </c>
      <c r="J17">
        <f t="shared" si="3"/>
        <v>750</v>
      </c>
      <c r="K17">
        <f t="shared" si="3"/>
        <v>750</v>
      </c>
      <c r="L17">
        <f t="shared" si="3"/>
        <v>750</v>
      </c>
      <c r="M17">
        <f t="shared" si="3"/>
        <v>750</v>
      </c>
      <c r="N17">
        <f t="shared" si="3"/>
        <v>750</v>
      </c>
      <c r="O17">
        <f t="shared" si="3"/>
        <v>750</v>
      </c>
      <c r="P17">
        <f t="shared" si="3"/>
        <v>750</v>
      </c>
      <c r="Q17">
        <f t="shared" si="3"/>
        <v>750</v>
      </c>
      <c r="R17">
        <f t="shared" si="3"/>
        <v>750</v>
      </c>
      <c r="S17">
        <f t="shared" si="3"/>
        <v>750</v>
      </c>
      <c r="T17">
        <f t="shared" si="3"/>
        <v>750</v>
      </c>
      <c r="U17">
        <f t="shared" si="3"/>
        <v>750</v>
      </c>
      <c r="V17">
        <f t="shared" si="3"/>
        <v>750</v>
      </c>
      <c r="W17">
        <f t="shared" si="3"/>
        <v>750</v>
      </c>
      <c r="X17">
        <f t="shared" si="3"/>
        <v>750</v>
      </c>
      <c r="Y17">
        <f t="shared" si="3"/>
        <v>750</v>
      </c>
      <c r="Z17">
        <f t="shared" si="3"/>
        <v>750</v>
      </c>
      <c r="AA17">
        <f t="shared" si="3"/>
        <v>750</v>
      </c>
      <c r="AB17">
        <f t="shared" si="3"/>
        <v>750</v>
      </c>
    </row>
    <row r="19" spans="4:28" x14ac:dyDescent="0.2">
      <c r="D19" t="s">
        <v>118</v>
      </c>
    </row>
    <row r="20" spans="4:28" x14ac:dyDescent="0.2">
      <c r="D20" t="s">
        <v>89</v>
      </c>
      <c r="E20" s="6"/>
      <c r="F20" s="6"/>
      <c r="G20" s="6"/>
      <c r="H20" s="6">
        <f>'Growth Plan'!$G$7</f>
        <v>4</v>
      </c>
      <c r="I20" s="6">
        <f>'Growth Plan'!$G$7</f>
        <v>4</v>
      </c>
      <c r="J20" s="6">
        <f>'Growth Plan'!$G$7</f>
        <v>4</v>
      </c>
      <c r="K20" s="6">
        <f>'Growth Plan'!$G$7</f>
        <v>4</v>
      </c>
      <c r="L20" s="6">
        <f>'Growth Plan'!$G$7</f>
        <v>4</v>
      </c>
      <c r="M20" s="6">
        <f>'Growth Plan'!$G$7</f>
        <v>4</v>
      </c>
      <c r="N20" s="6">
        <f>'Growth Plan'!$G$7</f>
        <v>4</v>
      </c>
      <c r="O20" s="6">
        <f>'Growth Plan'!$G$7</f>
        <v>4</v>
      </c>
      <c r="P20" s="6">
        <f>'Growth Plan'!$G$7</f>
        <v>4</v>
      </c>
      <c r="Q20" s="6">
        <f>'Growth Plan'!$G$7</f>
        <v>4</v>
      </c>
      <c r="R20" s="6">
        <f>'Growth Plan'!$G$7</f>
        <v>4</v>
      </c>
      <c r="S20" s="6">
        <f>'Growth Plan'!$G$7</f>
        <v>4</v>
      </c>
      <c r="T20" s="6">
        <f>'Growth Plan'!$G$7</f>
        <v>4</v>
      </c>
      <c r="U20" s="6">
        <f>'Growth Plan'!$G$7</f>
        <v>4</v>
      </c>
      <c r="V20" s="6">
        <f>'Growth Plan'!$G$7</f>
        <v>4</v>
      </c>
      <c r="W20" s="6">
        <f>'Growth Plan'!$G$7</f>
        <v>4</v>
      </c>
      <c r="X20" s="6">
        <f>'Growth Plan'!$G$7</f>
        <v>4</v>
      </c>
      <c r="Y20" s="6">
        <f>'Growth Plan'!$G$7</f>
        <v>4</v>
      </c>
      <c r="Z20" s="6">
        <f>'Growth Plan'!$G$7</f>
        <v>4</v>
      </c>
      <c r="AA20" s="6">
        <f>'Growth Plan'!$G$7</f>
        <v>4</v>
      </c>
      <c r="AB20" s="6">
        <f>'Growth Plan'!$G$7</f>
        <v>4</v>
      </c>
    </row>
    <row r="21" spans="4:28" x14ac:dyDescent="0.2">
      <c r="D21" t="s">
        <v>119</v>
      </c>
      <c r="H21">
        <f t="shared" ref="H21:AB21" si="4">H20*H17</f>
        <v>3000</v>
      </c>
      <c r="I21">
        <f t="shared" si="4"/>
        <v>3000</v>
      </c>
      <c r="J21">
        <f t="shared" si="4"/>
        <v>3000</v>
      </c>
      <c r="K21">
        <f t="shared" si="4"/>
        <v>3000</v>
      </c>
      <c r="L21">
        <f t="shared" si="4"/>
        <v>3000</v>
      </c>
      <c r="M21">
        <f t="shared" si="4"/>
        <v>3000</v>
      </c>
      <c r="N21">
        <f t="shared" si="4"/>
        <v>3000</v>
      </c>
      <c r="O21">
        <f t="shared" si="4"/>
        <v>3000</v>
      </c>
      <c r="P21">
        <f t="shared" si="4"/>
        <v>3000</v>
      </c>
      <c r="Q21">
        <f t="shared" si="4"/>
        <v>3000</v>
      </c>
      <c r="R21">
        <f t="shared" si="4"/>
        <v>3000</v>
      </c>
      <c r="S21">
        <f t="shared" si="4"/>
        <v>3000</v>
      </c>
      <c r="T21">
        <f t="shared" si="4"/>
        <v>3000</v>
      </c>
      <c r="U21">
        <f t="shared" si="4"/>
        <v>3000</v>
      </c>
      <c r="V21">
        <f t="shared" si="4"/>
        <v>3000</v>
      </c>
      <c r="W21">
        <f t="shared" si="4"/>
        <v>3000</v>
      </c>
      <c r="X21">
        <f t="shared" si="4"/>
        <v>3000</v>
      </c>
      <c r="Y21">
        <f t="shared" si="4"/>
        <v>3000</v>
      </c>
      <c r="Z21">
        <f t="shared" si="4"/>
        <v>3000</v>
      </c>
      <c r="AA21">
        <f t="shared" si="4"/>
        <v>3000</v>
      </c>
      <c r="AB21">
        <f t="shared" si="4"/>
        <v>3000</v>
      </c>
    </row>
    <row r="23" spans="4:28" x14ac:dyDescent="0.2">
      <c r="D23" t="s">
        <v>120</v>
      </c>
      <c r="H23">
        <f>'Growth Plan'!$G$8</f>
        <v>5</v>
      </c>
      <c r="I23">
        <f>'Growth Plan'!$G$8</f>
        <v>5</v>
      </c>
      <c r="J23">
        <f>'Growth Plan'!$G$8</f>
        <v>5</v>
      </c>
      <c r="K23">
        <f>'Growth Plan'!$G$8</f>
        <v>5</v>
      </c>
      <c r="L23">
        <f>'Growth Plan'!$G$8</f>
        <v>5</v>
      </c>
      <c r="M23">
        <f>'Growth Plan'!$G$8</f>
        <v>5</v>
      </c>
      <c r="N23">
        <f>'Growth Plan'!$G$8</f>
        <v>5</v>
      </c>
      <c r="O23">
        <f>'Growth Plan'!$G$8</f>
        <v>5</v>
      </c>
      <c r="P23">
        <f>'Growth Plan'!$G$8</f>
        <v>5</v>
      </c>
      <c r="Q23">
        <f>'Growth Plan'!$G$8</f>
        <v>5</v>
      </c>
      <c r="R23">
        <f>'Growth Plan'!$G$8</f>
        <v>5</v>
      </c>
      <c r="S23">
        <f>'Growth Plan'!$G$8</f>
        <v>5</v>
      </c>
      <c r="T23">
        <f>'Growth Plan'!$G$8</f>
        <v>5</v>
      </c>
      <c r="U23">
        <f>'Growth Plan'!$G$8</f>
        <v>5</v>
      </c>
      <c r="V23">
        <f>'Growth Plan'!$G$8</f>
        <v>5</v>
      </c>
      <c r="W23">
        <f>'Growth Plan'!$G$8</f>
        <v>5</v>
      </c>
      <c r="X23">
        <f>'Growth Plan'!$G$8</f>
        <v>5</v>
      </c>
      <c r="Y23">
        <f>'Growth Plan'!$G$8</f>
        <v>5</v>
      </c>
      <c r="Z23">
        <f>'Growth Plan'!$G$8</f>
        <v>5</v>
      </c>
      <c r="AA23">
        <f>'Growth Plan'!$G$8</f>
        <v>5</v>
      </c>
      <c r="AB23">
        <f>'Growth Plan'!$G$8</f>
        <v>5</v>
      </c>
    </row>
    <row r="24" spans="4:28" x14ac:dyDescent="0.2">
      <c r="D24" t="s">
        <v>121</v>
      </c>
      <c r="H24">
        <f t="shared" ref="H24:AB24" si="5">H23*H3</f>
        <v>40</v>
      </c>
      <c r="I24">
        <f t="shared" si="5"/>
        <v>40</v>
      </c>
      <c r="J24">
        <f t="shared" si="5"/>
        <v>40</v>
      </c>
      <c r="K24">
        <f t="shared" si="5"/>
        <v>40</v>
      </c>
      <c r="L24">
        <f t="shared" si="5"/>
        <v>40</v>
      </c>
      <c r="M24">
        <f t="shared" si="5"/>
        <v>40</v>
      </c>
      <c r="N24">
        <f t="shared" si="5"/>
        <v>40</v>
      </c>
      <c r="O24">
        <f t="shared" si="5"/>
        <v>40</v>
      </c>
      <c r="P24">
        <f t="shared" si="5"/>
        <v>40</v>
      </c>
      <c r="Q24">
        <f t="shared" si="5"/>
        <v>40</v>
      </c>
      <c r="R24">
        <f t="shared" si="5"/>
        <v>40</v>
      </c>
      <c r="S24">
        <f t="shared" si="5"/>
        <v>40</v>
      </c>
      <c r="T24">
        <f t="shared" si="5"/>
        <v>40</v>
      </c>
      <c r="U24">
        <f t="shared" si="5"/>
        <v>40</v>
      </c>
      <c r="V24">
        <f t="shared" si="5"/>
        <v>40</v>
      </c>
      <c r="W24">
        <f t="shared" si="5"/>
        <v>40</v>
      </c>
      <c r="X24">
        <f t="shared" si="5"/>
        <v>40</v>
      </c>
      <c r="Y24">
        <f t="shared" si="5"/>
        <v>40</v>
      </c>
      <c r="Z24">
        <f t="shared" si="5"/>
        <v>40</v>
      </c>
      <c r="AA24">
        <f t="shared" si="5"/>
        <v>40</v>
      </c>
      <c r="AB24">
        <f t="shared" si="5"/>
        <v>40</v>
      </c>
    </row>
    <row r="26" spans="4:28" x14ac:dyDescent="0.2">
      <c r="D26" t="s">
        <v>56</v>
      </c>
    </row>
    <row r="27" spans="4:28" x14ac:dyDescent="0.2">
      <c r="D27" t="s">
        <v>89</v>
      </c>
      <c r="H27">
        <f>H21*$B$1</f>
        <v>11361.84</v>
      </c>
      <c r="I27">
        <f t="shared" ref="I27:AB27" si="6">I21*$B$1</f>
        <v>11361.84</v>
      </c>
      <c r="J27">
        <f t="shared" si="6"/>
        <v>11361.84</v>
      </c>
      <c r="K27">
        <f t="shared" si="6"/>
        <v>11361.84</v>
      </c>
      <c r="L27">
        <f t="shared" si="6"/>
        <v>11361.84</v>
      </c>
      <c r="M27">
        <f t="shared" si="6"/>
        <v>11361.84</v>
      </c>
      <c r="N27">
        <f t="shared" si="6"/>
        <v>11361.84</v>
      </c>
      <c r="O27">
        <f t="shared" si="6"/>
        <v>11361.84</v>
      </c>
      <c r="P27">
        <f t="shared" si="6"/>
        <v>11361.84</v>
      </c>
      <c r="Q27">
        <f t="shared" si="6"/>
        <v>11361.84</v>
      </c>
      <c r="R27">
        <f t="shared" si="6"/>
        <v>11361.84</v>
      </c>
      <c r="S27">
        <f t="shared" si="6"/>
        <v>11361.84</v>
      </c>
      <c r="T27">
        <f t="shared" si="6"/>
        <v>11361.84</v>
      </c>
      <c r="U27">
        <f t="shared" si="6"/>
        <v>11361.84</v>
      </c>
      <c r="V27">
        <f t="shared" si="6"/>
        <v>11361.84</v>
      </c>
      <c r="W27">
        <f t="shared" si="6"/>
        <v>11361.84</v>
      </c>
      <c r="X27">
        <f t="shared" si="6"/>
        <v>11361.84</v>
      </c>
      <c r="Y27">
        <f t="shared" si="6"/>
        <v>11361.84</v>
      </c>
      <c r="Z27">
        <f t="shared" si="6"/>
        <v>11361.84</v>
      </c>
      <c r="AA27">
        <f t="shared" si="6"/>
        <v>11361.84</v>
      </c>
      <c r="AB27">
        <f t="shared" si="6"/>
        <v>11361.84</v>
      </c>
    </row>
    <row r="28" spans="4:28" x14ac:dyDescent="0.2">
      <c r="D28" t="s">
        <v>122</v>
      </c>
      <c r="E28" s="21"/>
      <c r="F28" s="21"/>
      <c r="G28" s="21"/>
      <c r="H28" s="21">
        <f>H24*$B$2</f>
        <v>665.36832000000004</v>
      </c>
      <c r="I28" s="21">
        <f t="shared" ref="I28:AB28" si="7">I24*$B$2</f>
        <v>665.36832000000004</v>
      </c>
      <c r="J28" s="21">
        <f t="shared" si="7"/>
        <v>665.36832000000004</v>
      </c>
      <c r="K28" s="21">
        <f t="shared" si="7"/>
        <v>665.36832000000004</v>
      </c>
      <c r="L28" s="21">
        <f t="shared" si="7"/>
        <v>665.36832000000004</v>
      </c>
      <c r="M28" s="21">
        <f t="shared" si="7"/>
        <v>665.36832000000004</v>
      </c>
      <c r="N28" s="21">
        <f t="shared" si="7"/>
        <v>665.36832000000004</v>
      </c>
      <c r="O28" s="21">
        <f t="shared" si="7"/>
        <v>665.36832000000004</v>
      </c>
      <c r="P28" s="21">
        <f t="shared" si="7"/>
        <v>665.36832000000004</v>
      </c>
      <c r="Q28" s="21">
        <f t="shared" si="7"/>
        <v>665.36832000000004</v>
      </c>
      <c r="R28" s="21">
        <f t="shared" si="7"/>
        <v>665.36832000000004</v>
      </c>
      <c r="S28" s="21">
        <f t="shared" si="7"/>
        <v>665.36832000000004</v>
      </c>
      <c r="T28" s="21">
        <f t="shared" si="7"/>
        <v>665.36832000000004</v>
      </c>
      <c r="U28" s="21">
        <f t="shared" si="7"/>
        <v>665.36832000000004</v>
      </c>
      <c r="V28" s="21">
        <f t="shared" si="7"/>
        <v>665.36832000000004</v>
      </c>
      <c r="W28" s="21">
        <f t="shared" si="7"/>
        <v>665.36832000000004</v>
      </c>
      <c r="X28" s="21">
        <f t="shared" si="7"/>
        <v>665.36832000000004</v>
      </c>
      <c r="Y28" s="21">
        <f t="shared" si="7"/>
        <v>665.36832000000004</v>
      </c>
      <c r="Z28" s="21">
        <f t="shared" si="7"/>
        <v>665.36832000000004</v>
      </c>
      <c r="AA28" s="21">
        <f t="shared" si="7"/>
        <v>665.36832000000004</v>
      </c>
      <c r="AB28" s="21">
        <f t="shared" si="7"/>
        <v>665.36832000000004</v>
      </c>
    </row>
    <row r="29" spans="4:28" x14ac:dyDescent="0.2">
      <c r="D29" t="s">
        <v>131</v>
      </c>
      <c r="E29" s="21"/>
      <c r="F29" s="21"/>
      <c r="G29" s="21"/>
      <c r="H29" s="21">
        <f t="shared" ref="H29:AB29" si="8">H27+H28</f>
        <v>12027.20832</v>
      </c>
      <c r="I29" s="21">
        <f t="shared" si="8"/>
        <v>12027.20832</v>
      </c>
      <c r="J29" s="21">
        <f t="shared" si="8"/>
        <v>12027.20832</v>
      </c>
      <c r="K29" s="21">
        <f t="shared" si="8"/>
        <v>12027.20832</v>
      </c>
      <c r="L29" s="21">
        <f t="shared" si="8"/>
        <v>12027.20832</v>
      </c>
      <c r="M29" s="21">
        <f t="shared" si="8"/>
        <v>12027.20832</v>
      </c>
      <c r="N29" s="21">
        <f t="shared" si="8"/>
        <v>12027.20832</v>
      </c>
      <c r="O29" s="21">
        <f t="shared" si="8"/>
        <v>12027.20832</v>
      </c>
      <c r="P29" s="21">
        <f t="shared" si="8"/>
        <v>12027.20832</v>
      </c>
      <c r="Q29" s="21">
        <f t="shared" si="8"/>
        <v>12027.20832</v>
      </c>
      <c r="R29" s="21">
        <f t="shared" si="8"/>
        <v>12027.20832</v>
      </c>
      <c r="S29" s="21">
        <f t="shared" si="8"/>
        <v>12027.20832</v>
      </c>
      <c r="T29" s="21">
        <f t="shared" si="8"/>
        <v>12027.20832</v>
      </c>
      <c r="U29" s="21">
        <f t="shared" si="8"/>
        <v>12027.20832</v>
      </c>
      <c r="V29" s="21">
        <f t="shared" si="8"/>
        <v>12027.20832</v>
      </c>
      <c r="W29" s="21">
        <f t="shared" si="8"/>
        <v>12027.20832</v>
      </c>
      <c r="X29" s="21">
        <f t="shared" si="8"/>
        <v>12027.20832</v>
      </c>
      <c r="Y29" s="21">
        <f t="shared" si="8"/>
        <v>12027.20832</v>
      </c>
      <c r="Z29" s="21">
        <f t="shared" si="8"/>
        <v>12027.20832</v>
      </c>
      <c r="AA29" s="21">
        <f t="shared" si="8"/>
        <v>12027.20832</v>
      </c>
      <c r="AB29" s="21">
        <f t="shared" si="8"/>
        <v>12027.20832</v>
      </c>
    </row>
    <row r="31" spans="4:28" x14ac:dyDescent="0.2">
      <c r="D31" t="s">
        <v>123</v>
      </c>
    </row>
    <row r="32" spans="4:28" x14ac:dyDescent="0.2">
      <c r="D32" s="22" t="s">
        <v>124</v>
      </c>
      <c r="E32" s="22"/>
      <c r="F32" s="22"/>
      <c r="G32" s="22"/>
      <c r="H32" s="22">
        <f>-H21*$B$4</f>
        <v>-343.20000000000005</v>
      </c>
      <c r="I32" s="22">
        <f t="shared" ref="I32:AB32" si="9">-I21*$B$4</f>
        <v>-343.20000000000005</v>
      </c>
      <c r="J32" s="22">
        <f t="shared" si="9"/>
        <v>-343.20000000000005</v>
      </c>
      <c r="K32" s="22">
        <f t="shared" si="9"/>
        <v>-343.20000000000005</v>
      </c>
      <c r="L32" s="22">
        <f t="shared" si="9"/>
        <v>-343.20000000000005</v>
      </c>
      <c r="M32" s="22">
        <f t="shared" si="9"/>
        <v>-343.20000000000005</v>
      </c>
      <c r="N32" s="22">
        <f t="shared" si="9"/>
        <v>-343.20000000000005</v>
      </c>
      <c r="O32" s="22">
        <f t="shared" si="9"/>
        <v>-343.20000000000005</v>
      </c>
      <c r="P32" s="22">
        <f t="shared" si="9"/>
        <v>-343.20000000000005</v>
      </c>
      <c r="Q32" s="22">
        <f t="shared" si="9"/>
        <v>-343.20000000000005</v>
      </c>
      <c r="R32" s="22">
        <f t="shared" si="9"/>
        <v>-343.20000000000005</v>
      </c>
      <c r="S32" s="22">
        <f t="shared" si="9"/>
        <v>-343.20000000000005</v>
      </c>
      <c r="T32" s="22">
        <f t="shared" si="9"/>
        <v>-343.20000000000005</v>
      </c>
      <c r="U32" s="22">
        <f t="shared" si="9"/>
        <v>-343.20000000000005</v>
      </c>
      <c r="V32" s="22">
        <f t="shared" si="9"/>
        <v>-343.20000000000005</v>
      </c>
      <c r="W32" s="22">
        <f t="shared" si="9"/>
        <v>-343.20000000000005</v>
      </c>
      <c r="X32" s="22">
        <f t="shared" si="9"/>
        <v>-343.20000000000005</v>
      </c>
      <c r="Y32" s="22">
        <f t="shared" si="9"/>
        <v>-343.20000000000005</v>
      </c>
      <c r="Z32" s="22">
        <f t="shared" si="9"/>
        <v>-343.20000000000005</v>
      </c>
      <c r="AA32" s="22">
        <f t="shared" si="9"/>
        <v>-343.20000000000005</v>
      </c>
      <c r="AB32" s="22">
        <f t="shared" si="9"/>
        <v>-343.20000000000005</v>
      </c>
    </row>
    <row r="33" spans="4:28" x14ac:dyDescent="0.2">
      <c r="D33" s="22" t="s">
        <v>125</v>
      </c>
      <c r="E33" s="22"/>
      <c r="F33" s="22"/>
      <c r="G33" s="22"/>
      <c r="H33" s="22">
        <f>-H24*$B$5</f>
        <v>-554.47360000000003</v>
      </c>
      <c r="I33" s="22">
        <f t="shared" ref="I33:AB33" si="10">-I24*$B$5</f>
        <v>-554.47360000000003</v>
      </c>
      <c r="J33" s="22">
        <f t="shared" si="10"/>
        <v>-554.47360000000003</v>
      </c>
      <c r="K33" s="22">
        <f t="shared" si="10"/>
        <v>-554.47360000000003</v>
      </c>
      <c r="L33" s="22">
        <f t="shared" si="10"/>
        <v>-554.47360000000003</v>
      </c>
      <c r="M33" s="22">
        <f t="shared" si="10"/>
        <v>-554.47360000000003</v>
      </c>
      <c r="N33" s="22">
        <f t="shared" si="10"/>
        <v>-554.47360000000003</v>
      </c>
      <c r="O33" s="22">
        <f t="shared" si="10"/>
        <v>-554.47360000000003</v>
      </c>
      <c r="P33" s="22">
        <f t="shared" si="10"/>
        <v>-554.47360000000003</v>
      </c>
      <c r="Q33" s="22">
        <f t="shared" si="10"/>
        <v>-554.47360000000003</v>
      </c>
      <c r="R33" s="22">
        <f t="shared" si="10"/>
        <v>-554.47360000000003</v>
      </c>
      <c r="S33" s="22">
        <f t="shared" si="10"/>
        <v>-554.47360000000003</v>
      </c>
      <c r="T33" s="22">
        <f t="shared" si="10"/>
        <v>-554.47360000000003</v>
      </c>
      <c r="U33" s="22">
        <f t="shared" si="10"/>
        <v>-554.47360000000003</v>
      </c>
      <c r="V33" s="22">
        <f t="shared" si="10"/>
        <v>-554.47360000000003</v>
      </c>
      <c r="W33" s="22">
        <f t="shared" si="10"/>
        <v>-554.47360000000003</v>
      </c>
      <c r="X33" s="22">
        <f t="shared" si="10"/>
        <v>-554.47360000000003</v>
      </c>
      <c r="Y33" s="22">
        <f t="shared" si="10"/>
        <v>-554.47360000000003</v>
      </c>
      <c r="Z33" s="22">
        <f t="shared" si="10"/>
        <v>-554.47360000000003</v>
      </c>
      <c r="AA33" s="22">
        <f t="shared" si="10"/>
        <v>-554.47360000000003</v>
      </c>
      <c r="AB33" s="22">
        <f t="shared" si="10"/>
        <v>-554.47360000000003</v>
      </c>
    </row>
    <row r="34" spans="4:28" x14ac:dyDescent="0.2">
      <c r="D34" s="22" t="s">
        <v>126</v>
      </c>
      <c r="E34" s="22"/>
      <c r="F34" s="22"/>
      <c r="G34" s="22"/>
      <c r="H34" s="22">
        <f>SUM(H32:H33)</f>
        <v>-897.67360000000008</v>
      </c>
      <c r="I34" s="22">
        <f t="shared" ref="I34:AB34" si="11">SUM(I32:I33)</f>
        <v>-897.67360000000008</v>
      </c>
      <c r="J34" s="22">
        <f t="shared" si="11"/>
        <v>-897.67360000000008</v>
      </c>
      <c r="K34" s="22">
        <f t="shared" si="11"/>
        <v>-897.67360000000008</v>
      </c>
      <c r="L34" s="22">
        <f t="shared" si="11"/>
        <v>-897.67360000000008</v>
      </c>
      <c r="M34" s="22">
        <f t="shared" si="11"/>
        <v>-897.67360000000008</v>
      </c>
      <c r="N34" s="22">
        <f t="shared" si="11"/>
        <v>-897.67360000000008</v>
      </c>
      <c r="O34" s="22">
        <f t="shared" si="11"/>
        <v>-897.67360000000008</v>
      </c>
      <c r="P34" s="22">
        <f t="shared" si="11"/>
        <v>-897.67360000000008</v>
      </c>
      <c r="Q34" s="22">
        <f t="shared" si="11"/>
        <v>-897.67360000000008</v>
      </c>
      <c r="R34" s="22">
        <f t="shared" si="11"/>
        <v>-897.67360000000008</v>
      </c>
      <c r="S34" s="22">
        <f t="shared" si="11"/>
        <v>-897.67360000000008</v>
      </c>
      <c r="T34" s="22">
        <f t="shared" si="11"/>
        <v>-897.67360000000008</v>
      </c>
      <c r="U34" s="22">
        <f t="shared" si="11"/>
        <v>-897.67360000000008</v>
      </c>
      <c r="V34" s="22">
        <f t="shared" si="11"/>
        <v>-897.67360000000008</v>
      </c>
      <c r="W34" s="22">
        <f t="shared" si="11"/>
        <v>-897.67360000000008</v>
      </c>
      <c r="X34" s="22">
        <f t="shared" si="11"/>
        <v>-897.67360000000008</v>
      </c>
      <c r="Y34" s="22">
        <f t="shared" si="11"/>
        <v>-897.67360000000008</v>
      </c>
      <c r="Z34" s="22">
        <f t="shared" si="11"/>
        <v>-897.67360000000008</v>
      </c>
      <c r="AA34" s="22">
        <f t="shared" si="11"/>
        <v>-897.67360000000008</v>
      </c>
      <c r="AB34" s="22">
        <f t="shared" si="11"/>
        <v>-897.67360000000008</v>
      </c>
    </row>
    <row r="36" spans="4:28" x14ac:dyDescent="0.2">
      <c r="D36" s="22" t="s">
        <v>127</v>
      </c>
    </row>
    <row r="37" spans="4:28" x14ac:dyDescent="0.2">
      <c r="D37" s="22" t="s">
        <v>129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</row>
    <row r="38" spans="4:28" x14ac:dyDescent="0.2">
      <c r="D38" s="22" t="s">
        <v>128</v>
      </c>
      <c r="E38" s="27">
        <f>-$B$11*E37*E3</f>
        <v>0</v>
      </c>
      <c r="F38" s="27">
        <f t="shared" ref="F38:AB38" si="12">-$B$11*F37*F3</f>
        <v>0</v>
      </c>
      <c r="G38" s="27">
        <f t="shared" si="12"/>
        <v>0</v>
      </c>
      <c r="H38" s="27">
        <f t="shared" si="12"/>
        <v>-720</v>
      </c>
      <c r="I38" s="27">
        <f t="shared" si="12"/>
        <v>-720</v>
      </c>
      <c r="J38" s="27">
        <f t="shared" si="12"/>
        <v>-720</v>
      </c>
      <c r="K38" s="27">
        <f t="shared" si="12"/>
        <v>-720</v>
      </c>
      <c r="L38" s="27">
        <f t="shared" si="12"/>
        <v>-720</v>
      </c>
      <c r="M38" s="27">
        <f t="shared" si="12"/>
        <v>-720</v>
      </c>
      <c r="N38" s="27">
        <f t="shared" si="12"/>
        <v>-720</v>
      </c>
      <c r="O38" s="27">
        <f t="shared" si="12"/>
        <v>-720</v>
      </c>
      <c r="P38" s="27">
        <f t="shared" si="12"/>
        <v>-720</v>
      </c>
      <c r="Q38" s="27">
        <f t="shared" si="12"/>
        <v>-720</v>
      </c>
      <c r="R38" s="27">
        <f t="shared" si="12"/>
        <v>-720</v>
      </c>
      <c r="S38" s="27">
        <f t="shared" si="12"/>
        <v>-720</v>
      </c>
      <c r="T38" s="27">
        <f t="shared" si="12"/>
        <v>-720</v>
      </c>
      <c r="U38" s="27">
        <f t="shared" si="12"/>
        <v>-720</v>
      </c>
      <c r="V38" s="27">
        <f t="shared" si="12"/>
        <v>-720</v>
      </c>
      <c r="W38" s="27">
        <f t="shared" si="12"/>
        <v>-720</v>
      </c>
      <c r="X38" s="27">
        <f t="shared" si="12"/>
        <v>-720</v>
      </c>
      <c r="Y38" s="27">
        <f t="shared" si="12"/>
        <v>-720</v>
      </c>
      <c r="Z38" s="27">
        <f t="shared" si="12"/>
        <v>-720</v>
      </c>
      <c r="AA38" s="27">
        <f t="shared" si="12"/>
        <v>-720</v>
      </c>
      <c r="AB38" s="27">
        <f t="shared" si="12"/>
        <v>-720</v>
      </c>
    </row>
    <row r="40" spans="4:28" x14ac:dyDescent="0.2">
      <c r="D40" s="22" t="s">
        <v>130</v>
      </c>
      <c r="E40" s="9"/>
      <c r="F40" s="9"/>
      <c r="G40" s="9"/>
      <c r="H40" s="9">
        <f>H34+H38</f>
        <v>-1617.6736000000001</v>
      </c>
      <c r="I40" s="9">
        <f t="shared" ref="I40:AB40" si="13">I34+I38</f>
        <v>-1617.6736000000001</v>
      </c>
      <c r="J40" s="9">
        <f t="shared" si="13"/>
        <v>-1617.6736000000001</v>
      </c>
      <c r="K40" s="9">
        <f t="shared" si="13"/>
        <v>-1617.6736000000001</v>
      </c>
      <c r="L40" s="9">
        <f t="shared" si="13"/>
        <v>-1617.6736000000001</v>
      </c>
      <c r="M40" s="9">
        <f t="shared" si="13"/>
        <v>-1617.6736000000001</v>
      </c>
      <c r="N40" s="9">
        <f t="shared" si="13"/>
        <v>-1617.6736000000001</v>
      </c>
      <c r="O40" s="9">
        <f t="shared" si="13"/>
        <v>-1617.6736000000001</v>
      </c>
      <c r="P40" s="9">
        <f t="shared" si="13"/>
        <v>-1617.6736000000001</v>
      </c>
      <c r="Q40" s="9">
        <f t="shared" si="13"/>
        <v>-1617.6736000000001</v>
      </c>
      <c r="R40" s="9">
        <f t="shared" si="13"/>
        <v>-1617.6736000000001</v>
      </c>
      <c r="S40" s="9">
        <f t="shared" si="13"/>
        <v>-1617.6736000000001</v>
      </c>
      <c r="T40" s="9">
        <f t="shared" si="13"/>
        <v>-1617.6736000000001</v>
      </c>
      <c r="U40" s="9">
        <f t="shared" si="13"/>
        <v>-1617.6736000000001</v>
      </c>
      <c r="V40" s="9">
        <f t="shared" si="13"/>
        <v>-1617.6736000000001</v>
      </c>
      <c r="W40" s="9">
        <f t="shared" si="13"/>
        <v>-1617.6736000000001</v>
      </c>
      <c r="X40" s="9">
        <f t="shared" si="13"/>
        <v>-1617.6736000000001</v>
      </c>
      <c r="Y40" s="9">
        <f t="shared" si="13"/>
        <v>-1617.6736000000001</v>
      </c>
      <c r="Z40" s="9">
        <f t="shared" si="13"/>
        <v>-1617.6736000000001</v>
      </c>
      <c r="AA40" s="9">
        <f t="shared" si="13"/>
        <v>-1617.6736000000001</v>
      </c>
      <c r="AB40" s="9">
        <f t="shared" si="13"/>
        <v>-1617.6736000000001</v>
      </c>
    </row>
    <row r="42" spans="4:28" x14ac:dyDescent="0.2">
      <c r="D42" s="22" t="s">
        <v>56</v>
      </c>
      <c r="E42" s="10">
        <f>E29+E40</f>
        <v>0</v>
      </c>
      <c r="F42" s="10">
        <f t="shared" ref="F42:AB42" si="14">F29+F40</f>
        <v>0</v>
      </c>
      <c r="G42" s="10">
        <f t="shared" si="14"/>
        <v>0</v>
      </c>
      <c r="H42" s="10">
        <f>H29+H40</f>
        <v>10409.53472</v>
      </c>
      <c r="I42" s="10">
        <f t="shared" si="14"/>
        <v>10409.53472</v>
      </c>
      <c r="J42" s="10">
        <f t="shared" si="14"/>
        <v>10409.53472</v>
      </c>
      <c r="K42" s="10">
        <f t="shared" si="14"/>
        <v>10409.53472</v>
      </c>
      <c r="L42" s="10">
        <f t="shared" si="14"/>
        <v>10409.53472</v>
      </c>
      <c r="M42" s="10">
        <f t="shared" si="14"/>
        <v>10409.53472</v>
      </c>
      <c r="N42" s="10">
        <f t="shared" si="14"/>
        <v>10409.53472</v>
      </c>
      <c r="O42" s="10">
        <f t="shared" si="14"/>
        <v>10409.53472</v>
      </c>
      <c r="P42" s="10">
        <f t="shared" si="14"/>
        <v>10409.53472</v>
      </c>
      <c r="Q42" s="10">
        <f t="shared" si="14"/>
        <v>10409.53472</v>
      </c>
      <c r="R42" s="10">
        <f t="shared" si="14"/>
        <v>10409.53472</v>
      </c>
      <c r="S42" s="10">
        <f t="shared" si="14"/>
        <v>10409.53472</v>
      </c>
      <c r="T42" s="10">
        <f t="shared" si="14"/>
        <v>10409.53472</v>
      </c>
      <c r="U42" s="10">
        <f t="shared" si="14"/>
        <v>10409.53472</v>
      </c>
      <c r="V42" s="10">
        <f t="shared" si="14"/>
        <v>10409.53472</v>
      </c>
      <c r="W42" s="10">
        <f t="shared" si="14"/>
        <v>10409.53472</v>
      </c>
      <c r="X42" s="10">
        <f t="shared" si="14"/>
        <v>10409.53472</v>
      </c>
      <c r="Y42" s="10">
        <f t="shared" si="14"/>
        <v>10409.53472</v>
      </c>
      <c r="Z42" s="10">
        <f t="shared" si="14"/>
        <v>10409.53472</v>
      </c>
      <c r="AA42" s="10">
        <f t="shared" si="14"/>
        <v>10409.53472</v>
      </c>
      <c r="AB42" s="10">
        <f t="shared" si="14"/>
        <v>10409.53472</v>
      </c>
    </row>
    <row r="44" spans="4:28" x14ac:dyDescent="0.2">
      <c r="D44" t="s">
        <v>132</v>
      </c>
      <c r="E44" s="29">
        <f>SUM(E42:P42)</f>
        <v>93685.812479999979</v>
      </c>
    </row>
    <row r="45" spans="4:28" x14ac:dyDescent="0.2">
      <c r="D45" t="s">
        <v>133</v>
      </c>
      <c r="E45" s="10">
        <f>SUM(Q42:AB42)</f>
        <v>124914.41663999997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E5BF-FA57-7444-AC83-D6B73B8E4962}">
  <dimension ref="A1:AC45"/>
  <sheetViews>
    <sheetView topLeftCell="C26" workbookViewId="0">
      <selection activeCell="I44" sqref="I44"/>
    </sheetView>
  </sheetViews>
  <sheetFormatPr baseColWidth="10" defaultColWidth="0" defaultRowHeight="16" x14ac:dyDescent="0.2"/>
  <cols>
    <col min="1" max="1" width="22.83203125" bestFit="1" customWidth="1"/>
    <col min="2" max="3" width="10.83203125" customWidth="1"/>
    <col min="4" max="4" width="21.1640625" bestFit="1" customWidth="1"/>
    <col min="5" max="28" width="10.83203125" customWidth="1"/>
    <col min="29" max="29" width="0" hidden="1" customWidth="1"/>
    <col min="30" max="16384" width="10.83203125" hidden="1"/>
  </cols>
  <sheetData>
    <row r="1" spans="1:28" x14ac:dyDescent="0.2">
      <c r="A1" s="23" t="s">
        <v>74</v>
      </c>
      <c r="B1" s="12">
        <f>'Surprise box'!B1</f>
        <v>3.78728</v>
      </c>
      <c r="D1" t="s">
        <v>40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">
      <c r="A2" s="23" t="s">
        <v>95</v>
      </c>
      <c r="B2" s="24">
        <f>'Surprise box'!B2</f>
        <v>16.634208000000001</v>
      </c>
      <c r="D2" t="s">
        <v>134</v>
      </c>
      <c r="E2">
        <f>IF(E1&gt;='Growth Plan'!$H$6,1,0)</f>
        <v>0</v>
      </c>
      <c r="F2">
        <f>IF(F1&gt;='Growth Plan'!$H$6,1,0)</f>
        <v>0</v>
      </c>
      <c r="G2">
        <f>IF(G1&gt;='Growth Plan'!$H$6,1,0)</f>
        <v>0</v>
      </c>
      <c r="H2">
        <f>IF(H1&gt;='Growth Plan'!$H$6,1,0)</f>
        <v>0</v>
      </c>
      <c r="I2">
        <f>IF(I1&gt;='Growth Plan'!$H$6,1,0)</f>
        <v>0</v>
      </c>
      <c r="J2">
        <f>IF(J1&gt;='Growth Plan'!$H$6,1,0)</f>
        <v>1</v>
      </c>
      <c r="K2">
        <f>IF(K1&gt;='Growth Plan'!$H$6,1,0)</f>
        <v>1</v>
      </c>
      <c r="L2">
        <f>IF(L1&gt;='Growth Plan'!$H$6,1,0)</f>
        <v>1</v>
      </c>
      <c r="M2">
        <f>IF(M1&gt;='Growth Plan'!$H$6,1,0)</f>
        <v>1</v>
      </c>
      <c r="N2">
        <f>IF(N1&gt;='Growth Plan'!$H$6,1,0)</f>
        <v>1</v>
      </c>
      <c r="O2">
        <f>IF(O1&gt;='Growth Plan'!$H$6,1,0)</f>
        <v>1</v>
      </c>
      <c r="P2">
        <f>IF(P1&gt;='Growth Plan'!$H$6,1,0)</f>
        <v>1</v>
      </c>
      <c r="Q2">
        <f>IF(Q1&gt;='Growth Plan'!$H$6,1,0)</f>
        <v>1</v>
      </c>
      <c r="R2">
        <f>IF(R1&gt;='Growth Plan'!$H$6,1,0)</f>
        <v>1</v>
      </c>
      <c r="S2">
        <f>IF(S1&gt;='Growth Plan'!$H$6,1,0)</f>
        <v>1</v>
      </c>
      <c r="T2">
        <f>IF(T1&gt;='Growth Plan'!$H$6,1,0)</f>
        <v>1</v>
      </c>
      <c r="U2">
        <f>IF(U1&gt;='Growth Plan'!$H$6,1,0)</f>
        <v>1</v>
      </c>
      <c r="V2">
        <f>IF(V1&gt;='Growth Plan'!$H$6,1,0)</f>
        <v>1</v>
      </c>
      <c r="W2">
        <f>IF(W1&gt;='Growth Plan'!$H$6,1,0)</f>
        <v>1</v>
      </c>
      <c r="X2">
        <f>IF(X1&gt;='Growth Plan'!$H$6,1,0)</f>
        <v>1</v>
      </c>
      <c r="Y2">
        <f>IF(Y1&gt;='Growth Plan'!$H$6,1,0)</f>
        <v>1</v>
      </c>
      <c r="Z2">
        <f>IF(Z1&gt;='Growth Plan'!$H$6,1,0)</f>
        <v>1</v>
      </c>
      <c r="AA2">
        <f>IF(AA1&gt;='Growth Plan'!$H$6,1,0)</f>
        <v>1</v>
      </c>
      <c r="AB2">
        <f>IF(AB1&gt;='Growth Plan'!$H$6,1,0)</f>
        <v>1</v>
      </c>
    </row>
    <row r="3" spans="1:28" x14ac:dyDescent="0.2">
      <c r="A3" s="23"/>
      <c r="D3" t="s">
        <v>110</v>
      </c>
      <c r="E3">
        <f>IF(E1&gt;='Growth Plan'!$H6,8,0)</f>
        <v>0</v>
      </c>
      <c r="F3">
        <f>IF(F1&gt;='Growth Plan'!$H6,8,0)</f>
        <v>0</v>
      </c>
      <c r="G3">
        <f>IF(G1&gt;='Growth Plan'!$H6,8,0)</f>
        <v>0</v>
      </c>
      <c r="H3">
        <f>IF(H1&gt;='Growth Plan'!$H6,8,0)</f>
        <v>0</v>
      </c>
      <c r="I3">
        <f>IF(I1&gt;='Growth Plan'!$H6,8,0)</f>
        <v>0</v>
      </c>
      <c r="J3">
        <f>IF(J1&gt;='Growth Plan'!$H6,8,0)</f>
        <v>8</v>
      </c>
      <c r="K3">
        <f>IF(K1&gt;='Growth Plan'!$H6,8,0)</f>
        <v>8</v>
      </c>
      <c r="L3">
        <f>IF(L1&gt;='Growth Plan'!$H6,8,0)</f>
        <v>8</v>
      </c>
      <c r="M3">
        <f>IF(M1&gt;='Growth Plan'!$H6,8,0)</f>
        <v>8</v>
      </c>
      <c r="N3">
        <f>IF(N1&gt;='Growth Plan'!$H6,8,0)</f>
        <v>8</v>
      </c>
      <c r="O3">
        <f>IF(O1&gt;='Growth Plan'!$H6,8,0)</f>
        <v>8</v>
      </c>
      <c r="P3">
        <f>IF(P1&gt;='Growth Plan'!$H6,8,0)</f>
        <v>8</v>
      </c>
      <c r="Q3">
        <f>IF(Q1&gt;='Growth Plan'!$H6,8,0)</f>
        <v>8</v>
      </c>
      <c r="R3">
        <f>IF(R1&gt;='Growth Plan'!$H6,8,0)</f>
        <v>8</v>
      </c>
      <c r="S3">
        <f>IF(S1&gt;='Growth Plan'!$H6,8,0)</f>
        <v>8</v>
      </c>
      <c r="T3">
        <f>IF(T1&gt;='Growth Plan'!$H6,8,0)</f>
        <v>8</v>
      </c>
      <c r="U3">
        <f>IF(U1&gt;='Growth Plan'!$H6,8,0)</f>
        <v>8</v>
      </c>
      <c r="V3">
        <f>IF(V1&gt;='Growth Plan'!$H6,8,0)</f>
        <v>8</v>
      </c>
      <c r="W3">
        <f>IF(W1&gt;='Growth Plan'!$H6,8,0)</f>
        <v>8</v>
      </c>
      <c r="X3">
        <f>IF(X1&gt;='Growth Plan'!$H6,8,0)</f>
        <v>8</v>
      </c>
      <c r="Y3">
        <f>IF(Y1&gt;='Growth Plan'!$H6,8,0)</f>
        <v>8</v>
      </c>
      <c r="Z3">
        <f>IF(Z1&gt;='Growth Plan'!$H6,8,0)</f>
        <v>8</v>
      </c>
      <c r="AA3">
        <f>IF(AA1&gt;='Growth Plan'!$H6,8,0)</f>
        <v>8</v>
      </c>
      <c r="AB3">
        <f>IF(AB1&gt;='Growth Plan'!$H6,8,0)</f>
        <v>8</v>
      </c>
    </row>
    <row r="4" spans="1:28" x14ac:dyDescent="0.2">
      <c r="A4" s="23" t="s">
        <v>75</v>
      </c>
      <c r="B4" s="12">
        <f>'unit economics'!D9</f>
        <v>0.11440000000000002</v>
      </c>
    </row>
    <row r="5" spans="1:28" x14ac:dyDescent="0.2">
      <c r="A5" s="23" t="s">
        <v>76</v>
      </c>
      <c r="B5" s="24">
        <f>'unit economics'!D36</f>
        <v>13.861840000000001</v>
      </c>
    </row>
    <row r="6" spans="1:28" x14ac:dyDescent="0.2">
      <c r="A6" s="23"/>
      <c r="D6" t="s">
        <v>111</v>
      </c>
    </row>
    <row r="7" spans="1:28" x14ac:dyDescent="0.2">
      <c r="A7" s="23"/>
      <c r="D7" t="s">
        <v>112</v>
      </c>
      <c r="J7">
        <f>'Growth Plan'!$H$3</f>
        <v>20</v>
      </c>
      <c r="K7">
        <f>'Growth Plan'!$H$3</f>
        <v>20</v>
      </c>
      <c r="L7">
        <f>'Growth Plan'!$H$3</f>
        <v>20</v>
      </c>
      <c r="M7">
        <f>'Growth Plan'!$H$3</f>
        <v>20</v>
      </c>
      <c r="N7">
        <f>'Growth Plan'!$H$3</f>
        <v>20</v>
      </c>
      <c r="O7">
        <f>'Growth Plan'!$H$3</f>
        <v>20</v>
      </c>
      <c r="P7">
        <f>'Growth Plan'!$H$3</f>
        <v>20</v>
      </c>
      <c r="Q7">
        <f>'Growth Plan'!$H$3</f>
        <v>20</v>
      </c>
      <c r="R7">
        <f>'Growth Plan'!$H$3</f>
        <v>20</v>
      </c>
      <c r="S7">
        <f>'Growth Plan'!$H$3</f>
        <v>20</v>
      </c>
      <c r="T7">
        <f>'Growth Plan'!$H$3</f>
        <v>20</v>
      </c>
      <c r="U7">
        <f>'Growth Plan'!$H$3</f>
        <v>20</v>
      </c>
      <c r="V7">
        <f>'Growth Plan'!$H$3</f>
        <v>20</v>
      </c>
      <c r="W7">
        <f>'Growth Plan'!$H$3</f>
        <v>20</v>
      </c>
      <c r="X7">
        <f>'Growth Plan'!$H$3</f>
        <v>20</v>
      </c>
      <c r="Y7">
        <f>'Growth Plan'!$H$3</f>
        <v>20</v>
      </c>
      <c r="Z7">
        <f>'Growth Plan'!$H$3</f>
        <v>20</v>
      </c>
      <c r="AA7">
        <f>'Growth Plan'!$H$3</f>
        <v>20</v>
      </c>
      <c r="AB7">
        <f>'Growth Plan'!$H$3</f>
        <v>20</v>
      </c>
    </row>
    <row r="8" spans="1:28" x14ac:dyDescent="0.2">
      <c r="A8" s="23" t="s">
        <v>77</v>
      </c>
      <c r="B8" s="12">
        <v>5</v>
      </c>
      <c r="D8" t="s">
        <v>113</v>
      </c>
      <c r="J8">
        <f>J7*$B$8</f>
        <v>100</v>
      </c>
      <c r="K8">
        <f t="shared" ref="K8:AB8" si="0">K7*$B$8</f>
        <v>100</v>
      </c>
      <c r="L8">
        <f t="shared" si="0"/>
        <v>100</v>
      </c>
      <c r="M8">
        <f t="shared" si="0"/>
        <v>100</v>
      </c>
      <c r="N8">
        <f t="shared" si="0"/>
        <v>100</v>
      </c>
      <c r="O8">
        <f t="shared" si="0"/>
        <v>100</v>
      </c>
      <c r="P8">
        <f t="shared" si="0"/>
        <v>100</v>
      </c>
      <c r="Q8">
        <f t="shared" si="0"/>
        <v>100</v>
      </c>
      <c r="R8">
        <f t="shared" si="0"/>
        <v>100</v>
      </c>
      <c r="S8">
        <f t="shared" si="0"/>
        <v>100</v>
      </c>
      <c r="T8">
        <f t="shared" si="0"/>
        <v>100</v>
      </c>
      <c r="U8">
        <f t="shared" si="0"/>
        <v>100</v>
      </c>
      <c r="V8">
        <f t="shared" si="0"/>
        <v>100</v>
      </c>
      <c r="W8">
        <f t="shared" si="0"/>
        <v>100</v>
      </c>
      <c r="X8">
        <f t="shared" si="0"/>
        <v>100</v>
      </c>
      <c r="Y8">
        <f t="shared" si="0"/>
        <v>100</v>
      </c>
      <c r="Z8">
        <f t="shared" si="0"/>
        <v>100</v>
      </c>
      <c r="AA8">
        <f t="shared" si="0"/>
        <v>100</v>
      </c>
      <c r="AB8">
        <f t="shared" si="0"/>
        <v>100</v>
      </c>
    </row>
    <row r="9" spans="1:28" x14ac:dyDescent="0.2">
      <c r="A9" s="23"/>
      <c r="D9" t="s">
        <v>114</v>
      </c>
      <c r="J9">
        <f t="shared" ref="J9:AB9" si="1">J8*J3</f>
        <v>800</v>
      </c>
      <c r="K9">
        <f t="shared" si="1"/>
        <v>800</v>
      </c>
      <c r="L9">
        <f t="shared" si="1"/>
        <v>800</v>
      </c>
      <c r="M9">
        <f t="shared" si="1"/>
        <v>800</v>
      </c>
      <c r="N9">
        <f t="shared" si="1"/>
        <v>800</v>
      </c>
      <c r="O9">
        <f t="shared" si="1"/>
        <v>800</v>
      </c>
      <c r="P9">
        <f t="shared" si="1"/>
        <v>800</v>
      </c>
      <c r="Q9">
        <f t="shared" si="1"/>
        <v>800</v>
      </c>
      <c r="R9">
        <f t="shared" si="1"/>
        <v>800</v>
      </c>
      <c r="S9">
        <f t="shared" si="1"/>
        <v>800</v>
      </c>
      <c r="T9">
        <f t="shared" si="1"/>
        <v>800</v>
      </c>
      <c r="U9">
        <f t="shared" si="1"/>
        <v>800</v>
      </c>
      <c r="V9">
        <f t="shared" si="1"/>
        <v>800</v>
      </c>
      <c r="W9">
        <f t="shared" si="1"/>
        <v>800</v>
      </c>
      <c r="X9">
        <f t="shared" si="1"/>
        <v>800</v>
      </c>
      <c r="Y9">
        <f t="shared" si="1"/>
        <v>800</v>
      </c>
      <c r="Z9">
        <f t="shared" si="1"/>
        <v>800</v>
      </c>
      <c r="AA9">
        <f t="shared" si="1"/>
        <v>800</v>
      </c>
      <c r="AB9">
        <f t="shared" si="1"/>
        <v>800</v>
      </c>
    </row>
    <row r="11" spans="1:28" x14ac:dyDescent="0.2">
      <c r="A11" s="23" t="s">
        <v>108</v>
      </c>
      <c r="B11" s="27">
        <v>15</v>
      </c>
      <c r="D11" t="s">
        <v>48</v>
      </c>
    </row>
    <row r="12" spans="1:28" x14ac:dyDescent="0.2">
      <c r="A12" s="23" t="s">
        <v>109</v>
      </c>
      <c r="B12">
        <v>1</v>
      </c>
      <c r="D12" t="s">
        <v>83</v>
      </c>
      <c r="E12" s="28"/>
      <c r="F12" s="28"/>
      <c r="G12" s="28"/>
      <c r="H12" s="28"/>
      <c r="I12" s="28"/>
      <c r="J12" s="28">
        <f>'Growth Plan'!$H$4</f>
        <v>0.2</v>
      </c>
      <c r="K12" s="28">
        <f>'Growth Plan'!$H$4</f>
        <v>0.2</v>
      </c>
      <c r="L12" s="28">
        <f>'Growth Plan'!$H$4</f>
        <v>0.2</v>
      </c>
      <c r="M12" s="28">
        <f>'Growth Plan'!$H$4</f>
        <v>0.2</v>
      </c>
      <c r="N12" s="28">
        <f>'Growth Plan'!$H$4</f>
        <v>0.2</v>
      </c>
      <c r="O12" s="28">
        <f>'Growth Plan'!$H$4</f>
        <v>0.2</v>
      </c>
      <c r="P12" s="28">
        <f>'Growth Plan'!$H$4</f>
        <v>0.2</v>
      </c>
      <c r="Q12" s="28">
        <f>'Growth Plan'!$H$4</f>
        <v>0.2</v>
      </c>
      <c r="R12" s="28">
        <f>'Growth Plan'!$H$4</f>
        <v>0.2</v>
      </c>
      <c r="S12" s="28">
        <f>'Growth Plan'!$H$4</f>
        <v>0.2</v>
      </c>
      <c r="T12" s="28">
        <f>'Growth Plan'!$H$4</f>
        <v>0.2</v>
      </c>
      <c r="U12" s="28">
        <f>'Growth Plan'!$H$4</f>
        <v>0.2</v>
      </c>
      <c r="V12" s="28">
        <f>'Growth Plan'!$H$4</f>
        <v>0.2</v>
      </c>
      <c r="W12" s="28">
        <f>'Growth Plan'!$H$4</f>
        <v>0.2</v>
      </c>
      <c r="X12" s="28">
        <f>'Growth Plan'!$H$4</f>
        <v>0.2</v>
      </c>
      <c r="Y12" s="28">
        <f>'Growth Plan'!$H$4</f>
        <v>0.2</v>
      </c>
      <c r="Z12" s="28">
        <f>'Growth Plan'!$H$4</f>
        <v>0.2</v>
      </c>
      <c r="AA12" s="28">
        <f>'Growth Plan'!$H$4</f>
        <v>0.2</v>
      </c>
      <c r="AB12" s="28">
        <f>'Growth Plan'!$H$4</f>
        <v>0.2</v>
      </c>
    </row>
    <row r="13" spans="1:28" x14ac:dyDescent="0.2">
      <c r="D13" t="s">
        <v>115</v>
      </c>
      <c r="J13">
        <f>J9*J12</f>
        <v>160</v>
      </c>
      <c r="K13">
        <f t="shared" ref="K13:AB13" si="2">K9*K12</f>
        <v>160</v>
      </c>
      <c r="L13">
        <f t="shared" si="2"/>
        <v>160</v>
      </c>
      <c r="M13">
        <f t="shared" si="2"/>
        <v>160</v>
      </c>
      <c r="N13">
        <f t="shared" si="2"/>
        <v>160</v>
      </c>
      <c r="O13">
        <f t="shared" si="2"/>
        <v>160</v>
      </c>
      <c r="P13">
        <f t="shared" si="2"/>
        <v>160</v>
      </c>
      <c r="Q13">
        <f t="shared" si="2"/>
        <v>160</v>
      </c>
      <c r="R13">
        <f t="shared" si="2"/>
        <v>160</v>
      </c>
      <c r="S13">
        <f t="shared" si="2"/>
        <v>160</v>
      </c>
      <c r="T13">
        <f t="shared" si="2"/>
        <v>160</v>
      </c>
      <c r="U13">
        <f t="shared" si="2"/>
        <v>160</v>
      </c>
      <c r="V13">
        <f t="shared" si="2"/>
        <v>160</v>
      </c>
      <c r="W13">
        <f t="shared" si="2"/>
        <v>160</v>
      </c>
      <c r="X13">
        <f t="shared" si="2"/>
        <v>160</v>
      </c>
      <c r="Y13">
        <f t="shared" si="2"/>
        <v>160</v>
      </c>
      <c r="Z13">
        <f t="shared" si="2"/>
        <v>160</v>
      </c>
      <c r="AA13">
        <f t="shared" si="2"/>
        <v>160</v>
      </c>
      <c r="AB13">
        <f t="shared" si="2"/>
        <v>160</v>
      </c>
    </row>
    <row r="15" spans="1:28" x14ac:dyDescent="0.2">
      <c r="D15" t="s">
        <v>51</v>
      </c>
    </row>
    <row r="16" spans="1:28" x14ac:dyDescent="0.2">
      <c r="D16" t="s">
        <v>116</v>
      </c>
      <c r="E16" s="28"/>
      <c r="F16" s="28"/>
      <c r="G16" s="28"/>
      <c r="H16" s="28"/>
      <c r="I16" s="28"/>
      <c r="J16" s="28">
        <f>'Growth Plan'!$H$5</f>
        <v>0.1</v>
      </c>
      <c r="K16" s="28">
        <f>'Growth Plan'!$H$5</f>
        <v>0.1</v>
      </c>
      <c r="L16" s="28">
        <f>'Growth Plan'!$H$5</f>
        <v>0.1</v>
      </c>
      <c r="M16" s="28">
        <f>'Growth Plan'!$H$5</f>
        <v>0.1</v>
      </c>
      <c r="N16" s="28">
        <f>'Growth Plan'!$H$5</f>
        <v>0.1</v>
      </c>
      <c r="O16" s="28">
        <f>'Growth Plan'!$H$5</f>
        <v>0.1</v>
      </c>
      <c r="P16" s="28">
        <f>'Growth Plan'!$H$5</f>
        <v>0.1</v>
      </c>
      <c r="Q16" s="28">
        <f>'Growth Plan'!$H$5</f>
        <v>0.1</v>
      </c>
      <c r="R16" s="28">
        <f>'Growth Plan'!$H$5</f>
        <v>0.1</v>
      </c>
      <c r="S16" s="28">
        <f>'Growth Plan'!$H$5</f>
        <v>0.1</v>
      </c>
      <c r="T16" s="28">
        <f>'Growth Plan'!$H$5</f>
        <v>0.1</v>
      </c>
      <c r="U16" s="28">
        <f>'Growth Plan'!$H$5</f>
        <v>0.1</v>
      </c>
      <c r="V16" s="28">
        <f>'Growth Plan'!$H$5</f>
        <v>0.1</v>
      </c>
      <c r="W16" s="28">
        <f>'Growth Plan'!$H$5</f>
        <v>0.1</v>
      </c>
      <c r="X16" s="28">
        <f>'Growth Plan'!$H$5</f>
        <v>0.1</v>
      </c>
      <c r="Y16" s="28">
        <f>'Growth Plan'!$H$5</f>
        <v>0.1</v>
      </c>
      <c r="Z16" s="28">
        <f>'Growth Plan'!$H$5</f>
        <v>0.1</v>
      </c>
      <c r="AA16" s="28">
        <f>'Growth Plan'!$H$5</f>
        <v>0.1</v>
      </c>
      <c r="AB16" s="28">
        <f>'Growth Plan'!$H$5</f>
        <v>0.1</v>
      </c>
    </row>
    <row r="17" spans="4:28" x14ac:dyDescent="0.2">
      <c r="D17" t="s">
        <v>117</v>
      </c>
      <c r="J17">
        <f t="shared" ref="J17:AB17" si="3">J16*J13</f>
        <v>16</v>
      </c>
      <c r="K17">
        <f t="shared" si="3"/>
        <v>16</v>
      </c>
      <c r="L17">
        <f t="shared" si="3"/>
        <v>16</v>
      </c>
      <c r="M17">
        <f t="shared" si="3"/>
        <v>16</v>
      </c>
      <c r="N17">
        <f t="shared" si="3"/>
        <v>16</v>
      </c>
      <c r="O17">
        <f t="shared" si="3"/>
        <v>16</v>
      </c>
      <c r="P17">
        <f t="shared" si="3"/>
        <v>16</v>
      </c>
      <c r="Q17">
        <f t="shared" si="3"/>
        <v>16</v>
      </c>
      <c r="R17">
        <f t="shared" si="3"/>
        <v>16</v>
      </c>
      <c r="S17">
        <f t="shared" si="3"/>
        <v>16</v>
      </c>
      <c r="T17">
        <f t="shared" si="3"/>
        <v>16</v>
      </c>
      <c r="U17">
        <f t="shared" si="3"/>
        <v>16</v>
      </c>
      <c r="V17">
        <f t="shared" si="3"/>
        <v>16</v>
      </c>
      <c r="W17">
        <f t="shared" si="3"/>
        <v>16</v>
      </c>
      <c r="X17">
        <f t="shared" si="3"/>
        <v>16</v>
      </c>
      <c r="Y17">
        <f t="shared" si="3"/>
        <v>16</v>
      </c>
      <c r="Z17">
        <f t="shared" si="3"/>
        <v>16</v>
      </c>
      <c r="AA17">
        <f t="shared" si="3"/>
        <v>16</v>
      </c>
      <c r="AB17">
        <f t="shared" si="3"/>
        <v>16</v>
      </c>
    </row>
    <row r="19" spans="4:28" x14ac:dyDescent="0.2">
      <c r="D19" t="s">
        <v>118</v>
      </c>
    </row>
    <row r="20" spans="4:28" x14ac:dyDescent="0.2">
      <c r="D20" t="s">
        <v>89</v>
      </c>
      <c r="E20" s="6"/>
      <c r="F20" s="6"/>
      <c r="G20" s="6"/>
      <c r="H20" s="6"/>
      <c r="I20" s="6"/>
      <c r="J20" s="6">
        <f>'Growth Plan'!$H$7</f>
        <v>2</v>
      </c>
      <c r="K20" s="6">
        <f>'Growth Plan'!$H$7</f>
        <v>2</v>
      </c>
      <c r="L20" s="6">
        <f>'Growth Plan'!$H$7</f>
        <v>2</v>
      </c>
      <c r="M20" s="6">
        <f>'Growth Plan'!$H$7</f>
        <v>2</v>
      </c>
      <c r="N20" s="6">
        <f>'Growth Plan'!$H$7</f>
        <v>2</v>
      </c>
      <c r="O20" s="6">
        <f>'Growth Plan'!$H$7</f>
        <v>2</v>
      </c>
      <c r="P20" s="6">
        <f>'Growth Plan'!$H$7</f>
        <v>2</v>
      </c>
      <c r="Q20" s="6">
        <f>'Growth Plan'!$H$7</f>
        <v>2</v>
      </c>
      <c r="R20" s="6">
        <f>'Growth Plan'!$H$7</f>
        <v>2</v>
      </c>
      <c r="S20" s="6">
        <f>'Growth Plan'!$H$7</f>
        <v>2</v>
      </c>
      <c r="T20" s="6">
        <f>'Growth Plan'!$H$7</f>
        <v>2</v>
      </c>
      <c r="U20" s="6">
        <f>'Growth Plan'!$H$7</f>
        <v>2</v>
      </c>
      <c r="V20" s="6">
        <f>'Growth Plan'!$H$7</f>
        <v>2</v>
      </c>
      <c r="W20" s="6">
        <f>'Growth Plan'!$H$7</f>
        <v>2</v>
      </c>
      <c r="X20" s="6">
        <f>'Growth Plan'!$H$7</f>
        <v>2</v>
      </c>
      <c r="Y20" s="6">
        <f>'Growth Plan'!$H$7</f>
        <v>2</v>
      </c>
      <c r="Z20" s="6">
        <f>'Growth Plan'!$H$7</f>
        <v>2</v>
      </c>
      <c r="AA20" s="6">
        <f>'Growth Plan'!$H$7</f>
        <v>2</v>
      </c>
      <c r="AB20" s="6">
        <f>'Growth Plan'!$H$7</f>
        <v>2</v>
      </c>
    </row>
    <row r="21" spans="4:28" x14ac:dyDescent="0.2">
      <c r="D21" t="s">
        <v>119</v>
      </c>
      <c r="J21">
        <f t="shared" ref="J21:AB21" si="4">J20*J17</f>
        <v>32</v>
      </c>
      <c r="K21">
        <f t="shared" si="4"/>
        <v>32</v>
      </c>
      <c r="L21">
        <f t="shared" si="4"/>
        <v>32</v>
      </c>
      <c r="M21">
        <f t="shared" si="4"/>
        <v>32</v>
      </c>
      <c r="N21">
        <f t="shared" si="4"/>
        <v>32</v>
      </c>
      <c r="O21">
        <f t="shared" si="4"/>
        <v>32</v>
      </c>
      <c r="P21">
        <f t="shared" si="4"/>
        <v>32</v>
      </c>
      <c r="Q21">
        <f t="shared" si="4"/>
        <v>32</v>
      </c>
      <c r="R21">
        <f t="shared" si="4"/>
        <v>32</v>
      </c>
      <c r="S21">
        <f t="shared" si="4"/>
        <v>32</v>
      </c>
      <c r="T21">
        <f t="shared" si="4"/>
        <v>32</v>
      </c>
      <c r="U21">
        <f t="shared" si="4"/>
        <v>32</v>
      </c>
      <c r="V21">
        <f t="shared" si="4"/>
        <v>32</v>
      </c>
      <c r="W21">
        <f t="shared" si="4"/>
        <v>32</v>
      </c>
      <c r="X21">
        <f t="shared" si="4"/>
        <v>32</v>
      </c>
      <c r="Y21">
        <f t="shared" si="4"/>
        <v>32</v>
      </c>
      <c r="Z21">
        <f t="shared" si="4"/>
        <v>32</v>
      </c>
      <c r="AA21">
        <f t="shared" si="4"/>
        <v>32</v>
      </c>
      <c r="AB21">
        <f t="shared" si="4"/>
        <v>32</v>
      </c>
    </row>
    <row r="23" spans="4:28" x14ac:dyDescent="0.2">
      <c r="D23" t="s">
        <v>120</v>
      </c>
      <c r="J23">
        <f>'Growth Plan'!$H$8</f>
        <v>4</v>
      </c>
      <c r="K23">
        <f>'Growth Plan'!$H$8</f>
        <v>4</v>
      </c>
      <c r="L23">
        <f>'Growth Plan'!$H$8</f>
        <v>4</v>
      </c>
      <c r="M23">
        <f>'Growth Plan'!$H$8</f>
        <v>4</v>
      </c>
      <c r="N23">
        <f>'Growth Plan'!$H$8</f>
        <v>4</v>
      </c>
      <c r="O23">
        <f>'Growth Plan'!$H$8</f>
        <v>4</v>
      </c>
      <c r="P23">
        <f>'Growth Plan'!$H$8</f>
        <v>4</v>
      </c>
      <c r="Q23">
        <f>'Growth Plan'!$H$8</f>
        <v>4</v>
      </c>
      <c r="R23">
        <f>'Growth Plan'!$H$8</f>
        <v>4</v>
      </c>
      <c r="S23">
        <f>'Growth Plan'!$H$8</f>
        <v>4</v>
      </c>
      <c r="T23">
        <f>'Growth Plan'!$H$8</f>
        <v>4</v>
      </c>
      <c r="U23">
        <f>'Growth Plan'!$H$8</f>
        <v>4</v>
      </c>
      <c r="V23">
        <f>'Growth Plan'!$H$8</f>
        <v>4</v>
      </c>
      <c r="W23">
        <f>'Growth Plan'!$H$8</f>
        <v>4</v>
      </c>
      <c r="X23">
        <f>'Growth Plan'!$H$8</f>
        <v>4</v>
      </c>
      <c r="Y23">
        <f>'Growth Plan'!$H$8</f>
        <v>4</v>
      </c>
      <c r="Z23">
        <f>'Growth Plan'!$H$8</f>
        <v>4</v>
      </c>
      <c r="AA23">
        <f>'Growth Plan'!$H$8</f>
        <v>4</v>
      </c>
      <c r="AB23">
        <f>'Growth Plan'!$H$8</f>
        <v>4</v>
      </c>
    </row>
    <row r="24" spans="4:28" x14ac:dyDescent="0.2">
      <c r="D24" t="s">
        <v>121</v>
      </c>
      <c r="J24">
        <f t="shared" ref="J24:AB24" si="5">J23*J3</f>
        <v>32</v>
      </c>
      <c r="K24">
        <f t="shared" si="5"/>
        <v>32</v>
      </c>
      <c r="L24">
        <f t="shared" si="5"/>
        <v>32</v>
      </c>
      <c r="M24">
        <f t="shared" si="5"/>
        <v>32</v>
      </c>
      <c r="N24">
        <f t="shared" si="5"/>
        <v>32</v>
      </c>
      <c r="O24">
        <f t="shared" si="5"/>
        <v>32</v>
      </c>
      <c r="P24">
        <f t="shared" si="5"/>
        <v>32</v>
      </c>
      <c r="Q24">
        <f t="shared" si="5"/>
        <v>32</v>
      </c>
      <c r="R24">
        <f t="shared" si="5"/>
        <v>32</v>
      </c>
      <c r="S24">
        <f t="shared" si="5"/>
        <v>32</v>
      </c>
      <c r="T24">
        <f t="shared" si="5"/>
        <v>32</v>
      </c>
      <c r="U24">
        <f t="shared" si="5"/>
        <v>32</v>
      </c>
      <c r="V24">
        <f t="shared" si="5"/>
        <v>32</v>
      </c>
      <c r="W24">
        <f t="shared" si="5"/>
        <v>32</v>
      </c>
      <c r="X24">
        <f t="shared" si="5"/>
        <v>32</v>
      </c>
      <c r="Y24">
        <f t="shared" si="5"/>
        <v>32</v>
      </c>
      <c r="Z24">
        <f t="shared" si="5"/>
        <v>32</v>
      </c>
      <c r="AA24">
        <f t="shared" si="5"/>
        <v>32</v>
      </c>
      <c r="AB24">
        <f t="shared" si="5"/>
        <v>32</v>
      </c>
    </row>
    <row r="26" spans="4:28" x14ac:dyDescent="0.2">
      <c r="D26" t="s">
        <v>56</v>
      </c>
    </row>
    <row r="27" spans="4:28" x14ac:dyDescent="0.2">
      <c r="D27" t="s">
        <v>89</v>
      </c>
      <c r="J27">
        <f t="shared" ref="J27:AB27" si="6">J21*$B$1</f>
        <v>121.19296</v>
      </c>
      <c r="K27">
        <f t="shared" si="6"/>
        <v>121.19296</v>
      </c>
      <c r="L27">
        <f t="shared" si="6"/>
        <v>121.19296</v>
      </c>
      <c r="M27">
        <f t="shared" si="6"/>
        <v>121.19296</v>
      </c>
      <c r="N27">
        <f t="shared" si="6"/>
        <v>121.19296</v>
      </c>
      <c r="O27">
        <f t="shared" si="6"/>
        <v>121.19296</v>
      </c>
      <c r="P27">
        <f t="shared" si="6"/>
        <v>121.19296</v>
      </c>
      <c r="Q27">
        <f t="shared" si="6"/>
        <v>121.19296</v>
      </c>
      <c r="R27">
        <f t="shared" si="6"/>
        <v>121.19296</v>
      </c>
      <c r="S27">
        <f t="shared" si="6"/>
        <v>121.19296</v>
      </c>
      <c r="T27">
        <f t="shared" si="6"/>
        <v>121.19296</v>
      </c>
      <c r="U27">
        <f t="shared" si="6"/>
        <v>121.19296</v>
      </c>
      <c r="V27">
        <f t="shared" si="6"/>
        <v>121.19296</v>
      </c>
      <c r="W27">
        <f t="shared" si="6"/>
        <v>121.19296</v>
      </c>
      <c r="X27">
        <f t="shared" si="6"/>
        <v>121.19296</v>
      </c>
      <c r="Y27">
        <f t="shared" si="6"/>
        <v>121.19296</v>
      </c>
      <c r="Z27">
        <f t="shared" si="6"/>
        <v>121.19296</v>
      </c>
      <c r="AA27">
        <f t="shared" si="6"/>
        <v>121.19296</v>
      </c>
      <c r="AB27">
        <f t="shared" si="6"/>
        <v>121.19296</v>
      </c>
    </row>
    <row r="28" spans="4:28" x14ac:dyDescent="0.2">
      <c r="D28" t="s">
        <v>122</v>
      </c>
      <c r="E28" s="21"/>
      <c r="F28" s="21"/>
      <c r="G28" s="21"/>
      <c r="H28" s="21"/>
      <c r="I28" s="21"/>
      <c r="J28" s="21">
        <f t="shared" ref="J28:AB28" si="7">J24*$B$2</f>
        <v>532.29465600000003</v>
      </c>
      <c r="K28" s="21">
        <f t="shared" si="7"/>
        <v>532.29465600000003</v>
      </c>
      <c r="L28" s="21">
        <f t="shared" si="7"/>
        <v>532.29465600000003</v>
      </c>
      <c r="M28" s="21">
        <f t="shared" si="7"/>
        <v>532.29465600000003</v>
      </c>
      <c r="N28" s="21">
        <f t="shared" si="7"/>
        <v>532.29465600000003</v>
      </c>
      <c r="O28" s="21">
        <f t="shared" si="7"/>
        <v>532.29465600000003</v>
      </c>
      <c r="P28" s="21">
        <f t="shared" si="7"/>
        <v>532.29465600000003</v>
      </c>
      <c r="Q28" s="21">
        <f t="shared" si="7"/>
        <v>532.29465600000003</v>
      </c>
      <c r="R28" s="21">
        <f t="shared" si="7"/>
        <v>532.29465600000003</v>
      </c>
      <c r="S28" s="21">
        <f t="shared" si="7"/>
        <v>532.29465600000003</v>
      </c>
      <c r="T28" s="21">
        <f t="shared" si="7"/>
        <v>532.29465600000003</v>
      </c>
      <c r="U28" s="21">
        <f t="shared" si="7"/>
        <v>532.29465600000003</v>
      </c>
      <c r="V28" s="21">
        <f t="shared" si="7"/>
        <v>532.29465600000003</v>
      </c>
      <c r="W28" s="21">
        <f t="shared" si="7"/>
        <v>532.29465600000003</v>
      </c>
      <c r="X28" s="21">
        <f t="shared" si="7"/>
        <v>532.29465600000003</v>
      </c>
      <c r="Y28" s="21">
        <f t="shared" si="7"/>
        <v>532.29465600000003</v>
      </c>
      <c r="Z28" s="21">
        <f t="shared" si="7"/>
        <v>532.29465600000003</v>
      </c>
      <c r="AA28" s="21">
        <f t="shared" si="7"/>
        <v>532.29465600000003</v>
      </c>
      <c r="AB28" s="21">
        <f t="shared" si="7"/>
        <v>532.29465600000003</v>
      </c>
    </row>
    <row r="29" spans="4:28" x14ac:dyDescent="0.2">
      <c r="D29" t="s">
        <v>131</v>
      </c>
      <c r="E29" s="21"/>
      <c r="F29" s="21"/>
      <c r="G29" s="21"/>
      <c r="H29" s="21"/>
      <c r="I29" s="21"/>
      <c r="J29" s="21">
        <f t="shared" ref="J29:AB29" si="8">J27+J28</f>
        <v>653.487616</v>
      </c>
      <c r="K29" s="21">
        <f t="shared" si="8"/>
        <v>653.487616</v>
      </c>
      <c r="L29" s="21">
        <f t="shared" si="8"/>
        <v>653.487616</v>
      </c>
      <c r="M29" s="21">
        <f t="shared" si="8"/>
        <v>653.487616</v>
      </c>
      <c r="N29" s="21">
        <f t="shared" si="8"/>
        <v>653.487616</v>
      </c>
      <c r="O29" s="21">
        <f t="shared" si="8"/>
        <v>653.487616</v>
      </c>
      <c r="P29" s="21">
        <f t="shared" si="8"/>
        <v>653.487616</v>
      </c>
      <c r="Q29" s="21">
        <f t="shared" si="8"/>
        <v>653.487616</v>
      </c>
      <c r="R29" s="21">
        <f t="shared" si="8"/>
        <v>653.487616</v>
      </c>
      <c r="S29" s="21">
        <f t="shared" si="8"/>
        <v>653.487616</v>
      </c>
      <c r="T29" s="21">
        <f t="shared" si="8"/>
        <v>653.487616</v>
      </c>
      <c r="U29" s="21">
        <f t="shared" si="8"/>
        <v>653.487616</v>
      </c>
      <c r="V29" s="21">
        <f t="shared" si="8"/>
        <v>653.487616</v>
      </c>
      <c r="W29" s="21">
        <f t="shared" si="8"/>
        <v>653.487616</v>
      </c>
      <c r="X29" s="21">
        <f t="shared" si="8"/>
        <v>653.487616</v>
      </c>
      <c r="Y29" s="21">
        <f t="shared" si="8"/>
        <v>653.487616</v>
      </c>
      <c r="Z29" s="21">
        <f t="shared" si="8"/>
        <v>653.487616</v>
      </c>
      <c r="AA29" s="21">
        <f t="shared" si="8"/>
        <v>653.487616</v>
      </c>
      <c r="AB29" s="21">
        <f t="shared" si="8"/>
        <v>653.487616</v>
      </c>
    </row>
    <row r="31" spans="4:28" x14ac:dyDescent="0.2">
      <c r="D31" t="s">
        <v>123</v>
      </c>
    </row>
    <row r="32" spans="4:28" x14ac:dyDescent="0.2">
      <c r="D32" s="22" t="s">
        <v>124</v>
      </c>
      <c r="E32" s="22"/>
      <c r="F32" s="22"/>
      <c r="G32" s="22"/>
      <c r="H32" s="22"/>
      <c r="I32" s="22"/>
      <c r="J32" s="22">
        <f t="shared" ref="J32:AB32" si="9">-J21*$B$4</f>
        <v>-3.6608000000000005</v>
      </c>
      <c r="K32" s="22">
        <f t="shared" si="9"/>
        <v>-3.6608000000000005</v>
      </c>
      <c r="L32" s="22">
        <f t="shared" si="9"/>
        <v>-3.6608000000000005</v>
      </c>
      <c r="M32" s="22">
        <f t="shared" si="9"/>
        <v>-3.6608000000000005</v>
      </c>
      <c r="N32" s="22">
        <f t="shared" si="9"/>
        <v>-3.6608000000000005</v>
      </c>
      <c r="O32" s="22">
        <f t="shared" si="9"/>
        <v>-3.6608000000000005</v>
      </c>
      <c r="P32" s="22">
        <f t="shared" si="9"/>
        <v>-3.6608000000000005</v>
      </c>
      <c r="Q32" s="22">
        <f t="shared" si="9"/>
        <v>-3.6608000000000005</v>
      </c>
      <c r="R32" s="22">
        <f t="shared" si="9"/>
        <v>-3.6608000000000005</v>
      </c>
      <c r="S32" s="22">
        <f t="shared" si="9"/>
        <v>-3.6608000000000005</v>
      </c>
      <c r="T32" s="22">
        <f t="shared" si="9"/>
        <v>-3.6608000000000005</v>
      </c>
      <c r="U32" s="22">
        <f t="shared" si="9"/>
        <v>-3.6608000000000005</v>
      </c>
      <c r="V32" s="22">
        <f t="shared" si="9"/>
        <v>-3.6608000000000005</v>
      </c>
      <c r="W32" s="22">
        <f t="shared" si="9"/>
        <v>-3.6608000000000005</v>
      </c>
      <c r="X32" s="22">
        <f t="shared" si="9"/>
        <v>-3.6608000000000005</v>
      </c>
      <c r="Y32" s="22">
        <f t="shared" si="9"/>
        <v>-3.6608000000000005</v>
      </c>
      <c r="Z32" s="22">
        <f t="shared" si="9"/>
        <v>-3.6608000000000005</v>
      </c>
      <c r="AA32" s="22">
        <f t="shared" si="9"/>
        <v>-3.6608000000000005</v>
      </c>
      <c r="AB32" s="22">
        <f t="shared" si="9"/>
        <v>-3.6608000000000005</v>
      </c>
    </row>
    <row r="33" spans="4:28" x14ac:dyDescent="0.2">
      <c r="D33" s="22" t="s">
        <v>125</v>
      </c>
      <c r="E33" s="22"/>
      <c r="F33" s="22"/>
      <c r="G33" s="22"/>
      <c r="H33" s="22"/>
      <c r="I33" s="22"/>
      <c r="J33" s="22">
        <f t="shared" ref="J33:AB33" si="10">-J24*$B$5</f>
        <v>-443.57888000000003</v>
      </c>
      <c r="K33" s="22">
        <f t="shared" si="10"/>
        <v>-443.57888000000003</v>
      </c>
      <c r="L33" s="22">
        <f t="shared" si="10"/>
        <v>-443.57888000000003</v>
      </c>
      <c r="M33" s="22">
        <f t="shared" si="10"/>
        <v>-443.57888000000003</v>
      </c>
      <c r="N33" s="22">
        <f t="shared" si="10"/>
        <v>-443.57888000000003</v>
      </c>
      <c r="O33" s="22">
        <f t="shared" si="10"/>
        <v>-443.57888000000003</v>
      </c>
      <c r="P33" s="22">
        <f t="shared" si="10"/>
        <v>-443.57888000000003</v>
      </c>
      <c r="Q33" s="22">
        <f t="shared" si="10"/>
        <v>-443.57888000000003</v>
      </c>
      <c r="R33" s="22">
        <f t="shared" si="10"/>
        <v>-443.57888000000003</v>
      </c>
      <c r="S33" s="22">
        <f t="shared" si="10"/>
        <v>-443.57888000000003</v>
      </c>
      <c r="T33" s="22">
        <f t="shared" si="10"/>
        <v>-443.57888000000003</v>
      </c>
      <c r="U33" s="22">
        <f t="shared" si="10"/>
        <v>-443.57888000000003</v>
      </c>
      <c r="V33" s="22">
        <f t="shared" si="10"/>
        <v>-443.57888000000003</v>
      </c>
      <c r="W33" s="22">
        <f t="shared" si="10"/>
        <v>-443.57888000000003</v>
      </c>
      <c r="X33" s="22">
        <f t="shared" si="10"/>
        <v>-443.57888000000003</v>
      </c>
      <c r="Y33" s="22">
        <f t="shared" si="10"/>
        <v>-443.57888000000003</v>
      </c>
      <c r="Z33" s="22">
        <f t="shared" si="10"/>
        <v>-443.57888000000003</v>
      </c>
      <c r="AA33" s="22">
        <f t="shared" si="10"/>
        <v>-443.57888000000003</v>
      </c>
      <c r="AB33" s="22">
        <f t="shared" si="10"/>
        <v>-443.57888000000003</v>
      </c>
    </row>
    <row r="34" spans="4:28" x14ac:dyDescent="0.2">
      <c r="D34" s="22" t="s">
        <v>126</v>
      </c>
      <c r="E34" s="22"/>
      <c r="F34" s="22"/>
      <c r="G34" s="22"/>
      <c r="H34" s="22"/>
      <c r="I34" s="22"/>
      <c r="J34" s="22">
        <f t="shared" ref="J34:AB34" si="11">SUM(J32:J33)</f>
        <v>-447.23968000000002</v>
      </c>
      <c r="K34" s="22">
        <f t="shared" si="11"/>
        <v>-447.23968000000002</v>
      </c>
      <c r="L34" s="22">
        <f t="shared" si="11"/>
        <v>-447.23968000000002</v>
      </c>
      <c r="M34" s="22">
        <f t="shared" si="11"/>
        <v>-447.23968000000002</v>
      </c>
      <c r="N34" s="22">
        <f t="shared" si="11"/>
        <v>-447.23968000000002</v>
      </c>
      <c r="O34" s="22">
        <f t="shared" si="11"/>
        <v>-447.23968000000002</v>
      </c>
      <c r="P34" s="22">
        <f t="shared" si="11"/>
        <v>-447.23968000000002</v>
      </c>
      <c r="Q34" s="22">
        <f t="shared" si="11"/>
        <v>-447.23968000000002</v>
      </c>
      <c r="R34" s="22">
        <f t="shared" si="11"/>
        <v>-447.23968000000002</v>
      </c>
      <c r="S34" s="22">
        <f t="shared" si="11"/>
        <v>-447.23968000000002</v>
      </c>
      <c r="T34" s="22">
        <f t="shared" si="11"/>
        <v>-447.23968000000002</v>
      </c>
      <c r="U34" s="22">
        <f t="shared" si="11"/>
        <v>-447.23968000000002</v>
      </c>
      <c r="V34" s="22">
        <f t="shared" si="11"/>
        <v>-447.23968000000002</v>
      </c>
      <c r="W34" s="22">
        <f t="shared" si="11"/>
        <v>-447.23968000000002</v>
      </c>
      <c r="X34" s="22">
        <f t="shared" si="11"/>
        <v>-447.23968000000002</v>
      </c>
      <c r="Y34" s="22">
        <f t="shared" si="11"/>
        <v>-447.23968000000002</v>
      </c>
      <c r="Z34" s="22">
        <f t="shared" si="11"/>
        <v>-447.23968000000002</v>
      </c>
      <c r="AA34" s="22">
        <f t="shared" si="11"/>
        <v>-447.23968000000002</v>
      </c>
      <c r="AB34" s="22">
        <f t="shared" si="11"/>
        <v>-447.23968000000002</v>
      </c>
    </row>
    <row r="36" spans="4:28" x14ac:dyDescent="0.2">
      <c r="D36" s="22" t="s">
        <v>127</v>
      </c>
    </row>
    <row r="37" spans="4:28" x14ac:dyDescent="0.2">
      <c r="D37" s="22" t="s">
        <v>129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</row>
    <row r="38" spans="4:28" x14ac:dyDescent="0.2">
      <c r="D38" s="22" t="s">
        <v>128</v>
      </c>
      <c r="E38" s="27">
        <f>-$B$11*E37*E3</f>
        <v>0</v>
      </c>
      <c r="F38" s="27">
        <f t="shared" ref="F38:AB38" si="12">-$B$11*F37*F3</f>
        <v>0</v>
      </c>
      <c r="G38" s="27">
        <f t="shared" si="12"/>
        <v>0</v>
      </c>
      <c r="H38" s="27">
        <f t="shared" si="12"/>
        <v>0</v>
      </c>
      <c r="I38" s="27">
        <f t="shared" si="12"/>
        <v>0</v>
      </c>
      <c r="J38" s="27">
        <f t="shared" si="12"/>
        <v>-720</v>
      </c>
      <c r="K38" s="27">
        <f t="shared" si="12"/>
        <v>-720</v>
      </c>
      <c r="L38" s="27">
        <f t="shared" si="12"/>
        <v>-720</v>
      </c>
      <c r="M38" s="27">
        <f t="shared" si="12"/>
        <v>-720</v>
      </c>
      <c r="N38" s="27">
        <f t="shared" si="12"/>
        <v>-720</v>
      </c>
      <c r="O38" s="27">
        <f t="shared" si="12"/>
        <v>-720</v>
      </c>
      <c r="P38" s="27">
        <f t="shared" si="12"/>
        <v>-720</v>
      </c>
      <c r="Q38" s="27">
        <f t="shared" si="12"/>
        <v>-720</v>
      </c>
      <c r="R38" s="27">
        <f t="shared" si="12"/>
        <v>-720</v>
      </c>
      <c r="S38" s="27">
        <f t="shared" si="12"/>
        <v>-720</v>
      </c>
      <c r="T38" s="27">
        <f t="shared" si="12"/>
        <v>-720</v>
      </c>
      <c r="U38" s="27">
        <f t="shared" si="12"/>
        <v>-720</v>
      </c>
      <c r="V38" s="27">
        <f t="shared" si="12"/>
        <v>-720</v>
      </c>
      <c r="W38" s="27">
        <f t="shared" si="12"/>
        <v>-720</v>
      </c>
      <c r="X38" s="27">
        <f t="shared" si="12"/>
        <v>-720</v>
      </c>
      <c r="Y38" s="27">
        <f t="shared" si="12"/>
        <v>-720</v>
      </c>
      <c r="Z38" s="27">
        <f t="shared" si="12"/>
        <v>-720</v>
      </c>
      <c r="AA38" s="27">
        <f t="shared" si="12"/>
        <v>-720</v>
      </c>
      <c r="AB38" s="27">
        <f t="shared" si="12"/>
        <v>-720</v>
      </c>
    </row>
    <row r="40" spans="4:28" x14ac:dyDescent="0.2">
      <c r="D40" s="22" t="s">
        <v>130</v>
      </c>
      <c r="E40" s="9"/>
      <c r="F40" s="9"/>
      <c r="G40" s="9"/>
      <c r="H40" s="9"/>
      <c r="I40" s="9"/>
      <c r="J40" s="9">
        <f t="shared" ref="J40:AB40" si="13">J34+J38</f>
        <v>-1167.2396800000001</v>
      </c>
      <c r="K40" s="9">
        <f t="shared" si="13"/>
        <v>-1167.2396800000001</v>
      </c>
      <c r="L40" s="9">
        <f t="shared" si="13"/>
        <v>-1167.2396800000001</v>
      </c>
      <c r="M40" s="9">
        <f t="shared" si="13"/>
        <v>-1167.2396800000001</v>
      </c>
      <c r="N40" s="9">
        <f t="shared" si="13"/>
        <v>-1167.2396800000001</v>
      </c>
      <c r="O40" s="9">
        <f t="shared" si="13"/>
        <v>-1167.2396800000001</v>
      </c>
      <c r="P40" s="9">
        <f t="shared" si="13"/>
        <v>-1167.2396800000001</v>
      </c>
      <c r="Q40" s="9">
        <f t="shared" si="13"/>
        <v>-1167.2396800000001</v>
      </c>
      <c r="R40" s="9">
        <f t="shared" si="13"/>
        <v>-1167.2396800000001</v>
      </c>
      <c r="S40" s="9">
        <f t="shared" si="13"/>
        <v>-1167.2396800000001</v>
      </c>
      <c r="T40" s="9">
        <f t="shared" si="13"/>
        <v>-1167.2396800000001</v>
      </c>
      <c r="U40" s="9">
        <f t="shared" si="13"/>
        <v>-1167.2396800000001</v>
      </c>
      <c r="V40" s="9">
        <f t="shared" si="13"/>
        <v>-1167.2396800000001</v>
      </c>
      <c r="W40" s="9">
        <f t="shared" si="13"/>
        <v>-1167.2396800000001</v>
      </c>
      <c r="X40" s="9">
        <f t="shared" si="13"/>
        <v>-1167.2396800000001</v>
      </c>
      <c r="Y40" s="9">
        <f t="shared" si="13"/>
        <v>-1167.2396800000001</v>
      </c>
      <c r="Z40" s="9">
        <f t="shared" si="13"/>
        <v>-1167.2396800000001</v>
      </c>
      <c r="AA40" s="9">
        <f t="shared" si="13"/>
        <v>-1167.2396800000001</v>
      </c>
      <c r="AB40" s="9">
        <f t="shared" si="13"/>
        <v>-1167.2396800000001</v>
      </c>
    </row>
    <row r="42" spans="4:28" x14ac:dyDescent="0.2">
      <c r="D42" s="22" t="s">
        <v>56</v>
      </c>
      <c r="E42" s="9">
        <f>E29+E40</f>
        <v>0</v>
      </c>
      <c r="F42" s="9">
        <f t="shared" ref="F42:AB42" si="14">F29+F40</f>
        <v>0</v>
      </c>
      <c r="G42" s="9">
        <f t="shared" si="14"/>
        <v>0</v>
      </c>
      <c r="H42" s="9">
        <f t="shared" si="14"/>
        <v>0</v>
      </c>
      <c r="I42" s="9">
        <f t="shared" si="14"/>
        <v>0</v>
      </c>
      <c r="J42" s="9">
        <f t="shared" si="14"/>
        <v>-513.75206400000013</v>
      </c>
      <c r="K42" s="9">
        <f t="shared" si="14"/>
        <v>-513.75206400000013</v>
      </c>
      <c r="L42" s="9">
        <f t="shared" si="14"/>
        <v>-513.75206400000013</v>
      </c>
      <c r="M42" s="9">
        <f t="shared" si="14"/>
        <v>-513.75206400000013</v>
      </c>
      <c r="N42" s="9">
        <f t="shared" si="14"/>
        <v>-513.75206400000013</v>
      </c>
      <c r="O42" s="9">
        <f t="shared" si="14"/>
        <v>-513.75206400000013</v>
      </c>
      <c r="P42" s="9">
        <f t="shared" si="14"/>
        <v>-513.75206400000013</v>
      </c>
      <c r="Q42" s="9">
        <f t="shared" si="14"/>
        <v>-513.75206400000013</v>
      </c>
      <c r="R42" s="9">
        <f t="shared" si="14"/>
        <v>-513.75206400000013</v>
      </c>
      <c r="S42" s="9">
        <f t="shared" si="14"/>
        <v>-513.75206400000013</v>
      </c>
      <c r="T42" s="9">
        <f t="shared" si="14"/>
        <v>-513.75206400000013</v>
      </c>
      <c r="U42" s="9">
        <f t="shared" si="14"/>
        <v>-513.75206400000013</v>
      </c>
      <c r="V42" s="9">
        <f t="shared" si="14"/>
        <v>-513.75206400000013</v>
      </c>
      <c r="W42" s="9">
        <f t="shared" si="14"/>
        <v>-513.75206400000013</v>
      </c>
      <c r="X42" s="9">
        <f t="shared" si="14"/>
        <v>-513.75206400000013</v>
      </c>
      <c r="Y42" s="9">
        <f t="shared" si="14"/>
        <v>-513.75206400000013</v>
      </c>
      <c r="Z42" s="9">
        <f t="shared" si="14"/>
        <v>-513.75206400000013</v>
      </c>
      <c r="AA42" s="9">
        <f t="shared" si="14"/>
        <v>-513.75206400000013</v>
      </c>
      <c r="AB42" s="9">
        <f t="shared" si="14"/>
        <v>-513.75206400000013</v>
      </c>
    </row>
    <row r="44" spans="4:28" x14ac:dyDescent="0.2">
      <c r="D44" t="s">
        <v>132</v>
      </c>
      <c r="E44" s="29">
        <f>SUM(E42:P42)</f>
        <v>-3596.2644480000013</v>
      </c>
    </row>
    <row r="45" spans="4:28" x14ac:dyDescent="0.2">
      <c r="D45" t="s">
        <v>133</v>
      </c>
      <c r="E45" s="10">
        <f>SUM(Q42:AB42)</f>
        <v>-6165.024768000002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0931-492B-0945-B521-4A22610E57B2}">
  <dimension ref="A1:AA78"/>
  <sheetViews>
    <sheetView showGridLines="0" topLeftCell="A9" workbookViewId="0">
      <selection activeCell="M95" sqref="M95"/>
    </sheetView>
  </sheetViews>
  <sheetFormatPr baseColWidth="10" defaultColWidth="0" defaultRowHeight="16" outlineLevelRow="2" x14ac:dyDescent="0.2"/>
  <cols>
    <col min="1" max="1" width="33.33203125" customWidth="1"/>
    <col min="2" max="2" width="10.83203125" customWidth="1"/>
    <col min="3" max="3" width="21" bestFit="1" customWidth="1"/>
    <col min="4" max="6" width="10.83203125" customWidth="1"/>
    <col min="7" max="7" width="12.83203125" customWidth="1"/>
    <col min="8" max="8" width="11.1640625" customWidth="1"/>
    <col min="9" max="27" width="10.83203125" customWidth="1"/>
    <col min="28" max="32" width="10.83203125" hidden="1" customWidth="1"/>
    <col min="33" max="16384" width="10.83203125" hidden="1"/>
  </cols>
  <sheetData>
    <row r="1" spans="1:27" x14ac:dyDescent="0.2">
      <c r="A1" s="23" t="s">
        <v>74</v>
      </c>
      <c r="B1" s="12">
        <f>'Surprise box'!B1</f>
        <v>3.78728</v>
      </c>
      <c r="F1" s="3" t="s">
        <v>21</v>
      </c>
      <c r="G1" s="3" t="s">
        <v>22</v>
      </c>
      <c r="H1" s="3" t="s">
        <v>23</v>
      </c>
    </row>
    <row r="2" spans="1:27" x14ac:dyDescent="0.2">
      <c r="A2" s="23" t="s">
        <v>95</v>
      </c>
      <c r="B2" s="24">
        <f>'Surprise box'!B2</f>
        <v>16.634208000000001</v>
      </c>
      <c r="E2" t="s">
        <v>24</v>
      </c>
      <c r="F2" s="4">
        <v>250</v>
      </c>
      <c r="G2" s="4">
        <v>50</v>
      </c>
      <c r="H2" s="4">
        <v>20</v>
      </c>
    </row>
    <row r="3" spans="1:27" x14ac:dyDescent="0.2">
      <c r="A3" s="23"/>
      <c r="E3" t="s">
        <v>25</v>
      </c>
      <c r="F3" s="5">
        <v>0.5</v>
      </c>
      <c r="G3" s="5">
        <v>0.75</v>
      </c>
      <c r="H3" s="5">
        <v>0.2</v>
      </c>
    </row>
    <row r="4" spans="1:27" x14ac:dyDescent="0.2">
      <c r="A4" s="23" t="s">
        <v>75</v>
      </c>
      <c r="B4" s="12">
        <f>'unit economics'!D9</f>
        <v>0.11440000000000002</v>
      </c>
      <c r="E4" t="s">
        <v>26</v>
      </c>
      <c r="F4" s="5">
        <v>0.2</v>
      </c>
      <c r="G4" s="5">
        <v>0.5</v>
      </c>
      <c r="H4" s="5">
        <v>0.1</v>
      </c>
    </row>
    <row r="5" spans="1:27" x14ac:dyDescent="0.2">
      <c r="A5" s="23" t="s">
        <v>76</v>
      </c>
      <c r="B5" s="24">
        <f>'unit economics'!D36</f>
        <v>13.861840000000001</v>
      </c>
      <c r="E5" t="s">
        <v>136</v>
      </c>
      <c r="F5" s="4">
        <f>'Growth Plan'!F6</f>
        <v>1</v>
      </c>
      <c r="G5" s="4">
        <f>'Growth Plan'!G6</f>
        <v>4</v>
      </c>
      <c r="H5" s="4">
        <f>'Growth Plan'!H6</f>
        <v>6</v>
      </c>
    </row>
    <row r="6" spans="1:27" x14ac:dyDescent="0.2">
      <c r="A6" s="23"/>
      <c r="E6" t="s">
        <v>106</v>
      </c>
      <c r="F6" s="4">
        <v>2</v>
      </c>
      <c r="G6" s="4">
        <v>4</v>
      </c>
      <c r="H6" s="4">
        <v>2</v>
      </c>
    </row>
    <row r="7" spans="1:27" x14ac:dyDescent="0.2">
      <c r="A7" s="23" t="s">
        <v>77</v>
      </c>
      <c r="B7" s="12">
        <v>5</v>
      </c>
      <c r="E7" t="s">
        <v>107</v>
      </c>
      <c r="F7" s="4">
        <v>4</v>
      </c>
      <c r="G7" s="4">
        <v>5</v>
      </c>
      <c r="H7" s="4">
        <v>4</v>
      </c>
    </row>
    <row r="8" spans="1:27" x14ac:dyDescent="0.2">
      <c r="A8" s="23" t="s">
        <v>108</v>
      </c>
      <c r="B8" s="27">
        <v>15</v>
      </c>
    </row>
    <row r="9" spans="1:27" x14ac:dyDescent="0.2">
      <c r="A9" s="23" t="s">
        <v>109</v>
      </c>
      <c r="B9">
        <v>1</v>
      </c>
    </row>
    <row r="11" spans="1:27" ht="18" customHeight="1" x14ac:dyDescent="0.2">
      <c r="B11" t="s">
        <v>40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</row>
    <row r="12" spans="1:27" s="12" customFormat="1" hidden="1" outlineLevel="2" x14ac:dyDescent="0.2">
      <c r="A12" s="12" t="s">
        <v>137</v>
      </c>
      <c r="B12" s="12" t="s">
        <v>21</v>
      </c>
      <c r="C12" s="12" cm="1">
        <f t="array" ref="C12:Z12">Facebook!E9:AB9</f>
        <v>10000</v>
      </c>
      <c r="D12" s="12">
        <v>10000</v>
      </c>
      <c r="E12" s="12">
        <v>10000</v>
      </c>
      <c r="F12" s="12">
        <v>10000</v>
      </c>
      <c r="G12" s="12">
        <v>10000</v>
      </c>
      <c r="H12" s="12">
        <v>10000</v>
      </c>
      <c r="I12" s="12">
        <v>10000</v>
      </c>
      <c r="J12" s="12">
        <v>10000</v>
      </c>
      <c r="K12" s="12">
        <v>10000</v>
      </c>
      <c r="L12" s="12">
        <v>10000</v>
      </c>
      <c r="M12" s="12">
        <v>10000</v>
      </c>
      <c r="N12" s="12">
        <v>10000</v>
      </c>
      <c r="O12" s="12">
        <v>10000</v>
      </c>
      <c r="P12" s="12">
        <v>10000</v>
      </c>
      <c r="Q12" s="12">
        <v>10000</v>
      </c>
      <c r="R12" s="12">
        <v>10000</v>
      </c>
      <c r="S12" s="12">
        <v>10000</v>
      </c>
      <c r="T12" s="12">
        <v>10000</v>
      </c>
      <c r="U12" s="12">
        <v>10000</v>
      </c>
      <c r="V12" s="12">
        <v>10000</v>
      </c>
      <c r="W12" s="12">
        <v>10000</v>
      </c>
      <c r="X12" s="12">
        <v>10000</v>
      </c>
      <c r="Y12" s="12">
        <v>10000</v>
      </c>
      <c r="Z12" s="12">
        <v>10000</v>
      </c>
    </row>
    <row r="13" spans="1:27" s="12" customFormat="1" hidden="1" outlineLevel="2" x14ac:dyDescent="0.2">
      <c r="B13" s="12" t="s">
        <v>22</v>
      </c>
      <c r="C13" s="12" cm="1">
        <f t="array" ref="C13:Z13">Youtube!E9:AB9</f>
        <v>0</v>
      </c>
      <c r="D13" s="12">
        <v>0</v>
      </c>
      <c r="E13" s="12">
        <v>0</v>
      </c>
      <c r="F13" s="12">
        <v>2000</v>
      </c>
      <c r="G13" s="12">
        <v>2000</v>
      </c>
      <c r="H13" s="12">
        <v>2000</v>
      </c>
      <c r="I13" s="12">
        <v>2000</v>
      </c>
      <c r="J13" s="12">
        <v>2000</v>
      </c>
      <c r="K13" s="12">
        <v>2000</v>
      </c>
      <c r="L13" s="12">
        <v>2000</v>
      </c>
      <c r="M13" s="12">
        <v>2000</v>
      </c>
      <c r="N13" s="12">
        <v>2000</v>
      </c>
      <c r="O13" s="12">
        <v>2000</v>
      </c>
      <c r="P13" s="12">
        <v>2000</v>
      </c>
      <c r="Q13" s="12">
        <v>2000</v>
      </c>
      <c r="R13" s="12">
        <v>2000</v>
      </c>
      <c r="S13" s="12">
        <v>2000</v>
      </c>
      <c r="T13" s="12">
        <v>2000</v>
      </c>
      <c r="U13" s="12">
        <v>2000</v>
      </c>
      <c r="V13" s="12">
        <v>2000</v>
      </c>
      <c r="W13" s="12">
        <v>2000</v>
      </c>
      <c r="X13" s="12">
        <v>2000</v>
      </c>
      <c r="Y13" s="12">
        <v>2000</v>
      </c>
      <c r="Z13" s="12">
        <v>2000</v>
      </c>
    </row>
    <row r="14" spans="1:27" s="12" customFormat="1" hidden="1" outlineLevel="2" x14ac:dyDescent="0.2">
      <c r="B14" s="12" t="s">
        <v>23</v>
      </c>
      <c r="C14" s="12" cm="1">
        <f t="array" ref="C14:Z14">IG!E9:AB9</f>
        <v>0</v>
      </c>
      <c r="D14" s="12">
        <v>0</v>
      </c>
      <c r="E14" s="12">
        <v>0</v>
      </c>
      <c r="F14" s="12">
        <v>0</v>
      </c>
      <c r="G14" s="12">
        <v>0</v>
      </c>
      <c r="H14" s="12">
        <v>800</v>
      </c>
      <c r="I14" s="12">
        <v>800</v>
      </c>
      <c r="J14" s="12">
        <v>800</v>
      </c>
      <c r="K14" s="12">
        <v>800</v>
      </c>
      <c r="L14" s="12">
        <v>800</v>
      </c>
      <c r="M14" s="12">
        <v>800</v>
      </c>
      <c r="N14" s="12">
        <v>800</v>
      </c>
      <c r="O14" s="12">
        <v>800</v>
      </c>
      <c r="P14" s="12">
        <v>800</v>
      </c>
      <c r="Q14" s="12">
        <v>800</v>
      </c>
      <c r="R14" s="12">
        <v>800</v>
      </c>
      <c r="S14" s="12">
        <v>800</v>
      </c>
      <c r="T14" s="12">
        <v>800</v>
      </c>
      <c r="U14" s="12">
        <v>800</v>
      </c>
      <c r="V14" s="12">
        <v>800</v>
      </c>
      <c r="W14" s="12">
        <v>800</v>
      </c>
      <c r="X14" s="12">
        <v>800</v>
      </c>
      <c r="Y14" s="12">
        <v>800</v>
      </c>
      <c r="Z14" s="12">
        <v>800</v>
      </c>
    </row>
    <row r="15" spans="1:27" s="12" customFormat="1" collapsed="1" x14ac:dyDescent="0.2">
      <c r="A15" s="38"/>
      <c r="C15" s="12" t="s">
        <v>138</v>
      </c>
      <c r="D15" s="12">
        <f t="shared" ref="D15:AA15" si="0">SUM(C12:C14)</f>
        <v>10000</v>
      </c>
      <c r="E15" s="12">
        <f t="shared" si="0"/>
        <v>10000</v>
      </c>
      <c r="F15" s="12">
        <f t="shared" si="0"/>
        <v>10000</v>
      </c>
      <c r="G15" s="12">
        <f t="shared" si="0"/>
        <v>12000</v>
      </c>
      <c r="H15" s="12">
        <f t="shared" si="0"/>
        <v>12000</v>
      </c>
      <c r="I15" s="12">
        <f t="shared" si="0"/>
        <v>12800</v>
      </c>
      <c r="J15" s="12">
        <f t="shared" si="0"/>
        <v>12800</v>
      </c>
      <c r="K15" s="12">
        <f t="shared" si="0"/>
        <v>12800</v>
      </c>
      <c r="L15" s="12">
        <f t="shared" si="0"/>
        <v>12800</v>
      </c>
      <c r="M15" s="12">
        <f t="shared" si="0"/>
        <v>12800</v>
      </c>
      <c r="N15" s="12">
        <f t="shared" si="0"/>
        <v>12800</v>
      </c>
      <c r="O15" s="12">
        <f t="shared" si="0"/>
        <v>12800</v>
      </c>
      <c r="P15" s="12">
        <f t="shared" si="0"/>
        <v>12800</v>
      </c>
      <c r="Q15" s="12">
        <f t="shared" si="0"/>
        <v>12800</v>
      </c>
      <c r="R15" s="12">
        <f t="shared" si="0"/>
        <v>12800</v>
      </c>
      <c r="S15" s="12">
        <f t="shared" si="0"/>
        <v>12800</v>
      </c>
      <c r="T15" s="12">
        <f t="shared" si="0"/>
        <v>12800</v>
      </c>
      <c r="U15" s="12">
        <f t="shared" si="0"/>
        <v>12800</v>
      </c>
      <c r="V15" s="12">
        <f t="shared" si="0"/>
        <v>12800</v>
      </c>
      <c r="W15" s="12">
        <f t="shared" si="0"/>
        <v>12800</v>
      </c>
      <c r="X15" s="12">
        <f t="shared" si="0"/>
        <v>12800</v>
      </c>
      <c r="Y15" s="12">
        <f t="shared" si="0"/>
        <v>12800</v>
      </c>
      <c r="Z15" s="12">
        <f t="shared" si="0"/>
        <v>12800</v>
      </c>
      <c r="AA15" s="12">
        <f t="shared" si="0"/>
        <v>12800</v>
      </c>
    </row>
    <row r="16" spans="1:27" s="12" customFormat="1" x14ac:dyDescent="0.2">
      <c r="A16" s="38"/>
    </row>
    <row r="17" spans="1:27" s="12" customFormat="1" hidden="1" outlineLevel="1" x14ac:dyDescent="0.2">
      <c r="A17" s="38"/>
      <c r="B17" s="12" t="s">
        <v>115</v>
      </c>
      <c r="C17" s="12" t="s">
        <v>21</v>
      </c>
      <c r="D17" s="12" cm="1">
        <f t="array" ref="D17:AA17">Facebook!E13:AB13</f>
        <v>5000</v>
      </c>
      <c r="E17" s="12">
        <v>5000</v>
      </c>
      <c r="F17" s="12">
        <v>5000</v>
      </c>
      <c r="G17" s="12">
        <v>5000</v>
      </c>
      <c r="H17" s="12">
        <v>5000</v>
      </c>
      <c r="I17" s="12">
        <v>5000</v>
      </c>
      <c r="J17" s="12">
        <v>5000</v>
      </c>
      <c r="K17" s="12">
        <v>5000</v>
      </c>
      <c r="L17" s="12">
        <v>5000</v>
      </c>
      <c r="M17" s="12">
        <v>5000</v>
      </c>
      <c r="N17" s="12">
        <v>5000</v>
      </c>
      <c r="O17" s="12">
        <v>5000</v>
      </c>
      <c r="P17" s="12">
        <v>5000</v>
      </c>
      <c r="Q17" s="12">
        <v>5000</v>
      </c>
      <c r="R17" s="12">
        <v>5000</v>
      </c>
      <c r="S17" s="12">
        <v>5000</v>
      </c>
      <c r="T17" s="12">
        <v>5000</v>
      </c>
      <c r="U17" s="12">
        <v>5000</v>
      </c>
      <c r="V17" s="12">
        <v>5000</v>
      </c>
      <c r="W17" s="12">
        <v>5000</v>
      </c>
      <c r="X17" s="12">
        <v>5000</v>
      </c>
      <c r="Y17" s="12">
        <v>5000</v>
      </c>
      <c r="Z17" s="12">
        <v>5000</v>
      </c>
      <c r="AA17" s="12">
        <v>5000</v>
      </c>
    </row>
    <row r="18" spans="1:27" s="12" customFormat="1" hidden="1" outlineLevel="1" x14ac:dyDescent="0.2">
      <c r="A18" s="38"/>
      <c r="C18" s="12" t="s">
        <v>22</v>
      </c>
      <c r="D18" s="12" cm="1">
        <f t="array" ref="D18:AA18">Youtube!E13:AB13</f>
        <v>0</v>
      </c>
      <c r="E18" s="12">
        <v>0</v>
      </c>
      <c r="F18" s="12">
        <v>0</v>
      </c>
      <c r="G18" s="12">
        <v>1500</v>
      </c>
      <c r="H18" s="12">
        <v>1500</v>
      </c>
      <c r="I18" s="12">
        <v>1500</v>
      </c>
      <c r="J18" s="12">
        <v>1500</v>
      </c>
      <c r="K18" s="12">
        <v>1500</v>
      </c>
      <c r="L18" s="12">
        <v>1500</v>
      </c>
      <c r="M18" s="12">
        <v>1500</v>
      </c>
      <c r="N18" s="12">
        <v>1500</v>
      </c>
      <c r="O18" s="12">
        <v>1500</v>
      </c>
      <c r="P18" s="12">
        <v>1500</v>
      </c>
      <c r="Q18" s="12">
        <v>1500</v>
      </c>
      <c r="R18" s="12">
        <v>1500</v>
      </c>
      <c r="S18" s="12">
        <v>1500</v>
      </c>
      <c r="T18" s="12">
        <v>1500</v>
      </c>
      <c r="U18" s="12">
        <v>1500</v>
      </c>
      <c r="V18" s="12">
        <v>1500</v>
      </c>
      <c r="W18" s="12">
        <v>1500</v>
      </c>
      <c r="X18" s="12">
        <v>1500</v>
      </c>
      <c r="Y18" s="12">
        <v>1500</v>
      </c>
      <c r="Z18" s="12">
        <v>1500</v>
      </c>
      <c r="AA18" s="12">
        <v>1500</v>
      </c>
    </row>
    <row r="19" spans="1:27" s="12" customFormat="1" hidden="1" outlineLevel="1" x14ac:dyDescent="0.2">
      <c r="A19" s="38"/>
      <c r="C19" s="12" t="s">
        <v>23</v>
      </c>
      <c r="D19" s="12" cm="1">
        <f t="array" ref="D19:AA19">IG!E13:AB13</f>
        <v>0</v>
      </c>
      <c r="E19" s="12">
        <v>0</v>
      </c>
      <c r="F19" s="12">
        <v>0</v>
      </c>
      <c r="G19" s="12">
        <v>0</v>
      </c>
      <c r="H19" s="12">
        <v>0</v>
      </c>
      <c r="I19" s="12">
        <v>160</v>
      </c>
      <c r="J19" s="12">
        <v>160</v>
      </c>
      <c r="K19" s="12">
        <v>160</v>
      </c>
      <c r="L19" s="12">
        <v>160</v>
      </c>
      <c r="M19" s="12">
        <v>160</v>
      </c>
      <c r="N19" s="12">
        <v>160</v>
      </c>
      <c r="O19" s="12">
        <v>160</v>
      </c>
      <c r="P19" s="12">
        <v>160</v>
      </c>
      <c r="Q19" s="12">
        <v>160</v>
      </c>
      <c r="R19" s="12">
        <v>160</v>
      </c>
      <c r="S19" s="12">
        <v>160</v>
      </c>
      <c r="T19" s="12">
        <v>160</v>
      </c>
      <c r="U19" s="12">
        <v>160</v>
      </c>
      <c r="V19" s="12">
        <v>160</v>
      </c>
      <c r="W19" s="12">
        <v>160</v>
      </c>
      <c r="X19" s="12">
        <v>160</v>
      </c>
      <c r="Y19" s="12">
        <v>160</v>
      </c>
      <c r="Z19" s="12">
        <v>160</v>
      </c>
      <c r="AA19" s="12">
        <v>160</v>
      </c>
    </row>
    <row r="20" spans="1:27" s="12" customFormat="1" collapsed="1" x14ac:dyDescent="0.2">
      <c r="A20" s="38"/>
      <c r="C20" s="12" t="s">
        <v>139</v>
      </c>
      <c r="D20" s="12">
        <f>SUM(D17:D19)</f>
        <v>5000</v>
      </c>
      <c r="E20" s="12">
        <f t="shared" ref="E20:AA20" si="1">SUM(E17:E19)</f>
        <v>5000</v>
      </c>
      <c r="F20" s="12">
        <f t="shared" si="1"/>
        <v>5000</v>
      </c>
      <c r="G20" s="12">
        <f t="shared" si="1"/>
        <v>6500</v>
      </c>
      <c r="H20" s="12">
        <f t="shared" si="1"/>
        <v>6500</v>
      </c>
      <c r="I20" s="12">
        <f t="shared" si="1"/>
        <v>6660</v>
      </c>
      <c r="J20" s="12">
        <f t="shared" si="1"/>
        <v>6660</v>
      </c>
      <c r="K20" s="12">
        <f t="shared" si="1"/>
        <v>6660</v>
      </c>
      <c r="L20" s="12">
        <f t="shared" si="1"/>
        <v>6660</v>
      </c>
      <c r="M20" s="12">
        <f t="shared" si="1"/>
        <v>6660</v>
      </c>
      <c r="N20" s="12">
        <f t="shared" si="1"/>
        <v>6660</v>
      </c>
      <c r="O20" s="12">
        <f t="shared" si="1"/>
        <v>6660</v>
      </c>
      <c r="P20" s="12">
        <f t="shared" si="1"/>
        <v>6660</v>
      </c>
      <c r="Q20" s="12">
        <f t="shared" si="1"/>
        <v>6660</v>
      </c>
      <c r="R20" s="12">
        <f t="shared" si="1"/>
        <v>6660</v>
      </c>
      <c r="S20" s="12">
        <f t="shared" si="1"/>
        <v>6660</v>
      </c>
      <c r="T20" s="12">
        <f t="shared" si="1"/>
        <v>6660</v>
      </c>
      <c r="U20" s="12">
        <f t="shared" si="1"/>
        <v>6660</v>
      </c>
      <c r="V20" s="12">
        <f t="shared" si="1"/>
        <v>6660</v>
      </c>
      <c r="W20" s="12">
        <f t="shared" si="1"/>
        <v>6660</v>
      </c>
      <c r="X20" s="12">
        <f t="shared" si="1"/>
        <v>6660</v>
      </c>
      <c r="Y20" s="12">
        <f t="shared" si="1"/>
        <v>6660</v>
      </c>
      <c r="Z20" s="12">
        <f t="shared" si="1"/>
        <v>6660</v>
      </c>
      <c r="AA20" s="12">
        <f t="shared" si="1"/>
        <v>6660</v>
      </c>
    </row>
    <row r="21" spans="1:27" s="12" customFormat="1" x14ac:dyDescent="0.2">
      <c r="A21" s="38"/>
    </row>
    <row r="22" spans="1:27" s="12" customFormat="1" hidden="1" outlineLevel="1" x14ac:dyDescent="0.2">
      <c r="A22" s="38"/>
      <c r="B22" s="12" t="s">
        <v>117</v>
      </c>
      <c r="C22" s="12" t="s">
        <v>140</v>
      </c>
      <c r="D22" s="12" cm="1">
        <f t="array" ref="D22:AA22">Facebook!E21:AB21</f>
        <v>2000</v>
      </c>
      <c r="E22" s="12">
        <v>2000</v>
      </c>
      <c r="F22" s="12">
        <v>2000</v>
      </c>
      <c r="G22" s="12">
        <v>2000</v>
      </c>
      <c r="H22" s="12">
        <v>2000</v>
      </c>
      <c r="I22" s="12">
        <v>2000</v>
      </c>
      <c r="J22" s="12">
        <v>2000</v>
      </c>
      <c r="K22" s="12">
        <v>2000</v>
      </c>
      <c r="L22" s="12">
        <v>2000</v>
      </c>
      <c r="M22" s="12">
        <v>2000</v>
      </c>
      <c r="N22" s="12">
        <v>2000</v>
      </c>
      <c r="O22" s="12">
        <v>2000</v>
      </c>
      <c r="P22" s="12">
        <v>2000</v>
      </c>
      <c r="Q22" s="12">
        <v>2000</v>
      </c>
      <c r="R22" s="12">
        <v>2000</v>
      </c>
      <c r="S22" s="12">
        <v>2000</v>
      </c>
      <c r="T22" s="12">
        <v>2000</v>
      </c>
      <c r="U22" s="12">
        <v>2000</v>
      </c>
      <c r="V22" s="12">
        <v>2000</v>
      </c>
      <c r="W22" s="12">
        <v>2000</v>
      </c>
      <c r="X22" s="12">
        <v>2000</v>
      </c>
      <c r="Y22" s="12">
        <v>2000</v>
      </c>
      <c r="Z22" s="12">
        <v>2000</v>
      </c>
      <c r="AA22" s="12">
        <v>2000</v>
      </c>
    </row>
    <row r="23" spans="1:27" s="12" customFormat="1" hidden="1" outlineLevel="1" x14ac:dyDescent="0.2">
      <c r="A23" s="38"/>
      <c r="C23" s="12" t="s">
        <v>141</v>
      </c>
      <c r="D23" s="12" cm="1">
        <f t="array" ref="D23:AA23">Youtube!E21:AB21</f>
        <v>0</v>
      </c>
      <c r="E23" s="12">
        <v>0</v>
      </c>
      <c r="F23" s="12">
        <v>0</v>
      </c>
      <c r="G23" s="12">
        <v>3000</v>
      </c>
      <c r="H23" s="12">
        <v>3000</v>
      </c>
      <c r="I23" s="12">
        <v>3000</v>
      </c>
      <c r="J23" s="12">
        <v>3000</v>
      </c>
      <c r="K23" s="12">
        <v>3000</v>
      </c>
      <c r="L23" s="12">
        <v>3000</v>
      </c>
      <c r="M23" s="12">
        <v>3000</v>
      </c>
      <c r="N23" s="12">
        <v>3000</v>
      </c>
      <c r="O23" s="12">
        <v>3000</v>
      </c>
      <c r="P23" s="12">
        <v>3000</v>
      </c>
      <c r="Q23" s="12">
        <v>3000</v>
      </c>
      <c r="R23" s="12">
        <v>3000</v>
      </c>
      <c r="S23" s="12">
        <v>3000</v>
      </c>
      <c r="T23" s="12">
        <v>3000</v>
      </c>
      <c r="U23" s="12">
        <v>3000</v>
      </c>
      <c r="V23" s="12">
        <v>3000</v>
      </c>
      <c r="W23" s="12">
        <v>3000</v>
      </c>
      <c r="X23" s="12">
        <v>3000</v>
      </c>
      <c r="Y23" s="12">
        <v>3000</v>
      </c>
      <c r="Z23" s="12">
        <v>3000</v>
      </c>
      <c r="AA23" s="12">
        <v>3000</v>
      </c>
    </row>
    <row r="24" spans="1:27" s="12" customFormat="1" hidden="1" outlineLevel="1" x14ac:dyDescent="0.2">
      <c r="A24" s="38"/>
      <c r="C24" s="12" t="s">
        <v>23</v>
      </c>
      <c r="D24" s="12" cm="1">
        <f t="array" ref="D24:AA24">IG!E17:AB17</f>
        <v>0</v>
      </c>
      <c r="E24" s="12">
        <v>0</v>
      </c>
      <c r="F24" s="12">
        <v>0</v>
      </c>
      <c r="G24" s="12">
        <v>0</v>
      </c>
      <c r="H24" s="12">
        <v>0</v>
      </c>
      <c r="I24" s="12">
        <v>16</v>
      </c>
      <c r="J24" s="12">
        <v>16</v>
      </c>
      <c r="K24" s="12">
        <v>16</v>
      </c>
      <c r="L24" s="12">
        <v>16</v>
      </c>
      <c r="M24" s="12">
        <v>16</v>
      </c>
      <c r="N24" s="12">
        <v>16</v>
      </c>
      <c r="O24" s="12">
        <v>16</v>
      </c>
      <c r="P24" s="12">
        <v>16</v>
      </c>
      <c r="Q24" s="12">
        <v>16</v>
      </c>
      <c r="R24" s="12">
        <v>16</v>
      </c>
      <c r="S24" s="12">
        <v>16</v>
      </c>
      <c r="T24" s="12">
        <v>16</v>
      </c>
      <c r="U24" s="12">
        <v>16</v>
      </c>
      <c r="V24" s="12">
        <v>16</v>
      </c>
      <c r="W24" s="12">
        <v>16</v>
      </c>
      <c r="X24" s="12">
        <v>16</v>
      </c>
      <c r="Y24" s="12">
        <v>16</v>
      </c>
      <c r="Z24" s="12">
        <v>16</v>
      </c>
      <c r="AA24" s="12">
        <v>16</v>
      </c>
    </row>
    <row r="25" spans="1:27" s="12" customFormat="1" collapsed="1" x14ac:dyDescent="0.2">
      <c r="A25" s="38"/>
      <c r="C25" s="12" t="s">
        <v>142</v>
      </c>
      <c r="D25" s="12">
        <f>SUM(D22:D24)</f>
        <v>2000</v>
      </c>
      <c r="E25" s="12">
        <f t="shared" ref="E25:AA25" si="2">SUM(E22:E24)</f>
        <v>2000</v>
      </c>
      <c r="F25" s="12">
        <f t="shared" si="2"/>
        <v>2000</v>
      </c>
      <c r="G25" s="12">
        <f t="shared" si="2"/>
        <v>5000</v>
      </c>
      <c r="H25" s="12">
        <f t="shared" si="2"/>
        <v>5000</v>
      </c>
      <c r="I25" s="12">
        <f t="shared" si="2"/>
        <v>5016</v>
      </c>
      <c r="J25" s="12">
        <f t="shared" si="2"/>
        <v>5016</v>
      </c>
      <c r="K25" s="12">
        <f t="shared" si="2"/>
        <v>5016</v>
      </c>
      <c r="L25" s="12">
        <f t="shared" si="2"/>
        <v>5016</v>
      </c>
      <c r="M25" s="12">
        <f t="shared" si="2"/>
        <v>5016</v>
      </c>
      <c r="N25" s="12">
        <f t="shared" si="2"/>
        <v>5016</v>
      </c>
      <c r="O25" s="12">
        <f t="shared" si="2"/>
        <v>5016</v>
      </c>
      <c r="P25" s="12">
        <f t="shared" si="2"/>
        <v>5016</v>
      </c>
      <c r="Q25" s="12">
        <f t="shared" si="2"/>
        <v>5016</v>
      </c>
      <c r="R25" s="12">
        <f t="shared" si="2"/>
        <v>5016</v>
      </c>
      <c r="S25" s="12">
        <f t="shared" si="2"/>
        <v>5016</v>
      </c>
      <c r="T25" s="12">
        <f t="shared" si="2"/>
        <v>5016</v>
      </c>
      <c r="U25" s="12">
        <f t="shared" si="2"/>
        <v>5016</v>
      </c>
      <c r="V25" s="12">
        <f t="shared" si="2"/>
        <v>5016</v>
      </c>
      <c r="W25" s="12">
        <f t="shared" si="2"/>
        <v>5016</v>
      </c>
      <c r="X25" s="12">
        <f t="shared" si="2"/>
        <v>5016</v>
      </c>
      <c r="Y25" s="12">
        <f t="shared" si="2"/>
        <v>5016</v>
      </c>
      <c r="Z25" s="12">
        <f t="shared" si="2"/>
        <v>5016</v>
      </c>
      <c r="AA25" s="12">
        <f t="shared" si="2"/>
        <v>5016</v>
      </c>
    </row>
    <row r="26" spans="1:27" x14ac:dyDescent="0.2">
      <c r="A26" s="38"/>
    </row>
    <row r="27" spans="1:27" s="30" customFormat="1" hidden="1" outlineLevel="1" x14ac:dyDescent="0.2">
      <c r="A27" s="38"/>
      <c r="B27" s="30" t="s">
        <v>143</v>
      </c>
      <c r="C27" s="30" t="s">
        <v>140</v>
      </c>
      <c r="D27" s="30" cm="1">
        <f t="array" ref="D27:AA27">Facebook!E21:AB21</f>
        <v>2000</v>
      </c>
      <c r="E27" s="30">
        <v>2000</v>
      </c>
      <c r="F27" s="30">
        <v>2000</v>
      </c>
      <c r="G27" s="30">
        <v>2000</v>
      </c>
      <c r="H27" s="30">
        <v>2000</v>
      </c>
      <c r="I27" s="30">
        <v>2000</v>
      </c>
      <c r="J27" s="30">
        <v>2000</v>
      </c>
      <c r="K27" s="30">
        <v>2000</v>
      </c>
      <c r="L27" s="30">
        <v>2000</v>
      </c>
      <c r="M27" s="30">
        <v>2000</v>
      </c>
      <c r="N27" s="30">
        <v>2000</v>
      </c>
      <c r="O27" s="30">
        <v>2000</v>
      </c>
      <c r="P27" s="30">
        <v>2000</v>
      </c>
      <c r="Q27" s="30">
        <v>2000</v>
      </c>
      <c r="R27" s="30">
        <v>2000</v>
      </c>
      <c r="S27" s="30">
        <v>2000</v>
      </c>
      <c r="T27" s="30">
        <v>2000</v>
      </c>
      <c r="U27" s="30">
        <v>2000</v>
      </c>
      <c r="V27" s="30">
        <v>2000</v>
      </c>
      <c r="W27" s="30">
        <v>2000</v>
      </c>
      <c r="X27" s="30">
        <v>2000</v>
      </c>
      <c r="Y27" s="30">
        <v>2000</v>
      </c>
      <c r="Z27" s="30">
        <v>2000</v>
      </c>
      <c r="AA27" s="30">
        <v>2000</v>
      </c>
    </row>
    <row r="28" spans="1:27" s="30" customFormat="1" hidden="1" outlineLevel="1" x14ac:dyDescent="0.2">
      <c r="A28" s="38"/>
      <c r="C28" s="30" t="s">
        <v>141</v>
      </c>
      <c r="D28" s="30" cm="1">
        <f t="array" ref="D28:AA28">Youtube!E21:AB21</f>
        <v>0</v>
      </c>
      <c r="E28" s="30">
        <v>0</v>
      </c>
      <c r="F28" s="30">
        <v>0</v>
      </c>
      <c r="G28" s="30">
        <v>3000</v>
      </c>
      <c r="H28" s="30">
        <v>3000</v>
      </c>
      <c r="I28" s="30">
        <v>3000</v>
      </c>
      <c r="J28" s="30">
        <v>3000</v>
      </c>
      <c r="K28" s="30">
        <v>3000</v>
      </c>
      <c r="L28" s="30">
        <v>3000</v>
      </c>
      <c r="M28" s="30">
        <v>3000</v>
      </c>
      <c r="N28" s="30">
        <v>3000</v>
      </c>
      <c r="O28" s="30">
        <v>3000</v>
      </c>
      <c r="P28" s="30">
        <v>3000</v>
      </c>
      <c r="Q28" s="30">
        <v>3000</v>
      </c>
      <c r="R28" s="30">
        <v>3000</v>
      </c>
      <c r="S28" s="30">
        <v>3000</v>
      </c>
      <c r="T28" s="30">
        <v>3000</v>
      </c>
      <c r="U28" s="30">
        <v>3000</v>
      </c>
      <c r="V28" s="30">
        <v>3000</v>
      </c>
      <c r="W28" s="30">
        <v>3000</v>
      </c>
      <c r="X28" s="30">
        <v>3000</v>
      </c>
      <c r="Y28" s="30">
        <v>3000</v>
      </c>
      <c r="Z28" s="30">
        <v>3000</v>
      </c>
      <c r="AA28" s="30">
        <v>3000</v>
      </c>
    </row>
    <row r="29" spans="1:27" s="30" customFormat="1" hidden="1" outlineLevel="1" x14ac:dyDescent="0.2">
      <c r="A29" s="38"/>
      <c r="C29" s="30" t="s">
        <v>23</v>
      </c>
      <c r="D29" s="30" cm="1">
        <f t="array" ref="D29:AA29">IG!E21:AB21</f>
        <v>0</v>
      </c>
      <c r="E29" s="30">
        <v>0</v>
      </c>
      <c r="F29" s="30">
        <v>0</v>
      </c>
      <c r="G29" s="30">
        <v>0</v>
      </c>
      <c r="H29" s="30">
        <v>0</v>
      </c>
      <c r="I29" s="30">
        <v>32</v>
      </c>
      <c r="J29" s="30">
        <v>32</v>
      </c>
      <c r="K29" s="30">
        <v>32</v>
      </c>
      <c r="L29" s="30">
        <v>32</v>
      </c>
      <c r="M29" s="30">
        <v>32</v>
      </c>
      <c r="N29" s="30">
        <v>32</v>
      </c>
      <c r="O29" s="30">
        <v>32</v>
      </c>
      <c r="P29" s="30">
        <v>32</v>
      </c>
      <c r="Q29" s="30">
        <v>32</v>
      </c>
      <c r="R29" s="30">
        <v>32</v>
      </c>
      <c r="S29" s="30">
        <v>32</v>
      </c>
      <c r="T29" s="30">
        <v>32</v>
      </c>
      <c r="U29" s="30">
        <v>32</v>
      </c>
      <c r="V29" s="30">
        <v>32</v>
      </c>
      <c r="W29" s="30">
        <v>32</v>
      </c>
      <c r="X29" s="30">
        <v>32</v>
      </c>
      <c r="Y29" s="30">
        <v>32</v>
      </c>
      <c r="Z29" s="30">
        <v>32</v>
      </c>
      <c r="AA29" s="30">
        <v>32</v>
      </c>
    </row>
    <row r="30" spans="1:27" s="30" customFormat="1" collapsed="1" x14ac:dyDescent="0.2">
      <c r="A30" s="38"/>
      <c r="C30" s="30" t="s">
        <v>144</v>
      </c>
      <c r="D30" s="30">
        <f>SUM(D27:D29)</f>
        <v>2000</v>
      </c>
      <c r="E30" s="30">
        <f t="shared" ref="E30:AA30" si="3">SUM(E27:E29)</f>
        <v>2000</v>
      </c>
      <c r="F30" s="30">
        <f t="shared" si="3"/>
        <v>2000</v>
      </c>
      <c r="G30" s="30">
        <f t="shared" si="3"/>
        <v>5000</v>
      </c>
      <c r="H30" s="30">
        <f t="shared" si="3"/>
        <v>5000</v>
      </c>
      <c r="I30" s="30">
        <f t="shared" si="3"/>
        <v>5032</v>
      </c>
      <c r="J30" s="30">
        <f t="shared" si="3"/>
        <v>5032</v>
      </c>
      <c r="K30" s="30">
        <f t="shared" si="3"/>
        <v>5032</v>
      </c>
      <c r="L30" s="30">
        <f t="shared" si="3"/>
        <v>5032</v>
      </c>
      <c r="M30" s="30">
        <f t="shared" si="3"/>
        <v>5032</v>
      </c>
      <c r="N30" s="30">
        <f t="shared" si="3"/>
        <v>5032</v>
      </c>
      <c r="O30" s="30">
        <f t="shared" si="3"/>
        <v>5032</v>
      </c>
      <c r="P30" s="30">
        <f t="shared" si="3"/>
        <v>5032</v>
      </c>
      <c r="Q30" s="30">
        <f t="shared" si="3"/>
        <v>5032</v>
      </c>
      <c r="R30" s="30">
        <f t="shared" si="3"/>
        <v>5032</v>
      </c>
      <c r="S30" s="30">
        <f t="shared" si="3"/>
        <v>5032</v>
      </c>
      <c r="T30" s="30">
        <f t="shared" si="3"/>
        <v>5032</v>
      </c>
      <c r="U30" s="30">
        <f t="shared" si="3"/>
        <v>5032</v>
      </c>
      <c r="V30" s="30">
        <f t="shared" si="3"/>
        <v>5032</v>
      </c>
      <c r="W30" s="30">
        <f t="shared" si="3"/>
        <v>5032</v>
      </c>
      <c r="X30" s="30">
        <f t="shared" si="3"/>
        <v>5032</v>
      </c>
      <c r="Y30" s="30">
        <f t="shared" si="3"/>
        <v>5032</v>
      </c>
      <c r="Z30" s="30">
        <f t="shared" si="3"/>
        <v>5032</v>
      </c>
      <c r="AA30" s="30">
        <f t="shared" si="3"/>
        <v>5032</v>
      </c>
    </row>
    <row r="31" spans="1:27" s="30" customFormat="1" x14ac:dyDescent="0.2">
      <c r="A31" s="38"/>
    </row>
    <row r="32" spans="1:27" s="30" customFormat="1" hidden="1" outlineLevel="1" x14ac:dyDescent="0.2">
      <c r="A32" s="38"/>
      <c r="B32" s="30" t="s">
        <v>145</v>
      </c>
      <c r="C32" s="30" t="s">
        <v>140</v>
      </c>
      <c r="D32" s="30" cm="1">
        <f t="array" ref="D32:AA32">Facebook!E24:AB24</f>
        <v>32</v>
      </c>
      <c r="E32" s="30">
        <v>32</v>
      </c>
      <c r="F32" s="30">
        <v>32</v>
      </c>
      <c r="G32" s="30">
        <v>32</v>
      </c>
      <c r="H32" s="30">
        <v>32</v>
      </c>
      <c r="I32" s="30">
        <v>32</v>
      </c>
      <c r="J32" s="30">
        <v>32</v>
      </c>
      <c r="K32" s="30">
        <v>32</v>
      </c>
      <c r="L32" s="30">
        <v>32</v>
      </c>
      <c r="M32" s="30">
        <v>32</v>
      </c>
      <c r="N32" s="30">
        <v>32</v>
      </c>
      <c r="O32" s="30">
        <v>32</v>
      </c>
      <c r="P32" s="30">
        <v>32</v>
      </c>
      <c r="Q32" s="30">
        <v>32</v>
      </c>
      <c r="R32" s="30">
        <v>32</v>
      </c>
      <c r="S32" s="30">
        <v>32</v>
      </c>
      <c r="T32" s="30">
        <v>32</v>
      </c>
      <c r="U32" s="30">
        <v>32</v>
      </c>
      <c r="V32" s="30">
        <v>32</v>
      </c>
      <c r="W32" s="30">
        <v>32</v>
      </c>
      <c r="X32" s="30">
        <v>32</v>
      </c>
      <c r="Y32" s="30">
        <v>32</v>
      </c>
      <c r="Z32" s="30">
        <v>32</v>
      </c>
      <c r="AA32" s="30">
        <v>32</v>
      </c>
    </row>
    <row r="33" spans="1:27" s="30" customFormat="1" hidden="1" outlineLevel="1" x14ac:dyDescent="0.2">
      <c r="A33" s="38"/>
      <c r="C33" s="30" t="s">
        <v>141</v>
      </c>
      <c r="D33" s="30" cm="1">
        <f t="array" ref="D33:AA33">Youtube!E24:AB24</f>
        <v>0</v>
      </c>
      <c r="E33" s="30">
        <v>0</v>
      </c>
      <c r="F33" s="30">
        <v>0</v>
      </c>
      <c r="G33" s="30">
        <v>40</v>
      </c>
      <c r="H33" s="30">
        <v>40</v>
      </c>
      <c r="I33" s="30">
        <v>40</v>
      </c>
      <c r="J33" s="30">
        <v>40</v>
      </c>
      <c r="K33" s="30">
        <v>40</v>
      </c>
      <c r="L33" s="30">
        <v>40</v>
      </c>
      <c r="M33" s="30">
        <v>40</v>
      </c>
      <c r="N33" s="30">
        <v>40</v>
      </c>
      <c r="O33" s="30">
        <v>40</v>
      </c>
      <c r="P33" s="30">
        <v>40</v>
      </c>
      <c r="Q33" s="30">
        <v>40</v>
      </c>
      <c r="R33" s="30">
        <v>40</v>
      </c>
      <c r="S33" s="30">
        <v>40</v>
      </c>
      <c r="T33" s="30">
        <v>40</v>
      </c>
      <c r="U33" s="30">
        <v>40</v>
      </c>
      <c r="V33" s="30">
        <v>40</v>
      </c>
      <c r="W33" s="30">
        <v>40</v>
      </c>
      <c r="X33" s="30">
        <v>40</v>
      </c>
      <c r="Y33" s="30">
        <v>40</v>
      </c>
      <c r="Z33" s="30">
        <v>40</v>
      </c>
      <c r="AA33" s="30">
        <v>40</v>
      </c>
    </row>
    <row r="34" spans="1:27" s="30" customFormat="1" hidden="1" outlineLevel="1" x14ac:dyDescent="0.2">
      <c r="A34" s="38"/>
      <c r="C34" s="30" t="s">
        <v>146</v>
      </c>
      <c r="D34" s="30" cm="1">
        <f t="array" ref="D34:AA34">IG!E24:AB24</f>
        <v>0</v>
      </c>
      <c r="E34" s="30">
        <v>0</v>
      </c>
      <c r="F34" s="30">
        <v>0</v>
      </c>
      <c r="G34" s="30">
        <v>0</v>
      </c>
      <c r="H34" s="30">
        <v>0</v>
      </c>
      <c r="I34" s="30">
        <v>32</v>
      </c>
      <c r="J34" s="30">
        <v>32</v>
      </c>
      <c r="K34" s="30">
        <v>32</v>
      </c>
      <c r="L34" s="30">
        <v>32</v>
      </c>
      <c r="M34" s="30">
        <v>32</v>
      </c>
      <c r="N34" s="30">
        <v>32</v>
      </c>
      <c r="O34" s="30">
        <v>32</v>
      </c>
      <c r="P34" s="30">
        <v>32</v>
      </c>
      <c r="Q34" s="30">
        <v>32</v>
      </c>
      <c r="R34" s="30">
        <v>32</v>
      </c>
      <c r="S34" s="30">
        <v>32</v>
      </c>
      <c r="T34" s="30">
        <v>32</v>
      </c>
      <c r="U34" s="30">
        <v>32</v>
      </c>
      <c r="V34" s="30">
        <v>32</v>
      </c>
      <c r="W34" s="30">
        <v>32</v>
      </c>
      <c r="X34" s="30">
        <v>32</v>
      </c>
      <c r="Y34" s="30">
        <v>32</v>
      </c>
      <c r="Z34" s="30">
        <v>32</v>
      </c>
      <c r="AA34" s="30">
        <v>32</v>
      </c>
    </row>
    <row r="35" spans="1:27" s="30" customFormat="1" collapsed="1" x14ac:dyDescent="0.2">
      <c r="A35" s="38"/>
      <c r="C35" s="30" t="s">
        <v>147</v>
      </c>
      <c r="D35" s="30">
        <f>SUM(D32:D34)</f>
        <v>32</v>
      </c>
      <c r="E35" s="30">
        <f t="shared" ref="E35:AA35" si="4">SUM(E32:E34)</f>
        <v>32</v>
      </c>
      <c r="F35" s="30">
        <f t="shared" si="4"/>
        <v>32</v>
      </c>
      <c r="G35" s="30">
        <f t="shared" si="4"/>
        <v>72</v>
      </c>
      <c r="H35" s="30">
        <f t="shared" si="4"/>
        <v>72</v>
      </c>
      <c r="I35" s="30">
        <f t="shared" si="4"/>
        <v>104</v>
      </c>
      <c r="J35" s="30">
        <f t="shared" si="4"/>
        <v>104</v>
      </c>
      <c r="K35" s="30">
        <f t="shared" si="4"/>
        <v>104</v>
      </c>
      <c r="L35" s="30">
        <f t="shared" si="4"/>
        <v>104</v>
      </c>
      <c r="M35" s="30">
        <f t="shared" si="4"/>
        <v>104</v>
      </c>
      <c r="N35" s="30">
        <f t="shared" si="4"/>
        <v>104</v>
      </c>
      <c r="O35" s="30">
        <f t="shared" si="4"/>
        <v>104</v>
      </c>
      <c r="P35" s="30">
        <f t="shared" si="4"/>
        <v>104</v>
      </c>
      <c r="Q35" s="30">
        <f t="shared" si="4"/>
        <v>104</v>
      </c>
      <c r="R35" s="30">
        <f t="shared" si="4"/>
        <v>104</v>
      </c>
      <c r="S35" s="30">
        <f t="shared" si="4"/>
        <v>104</v>
      </c>
      <c r="T35" s="30">
        <f t="shared" si="4"/>
        <v>104</v>
      </c>
      <c r="U35" s="30">
        <f t="shared" si="4"/>
        <v>104</v>
      </c>
      <c r="V35" s="30">
        <f t="shared" si="4"/>
        <v>104</v>
      </c>
      <c r="W35" s="30">
        <f t="shared" si="4"/>
        <v>104</v>
      </c>
      <c r="X35" s="30">
        <f t="shared" si="4"/>
        <v>104</v>
      </c>
      <c r="Y35" s="30">
        <f t="shared" si="4"/>
        <v>104</v>
      </c>
      <c r="Z35" s="30">
        <f t="shared" si="4"/>
        <v>104</v>
      </c>
      <c r="AA35" s="30">
        <f t="shared" si="4"/>
        <v>104</v>
      </c>
    </row>
    <row r="36" spans="1:27" x14ac:dyDescent="0.2">
      <c r="A36" s="38"/>
    </row>
    <row r="37" spans="1:27" x14ac:dyDescent="0.2">
      <c r="A37" s="38"/>
      <c r="B37" t="s">
        <v>56</v>
      </c>
    </row>
    <row r="38" spans="1:27" s="31" customFormat="1" hidden="1" outlineLevel="1" x14ac:dyDescent="0.2">
      <c r="A38" s="38"/>
      <c r="B38" s="31" t="s">
        <v>148</v>
      </c>
      <c r="C38" s="31" t="s">
        <v>140</v>
      </c>
      <c r="D38" s="31" cm="1">
        <f t="array" ref="D38:AA38">Facebook!E27:AB27</f>
        <v>7574.56</v>
      </c>
      <c r="E38" s="31">
        <v>7574.56</v>
      </c>
      <c r="F38" s="31">
        <v>7574.56</v>
      </c>
      <c r="G38" s="31">
        <v>7574.56</v>
      </c>
      <c r="H38" s="31">
        <v>7574.56</v>
      </c>
      <c r="I38" s="31">
        <v>7574.56</v>
      </c>
      <c r="J38" s="31">
        <v>7574.56</v>
      </c>
      <c r="K38" s="31">
        <v>7574.56</v>
      </c>
      <c r="L38" s="31">
        <v>7574.56</v>
      </c>
      <c r="M38" s="31">
        <v>7574.56</v>
      </c>
      <c r="N38" s="31">
        <v>7574.56</v>
      </c>
      <c r="O38" s="31">
        <v>7574.56</v>
      </c>
      <c r="P38" s="31">
        <v>7574.56</v>
      </c>
      <c r="Q38" s="31">
        <v>7574.56</v>
      </c>
      <c r="R38" s="31">
        <v>7574.56</v>
      </c>
      <c r="S38" s="31">
        <v>7574.56</v>
      </c>
      <c r="T38" s="31">
        <v>7574.56</v>
      </c>
      <c r="U38" s="31">
        <v>7574.56</v>
      </c>
      <c r="V38" s="31">
        <v>7574.56</v>
      </c>
      <c r="W38" s="31">
        <v>7574.56</v>
      </c>
      <c r="X38" s="31">
        <v>7574.56</v>
      </c>
      <c r="Y38" s="31">
        <v>7574.56</v>
      </c>
      <c r="Z38" s="31">
        <v>7574.56</v>
      </c>
      <c r="AA38" s="31">
        <v>7574.56</v>
      </c>
    </row>
    <row r="39" spans="1:27" s="31" customFormat="1" hidden="1" outlineLevel="1" x14ac:dyDescent="0.2">
      <c r="A39" s="38"/>
      <c r="C39" s="31" t="s">
        <v>141</v>
      </c>
      <c r="D39" s="31" cm="1">
        <f t="array" ref="D39:AA39">Youtube!E27:AB27</f>
        <v>0</v>
      </c>
      <c r="E39" s="31">
        <v>0</v>
      </c>
      <c r="F39" s="31">
        <v>0</v>
      </c>
      <c r="G39" s="31">
        <v>11361.84</v>
      </c>
      <c r="H39" s="31">
        <v>11361.84</v>
      </c>
      <c r="I39" s="31">
        <v>11361.84</v>
      </c>
      <c r="J39" s="31">
        <v>11361.84</v>
      </c>
      <c r="K39" s="31">
        <v>11361.84</v>
      </c>
      <c r="L39" s="31">
        <v>11361.84</v>
      </c>
      <c r="M39" s="31">
        <v>11361.84</v>
      </c>
      <c r="N39" s="31">
        <v>11361.84</v>
      </c>
      <c r="O39" s="31">
        <v>11361.84</v>
      </c>
      <c r="P39" s="31">
        <v>11361.84</v>
      </c>
      <c r="Q39" s="31">
        <v>11361.84</v>
      </c>
      <c r="R39" s="31">
        <v>11361.84</v>
      </c>
      <c r="S39" s="31">
        <v>11361.84</v>
      </c>
      <c r="T39" s="31">
        <v>11361.84</v>
      </c>
      <c r="U39" s="31">
        <v>11361.84</v>
      </c>
      <c r="V39" s="31">
        <v>11361.84</v>
      </c>
      <c r="W39" s="31">
        <v>11361.84</v>
      </c>
      <c r="X39" s="31">
        <v>11361.84</v>
      </c>
      <c r="Y39" s="31">
        <v>11361.84</v>
      </c>
      <c r="Z39" s="31">
        <v>11361.84</v>
      </c>
      <c r="AA39" s="31">
        <v>11361.84</v>
      </c>
    </row>
    <row r="40" spans="1:27" s="31" customFormat="1" hidden="1" outlineLevel="1" x14ac:dyDescent="0.2">
      <c r="A40" s="38"/>
      <c r="C40" s="31" t="s">
        <v>23</v>
      </c>
      <c r="D40" s="31" cm="1">
        <f t="array" ref="D40:AA40">IG!E27:AB27</f>
        <v>0</v>
      </c>
      <c r="E40" s="31">
        <v>0</v>
      </c>
      <c r="F40" s="31">
        <v>0</v>
      </c>
      <c r="G40" s="31">
        <v>0</v>
      </c>
      <c r="H40" s="31">
        <v>0</v>
      </c>
      <c r="I40" s="31">
        <v>121.19296</v>
      </c>
      <c r="J40" s="31">
        <v>121.19296</v>
      </c>
      <c r="K40" s="31">
        <v>121.19296</v>
      </c>
      <c r="L40" s="31">
        <v>121.19296</v>
      </c>
      <c r="M40" s="31">
        <v>121.19296</v>
      </c>
      <c r="N40" s="31">
        <v>121.19296</v>
      </c>
      <c r="O40" s="31">
        <v>121.19296</v>
      </c>
      <c r="P40" s="31">
        <v>121.19296</v>
      </c>
      <c r="Q40" s="31">
        <v>121.19296</v>
      </c>
      <c r="R40" s="31">
        <v>121.19296</v>
      </c>
      <c r="S40" s="31">
        <v>121.19296</v>
      </c>
      <c r="T40" s="31">
        <v>121.19296</v>
      </c>
      <c r="U40" s="31">
        <v>121.19296</v>
      </c>
      <c r="V40" s="31">
        <v>121.19296</v>
      </c>
      <c r="W40" s="31">
        <v>121.19296</v>
      </c>
      <c r="X40" s="31">
        <v>121.19296</v>
      </c>
      <c r="Y40" s="31">
        <v>121.19296</v>
      </c>
      <c r="Z40" s="31">
        <v>121.19296</v>
      </c>
      <c r="AA40" s="31">
        <v>121.19296</v>
      </c>
    </row>
    <row r="41" spans="1:27" s="31" customFormat="1" collapsed="1" x14ac:dyDescent="0.2">
      <c r="A41" s="38"/>
      <c r="C41" s="31" t="s">
        <v>149</v>
      </c>
      <c r="D41" s="31">
        <f>SUM(D38:D40)</f>
        <v>7574.56</v>
      </c>
      <c r="E41" s="31">
        <f t="shared" ref="E41:AA41" si="5">SUM(E38:E40)</f>
        <v>7574.56</v>
      </c>
      <c r="F41" s="31">
        <f t="shared" si="5"/>
        <v>7574.56</v>
      </c>
      <c r="G41" s="31">
        <f t="shared" si="5"/>
        <v>18936.400000000001</v>
      </c>
      <c r="H41" s="31">
        <f t="shared" si="5"/>
        <v>18936.400000000001</v>
      </c>
      <c r="I41" s="31">
        <f t="shared" si="5"/>
        <v>19057.592960000002</v>
      </c>
      <c r="J41" s="31">
        <f t="shared" si="5"/>
        <v>19057.592960000002</v>
      </c>
      <c r="K41" s="31">
        <f t="shared" si="5"/>
        <v>19057.592960000002</v>
      </c>
      <c r="L41" s="31">
        <f t="shared" si="5"/>
        <v>19057.592960000002</v>
      </c>
      <c r="M41" s="31">
        <f t="shared" si="5"/>
        <v>19057.592960000002</v>
      </c>
      <c r="N41" s="31">
        <f t="shared" si="5"/>
        <v>19057.592960000002</v>
      </c>
      <c r="O41" s="31">
        <f t="shared" si="5"/>
        <v>19057.592960000002</v>
      </c>
      <c r="P41" s="31">
        <f t="shared" si="5"/>
        <v>19057.592960000002</v>
      </c>
      <c r="Q41" s="31">
        <f t="shared" si="5"/>
        <v>19057.592960000002</v>
      </c>
      <c r="R41" s="31">
        <f t="shared" si="5"/>
        <v>19057.592960000002</v>
      </c>
      <c r="S41" s="31">
        <f t="shared" si="5"/>
        <v>19057.592960000002</v>
      </c>
      <c r="T41" s="31">
        <f t="shared" si="5"/>
        <v>19057.592960000002</v>
      </c>
      <c r="U41" s="31">
        <f t="shared" si="5"/>
        <v>19057.592960000002</v>
      </c>
      <c r="V41" s="31">
        <f t="shared" si="5"/>
        <v>19057.592960000002</v>
      </c>
      <c r="W41" s="31">
        <f t="shared" si="5"/>
        <v>19057.592960000002</v>
      </c>
      <c r="X41" s="31">
        <f t="shared" si="5"/>
        <v>19057.592960000002</v>
      </c>
      <c r="Y41" s="31">
        <f t="shared" si="5"/>
        <v>19057.592960000002</v>
      </c>
      <c r="Z41" s="31">
        <f t="shared" si="5"/>
        <v>19057.592960000002</v>
      </c>
      <c r="AA41" s="31">
        <f t="shared" si="5"/>
        <v>19057.592960000002</v>
      </c>
    </row>
    <row r="42" spans="1:27" s="31" customFormat="1" x14ac:dyDescent="0.2">
      <c r="A42" s="38"/>
    </row>
    <row r="43" spans="1:27" s="31" customFormat="1" hidden="1" outlineLevel="1" x14ac:dyDescent="0.2">
      <c r="A43" s="38"/>
      <c r="B43" s="31" t="s">
        <v>95</v>
      </c>
      <c r="C43" s="31" t="s">
        <v>140</v>
      </c>
      <c r="D43" s="32" cm="1">
        <f t="array" ref="D43:AA43">Facebook!E28:AB28</f>
        <v>532.29465600000003</v>
      </c>
      <c r="E43" s="31">
        <v>532.29465600000003</v>
      </c>
      <c r="F43" s="31">
        <v>532.29465600000003</v>
      </c>
      <c r="G43" s="31">
        <v>532.29465600000003</v>
      </c>
      <c r="H43" s="31">
        <v>532.29465600000003</v>
      </c>
      <c r="I43" s="31">
        <v>532.29465600000003</v>
      </c>
      <c r="J43" s="31">
        <v>532.29465600000003</v>
      </c>
      <c r="K43" s="31">
        <v>532.29465600000003</v>
      </c>
      <c r="L43" s="31">
        <v>532.29465600000003</v>
      </c>
      <c r="M43" s="31">
        <v>532.29465600000003</v>
      </c>
      <c r="N43" s="31">
        <v>532.29465600000003</v>
      </c>
      <c r="O43" s="31">
        <v>532.29465600000003</v>
      </c>
      <c r="P43" s="31">
        <v>532.29465600000003</v>
      </c>
      <c r="Q43" s="31">
        <v>532.29465600000003</v>
      </c>
      <c r="R43" s="31">
        <v>532.29465600000003</v>
      </c>
      <c r="S43" s="31">
        <v>532.29465600000003</v>
      </c>
      <c r="T43" s="31">
        <v>532.29465600000003</v>
      </c>
      <c r="U43" s="31">
        <v>532.29465600000003</v>
      </c>
      <c r="V43" s="31">
        <v>532.29465600000003</v>
      </c>
      <c r="W43" s="31">
        <v>532.29465600000003</v>
      </c>
      <c r="X43" s="31">
        <v>532.29465600000003</v>
      </c>
      <c r="Y43" s="31">
        <v>532.29465600000003</v>
      </c>
      <c r="Z43" s="31">
        <v>532.29465600000003</v>
      </c>
      <c r="AA43" s="31">
        <v>532.29465600000003</v>
      </c>
    </row>
    <row r="44" spans="1:27" s="31" customFormat="1" hidden="1" outlineLevel="1" x14ac:dyDescent="0.2">
      <c r="A44" s="38"/>
      <c r="C44" s="31" t="s">
        <v>141</v>
      </c>
      <c r="D44" s="32" cm="1">
        <f t="array" ref="D44:AA44">Youtube!E28:AB28</f>
        <v>0</v>
      </c>
      <c r="E44" s="31">
        <v>0</v>
      </c>
      <c r="F44" s="31">
        <v>0</v>
      </c>
      <c r="G44" s="31">
        <v>665.36832000000004</v>
      </c>
      <c r="H44" s="31">
        <v>665.36832000000004</v>
      </c>
      <c r="I44" s="31">
        <v>665.36832000000004</v>
      </c>
      <c r="J44" s="31">
        <v>665.36832000000004</v>
      </c>
      <c r="K44" s="31">
        <v>665.36832000000004</v>
      </c>
      <c r="L44" s="31">
        <v>665.36832000000004</v>
      </c>
      <c r="M44" s="31">
        <v>665.36832000000004</v>
      </c>
      <c r="N44" s="31">
        <v>665.36832000000004</v>
      </c>
      <c r="O44" s="31">
        <v>665.36832000000004</v>
      </c>
      <c r="P44" s="31">
        <v>665.36832000000004</v>
      </c>
      <c r="Q44" s="31">
        <v>665.36832000000004</v>
      </c>
      <c r="R44" s="31">
        <v>665.36832000000004</v>
      </c>
      <c r="S44" s="31">
        <v>665.36832000000004</v>
      </c>
      <c r="T44" s="31">
        <v>665.36832000000004</v>
      </c>
      <c r="U44" s="31">
        <v>665.36832000000004</v>
      </c>
      <c r="V44" s="31">
        <v>665.36832000000004</v>
      </c>
      <c r="W44" s="31">
        <v>665.36832000000004</v>
      </c>
      <c r="X44" s="31">
        <v>665.36832000000004</v>
      </c>
      <c r="Y44" s="31">
        <v>665.36832000000004</v>
      </c>
      <c r="Z44" s="31">
        <v>665.36832000000004</v>
      </c>
      <c r="AA44" s="31">
        <v>665.36832000000004</v>
      </c>
    </row>
    <row r="45" spans="1:27" s="31" customFormat="1" hidden="1" outlineLevel="1" x14ac:dyDescent="0.2">
      <c r="A45" s="38"/>
      <c r="C45" s="31" t="s">
        <v>23</v>
      </c>
      <c r="D45" s="32" cm="1">
        <f t="array" ref="D45:AA45">IG!E28:AB28</f>
        <v>0</v>
      </c>
      <c r="E45" s="31">
        <v>0</v>
      </c>
      <c r="F45" s="31">
        <v>0</v>
      </c>
      <c r="G45" s="31">
        <v>0</v>
      </c>
      <c r="H45" s="31">
        <v>0</v>
      </c>
      <c r="I45" s="31">
        <v>532.29465600000003</v>
      </c>
      <c r="J45" s="31">
        <v>532.29465600000003</v>
      </c>
      <c r="K45" s="31">
        <v>532.29465600000003</v>
      </c>
      <c r="L45" s="31">
        <v>532.29465600000003</v>
      </c>
      <c r="M45" s="31">
        <v>532.29465600000003</v>
      </c>
      <c r="N45" s="31">
        <v>532.29465600000003</v>
      </c>
      <c r="O45" s="31">
        <v>532.29465600000003</v>
      </c>
      <c r="P45" s="31">
        <v>532.29465600000003</v>
      </c>
      <c r="Q45" s="31">
        <v>532.29465600000003</v>
      </c>
      <c r="R45" s="31">
        <v>532.29465600000003</v>
      </c>
      <c r="S45" s="31">
        <v>532.29465600000003</v>
      </c>
      <c r="T45" s="31">
        <v>532.29465600000003</v>
      </c>
      <c r="U45" s="31">
        <v>532.29465600000003</v>
      </c>
      <c r="V45" s="31">
        <v>532.29465600000003</v>
      </c>
      <c r="W45" s="31">
        <v>532.29465600000003</v>
      </c>
      <c r="X45" s="31">
        <v>532.29465600000003</v>
      </c>
      <c r="Y45" s="31">
        <v>532.29465600000003</v>
      </c>
      <c r="Z45" s="31">
        <v>532.29465600000003</v>
      </c>
      <c r="AA45" s="31">
        <v>532.29465600000003</v>
      </c>
    </row>
    <row r="46" spans="1:27" s="31" customFormat="1" collapsed="1" x14ac:dyDescent="0.2">
      <c r="A46" s="38"/>
      <c r="C46" s="31" t="s">
        <v>150</v>
      </c>
      <c r="D46" s="32">
        <f>SUM(D43:D45)</f>
        <v>532.29465600000003</v>
      </c>
      <c r="E46" s="32">
        <f t="shared" ref="E46:AA46" si="6">SUM(E43:E45)</f>
        <v>532.29465600000003</v>
      </c>
      <c r="F46" s="32">
        <f t="shared" si="6"/>
        <v>532.29465600000003</v>
      </c>
      <c r="G46" s="32">
        <f t="shared" si="6"/>
        <v>1197.6629760000001</v>
      </c>
      <c r="H46" s="32">
        <f t="shared" si="6"/>
        <v>1197.6629760000001</v>
      </c>
      <c r="I46" s="32">
        <f t="shared" si="6"/>
        <v>1729.9576320000001</v>
      </c>
      <c r="J46" s="32">
        <f t="shared" si="6"/>
        <v>1729.9576320000001</v>
      </c>
      <c r="K46" s="32">
        <f t="shared" si="6"/>
        <v>1729.9576320000001</v>
      </c>
      <c r="L46" s="32">
        <f t="shared" si="6"/>
        <v>1729.9576320000001</v>
      </c>
      <c r="M46" s="32">
        <f t="shared" si="6"/>
        <v>1729.9576320000001</v>
      </c>
      <c r="N46" s="32">
        <f t="shared" si="6"/>
        <v>1729.9576320000001</v>
      </c>
      <c r="O46" s="32">
        <f t="shared" si="6"/>
        <v>1729.9576320000001</v>
      </c>
      <c r="P46" s="32">
        <f t="shared" si="6"/>
        <v>1729.9576320000001</v>
      </c>
      <c r="Q46" s="32">
        <f t="shared" si="6"/>
        <v>1729.9576320000001</v>
      </c>
      <c r="R46" s="32">
        <f t="shared" si="6"/>
        <v>1729.9576320000001</v>
      </c>
      <c r="S46" s="32">
        <f t="shared" si="6"/>
        <v>1729.9576320000001</v>
      </c>
      <c r="T46" s="32">
        <f t="shared" si="6"/>
        <v>1729.9576320000001</v>
      </c>
      <c r="U46" s="32">
        <f t="shared" si="6"/>
        <v>1729.9576320000001</v>
      </c>
      <c r="V46" s="32">
        <f t="shared" si="6"/>
        <v>1729.9576320000001</v>
      </c>
      <c r="W46" s="32">
        <f t="shared" si="6"/>
        <v>1729.9576320000001</v>
      </c>
      <c r="X46" s="32">
        <f t="shared" si="6"/>
        <v>1729.9576320000001</v>
      </c>
      <c r="Y46" s="32">
        <f t="shared" si="6"/>
        <v>1729.9576320000001</v>
      </c>
      <c r="Z46" s="32">
        <f t="shared" si="6"/>
        <v>1729.9576320000001</v>
      </c>
      <c r="AA46" s="32">
        <f t="shared" si="6"/>
        <v>1729.9576320000001</v>
      </c>
    </row>
    <row r="47" spans="1:27" s="31" customFormat="1" x14ac:dyDescent="0.2">
      <c r="A47" s="38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</row>
    <row r="48" spans="1:27" s="31" customFormat="1" x14ac:dyDescent="0.2">
      <c r="A48" s="38"/>
      <c r="C48" s="31" t="s">
        <v>131</v>
      </c>
      <c r="D48" s="31">
        <f>SUM(D41:D46)</f>
        <v>8639.1493120000014</v>
      </c>
      <c r="E48" s="31">
        <f t="shared" ref="E48:AA48" si="7">SUM(E41:E46)</f>
        <v>8639.1493120000014</v>
      </c>
      <c r="F48" s="31">
        <f t="shared" si="7"/>
        <v>8639.1493120000014</v>
      </c>
      <c r="G48" s="31">
        <f t="shared" si="7"/>
        <v>21331.725952000001</v>
      </c>
      <c r="H48" s="31">
        <f t="shared" si="7"/>
        <v>21331.725952000001</v>
      </c>
      <c r="I48" s="31">
        <f t="shared" si="7"/>
        <v>22517.508224000001</v>
      </c>
      <c r="J48" s="31">
        <f t="shared" si="7"/>
        <v>22517.508224000001</v>
      </c>
      <c r="K48" s="31">
        <f t="shared" si="7"/>
        <v>22517.508224000001</v>
      </c>
      <c r="L48" s="31">
        <f t="shared" si="7"/>
        <v>22517.508224000001</v>
      </c>
      <c r="M48" s="31">
        <f t="shared" si="7"/>
        <v>22517.508224000001</v>
      </c>
      <c r="N48" s="31">
        <f t="shared" si="7"/>
        <v>22517.508224000001</v>
      </c>
      <c r="O48" s="31">
        <f t="shared" si="7"/>
        <v>22517.508224000001</v>
      </c>
      <c r="P48" s="31">
        <f t="shared" si="7"/>
        <v>22517.508224000001</v>
      </c>
      <c r="Q48" s="31">
        <f t="shared" si="7"/>
        <v>22517.508224000001</v>
      </c>
      <c r="R48" s="31">
        <f t="shared" si="7"/>
        <v>22517.508224000001</v>
      </c>
      <c r="S48" s="31">
        <f t="shared" si="7"/>
        <v>22517.508224000001</v>
      </c>
      <c r="T48" s="31">
        <f t="shared" si="7"/>
        <v>22517.508224000001</v>
      </c>
      <c r="U48" s="31">
        <f t="shared" si="7"/>
        <v>22517.508224000001</v>
      </c>
      <c r="V48" s="31">
        <f t="shared" si="7"/>
        <v>22517.508224000001</v>
      </c>
      <c r="W48" s="31">
        <f t="shared" si="7"/>
        <v>22517.508224000001</v>
      </c>
      <c r="X48" s="31">
        <f t="shared" si="7"/>
        <v>22517.508224000001</v>
      </c>
      <c r="Y48" s="31">
        <f t="shared" si="7"/>
        <v>22517.508224000001</v>
      </c>
      <c r="Z48" s="31">
        <f t="shared" si="7"/>
        <v>22517.508224000001</v>
      </c>
      <c r="AA48" s="31">
        <f t="shared" si="7"/>
        <v>22517.508224000001</v>
      </c>
    </row>
    <row r="49" spans="1:27" x14ac:dyDescent="0.2">
      <c r="A49" s="38"/>
    </row>
    <row r="50" spans="1:27" s="33" customFormat="1" x14ac:dyDescent="0.2">
      <c r="A50" s="38"/>
      <c r="B50" s="12" t="s">
        <v>57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s="33" customFormat="1" hidden="1" outlineLevel="2" x14ac:dyDescent="0.2">
      <c r="A51" s="38"/>
      <c r="B51" s="12" t="s">
        <v>148</v>
      </c>
      <c r="C51" s="12" t="s">
        <v>140</v>
      </c>
      <c r="D51" s="39" cm="1">
        <f t="array" ref="D51:AA51">Facebook!E32:AB32</f>
        <v>-228.80000000000004</v>
      </c>
      <c r="E51" s="40">
        <v>-228.80000000000004</v>
      </c>
      <c r="F51" s="40">
        <v>-228.80000000000004</v>
      </c>
      <c r="G51" s="40">
        <v>-228.80000000000004</v>
      </c>
      <c r="H51" s="40">
        <v>-228.80000000000004</v>
      </c>
      <c r="I51" s="40">
        <v>-228.80000000000004</v>
      </c>
      <c r="J51" s="40">
        <v>-228.80000000000004</v>
      </c>
      <c r="K51" s="40">
        <v>-228.80000000000004</v>
      </c>
      <c r="L51" s="40">
        <v>-228.80000000000004</v>
      </c>
      <c r="M51" s="40">
        <v>-228.80000000000004</v>
      </c>
      <c r="N51" s="40">
        <v>-228.80000000000004</v>
      </c>
      <c r="O51" s="40">
        <v>-228.80000000000004</v>
      </c>
      <c r="P51" s="40">
        <v>-228.80000000000004</v>
      </c>
      <c r="Q51" s="40">
        <v>-228.80000000000004</v>
      </c>
      <c r="R51" s="40">
        <v>-228.80000000000004</v>
      </c>
      <c r="S51" s="40">
        <v>-228.80000000000004</v>
      </c>
      <c r="T51" s="40">
        <v>-228.80000000000004</v>
      </c>
      <c r="U51" s="40">
        <v>-228.80000000000004</v>
      </c>
      <c r="V51" s="40">
        <v>-228.80000000000004</v>
      </c>
      <c r="W51" s="40">
        <v>-228.80000000000004</v>
      </c>
      <c r="X51" s="40">
        <v>-228.80000000000004</v>
      </c>
      <c r="Y51" s="40">
        <v>-228.80000000000004</v>
      </c>
      <c r="Z51" s="40">
        <v>-228.80000000000004</v>
      </c>
      <c r="AA51" s="40">
        <v>-228.80000000000004</v>
      </c>
    </row>
    <row r="52" spans="1:27" s="33" customFormat="1" hidden="1" outlineLevel="2" x14ac:dyDescent="0.2">
      <c r="A52" s="38"/>
      <c r="B52" s="12"/>
      <c r="C52" s="12" t="s">
        <v>141</v>
      </c>
      <c r="D52" s="39" cm="1">
        <f t="array" ref="D52:AA52">Youtube!E33:AB33</f>
        <v>0</v>
      </c>
      <c r="E52" s="12">
        <v>0</v>
      </c>
      <c r="F52" s="12">
        <v>0</v>
      </c>
      <c r="G52" s="40">
        <v>-554.47360000000003</v>
      </c>
      <c r="H52" s="40">
        <v>-554.47360000000003</v>
      </c>
      <c r="I52" s="40">
        <v>-554.47360000000003</v>
      </c>
      <c r="J52" s="40">
        <v>-554.47360000000003</v>
      </c>
      <c r="K52" s="40">
        <v>-554.47360000000003</v>
      </c>
      <c r="L52" s="40">
        <v>-554.47360000000003</v>
      </c>
      <c r="M52" s="40">
        <v>-554.47360000000003</v>
      </c>
      <c r="N52" s="40">
        <v>-554.47360000000003</v>
      </c>
      <c r="O52" s="40">
        <v>-554.47360000000003</v>
      </c>
      <c r="P52" s="40">
        <v>-554.47360000000003</v>
      </c>
      <c r="Q52" s="40">
        <v>-554.47360000000003</v>
      </c>
      <c r="R52" s="40">
        <v>-554.47360000000003</v>
      </c>
      <c r="S52" s="40">
        <v>-554.47360000000003</v>
      </c>
      <c r="T52" s="40">
        <v>-554.47360000000003</v>
      </c>
      <c r="U52" s="40">
        <v>-554.47360000000003</v>
      </c>
      <c r="V52" s="40">
        <v>-554.47360000000003</v>
      </c>
      <c r="W52" s="40">
        <v>-554.47360000000003</v>
      </c>
      <c r="X52" s="40">
        <v>-554.47360000000003</v>
      </c>
      <c r="Y52" s="40">
        <v>-554.47360000000003</v>
      </c>
      <c r="Z52" s="40">
        <v>-554.47360000000003</v>
      </c>
      <c r="AA52" s="40">
        <v>-554.47360000000003</v>
      </c>
    </row>
    <row r="53" spans="1:27" s="33" customFormat="1" hidden="1" outlineLevel="2" x14ac:dyDescent="0.2">
      <c r="A53" s="38"/>
      <c r="B53" s="12"/>
      <c r="C53" s="12" t="s">
        <v>23</v>
      </c>
      <c r="D53" s="39" cm="1">
        <f t="array" ref="D53:AA53">IG!E32:AB32</f>
        <v>0</v>
      </c>
      <c r="E53" s="39">
        <v>0</v>
      </c>
      <c r="F53" s="39">
        <v>0</v>
      </c>
      <c r="G53" s="39">
        <v>0</v>
      </c>
      <c r="H53" s="39">
        <v>0</v>
      </c>
      <c r="I53" s="39">
        <v>-3.6608000000000005</v>
      </c>
      <c r="J53" s="39">
        <v>-3.6608000000000005</v>
      </c>
      <c r="K53" s="39">
        <v>-3.6608000000000005</v>
      </c>
      <c r="L53" s="39">
        <v>-3.6608000000000005</v>
      </c>
      <c r="M53" s="39">
        <v>-3.6608000000000005</v>
      </c>
      <c r="N53" s="39">
        <v>-3.6608000000000005</v>
      </c>
      <c r="O53" s="39">
        <v>-3.6608000000000005</v>
      </c>
      <c r="P53" s="39">
        <v>-3.6608000000000005</v>
      </c>
      <c r="Q53" s="39">
        <v>-3.6608000000000005</v>
      </c>
      <c r="R53" s="39">
        <v>-3.6608000000000005</v>
      </c>
      <c r="S53" s="39">
        <v>-3.6608000000000005</v>
      </c>
      <c r="T53" s="39">
        <v>-3.6608000000000005</v>
      </c>
      <c r="U53" s="39">
        <v>-3.6608000000000005</v>
      </c>
      <c r="V53" s="39">
        <v>-3.6608000000000005</v>
      </c>
      <c r="W53" s="39">
        <v>-3.6608000000000005</v>
      </c>
      <c r="X53" s="39">
        <v>-3.6608000000000005</v>
      </c>
      <c r="Y53" s="39">
        <v>-3.6608000000000005</v>
      </c>
      <c r="Z53" s="39">
        <v>-3.6608000000000005</v>
      </c>
      <c r="AA53" s="39">
        <v>-3.6608000000000005</v>
      </c>
    </row>
    <row r="54" spans="1:27" s="33" customFormat="1" collapsed="1" x14ac:dyDescent="0.2">
      <c r="A54" s="38"/>
      <c r="B54" s="12"/>
      <c r="C54" s="12" t="s">
        <v>152</v>
      </c>
      <c r="D54" s="39">
        <f>SUM(D51:D53)</f>
        <v>-228.80000000000004</v>
      </c>
      <c r="E54" s="39">
        <f t="shared" ref="E54:AA54" si="8">SUM(E51:E53)</f>
        <v>-228.80000000000004</v>
      </c>
      <c r="F54" s="39">
        <f t="shared" si="8"/>
        <v>-228.80000000000004</v>
      </c>
      <c r="G54" s="39">
        <f t="shared" si="8"/>
        <v>-783.2736000000001</v>
      </c>
      <c r="H54" s="39">
        <f t="shared" si="8"/>
        <v>-783.2736000000001</v>
      </c>
      <c r="I54" s="39">
        <f t="shared" si="8"/>
        <v>-786.9344000000001</v>
      </c>
      <c r="J54" s="39">
        <f t="shared" si="8"/>
        <v>-786.9344000000001</v>
      </c>
      <c r="K54" s="39">
        <f t="shared" si="8"/>
        <v>-786.9344000000001</v>
      </c>
      <c r="L54" s="39">
        <f t="shared" si="8"/>
        <v>-786.9344000000001</v>
      </c>
      <c r="M54" s="39">
        <f t="shared" si="8"/>
        <v>-786.9344000000001</v>
      </c>
      <c r="N54" s="39">
        <f t="shared" si="8"/>
        <v>-786.9344000000001</v>
      </c>
      <c r="O54" s="39">
        <f t="shared" si="8"/>
        <v>-786.9344000000001</v>
      </c>
      <c r="P54" s="39">
        <f t="shared" si="8"/>
        <v>-786.9344000000001</v>
      </c>
      <c r="Q54" s="39">
        <f t="shared" si="8"/>
        <v>-786.9344000000001</v>
      </c>
      <c r="R54" s="39">
        <f t="shared" si="8"/>
        <v>-786.9344000000001</v>
      </c>
      <c r="S54" s="39">
        <f t="shared" si="8"/>
        <v>-786.9344000000001</v>
      </c>
      <c r="T54" s="39">
        <f t="shared" si="8"/>
        <v>-786.9344000000001</v>
      </c>
      <c r="U54" s="39">
        <f t="shared" si="8"/>
        <v>-786.9344000000001</v>
      </c>
      <c r="V54" s="39">
        <f t="shared" si="8"/>
        <v>-786.9344000000001</v>
      </c>
      <c r="W54" s="39">
        <f t="shared" si="8"/>
        <v>-786.9344000000001</v>
      </c>
      <c r="X54" s="39">
        <f t="shared" si="8"/>
        <v>-786.9344000000001</v>
      </c>
      <c r="Y54" s="39">
        <f t="shared" si="8"/>
        <v>-786.9344000000001</v>
      </c>
      <c r="Z54" s="39">
        <f t="shared" si="8"/>
        <v>-786.9344000000001</v>
      </c>
      <c r="AA54" s="39">
        <f t="shared" si="8"/>
        <v>-786.9344000000001</v>
      </c>
    </row>
    <row r="55" spans="1:27" s="33" customFormat="1" x14ac:dyDescent="0.2">
      <c r="A55" s="38"/>
      <c r="B55" s="12"/>
      <c r="C55" s="12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spans="1:27" s="33" customFormat="1" hidden="1" outlineLevel="1" x14ac:dyDescent="0.2">
      <c r="A56" s="38"/>
      <c r="B56" s="12" t="s">
        <v>95</v>
      </c>
      <c r="C56" s="12" t="s">
        <v>140</v>
      </c>
      <c r="D56" s="39" cm="1">
        <f t="array" ref="D56:AA56">Facebook!E33:AB33</f>
        <v>-443.57888000000003</v>
      </c>
      <c r="E56" s="39">
        <v>-443.57888000000003</v>
      </c>
      <c r="F56" s="39">
        <v>-443.57888000000003</v>
      </c>
      <c r="G56" s="39">
        <v>-443.57888000000003</v>
      </c>
      <c r="H56" s="39">
        <v>-443.57888000000003</v>
      </c>
      <c r="I56" s="39">
        <v>-443.57888000000003</v>
      </c>
      <c r="J56" s="39">
        <v>-443.57888000000003</v>
      </c>
      <c r="K56" s="39">
        <v>-443.57888000000003</v>
      </c>
      <c r="L56" s="39">
        <v>-443.57888000000003</v>
      </c>
      <c r="M56" s="39">
        <v>-443.57888000000003</v>
      </c>
      <c r="N56" s="39">
        <v>-443.57888000000003</v>
      </c>
      <c r="O56" s="39">
        <v>-443.57888000000003</v>
      </c>
      <c r="P56" s="39">
        <v>-443.57888000000003</v>
      </c>
      <c r="Q56" s="39">
        <v>-443.57888000000003</v>
      </c>
      <c r="R56" s="39">
        <v>-443.57888000000003</v>
      </c>
      <c r="S56" s="39">
        <v>-443.57888000000003</v>
      </c>
      <c r="T56" s="39">
        <v>-443.57888000000003</v>
      </c>
      <c r="U56" s="39">
        <v>-443.57888000000003</v>
      </c>
      <c r="V56" s="39">
        <v>-443.57888000000003</v>
      </c>
      <c r="W56" s="39">
        <v>-443.57888000000003</v>
      </c>
      <c r="X56" s="39">
        <v>-443.57888000000003</v>
      </c>
      <c r="Y56" s="39">
        <v>-443.57888000000003</v>
      </c>
      <c r="Z56" s="39">
        <v>-443.57888000000003</v>
      </c>
      <c r="AA56" s="39">
        <v>-443.57888000000003</v>
      </c>
    </row>
    <row r="57" spans="1:27" s="33" customFormat="1" hidden="1" outlineLevel="1" x14ac:dyDescent="0.2">
      <c r="A57" s="38"/>
      <c r="B57" s="12"/>
      <c r="C57" s="12" t="s">
        <v>141</v>
      </c>
      <c r="D57" s="39" cm="1">
        <f t="array" ref="D57:AA57">Youtube!E33:AB33</f>
        <v>0</v>
      </c>
      <c r="E57" s="39">
        <v>0</v>
      </c>
      <c r="F57" s="39">
        <v>0</v>
      </c>
      <c r="G57" s="39">
        <v>-554.47360000000003</v>
      </c>
      <c r="H57" s="39">
        <v>-554.47360000000003</v>
      </c>
      <c r="I57" s="39">
        <v>-554.47360000000003</v>
      </c>
      <c r="J57" s="39">
        <v>-554.47360000000003</v>
      </c>
      <c r="K57" s="39">
        <v>-554.47360000000003</v>
      </c>
      <c r="L57" s="39">
        <v>-554.47360000000003</v>
      </c>
      <c r="M57" s="39">
        <v>-554.47360000000003</v>
      </c>
      <c r="N57" s="39">
        <v>-554.47360000000003</v>
      </c>
      <c r="O57" s="39">
        <v>-554.47360000000003</v>
      </c>
      <c r="P57" s="39">
        <v>-554.47360000000003</v>
      </c>
      <c r="Q57" s="39">
        <v>-554.47360000000003</v>
      </c>
      <c r="R57" s="39">
        <v>-554.47360000000003</v>
      </c>
      <c r="S57" s="39">
        <v>-554.47360000000003</v>
      </c>
      <c r="T57" s="39">
        <v>-554.47360000000003</v>
      </c>
      <c r="U57" s="39">
        <v>-554.47360000000003</v>
      </c>
      <c r="V57" s="39">
        <v>-554.47360000000003</v>
      </c>
      <c r="W57" s="39">
        <v>-554.47360000000003</v>
      </c>
      <c r="X57" s="39">
        <v>-554.47360000000003</v>
      </c>
      <c r="Y57" s="39">
        <v>-554.47360000000003</v>
      </c>
      <c r="Z57" s="39">
        <v>-554.47360000000003</v>
      </c>
      <c r="AA57" s="39">
        <v>-554.47360000000003</v>
      </c>
    </row>
    <row r="58" spans="1:27" s="33" customFormat="1" hidden="1" outlineLevel="1" x14ac:dyDescent="0.2">
      <c r="A58" s="38"/>
      <c r="B58" s="12"/>
      <c r="C58" s="12" t="s">
        <v>23</v>
      </c>
      <c r="D58" s="39" cm="1">
        <f t="array" ref="D58:AA58">IG!E33:AB33</f>
        <v>0</v>
      </c>
      <c r="E58" s="39">
        <v>0</v>
      </c>
      <c r="F58" s="39">
        <v>0</v>
      </c>
      <c r="G58" s="39">
        <v>0</v>
      </c>
      <c r="H58" s="39">
        <v>0</v>
      </c>
      <c r="I58" s="39">
        <v>-443.57888000000003</v>
      </c>
      <c r="J58" s="39">
        <v>-443.57888000000003</v>
      </c>
      <c r="K58" s="39">
        <v>-443.57888000000003</v>
      </c>
      <c r="L58" s="39">
        <v>-443.57888000000003</v>
      </c>
      <c r="M58" s="39">
        <v>-443.57888000000003</v>
      </c>
      <c r="N58" s="39">
        <v>-443.57888000000003</v>
      </c>
      <c r="O58" s="39">
        <v>-443.57888000000003</v>
      </c>
      <c r="P58" s="39">
        <v>-443.57888000000003</v>
      </c>
      <c r="Q58" s="39">
        <v>-443.57888000000003</v>
      </c>
      <c r="R58" s="39">
        <v>-443.57888000000003</v>
      </c>
      <c r="S58" s="39">
        <v>-443.57888000000003</v>
      </c>
      <c r="T58" s="39">
        <v>-443.57888000000003</v>
      </c>
      <c r="U58" s="39">
        <v>-443.57888000000003</v>
      </c>
      <c r="V58" s="39">
        <v>-443.57888000000003</v>
      </c>
      <c r="W58" s="39">
        <v>-443.57888000000003</v>
      </c>
      <c r="X58" s="39">
        <v>-443.57888000000003</v>
      </c>
      <c r="Y58" s="39">
        <v>-443.57888000000003</v>
      </c>
      <c r="Z58" s="39">
        <v>-443.57888000000003</v>
      </c>
      <c r="AA58" s="39">
        <v>-443.57888000000003</v>
      </c>
    </row>
    <row r="59" spans="1:27" s="33" customFormat="1" collapsed="1" x14ac:dyDescent="0.2">
      <c r="A59" s="38"/>
      <c r="B59" s="12"/>
      <c r="C59" s="12" t="s">
        <v>153</v>
      </c>
      <c r="D59" s="39">
        <f>SUM(D56:D58)</f>
        <v>-443.57888000000003</v>
      </c>
      <c r="E59" s="39">
        <f t="shared" ref="E59:AA59" si="9">SUM(E56:E58)</f>
        <v>-443.57888000000003</v>
      </c>
      <c r="F59" s="39">
        <f t="shared" si="9"/>
        <v>-443.57888000000003</v>
      </c>
      <c r="G59" s="39">
        <f t="shared" si="9"/>
        <v>-998.05248000000006</v>
      </c>
      <c r="H59" s="39">
        <f t="shared" si="9"/>
        <v>-998.05248000000006</v>
      </c>
      <c r="I59" s="39">
        <f t="shared" si="9"/>
        <v>-1441.6313600000001</v>
      </c>
      <c r="J59" s="39">
        <f t="shared" si="9"/>
        <v>-1441.6313600000001</v>
      </c>
      <c r="K59" s="39">
        <f t="shared" si="9"/>
        <v>-1441.6313600000001</v>
      </c>
      <c r="L59" s="39">
        <f t="shared" si="9"/>
        <v>-1441.6313600000001</v>
      </c>
      <c r="M59" s="39">
        <f t="shared" si="9"/>
        <v>-1441.6313600000001</v>
      </c>
      <c r="N59" s="39">
        <f t="shared" si="9"/>
        <v>-1441.6313600000001</v>
      </c>
      <c r="O59" s="39">
        <f t="shared" si="9"/>
        <v>-1441.6313600000001</v>
      </c>
      <c r="P59" s="39">
        <f t="shared" si="9"/>
        <v>-1441.6313600000001</v>
      </c>
      <c r="Q59" s="39">
        <f t="shared" si="9"/>
        <v>-1441.6313600000001</v>
      </c>
      <c r="R59" s="39">
        <f t="shared" si="9"/>
        <v>-1441.6313600000001</v>
      </c>
      <c r="S59" s="39">
        <f t="shared" si="9"/>
        <v>-1441.6313600000001</v>
      </c>
      <c r="T59" s="39">
        <f t="shared" si="9"/>
        <v>-1441.6313600000001</v>
      </c>
      <c r="U59" s="39">
        <f t="shared" si="9"/>
        <v>-1441.6313600000001</v>
      </c>
      <c r="V59" s="39">
        <f t="shared" si="9"/>
        <v>-1441.6313600000001</v>
      </c>
      <c r="W59" s="39">
        <f t="shared" si="9"/>
        <v>-1441.6313600000001</v>
      </c>
      <c r="X59" s="39">
        <f t="shared" si="9"/>
        <v>-1441.6313600000001</v>
      </c>
      <c r="Y59" s="39">
        <f t="shared" si="9"/>
        <v>-1441.6313600000001</v>
      </c>
      <c r="Z59" s="39">
        <f t="shared" si="9"/>
        <v>-1441.6313600000001</v>
      </c>
      <c r="AA59" s="39">
        <f t="shared" si="9"/>
        <v>-1441.6313600000001</v>
      </c>
    </row>
    <row r="60" spans="1:27" s="33" customFormat="1" x14ac:dyDescent="0.2">
      <c r="A60" s="38"/>
      <c r="B60" s="12"/>
      <c r="C60" s="12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spans="1:27" s="33" customFormat="1" x14ac:dyDescent="0.2">
      <c r="A61" s="38"/>
      <c r="B61" s="12" t="s">
        <v>126</v>
      </c>
      <c r="C61" s="12"/>
      <c r="D61" s="39">
        <f>SUM(D54:D59)</f>
        <v>-1115.9577600000002</v>
      </c>
      <c r="E61" s="39">
        <f t="shared" ref="E61:AA61" si="10">SUM(E54:E59)</f>
        <v>-1115.9577600000002</v>
      </c>
      <c r="F61" s="39">
        <f t="shared" si="10"/>
        <v>-1115.9577600000002</v>
      </c>
      <c r="G61" s="39">
        <f t="shared" si="10"/>
        <v>-2779.3785600000001</v>
      </c>
      <c r="H61" s="39">
        <f t="shared" si="10"/>
        <v>-2779.3785600000001</v>
      </c>
      <c r="I61" s="39">
        <f t="shared" si="10"/>
        <v>-3670.1971200000007</v>
      </c>
      <c r="J61" s="39">
        <f t="shared" si="10"/>
        <v>-3670.1971200000007</v>
      </c>
      <c r="K61" s="39">
        <f t="shared" si="10"/>
        <v>-3670.1971200000007</v>
      </c>
      <c r="L61" s="39">
        <f t="shared" si="10"/>
        <v>-3670.1971200000007</v>
      </c>
      <c r="M61" s="39">
        <f t="shared" si="10"/>
        <v>-3670.1971200000007</v>
      </c>
      <c r="N61" s="39">
        <f t="shared" si="10"/>
        <v>-3670.1971200000007</v>
      </c>
      <c r="O61" s="39">
        <f t="shared" si="10"/>
        <v>-3670.1971200000007</v>
      </c>
      <c r="P61" s="39">
        <f t="shared" si="10"/>
        <v>-3670.1971200000007</v>
      </c>
      <c r="Q61" s="39">
        <f t="shared" si="10"/>
        <v>-3670.1971200000007</v>
      </c>
      <c r="R61" s="39">
        <f t="shared" si="10"/>
        <v>-3670.1971200000007</v>
      </c>
      <c r="S61" s="39">
        <f t="shared" si="10"/>
        <v>-3670.1971200000007</v>
      </c>
      <c r="T61" s="39">
        <f t="shared" si="10"/>
        <v>-3670.1971200000007</v>
      </c>
      <c r="U61" s="39">
        <f t="shared" si="10"/>
        <v>-3670.1971200000007</v>
      </c>
      <c r="V61" s="39">
        <f t="shared" si="10"/>
        <v>-3670.1971200000007</v>
      </c>
      <c r="W61" s="39">
        <f t="shared" si="10"/>
        <v>-3670.1971200000007</v>
      </c>
      <c r="X61" s="39">
        <f t="shared" si="10"/>
        <v>-3670.1971200000007</v>
      </c>
      <c r="Y61" s="39">
        <f t="shared" si="10"/>
        <v>-3670.1971200000007</v>
      </c>
      <c r="Z61" s="39">
        <f t="shared" si="10"/>
        <v>-3670.1971200000007</v>
      </c>
      <c r="AA61" s="39">
        <f t="shared" si="10"/>
        <v>-3670.1971200000007</v>
      </c>
    </row>
    <row r="62" spans="1:27" x14ac:dyDescent="0.2">
      <c r="A62" s="38"/>
    </row>
    <row r="63" spans="1:27" s="34" customFormat="1" x14ac:dyDescent="0.2">
      <c r="A63" s="38"/>
      <c r="B63" s="41" t="s">
        <v>154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spans="1:27" s="34" customFormat="1" hidden="1" outlineLevel="1" x14ac:dyDescent="0.2">
      <c r="A64" s="38"/>
      <c r="B64" s="41" t="s">
        <v>155</v>
      </c>
      <c r="C64" s="41" t="s">
        <v>140</v>
      </c>
      <c r="D64" s="42" cm="1">
        <f t="array" ref="D64:AA64">Facebook!E38:AB38</f>
        <v>-720</v>
      </c>
      <c r="E64" s="42">
        <v>-720</v>
      </c>
      <c r="F64" s="42">
        <v>-720</v>
      </c>
      <c r="G64" s="42">
        <v>-720</v>
      </c>
      <c r="H64" s="42">
        <v>-720</v>
      </c>
      <c r="I64" s="42">
        <v>-720</v>
      </c>
      <c r="J64" s="42">
        <v>-720</v>
      </c>
      <c r="K64" s="42">
        <v>-720</v>
      </c>
      <c r="L64" s="42">
        <v>-720</v>
      </c>
      <c r="M64" s="42">
        <v>-720</v>
      </c>
      <c r="N64" s="42">
        <v>-720</v>
      </c>
      <c r="O64" s="42">
        <v>-720</v>
      </c>
      <c r="P64" s="42">
        <v>-720</v>
      </c>
      <c r="Q64" s="42">
        <v>-720</v>
      </c>
      <c r="R64" s="42">
        <v>-720</v>
      </c>
      <c r="S64" s="42">
        <v>-720</v>
      </c>
      <c r="T64" s="42">
        <v>-720</v>
      </c>
      <c r="U64" s="42">
        <v>-720</v>
      </c>
      <c r="V64" s="42">
        <v>-720</v>
      </c>
      <c r="W64" s="42">
        <v>-720</v>
      </c>
      <c r="X64" s="42">
        <v>-720</v>
      </c>
      <c r="Y64" s="42">
        <v>-720</v>
      </c>
      <c r="Z64" s="42">
        <v>-720</v>
      </c>
      <c r="AA64" s="42">
        <v>-720</v>
      </c>
    </row>
    <row r="65" spans="1:27" s="34" customFormat="1" hidden="1" outlineLevel="1" x14ac:dyDescent="0.2">
      <c r="A65" s="38"/>
      <c r="B65" s="41"/>
      <c r="C65" s="41" t="s">
        <v>141</v>
      </c>
      <c r="D65" s="42" cm="1">
        <f t="array" ref="D65:AA65">Youtube!E38:AB38</f>
        <v>0</v>
      </c>
      <c r="E65" s="42">
        <v>0</v>
      </c>
      <c r="F65" s="42">
        <v>0</v>
      </c>
      <c r="G65" s="42">
        <v>-720</v>
      </c>
      <c r="H65" s="42">
        <v>-720</v>
      </c>
      <c r="I65" s="42">
        <v>-720</v>
      </c>
      <c r="J65" s="42">
        <v>-720</v>
      </c>
      <c r="K65" s="42">
        <v>-720</v>
      </c>
      <c r="L65" s="42">
        <v>-720</v>
      </c>
      <c r="M65" s="42">
        <v>-720</v>
      </c>
      <c r="N65" s="42">
        <v>-720</v>
      </c>
      <c r="O65" s="42">
        <v>-720</v>
      </c>
      <c r="P65" s="42">
        <v>-720</v>
      </c>
      <c r="Q65" s="42">
        <v>-720</v>
      </c>
      <c r="R65" s="42">
        <v>-720</v>
      </c>
      <c r="S65" s="42">
        <v>-720</v>
      </c>
      <c r="T65" s="42">
        <v>-720</v>
      </c>
      <c r="U65" s="42">
        <v>-720</v>
      </c>
      <c r="V65" s="42">
        <v>-720</v>
      </c>
      <c r="W65" s="42">
        <v>-720</v>
      </c>
      <c r="X65" s="42">
        <v>-720</v>
      </c>
      <c r="Y65" s="42">
        <v>-720</v>
      </c>
      <c r="Z65" s="42">
        <v>-720</v>
      </c>
      <c r="AA65" s="42">
        <v>-720</v>
      </c>
    </row>
    <row r="66" spans="1:27" s="34" customFormat="1" hidden="1" outlineLevel="1" x14ac:dyDescent="0.2">
      <c r="A66" s="38"/>
      <c r="B66" s="41"/>
      <c r="C66" s="41" t="s">
        <v>23</v>
      </c>
      <c r="D66" s="42" cm="1">
        <f t="array" ref="D66:AA66">IG!E38:AB38</f>
        <v>0</v>
      </c>
      <c r="E66" s="42">
        <v>0</v>
      </c>
      <c r="F66" s="42">
        <v>0</v>
      </c>
      <c r="G66" s="42">
        <v>0</v>
      </c>
      <c r="H66" s="42">
        <v>0</v>
      </c>
      <c r="I66" s="42">
        <v>-720</v>
      </c>
      <c r="J66" s="42">
        <v>-720</v>
      </c>
      <c r="K66" s="42">
        <v>-720</v>
      </c>
      <c r="L66" s="42">
        <v>-720</v>
      </c>
      <c r="M66" s="42">
        <v>-720</v>
      </c>
      <c r="N66" s="42">
        <v>-720</v>
      </c>
      <c r="O66" s="42">
        <v>-720</v>
      </c>
      <c r="P66" s="42">
        <v>-720</v>
      </c>
      <c r="Q66" s="42">
        <v>-720</v>
      </c>
      <c r="R66" s="42">
        <v>-720</v>
      </c>
      <c r="S66" s="42">
        <v>-720</v>
      </c>
      <c r="T66" s="42">
        <v>-720</v>
      </c>
      <c r="U66" s="42">
        <v>-720</v>
      </c>
      <c r="V66" s="42">
        <v>-720</v>
      </c>
      <c r="W66" s="42">
        <v>-720</v>
      </c>
      <c r="X66" s="42">
        <v>-720</v>
      </c>
      <c r="Y66" s="42">
        <v>-720</v>
      </c>
      <c r="Z66" s="42">
        <v>-720</v>
      </c>
      <c r="AA66" s="42">
        <v>-720</v>
      </c>
    </row>
    <row r="67" spans="1:27" s="34" customFormat="1" collapsed="1" x14ac:dyDescent="0.2">
      <c r="A67" s="38"/>
      <c r="B67" s="41"/>
      <c r="C67" s="41" t="s">
        <v>156</v>
      </c>
      <c r="D67" s="42">
        <f>SUM(D64:D66)</f>
        <v>-720</v>
      </c>
      <c r="E67" s="42">
        <f t="shared" ref="E67:AA67" si="11">SUM(E64:E66)</f>
        <v>-720</v>
      </c>
      <c r="F67" s="42">
        <f t="shared" si="11"/>
        <v>-720</v>
      </c>
      <c r="G67" s="42">
        <f t="shared" si="11"/>
        <v>-1440</v>
      </c>
      <c r="H67" s="42">
        <f t="shared" si="11"/>
        <v>-1440</v>
      </c>
      <c r="I67" s="42">
        <f t="shared" si="11"/>
        <v>-2160</v>
      </c>
      <c r="J67" s="42">
        <f t="shared" si="11"/>
        <v>-2160</v>
      </c>
      <c r="K67" s="42">
        <f t="shared" si="11"/>
        <v>-2160</v>
      </c>
      <c r="L67" s="42">
        <f t="shared" si="11"/>
        <v>-2160</v>
      </c>
      <c r="M67" s="42">
        <f t="shared" si="11"/>
        <v>-2160</v>
      </c>
      <c r="N67" s="42">
        <f t="shared" si="11"/>
        <v>-2160</v>
      </c>
      <c r="O67" s="42">
        <f t="shared" si="11"/>
        <v>-2160</v>
      </c>
      <c r="P67" s="42">
        <f t="shared" si="11"/>
        <v>-2160</v>
      </c>
      <c r="Q67" s="42">
        <f t="shared" si="11"/>
        <v>-2160</v>
      </c>
      <c r="R67" s="42">
        <f t="shared" si="11"/>
        <v>-2160</v>
      </c>
      <c r="S67" s="42">
        <f t="shared" si="11"/>
        <v>-2160</v>
      </c>
      <c r="T67" s="42">
        <f t="shared" si="11"/>
        <v>-2160</v>
      </c>
      <c r="U67" s="42">
        <f t="shared" si="11"/>
        <v>-2160</v>
      </c>
      <c r="V67" s="42">
        <f t="shared" si="11"/>
        <v>-2160</v>
      </c>
      <c r="W67" s="42">
        <f t="shared" si="11"/>
        <v>-2160</v>
      </c>
      <c r="X67" s="42">
        <f t="shared" si="11"/>
        <v>-2160</v>
      </c>
      <c r="Y67" s="42">
        <f t="shared" si="11"/>
        <v>-2160</v>
      </c>
      <c r="Z67" s="42">
        <f t="shared" si="11"/>
        <v>-2160</v>
      </c>
      <c r="AA67" s="42">
        <f t="shared" si="11"/>
        <v>-2160</v>
      </c>
    </row>
    <row r="68" spans="1:27" x14ac:dyDescent="0.2">
      <c r="A68" s="38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1:27" s="34" customFormat="1" x14ac:dyDescent="0.2">
      <c r="A69" s="38"/>
      <c r="B69" s="41"/>
      <c r="C69" s="41" t="s">
        <v>130</v>
      </c>
      <c r="D69" s="41">
        <f>D61+D67</f>
        <v>-1835.9577600000002</v>
      </c>
      <c r="E69" s="41">
        <f t="shared" ref="E69:AA69" si="12">E61+E67</f>
        <v>-1835.9577600000002</v>
      </c>
      <c r="F69" s="41">
        <f t="shared" si="12"/>
        <v>-1835.9577600000002</v>
      </c>
      <c r="G69" s="41">
        <f t="shared" si="12"/>
        <v>-4219.3785600000001</v>
      </c>
      <c r="H69" s="41">
        <f t="shared" si="12"/>
        <v>-4219.3785600000001</v>
      </c>
      <c r="I69" s="41">
        <f t="shared" si="12"/>
        <v>-5830.1971200000007</v>
      </c>
      <c r="J69" s="41">
        <f t="shared" si="12"/>
        <v>-5830.1971200000007</v>
      </c>
      <c r="K69" s="41">
        <f t="shared" si="12"/>
        <v>-5830.1971200000007</v>
      </c>
      <c r="L69" s="41">
        <f t="shared" si="12"/>
        <v>-5830.1971200000007</v>
      </c>
      <c r="M69" s="41">
        <f t="shared" si="12"/>
        <v>-5830.1971200000007</v>
      </c>
      <c r="N69" s="41">
        <f t="shared" si="12"/>
        <v>-5830.1971200000007</v>
      </c>
      <c r="O69" s="41">
        <f t="shared" si="12"/>
        <v>-5830.1971200000007</v>
      </c>
      <c r="P69" s="41">
        <f t="shared" si="12"/>
        <v>-5830.1971200000007</v>
      </c>
      <c r="Q69" s="41">
        <f t="shared" si="12"/>
        <v>-5830.1971200000007</v>
      </c>
      <c r="R69" s="41">
        <f t="shared" si="12"/>
        <v>-5830.1971200000007</v>
      </c>
      <c r="S69" s="41">
        <f t="shared" si="12"/>
        <v>-5830.1971200000007</v>
      </c>
      <c r="T69" s="41">
        <f t="shared" si="12"/>
        <v>-5830.1971200000007</v>
      </c>
      <c r="U69" s="41">
        <f t="shared" si="12"/>
        <v>-5830.1971200000007</v>
      </c>
      <c r="V69" s="41">
        <f t="shared" si="12"/>
        <v>-5830.1971200000007</v>
      </c>
      <c r="W69" s="41">
        <f t="shared" si="12"/>
        <v>-5830.1971200000007</v>
      </c>
      <c r="X69" s="41">
        <f t="shared" si="12"/>
        <v>-5830.1971200000007</v>
      </c>
      <c r="Y69" s="41">
        <f t="shared" si="12"/>
        <v>-5830.1971200000007</v>
      </c>
      <c r="Z69" s="41">
        <f t="shared" si="12"/>
        <v>-5830.1971200000007</v>
      </c>
      <c r="AA69" s="41">
        <f t="shared" si="12"/>
        <v>-5830.1971200000007</v>
      </c>
    </row>
    <row r="70" spans="1:27" x14ac:dyDescent="0.2">
      <c r="A70" s="38"/>
    </row>
    <row r="71" spans="1:27" s="35" customFormat="1" hidden="1" outlineLevel="1" x14ac:dyDescent="0.2">
      <c r="A71" s="38"/>
      <c r="B71" s="35" t="s">
        <v>157</v>
      </c>
      <c r="C71" s="35" t="s">
        <v>21</v>
      </c>
      <c r="D71" s="36" cm="1">
        <f t="array" ref="D71:AA71">Facebook!E42:AB42</f>
        <v>6714.4757760000002</v>
      </c>
      <c r="E71" s="36">
        <v>6714.4757760000002</v>
      </c>
      <c r="F71" s="36">
        <v>6714.4757760000002</v>
      </c>
      <c r="G71" s="36">
        <v>6714.4757760000002</v>
      </c>
      <c r="H71" s="36">
        <v>6714.4757760000002</v>
      </c>
      <c r="I71" s="36">
        <v>6714.4757760000002</v>
      </c>
      <c r="J71" s="36">
        <v>6714.4757760000002</v>
      </c>
      <c r="K71" s="36">
        <v>6714.4757760000002</v>
      </c>
      <c r="L71" s="36">
        <v>6714.4757760000002</v>
      </c>
      <c r="M71" s="36">
        <v>6714.4757760000002</v>
      </c>
      <c r="N71" s="36">
        <v>6714.4757760000002</v>
      </c>
      <c r="O71" s="36">
        <v>6714.4757760000002</v>
      </c>
      <c r="P71" s="36">
        <v>6714.4757760000002</v>
      </c>
      <c r="Q71" s="36">
        <v>6714.4757760000002</v>
      </c>
      <c r="R71" s="36">
        <v>6714.4757760000002</v>
      </c>
      <c r="S71" s="36">
        <v>6714.4757760000002</v>
      </c>
      <c r="T71" s="36">
        <v>6714.4757760000002</v>
      </c>
      <c r="U71" s="36">
        <v>6714.4757760000002</v>
      </c>
      <c r="V71" s="36">
        <v>6714.4757760000002</v>
      </c>
      <c r="W71" s="36">
        <v>6714.4757760000002</v>
      </c>
      <c r="X71" s="36">
        <v>6714.4757760000002</v>
      </c>
      <c r="Y71" s="36">
        <v>6714.4757760000002</v>
      </c>
      <c r="Z71" s="36">
        <v>6714.4757760000002</v>
      </c>
      <c r="AA71" s="36">
        <v>6714.4757760000002</v>
      </c>
    </row>
    <row r="72" spans="1:27" s="35" customFormat="1" hidden="1" outlineLevel="1" x14ac:dyDescent="0.2">
      <c r="A72" s="38"/>
      <c r="C72" s="35" t="s">
        <v>22</v>
      </c>
      <c r="D72" s="36" cm="1">
        <f t="array" ref="D72:AA72">Youtube!E42:AB42</f>
        <v>0</v>
      </c>
      <c r="E72" s="36">
        <v>0</v>
      </c>
      <c r="F72" s="36">
        <v>0</v>
      </c>
      <c r="G72" s="36">
        <v>10409.53472</v>
      </c>
      <c r="H72" s="36">
        <v>10409.53472</v>
      </c>
      <c r="I72" s="36">
        <v>10409.53472</v>
      </c>
      <c r="J72" s="36">
        <v>10409.53472</v>
      </c>
      <c r="K72" s="36">
        <v>10409.53472</v>
      </c>
      <c r="L72" s="36">
        <v>10409.53472</v>
      </c>
      <c r="M72" s="36">
        <v>10409.53472</v>
      </c>
      <c r="N72" s="36">
        <v>10409.53472</v>
      </c>
      <c r="O72" s="36">
        <v>10409.53472</v>
      </c>
      <c r="P72" s="36">
        <v>10409.53472</v>
      </c>
      <c r="Q72" s="36">
        <v>10409.53472</v>
      </c>
      <c r="R72" s="36">
        <v>10409.53472</v>
      </c>
      <c r="S72" s="36">
        <v>10409.53472</v>
      </c>
      <c r="T72" s="36">
        <v>10409.53472</v>
      </c>
      <c r="U72" s="36">
        <v>10409.53472</v>
      </c>
      <c r="V72" s="36">
        <v>10409.53472</v>
      </c>
      <c r="W72" s="36">
        <v>10409.53472</v>
      </c>
      <c r="X72" s="36">
        <v>10409.53472</v>
      </c>
      <c r="Y72" s="36">
        <v>10409.53472</v>
      </c>
      <c r="Z72" s="36">
        <v>10409.53472</v>
      </c>
      <c r="AA72" s="36">
        <v>10409.53472</v>
      </c>
    </row>
    <row r="73" spans="1:27" s="35" customFormat="1" hidden="1" outlineLevel="1" x14ac:dyDescent="0.2">
      <c r="A73" s="38"/>
      <c r="C73" s="35" t="s">
        <v>23</v>
      </c>
      <c r="D73" s="36" cm="1">
        <f t="array" ref="D73:AA73">IG!E42:AB42</f>
        <v>0</v>
      </c>
      <c r="E73" s="36">
        <v>0</v>
      </c>
      <c r="F73" s="36">
        <v>0</v>
      </c>
      <c r="G73" s="36">
        <v>0</v>
      </c>
      <c r="H73" s="36">
        <v>0</v>
      </c>
      <c r="I73" s="36">
        <v>-513.75206400000013</v>
      </c>
      <c r="J73" s="36">
        <v>-513.75206400000013</v>
      </c>
      <c r="K73" s="36">
        <v>-513.75206400000013</v>
      </c>
      <c r="L73" s="36">
        <v>-513.75206400000013</v>
      </c>
      <c r="M73" s="36">
        <v>-513.75206400000013</v>
      </c>
      <c r="N73" s="36">
        <v>-513.75206400000013</v>
      </c>
      <c r="O73" s="36">
        <v>-513.75206400000013</v>
      </c>
      <c r="P73" s="36">
        <v>-513.75206400000013</v>
      </c>
      <c r="Q73" s="36">
        <v>-513.75206400000013</v>
      </c>
      <c r="R73" s="36">
        <v>-513.75206400000013</v>
      </c>
      <c r="S73" s="36">
        <v>-513.75206400000013</v>
      </c>
      <c r="T73" s="36">
        <v>-513.75206400000013</v>
      </c>
      <c r="U73" s="36">
        <v>-513.75206400000013</v>
      </c>
      <c r="V73" s="36">
        <v>-513.75206400000013</v>
      </c>
      <c r="W73" s="36">
        <v>-513.75206400000013</v>
      </c>
      <c r="X73" s="36">
        <v>-513.75206400000013</v>
      </c>
      <c r="Y73" s="36">
        <v>-513.75206400000013</v>
      </c>
      <c r="Z73" s="36">
        <v>-513.75206400000013</v>
      </c>
      <c r="AA73" s="36">
        <v>-513.75206400000013</v>
      </c>
    </row>
    <row r="74" spans="1:27" s="35" customFormat="1" collapsed="1" x14ac:dyDescent="0.2">
      <c r="A74" s="38"/>
      <c r="C74" s="35" t="s">
        <v>158</v>
      </c>
      <c r="D74" s="37">
        <f>SUM(D71:D73)</f>
        <v>6714.4757760000002</v>
      </c>
      <c r="E74" s="37">
        <f t="shared" ref="E74:AA74" si="13">SUM(E71:E73)</f>
        <v>6714.4757760000002</v>
      </c>
      <c r="F74" s="37">
        <f t="shared" si="13"/>
        <v>6714.4757760000002</v>
      </c>
      <c r="G74" s="37">
        <f t="shared" si="13"/>
        <v>17124.010495999999</v>
      </c>
      <c r="H74" s="37">
        <f t="shared" si="13"/>
        <v>17124.010495999999</v>
      </c>
      <c r="I74" s="37">
        <f t="shared" si="13"/>
        <v>16610.258431999999</v>
      </c>
      <c r="J74" s="37">
        <f t="shared" si="13"/>
        <v>16610.258431999999</v>
      </c>
      <c r="K74" s="37">
        <f t="shared" si="13"/>
        <v>16610.258431999999</v>
      </c>
      <c r="L74" s="37">
        <f t="shared" si="13"/>
        <v>16610.258431999999</v>
      </c>
      <c r="M74" s="37">
        <f t="shared" si="13"/>
        <v>16610.258431999999</v>
      </c>
      <c r="N74" s="37">
        <f t="shared" si="13"/>
        <v>16610.258431999999</v>
      </c>
      <c r="O74" s="37">
        <f t="shared" si="13"/>
        <v>16610.258431999999</v>
      </c>
      <c r="P74" s="37">
        <f t="shared" si="13"/>
        <v>16610.258431999999</v>
      </c>
      <c r="Q74" s="37">
        <f t="shared" si="13"/>
        <v>16610.258431999999</v>
      </c>
      <c r="R74" s="37">
        <f t="shared" si="13"/>
        <v>16610.258431999999</v>
      </c>
      <c r="S74" s="37">
        <f t="shared" si="13"/>
        <v>16610.258431999999</v>
      </c>
      <c r="T74" s="37">
        <f t="shared" si="13"/>
        <v>16610.258431999999</v>
      </c>
      <c r="U74" s="37">
        <f t="shared" si="13"/>
        <v>16610.258431999999</v>
      </c>
      <c r="V74" s="37">
        <f t="shared" si="13"/>
        <v>16610.258431999999</v>
      </c>
      <c r="W74" s="37">
        <f t="shared" si="13"/>
        <v>16610.258431999999</v>
      </c>
      <c r="X74" s="37">
        <f t="shared" si="13"/>
        <v>16610.258431999999</v>
      </c>
      <c r="Y74" s="37">
        <f t="shared" si="13"/>
        <v>16610.258431999999</v>
      </c>
      <c r="Z74" s="37">
        <f t="shared" si="13"/>
        <v>16610.258431999999</v>
      </c>
      <c r="AA74" s="37">
        <f t="shared" si="13"/>
        <v>16610.258431999999</v>
      </c>
    </row>
    <row r="75" spans="1:27" x14ac:dyDescent="0.2">
      <c r="A75" s="38"/>
    </row>
    <row r="76" spans="1:27" x14ac:dyDescent="0.2">
      <c r="A76" s="38"/>
      <c r="B76" t="s">
        <v>101</v>
      </c>
      <c r="C76" s="22">
        <f>SUM(D74:O74)</f>
        <v>170663.25734400001</v>
      </c>
      <c r="E76" t="str">
        <f>IF(C76=(Facebook!E44+Youtube!E44+IG!E44), "OK", "E")</f>
        <v>OK</v>
      </c>
    </row>
    <row r="77" spans="1:27" x14ac:dyDescent="0.2">
      <c r="A77" s="38"/>
      <c r="B77" t="s">
        <v>102</v>
      </c>
      <c r="C77" s="22">
        <f>SUM(P74:AA74)</f>
        <v>199323.101184</v>
      </c>
      <c r="E77" t="str">
        <f>IF(C77=(Facebook!E45+Youtube!E45+IG!E45),"OK","E")</f>
        <v>OK</v>
      </c>
    </row>
    <row r="78" spans="1:27" x14ac:dyDescent="0.2">
      <c r="A78" s="38"/>
      <c r="B78" s="38"/>
      <c r="C78" s="38"/>
      <c r="D78" s="38"/>
      <c r="E78" s="38"/>
      <c r="F78" s="38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D816-4145-D249-8BB8-DE49F6957DEC}">
  <dimension ref="A3:AF99"/>
  <sheetViews>
    <sheetView showGridLines="0" tabSelected="1" workbookViewId="0">
      <selection activeCell="L97" sqref="L97"/>
    </sheetView>
  </sheetViews>
  <sheetFormatPr baseColWidth="10" defaultColWidth="0" defaultRowHeight="16" outlineLevelRow="2" x14ac:dyDescent="0.2"/>
  <cols>
    <col min="1" max="1" width="22.83203125" bestFit="1" customWidth="1"/>
    <col min="2" max="2" width="21.1640625" bestFit="1" customWidth="1"/>
    <col min="3" max="3" width="21" bestFit="1" customWidth="1"/>
    <col min="4" max="4" width="22.33203125" bestFit="1" customWidth="1"/>
    <col min="5" max="5" width="12.6640625" bestFit="1" customWidth="1"/>
    <col min="6" max="27" width="10.83203125" customWidth="1"/>
    <col min="28" max="32" width="0" hidden="1" customWidth="1"/>
    <col min="33" max="16384" width="10.83203125" hidden="1"/>
  </cols>
  <sheetData>
    <row r="3" spans="1:20" x14ac:dyDescent="0.2">
      <c r="A3" s="3" t="s">
        <v>74</v>
      </c>
      <c r="B3" s="3">
        <v>3.78728</v>
      </c>
      <c r="Q3" s="3"/>
      <c r="R3" s="3" t="s">
        <v>21</v>
      </c>
      <c r="S3" s="3" t="s">
        <v>22</v>
      </c>
      <c r="T3" s="3" t="s">
        <v>23</v>
      </c>
    </row>
    <row r="4" spans="1:20" x14ac:dyDescent="0.2">
      <c r="A4" s="3" t="s">
        <v>95</v>
      </c>
      <c r="B4" s="3">
        <v>16.634208000000001</v>
      </c>
      <c r="Q4" s="3" t="s">
        <v>24</v>
      </c>
      <c r="R4" s="3">
        <v>250</v>
      </c>
      <c r="S4" s="3">
        <v>50</v>
      </c>
      <c r="T4" s="3">
        <v>20</v>
      </c>
    </row>
    <row r="5" spans="1:20" x14ac:dyDescent="0.2">
      <c r="A5" s="3"/>
      <c r="B5" s="3"/>
      <c r="Q5" s="3" t="s">
        <v>25</v>
      </c>
      <c r="R5" s="3">
        <v>0.5</v>
      </c>
      <c r="S5" s="3">
        <v>0.75</v>
      </c>
      <c r="T5" s="3">
        <v>0.2</v>
      </c>
    </row>
    <row r="6" spans="1:20" x14ac:dyDescent="0.2">
      <c r="A6" s="3" t="s">
        <v>75</v>
      </c>
      <c r="B6" s="3">
        <v>0.11440000000000002</v>
      </c>
      <c r="D6" s="81" t="s">
        <v>180</v>
      </c>
      <c r="E6" s="81"/>
      <c r="F6" s="81"/>
      <c r="G6" s="81"/>
      <c r="H6" s="81"/>
      <c r="I6" s="81"/>
      <c r="Q6" s="3" t="s">
        <v>26</v>
      </c>
      <c r="R6" s="3">
        <v>0.2</v>
      </c>
      <c r="S6" s="3">
        <v>0.5</v>
      </c>
      <c r="T6" s="3">
        <v>0.1</v>
      </c>
    </row>
    <row r="7" spans="1:20" x14ac:dyDescent="0.2">
      <c r="A7" s="3" t="s">
        <v>76</v>
      </c>
      <c r="B7" s="3">
        <v>13.861840000000001</v>
      </c>
      <c r="D7" t="s">
        <v>182</v>
      </c>
      <c r="E7">
        <v>22.829838719999998</v>
      </c>
      <c r="Q7" s="3" t="s">
        <v>136</v>
      </c>
      <c r="R7" s="3">
        <v>1</v>
      </c>
      <c r="S7" s="3">
        <v>4</v>
      </c>
      <c r="T7" s="3">
        <v>6</v>
      </c>
    </row>
    <row r="8" spans="1:20" x14ac:dyDescent="0.2">
      <c r="A8" s="3"/>
      <c r="B8" s="3"/>
      <c r="D8" t="s">
        <v>181</v>
      </c>
      <c r="E8">
        <v>19.024865599999998</v>
      </c>
      <c r="Q8" s="3" t="s">
        <v>106</v>
      </c>
      <c r="R8" s="3">
        <v>2</v>
      </c>
      <c r="S8" s="3">
        <v>4</v>
      </c>
      <c r="T8" s="3">
        <v>2</v>
      </c>
    </row>
    <row r="9" spans="1:20" x14ac:dyDescent="0.2">
      <c r="A9" s="3" t="s">
        <v>77</v>
      </c>
      <c r="B9" s="3">
        <v>5</v>
      </c>
      <c r="D9" t="s">
        <v>187</v>
      </c>
      <c r="E9" s="28">
        <v>0.05</v>
      </c>
      <c r="Q9" s="3" t="s">
        <v>107</v>
      </c>
      <c r="R9" s="3">
        <v>4</v>
      </c>
      <c r="S9" s="3">
        <v>5</v>
      </c>
      <c r="T9" s="3">
        <v>4</v>
      </c>
    </row>
    <row r="10" spans="1:20" x14ac:dyDescent="0.2">
      <c r="A10" s="3" t="s">
        <v>108</v>
      </c>
      <c r="B10" s="3">
        <v>15</v>
      </c>
    </row>
    <row r="11" spans="1:20" x14ac:dyDescent="0.2">
      <c r="A11" s="3" t="s">
        <v>109</v>
      </c>
      <c r="B11" s="3">
        <v>1</v>
      </c>
    </row>
    <row r="12" spans="1:20" x14ac:dyDescent="0.2">
      <c r="D12" s="3" t="s">
        <v>183</v>
      </c>
      <c r="E12" s="3"/>
      <c r="F12" s="3"/>
      <c r="G12" s="3"/>
      <c r="H12" s="3"/>
      <c r="I12" s="3"/>
      <c r="J12" s="3"/>
      <c r="K12" s="3"/>
      <c r="L12" s="3"/>
      <c r="M12" s="3"/>
    </row>
    <row r="13" spans="1:20" x14ac:dyDescent="0.2">
      <c r="D13" s="64" t="s">
        <v>40</v>
      </c>
      <c r="E13" s="3">
        <v>1</v>
      </c>
      <c r="F13" s="3">
        <v>2</v>
      </c>
      <c r="G13" s="3">
        <v>3</v>
      </c>
      <c r="H13" s="3">
        <v>4</v>
      </c>
      <c r="I13" s="3">
        <v>5</v>
      </c>
      <c r="J13" s="3">
        <v>6</v>
      </c>
      <c r="K13" s="3">
        <v>7</v>
      </c>
      <c r="L13" s="3">
        <v>8</v>
      </c>
      <c r="M13" s="3">
        <v>9</v>
      </c>
    </row>
    <row r="14" spans="1:20" x14ac:dyDescent="0.2">
      <c r="D14" s="69" t="s">
        <v>188</v>
      </c>
      <c r="E14" s="66">
        <v>1</v>
      </c>
      <c r="F14" s="67">
        <v>0.96</v>
      </c>
      <c r="G14" s="67">
        <v>0.89</v>
      </c>
      <c r="H14" s="67">
        <v>0.8</v>
      </c>
      <c r="I14" s="67">
        <v>0.77</v>
      </c>
      <c r="J14" s="67">
        <v>0.71</v>
      </c>
      <c r="K14" s="67">
        <v>0.66</v>
      </c>
      <c r="L14" s="67">
        <v>0.69</v>
      </c>
      <c r="M14" s="67">
        <v>0.55000000000000004</v>
      </c>
    </row>
    <row r="15" spans="1:20" x14ac:dyDescent="0.2">
      <c r="D15" s="65" t="s">
        <v>184</v>
      </c>
      <c r="E15" s="67">
        <v>0.05</v>
      </c>
      <c r="F15" s="67">
        <v>0.05</v>
      </c>
      <c r="G15" s="67">
        <v>0.05</v>
      </c>
      <c r="H15" s="67">
        <v>0.05</v>
      </c>
      <c r="I15" s="67">
        <v>0.05</v>
      </c>
      <c r="J15" s="67">
        <v>0.05</v>
      </c>
      <c r="K15" s="67">
        <v>0.05</v>
      </c>
      <c r="L15" s="67">
        <v>0.05</v>
      </c>
      <c r="M15" s="67">
        <v>0.05</v>
      </c>
    </row>
    <row r="20" spans="1:27" s="86" customFormat="1" ht="34" x14ac:dyDescent="0.4">
      <c r="A20" s="86" t="s">
        <v>40</v>
      </c>
    </row>
    <row r="21" spans="1:27" x14ac:dyDescent="0.2"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16</v>
      </c>
      <c r="T21">
        <v>17</v>
      </c>
      <c r="U21">
        <v>18</v>
      </c>
      <c r="V21">
        <v>19</v>
      </c>
      <c r="W21">
        <v>20</v>
      </c>
      <c r="X21">
        <v>21</v>
      </c>
      <c r="Y21">
        <v>22</v>
      </c>
      <c r="Z21">
        <v>23</v>
      </c>
      <c r="AA21">
        <v>24</v>
      </c>
    </row>
    <row r="22" spans="1:27" hidden="1" outlineLevel="1" x14ac:dyDescent="0.2">
      <c r="A22" s="71"/>
      <c r="B22" s="71" t="s">
        <v>185</v>
      </c>
      <c r="C22" s="71" t="s">
        <v>21</v>
      </c>
      <c r="D22" s="71">
        <v>10000</v>
      </c>
      <c r="E22" s="71">
        <v>10000</v>
      </c>
      <c r="F22" s="71">
        <v>10000</v>
      </c>
      <c r="G22" s="71">
        <v>10000</v>
      </c>
      <c r="H22" s="71">
        <v>10000</v>
      </c>
      <c r="I22" s="71">
        <v>10000</v>
      </c>
      <c r="J22" s="71">
        <v>10000</v>
      </c>
      <c r="K22" s="71">
        <v>10000</v>
      </c>
      <c r="L22" s="71">
        <v>10000</v>
      </c>
      <c r="M22" s="71">
        <v>10000</v>
      </c>
      <c r="N22" s="71">
        <v>10000</v>
      </c>
      <c r="O22" s="71">
        <v>10000</v>
      </c>
      <c r="P22" s="71">
        <v>10000</v>
      </c>
      <c r="Q22" s="71">
        <v>10000</v>
      </c>
      <c r="R22" s="71">
        <v>10000</v>
      </c>
      <c r="S22" s="71">
        <v>10000</v>
      </c>
      <c r="T22" s="71">
        <v>10000</v>
      </c>
      <c r="U22" s="71">
        <v>10000</v>
      </c>
      <c r="V22" s="71">
        <v>10000</v>
      </c>
      <c r="W22" s="71">
        <v>10000</v>
      </c>
      <c r="X22" s="71">
        <v>10000</v>
      </c>
      <c r="Y22" s="71">
        <v>10000</v>
      </c>
      <c r="Z22" s="71">
        <v>10000</v>
      </c>
      <c r="AA22" s="70"/>
    </row>
    <row r="23" spans="1:27" hidden="1" outlineLevel="1" x14ac:dyDescent="0.2">
      <c r="A23" s="71"/>
      <c r="B23" s="71"/>
      <c r="C23" s="71" t="s">
        <v>22</v>
      </c>
      <c r="D23" s="71">
        <v>0</v>
      </c>
      <c r="E23" s="71">
        <v>0</v>
      </c>
      <c r="F23" s="71">
        <v>2000</v>
      </c>
      <c r="G23" s="71">
        <v>2000</v>
      </c>
      <c r="H23" s="71">
        <v>2000</v>
      </c>
      <c r="I23" s="71">
        <v>2000</v>
      </c>
      <c r="J23" s="71">
        <v>2000</v>
      </c>
      <c r="K23" s="71">
        <v>2000</v>
      </c>
      <c r="L23" s="71">
        <v>2000</v>
      </c>
      <c r="M23" s="71">
        <v>2000</v>
      </c>
      <c r="N23" s="71">
        <v>2000</v>
      </c>
      <c r="O23" s="71">
        <v>2000</v>
      </c>
      <c r="P23" s="71">
        <v>2000</v>
      </c>
      <c r="Q23" s="71">
        <v>2000</v>
      </c>
      <c r="R23" s="71">
        <v>2000</v>
      </c>
      <c r="S23" s="71">
        <v>2000</v>
      </c>
      <c r="T23" s="71">
        <v>2000</v>
      </c>
      <c r="U23" s="71">
        <v>2000</v>
      </c>
      <c r="V23" s="71">
        <v>2000</v>
      </c>
      <c r="W23" s="71">
        <v>2000</v>
      </c>
      <c r="X23" s="71">
        <v>2000</v>
      </c>
      <c r="Y23" s="71">
        <v>2000</v>
      </c>
      <c r="Z23" s="71">
        <v>2000</v>
      </c>
      <c r="AA23" s="70"/>
    </row>
    <row r="24" spans="1:27" hidden="1" outlineLevel="1" x14ac:dyDescent="0.2">
      <c r="A24" s="71"/>
      <c r="B24" s="71"/>
      <c r="C24" s="71" t="s">
        <v>23</v>
      </c>
      <c r="D24" s="71">
        <v>0</v>
      </c>
      <c r="E24" s="71">
        <v>0</v>
      </c>
      <c r="F24" s="71">
        <v>0</v>
      </c>
      <c r="G24" s="71">
        <v>0</v>
      </c>
      <c r="H24" s="71">
        <v>800</v>
      </c>
      <c r="I24" s="71">
        <v>800</v>
      </c>
      <c r="J24" s="71">
        <v>800</v>
      </c>
      <c r="K24" s="71">
        <v>800</v>
      </c>
      <c r="L24" s="71">
        <v>800</v>
      </c>
      <c r="M24" s="71">
        <v>800</v>
      </c>
      <c r="N24" s="71">
        <v>800</v>
      </c>
      <c r="O24" s="71">
        <v>800</v>
      </c>
      <c r="P24" s="71">
        <v>800</v>
      </c>
      <c r="Q24" s="71">
        <v>800</v>
      </c>
      <c r="R24" s="71">
        <v>800</v>
      </c>
      <c r="S24" s="71">
        <v>800</v>
      </c>
      <c r="T24" s="71">
        <v>800</v>
      </c>
      <c r="U24" s="71">
        <v>800</v>
      </c>
      <c r="V24" s="71">
        <v>800</v>
      </c>
      <c r="W24" s="71">
        <v>800</v>
      </c>
      <c r="X24" s="71">
        <v>800</v>
      </c>
      <c r="Y24" s="71">
        <v>800</v>
      </c>
      <c r="Z24" s="71">
        <v>800</v>
      </c>
      <c r="AA24" s="70"/>
    </row>
    <row r="25" spans="1:27" collapsed="1" x14ac:dyDescent="0.2">
      <c r="A25" s="71"/>
      <c r="B25" s="71"/>
      <c r="C25" s="71" t="s">
        <v>138</v>
      </c>
      <c r="D25" s="71">
        <v>10000</v>
      </c>
      <c r="E25" s="71">
        <v>10000</v>
      </c>
      <c r="F25" s="71">
        <v>10000</v>
      </c>
      <c r="G25" s="71">
        <v>12000</v>
      </c>
      <c r="H25" s="71">
        <v>12000</v>
      </c>
      <c r="I25" s="71">
        <v>12800</v>
      </c>
      <c r="J25" s="71">
        <v>12800</v>
      </c>
      <c r="K25" s="71">
        <v>12800</v>
      </c>
      <c r="L25" s="71">
        <v>12800</v>
      </c>
      <c r="M25" s="71">
        <v>12800</v>
      </c>
      <c r="N25" s="71">
        <v>12800</v>
      </c>
      <c r="O25" s="71">
        <v>12800</v>
      </c>
      <c r="P25" s="71">
        <v>12800</v>
      </c>
      <c r="Q25" s="71">
        <v>12800</v>
      </c>
      <c r="R25" s="71">
        <v>12800</v>
      </c>
      <c r="S25" s="71">
        <v>12800</v>
      </c>
      <c r="T25" s="71">
        <v>12800</v>
      </c>
      <c r="U25" s="71">
        <v>12800</v>
      </c>
      <c r="V25" s="71">
        <v>12800</v>
      </c>
      <c r="W25" s="71">
        <v>12800</v>
      </c>
      <c r="X25" s="71">
        <v>12800</v>
      </c>
      <c r="Y25" s="71">
        <v>12800</v>
      </c>
      <c r="Z25" s="71">
        <v>12800</v>
      </c>
      <c r="AA25" s="70">
        <v>12800</v>
      </c>
    </row>
    <row r="26" spans="1:27" x14ac:dyDescent="0.2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0"/>
    </row>
    <row r="27" spans="1:27" hidden="1" outlineLevel="1" x14ac:dyDescent="0.2">
      <c r="A27" s="71"/>
      <c r="B27" s="71" t="s">
        <v>115</v>
      </c>
      <c r="C27" s="71" t="s">
        <v>21</v>
      </c>
      <c r="D27" s="71">
        <v>5000</v>
      </c>
      <c r="E27" s="71">
        <v>5000</v>
      </c>
      <c r="F27" s="71">
        <v>5000</v>
      </c>
      <c r="G27" s="71">
        <v>5000</v>
      </c>
      <c r="H27" s="71">
        <v>5000</v>
      </c>
      <c r="I27" s="71">
        <v>5000</v>
      </c>
      <c r="J27" s="71">
        <v>5000</v>
      </c>
      <c r="K27" s="71">
        <v>5000</v>
      </c>
      <c r="L27" s="71">
        <v>5000</v>
      </c>
      <c r="M27" s="71">
        <v>5000</v>
      </c>
      <c r="N27" s="71">
        <v>5000</v>
      </c>
      <c r="O27" s="71">
        <v>5000</v>
      </c>
      <c r="P27" s="71">
        <v>5000</v>
      </c>
      <c r="Q27" s="71">
        <v>5000</v>
      </c>
      <c r="R27" s="71">
        <v>5000</v>
      </c>
      <c r="S27" s="71">
        <v>5000</v>
      </c>
      <c r="T27" s="71">
        <v>5000</v>
      </c>
      <c r="U27" s="71">
        <v>5000</v>
      </c>
      <c r="V27" s="71">
        <v>5000</v>
      </c>
      <c r="W27" s="71">
        <v>5000</v>
      </c>
      <c r="X27" s="71">
        <v>5000</v>
      </c>
      <c r="Y27" s="71">
        <v>5000</v>
      </c>
      <c r="Z27" s="71">
        <v>5000</v>
      </c>
      <c r="AA27" s="70">
        <v>5000</v>
      </c>
    </row>
    <row r="28" spans="1:27" hidden="1" outlineLevel="1" x14ac:dyDescent="0.2">
      <c r="A28" s="71"/>
      <c r="B28" s="71"/>
      <c r="C28" s="71" t="s">
        <v>22</v>
      </c>
      <c r="D28" s="71">
        <v>0</v>
      </c>
      <c r="E28" s="71">
        <v>0</v>
      </c>
      <c r="F28" s="71">
        <v>0</v>
      </c>
      <c r="G28" s="71">
        <v>1500</v>
      </c>
      <c r="H28" s="71">
        <v>1500</v>
      </c>
      <c r="I28" s="71">
        <v>1500</v>
      </c>
      <c r="J28" s="71">
        <v>1500</v>
      </c>
      <c r="K28" s="71">
        <v>1500</v>
      </c>
      <c r="L28" s="71">
        <v>1500</v>
      </c>
      <c r="M28" s="71">
        <v>1500</v>
      </c>
      <c r="N28" s="71">
        <v>1500</v>
      </c>
      <c r="O28" s="71">
        <v>1500</v>
      </c>
      <c r="P28" s="71">
        <v>1500</v>
      </c>
      <c r="Q28" s="71">
        <v>1500</v>
      </c>
      <c r="R28" s="71">
        <v>1500</v>
      </c>
      <c r="S28" s="71">
        <v>1500</v>
      </c>
      <c r="T28" s="71">
        <v>1500</v>
      </c>
      <c r="U28" s="71">
        <v>1500</v>
      </c>
      <c r="V28" s="71">
        <v>1500</v>
      </c>
      <c r="W28" s="71">
        <v>1500</v>
      </c>
      <c r="X28" s="71">
        <v>1500</v>
      </c>
      <c r="Y28" s="71">
        <v>1500</v>
      </c>
      <c r="Z28" s="71">
        <v>1500</v>
      </c>
      <c r="AA28" s="70">
        <v>1500</v>
      </c>
    </row>
    <row r="29" spans="1:27" hidden="1" outlineLevel="1" x14ac:dyDescent="0.2">
      <c r="A29" s="71"/>
      <c r="B29" s="71"/>
      <c r="C29" s="71" t="s">
        <v>23</v>
      </c>
      <c r="D29" s="71">
        <v>0</v>
      </c>
      <c r="E29" s="71">
        <v>0</v>
      </c>
      <c r="F29" s="71">
        <v>0</v>
      </c>
      <c r="G29" s="71">
        <v>0</v>
      </c>
      <c r="H29" s="71">
        <v>0</v>
      </c>
      <c r="I29" s="71">
        <v>160</v>
      </c>
      <c r="J29" s="71">
        <v>160</v>
      </c>
      <c r="K29" s="71">
        <v>160</v>
      </c>
      <c r="L29" s="71">
        <v>160</v>
      </c>
      <c r="M29" s="71">
        <v>160</v>
      </c>
      <c r="N29" s="71">
        <v>160</v>
      </c>
      <c r="O29" s="71">
        <v>160</v>
      </c>
      <c r="P29" s="71">
        <v>160</v>
      </c>
      <c r="Q29" s="71">
        <v>160</v>
      </c>
      <c r="R29" s="71">
        <v>160</v>
      </c>
      <c r="S29" s="71">
        <v>160</v>
      </c>
      <c r="T29" s="71">
        <v>160</v>
      </c>
      <c r="U29" s="71">
        <v>160</v>
      </c>
      <c r="V29" s="71">
        <v>160</v>
      </c>
      <c r="W29" s="71">
        <v>160</v>
      </c>
      <c r="X29" s="71">
        <v>160</v>
      </c>
      <c r="Y29" s="71">
        <v>160</v>
      </c>
      <c r="Z29" s="71">
        <v>160</v>
      </c>
      <c r="AA29" s="70">
        <v>160</v>
      </c>
    </row>
    <row r="30" spans="1:27" collapsed="1" x14ac:dyDescent="0.2">
      <c r="A30" s="71"/>
      <c r="B30" s="71"/>
      <c r="C30" s="71" t="s">
        <v>139</v>
      </c>
      <c r="D30" s="71">
        <v>5000</v>
      </c>
      <c r="E30" s="71">
        <v>5000</v>
      </c>
      <c r="F30" s="71">
        <v>5000</v>
      </c>
      <c r="G30" s="71">
        <v>6500</v>
      </c>
      <c r="H30" s="71">
        <v>6500</v>
      </c>
      <c r="I30" s="71">
        <v>6660</v>
      </c>
      <c r="J30" s="71">
        <v>6660</v>
      </c>
      <c r="K30" s="71">
        <v>6660</v>
      </c>
      <c r="L30" s="71">
        <v>6660</v>
      </c>
      <c r="M30" s="71">
        <v>6660</v>
      </c>
      <c r="N30" s="71">
        <v>6660</v>
      </c>
      <c r="O30" s="71">
        <v>6660</v>
      </c>
      <c r="P30" s="71">
        <v>6660</v>
      </c>
      <c r="Q30" s="71">
        <v>6660</v>
      </c>
      <c r="R30" s="71">
        <v>6660</v>
      </c>
      <c r="S30" s="71">
        <v>6660</v>
      </c>
      <c r="T30" s="71">
        <v>6660</v>
      </c>
      <c r="U30" s="71">
        <v>6660</v>
      </c>
      <c r="V30" s="71">
        <v>6660</v>
      </c>
      <c r="W30" s="71">
        <v>6660</v>
      </c>
      <c r="X30" s="71">
        <v>6660</v>
      </c>
      <c r="Y30" s="71">
        <v>6660</v>
      </c>
      <c r="Z30" s="71">
        <v>6660</v>
      </c>
      <c r="AA30" s="70">
        <v>6660</v>
      </c>
    </row>
    <row r="31" spans="1:27" x14ac:dyDescent="0.2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0"/>
    </row>
    <row r="32" spans="1:27" hidden="1" outlineLevel="1" x14ac:dyDescent="0.2">
      <c r="A32" s="71"/>
      <c r="B32" s="71" t="s">
        <v>117</v>
      </c>
      <c r="C32" s="71" t="s">
        <v>140</v>
      </c>
      <c r="D32" s="71">
        <v>2000</v>
      </c>
      <c r="E32" s="71">
        <v>2000</v>
      </c>
      <c r="F32" s="71">
        <v>2000</v>
      </c>
      <c r="G32" s="71">
        <v>2000</v>
      </c>
      <c r="H32" s="71">
        <v>2000</v>
      </c>
      <c r="I32" s="71">
        <v>2000</v>
      </c>
      <c r="J32" s="71">
        <v>2000</v>
      </c>
      <c r="K32" s="71">
        <v>2000</v>
      </c>
      <c r="L32" s="71">
        <v>2000</v>
      </c>
      <c r="M32" s="71">
        <v>2000</v>
      </c>
      <c r="N32" s="71">
        <v>2000</v>
      </c>
      <c r="O32" s="71">
        <v>2000</v>
      </c>
      <c r="P32" s="71">
        <v>2000</v>
      </c>
      <c r="Q32" s="71">
        <v>2000</v>
      </c>
      <c r="R32" s="71">
        <v>2000</v>
      </c>
      <c r="S32" s="71">
        <v>2000</v>
      </c>
      <c r="T32" s="71">
        <v>2000</v>
      </c>
      <c r="U32" s="71">
        <v>2000</v>
      </c>
      <c r="V32" s="71">
        <v>2000</v>
      </c>
      <c r="W32" s="71">
        <v>2000</v>
      </c>
      <c r="X32" s="71">
        <v>2000</v>
      </c>
      <c r="Y32" s="71">
        <v>2000</v>
      </c>
      <c r="Z32" s="71">
        <v>2000</v>
      </c>
      <c r="AA32" s="70">
        <v>2000</v>
      </c>
    </row>
    <row r="33" spans="1:27" hidden="1" outlineLevel="1" x14ac:dyDescent="0.2">
      <c r="A33" s="71"/>
      <c r="B33" s="71"/>
      <c r="C33" s="71" t="s">
        <v>141</v>
      </c>
      <c r="D33" s="71">
        <v>0</v>
      </c>
      <c r="E33" s="71">
        <v>0</v>
      </c>
      <c r="F33" s="71">
        <v>0</v>
      </c>
      <c r="G33" s="71">
        <v>3000</v>
      </c>
      <c r="H33" s="71">
        <v>3000</v>
      </c>
      <c r="I33" s="71">
        <v>3000</v>
      </c>
      <c r="J33" s="71">
        <v>3000</v>
      </c>
      <c r="K33" s="71">
        <v>3000</v>
      </c>
      <c r="L33" s="71">
        <v>3000</v>
      </c>
      <c r="M33" s="71">
        <v>3000</v>
      </c>
      <c r="N33" s="71">
        <v>3000</v>
      </c>
      <c r="O33" s="71">
        <v>3000</v>
      </c>
      <c r="P33" s="71">
        <v>3000</v>
      </c>
      <c r="Q33" s="71">
        <v>3000</v>
      </c>
      <c r="R33" s="71">
        <v>3000</v>
      </c>
      <c r="S33" s="71">
        <v>3000</v>
      </c>
      <c r="T33" s="71">
        <v>3000</v>
      </c>
      <c r="U33" s="71">
        <v>3000</v>
      </c>
      <c r="V33" s="71">
        <v>3000</v>
      </c>
      <c r="W33" s="71">
        <v>3000</v>
      </c>
      <c r="X33" s="71">
        <v>3000</v>
      </c>
      <c r="Y33" s="71">
        <v>3000</v>
      </c>
      <c r="Z33" s="71">
        <v>3000</v>
      </c>
      <c r="AA33" s="70">
        <v>3000</v>
      </c>
    </row>
    <row r="34" spans="1:27" hidden="1" outlineLevel="1" x14ac:dyDescent="0.2">
      <c r="A34" s="71"/>
      <c r="B34" s="71"/>
      <c r="C34" s="71" t="s">
        <v>23</v>
      </c>
      <c r="D34" s="71">
        <v>0</v>
      </c>
      <c r="E34" s="71">
        <v>0</v>
      </c>
      <c r="F34" s="71">
        <v>0</v>
      </c>
      <c r="G34" s="71">
        <v>0</v>
      </c>
      <c r="H34" s="71">
        <v>0</v>
      </c>
      <c r="I34" s="71">
        <v>16</v>
      </c>
      <c r="J34" s="71">
        <v>16</v>
      </c>
      <c r="K34" s="71">
        <v>16</v>
      </c>
      <c r="L34" s="71">
        <v>16</v>
      </c>
      <c r="M34" s="71">
        <v>16</v>
      </c>
      <c r="N34" s="71">
        <v>16</v>
      </c>
      <c r="O34" s="71">
        <v>16</v>
      </c>
      <c r="P34" s="71">
        <v>16</v>
      </c>
      <c r="Q34" s="71">
        <v>16</v>
      </c>
      <c r="R34" s="71">
        <v>16</v>
      </c>
      <c r="S34" s="71">
        <v>16</v>
      </c>
      <c r="T34" s="71">
        <v>16</v>
      </c>
      <c r="U34" s="71">
        <v>16</v>
      </c>
      <c r="V34" s="71">
        <v>16</v>
      </c>
      <c r="W34" s="71">
        <v>16</v>
      </c>
      <c r="X34" s="71">
        <v>16</v>
      </c>
      <c r="Y34" s="71">
        <v>16</v>
      </c>
      <c r="Z34" s="71">
        <v>16</v>
      </c>
      <c r="AA34" s="70">
        <v>16</v>
      </c>
    </row>
    <row r="35" spans="1:27" collapsed="1" x14ac:dyDescent="0.2">
      <c r="A35" s="71"/>
      <c r="B35" s="71"/>
      <c r="C35" s="71" t="s">
        <v>186</v>
      </c>
      <c r="D35" s="71">
        <v>2000</v>
      </c>
      <c r="E35" s="71">
        <v>2000</v>
      </c>
      <c r="F35" s="71">
        <v>2000</v>
      </c>
      <c r="G35" s="71">
        <v>5000</v>
      </c>
      <c r="H35" s="71">
        <v>5000</v>
      </c>
      <c r="I35" s="71">
        <v>5016</v>
      </c>
      <c r="J35" s="71">
        <v>5016</v>
      </c>
      <c r="K35" s="71">
        <v>5016</v>
      </c>
      <c r="L35" s="71">
        <v>5016</v>
      </c>
      <c r="M35" s="71">
        <v>5016</v>
      </c>
      <c r="N35" s="71">
        <v>5016</v>
      </c>
      <c r="O35" s="71">
        <v>5016</v>
      </c>
      <c r="P35" s="71">
        <v>5016</v>
      </c>
      <c r="Q35" s="71">
        <v>5016</v>
      </c>
      <c r="R35" s="71">
        <v>5016</v>
      </c>
      <c r="S35" s="71">
        <v>5016</v>
      </c>
      <c r="T35" s="71">
        <v>5016</v>
      </c>
      <c r="U35" s="71">
        <v>5016</v>
      </c>
      <c r="V35" s="71">
        <v>5016</v>
      </c>
      <c r="W35" s="71">
        <v>5016</v>
      </c>
      <c r="X35" s="71">
        <v>5016</v>
      </c>
      <c r="Y35" s="71">
        <v>5016</v>
      </c>
      <c r="Z35" s="71">
        <v>5016</v>
      </c>
      <c r="AA35" s="70">
        <v>5016</v>
      </c>
    </row>
    <row r="36" spans="1:27" x14ac:dyDescent="0.2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spans="1:27" hidden="1" outlineLevel="1" x14ac:dyDescent="0.2">
      <c r="A37" s="72"/>
      <c r="B37" s="72" t="s">
        <v>143</v>
      </c>
      <c r="C37" s="72" t="s">
        <v>140</v>
      </c>
      <c r="D37" s="72">
        <v>2000</v>
      </c>
      <c r="E37" s="72">
        <v>2000</v>
      </c>
      <c r="F37" s="72">
        <v>2000</v>
      </c>
      <c r="G37" s="72">
        <v>2000</v>
      </c>
      <c r="H37" s="72">
        <v>2000</v>
      </c>
      <c r="I37" s="72">
        <v>2000</v>
      </c>
      <c r="J37" s="72">
        <v>2000</v>
      </c>
      <c r="K37" s="72">
        <v>2000</v>
      </c>
      <c r="L37" s="72">
        <v>2000</v>
      </c>
      <c r="M37" s="72">
        <v>2000</v>
      </c>
      <c r="N37" s="72">
        <v>2000</v>
      </c>
      <c r="O37" s="72">
        <v>2000</v>
      </c>
      <c r="P37" s="72">
        <v>2000</v>
      </c>
      <c r="Q37" s="72">
        <v>2000</v>
      </c>
      <c r="R37" s="72">
        <v>2000</v>
      </c>
      <c r="S37" s="72">
        <v>2000</v>
      </c>
      <c r="T37" s="72">
        <v>2000</v>
      </c>
      <c r="U37" s="72">
        <v>2000</v>
      </c>
      <c r="V37" s="72">
        <v>2000</v>
      </c>
      <c r="W37" s="72">
        <v>2000</v>
      </c>
      <c r="X37" s="72">
        <v>2000</v>
      </c>
      <c r="Y37" s="72">
        <v>2000</v>
      </c>
      <c r="Z37" s="72">
        <v>2000</v>
      </c>
      <c r="AA37" s="72">
        <v>2000</v>
      </c>
    </row>
    <row r="38" spans="1:27" hidden="1" outlineLevel="1" x14ac:dyDescent="0.2">
      <c r="A38" s="72"/>
      <c r="B38" s="72"/>
      <c r="C38" s="72" t="s">
        <v>141</v>
      </c>
      <c r="D38" s="72">
        <v>0</v>
      </c>
      <c r="E38" s="72">
        <v>0</v>
      </c>
      <c r="F38" s="72">
        <v>0</v>
      </c>
      <c r="G38" s="72">
        <v>3000</v>
      </c>
      <c r="H38" s="72">
        <v>3000</v>
      </c>
      <c r="I38" s="72">
        <v>3000</v>
      </c>
      <c r="J38" s="72">
        <v>3000</v>
      </c>
      <c r="K38" s="72">
        <v>3000</v>
      </c>
      <c r="L38" s="72">
        <v>3000</v>
      </c>
      <c r="M38" s="72">
        <v>3000</v>
      </c>
      <c r="N38" s="72">
        <v>3000</v>
      </c>
      <c r="O38" s="72">
        <v>3000</v>
      </c>
      <c r="P38" s="72">
        <v>3000</v>
      </c>
      <c r="Q38" s="72">
        <v>3000</v>
      </c>
      <c r="R38" s="72">
        <v>3000</v>
      </c>
      <c r="S38" s="72">
        <v>3000</v>
      </c>
      <c r="T38" s="72">
        <v>3000</v>
      </c>
      <c r="U38" s="72">
        <v>3000</v>
      </c>
      <c r="V38" s="72">
        <v>3000</v>
      </c>
      <c r="W38" s="72">
        <v>3000</v>
      </c>
      <c r="X38" s="72">
        <v>3000</v>
      </c>
      <c r="Y38" s="72">
        <v>3000</v>
      </c>
      <c r="Z38" s="72">
        <v>3000</v>
      </c>
      <c r="AA38" s="72">
        <v>3000</v>
      </c>
    </row>
    <row r="39" spans="1:27" hidden="1" outlineLevel="1" x14ac:dyDescent="0.2">
      <c r="A39" s="72"/>
      <c r="B39" s="72"/>
      <c r="C39" s="72" t="s">
        <v>23</v>
      </c>
      <c r="D39" s="72">
        <v>0</v>
      </c>
      <c r="E39" s="72">
        <v>0</v>
      </c>
      <c r="F39" s="72">
        <v>0</v>
      </c>
      <c r="G39" s="72">
        <v>0</v>
      </c>
      <c r="H39" s="72">
        <v>0</v>
      </c>
      <c r="I39" s="72">
        <v>32</v>
      </c>
      <c r="J39" s="72">
        <v>32</v>
      </c>
      <c r="K39" s="72">
        <v>32</v>
      </c>
      <c r="L39" s="72">
        <v>32</v>
      </c>
      <c r="M39" s="72">
        <v>32</v>
      </c>
      <c r="N39" s="72">
        <v>32</v>
      </c>
      <c r="O39" s="72">
        <v>32</v>
      </c>
      <c r="P39" s="72">
        <v>32</v>
      </c>
      <c r="Q39" s="72">
        <v>32</v>
      </c>
      <c r="R39" s="72">
        <v>32</v>
      </c>
      <c r="S39" s="72">
        <v>32</v>
      </c>
      <c r="T39" s="72">
        <v>32</v>
      </c>
      <c r="U39" s="72">
        <v>32</v>
      </c>
      <c r="V39" s="72">
        <v>32</v>
      </c>
      <c r="W39" s="72">
        <v>32</v>
      </c>
      <c r="X39" s="72">
        <v>32</v>
      </c>
      <c r="Y39" s="72">
        <v>32</v>
      </c>
      <c r="Z39" s="72">
        <v>32</v>
      </c>
      <c r="AA39" s="72">
        <v>32</v>
      </c>
    </row>
    <row r="40" spans="1:27" collapsed="1" x14ac:dyDescent="0.2">
      <c r="A40" s="72"/>
      <c r="B40" s="72"/>
      <c r="C40" s="72" t="s">
        <v>144</v>
      </c>
      <c r="D40" s="72">
        <v>2000</v>
      </c>
      <c r="E40" s="72">
        <v>2000</v>
      </c>
      <c r="F40" s="72">
        <v>2000</v>
      </c>
      <c r="G40" s="72">
        <v>5000</v>
      </c>
      <c r="H40" s="72">
        <v>5000</v>
      </c>
      <c r="I40" s="72">
        <v>5032</v>
      </c>
      <c r="J40" s="72">
        <v>5032</v>
      </c>
      <c r="K40" s="72">
        <v>5032</v>
      </c>
      <c r="L40" s="72">
        <v>5032</v>
      </c>
      <c r="M40" s="72">
        <v>5032</v>
      </c>
      <c r="N40" s="72">
        <v>5032</v>
      </c>
      <c r="O40" s="72">
        <v>5032</v>
      </c>
      <c r="P40" s="72">
        <v>5032</v>
      </c>
      <c r="Q40" s="72">
        <v>5032</v>
      </c>
      <c r="R40" s="72">
        <v>5032</v>
      </c>
      <c r="S40" s="72">
        <v>5032</v>
      </c>
      <c r="T40" s="72">
        <v>5032</v>
      </c>
      <c r="U40" s="72">
        <v>5032</v>
      </c>
      <c r="V40" s="72">
        <v>5032</v>
      </c>
      <c r="W40" s="72">
        <v>5032</v>
      </c>
      <c r="X40" s="72">
        <v>5032</v>
      </c>
      <c r="Y40" s="72">
        <v>5032</v>
      </c>
      <c r="Z40" s="72">
        <v>5032</v>
      </c>
      <c r="AA40" s="72">
        <v>5032</v>
      </c>
    </row>
    <row r="41" spans="1:27" x14ac:dyDescent="0.2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spans="1:27" hidden="1" outlineLevel="1" x14ac:dyDescent="0.2">
      <c r="A42" s="72"/>
      <c r="B42" s="72" t="s">
        <v>145</v>
      </c>
      <c r="C42" s="72" t="s">
        <v>140</v>
      </c>
      <c r="D42" s="72">
        <v>32</v>
      </c>
      <c r="E42" s="72">
        <v>32</v>
      </c>
      <c r="F42" s="72">
        <v>32</v>
      </c>
      <c r="G42" s="72">
        <v>32</v>
      </c>
      <c r="H42" s="72">
        <v>32</v>
      </c>
      <c r="I42" s="72">
        <v>32</v>
      </c>
      <c r="J42" s="72">
        <v>32</v>
      </c>
      <c r="K42" s="72">
        <v>32</v>
      </c>
      <c r="L42" s="72">
        <v>32</v>
      </c>
      <c r="M42" s="72">
        <v>32</v>
      </c>
      <c r="N42" s="72">
        <v>32</v>
      </c>
      <c r="O42" s="72">
        <v>32</v>
      </c>
      <c r="P42" s="72">
        <v>32</v>
      </c>
      <c r="Q42" s="72">
        <v>32</v>
      </c>
      <c r="R42" s="72">
        <v>32</v>
      </c>
      <c r="S42" s="72">
        <v>32</v>
      </c>
      <c r="T42" s="72">
        <v>32</v>
      </c>
      <c r="U42" s="72">
        <v>32</v>
      </c>
      <c r="V42" s="72">
        <v>32</v>
      </c>
      <c r="W42" s="72">
        <v>32</v>
      </c>
      <c r="X42" s="72">
        <v>32</v>
      </c>
      <c r="Y42" s="72">
        <v>32</v>
      </c>
      <c r="Z42" s="72">
        <v>32</v>
      </c>
      <c r="AA42" s="72">
        <v>32</v>
      </c>
    </row>
    <row r="43" spans="1:27" hidden="1" outlineLevel="1" x14ac:dyDescent="0.2">
      <c r="A43" s="72"/>
      <c r="B43" s="72"/>
      <c r="C43" s="72" t="s">
        <v>141</v>
      </c>
      <c r="D43" s="72">
        <v>0</v>
      </c>
      <c r="E43" s="72">
        <v>0</v>
      </c>
      <c r="F43" s="72">
        <v>0</v>
      </c>
      <c r="G43" s="72">
        <v>40</v>
      </c>
      <c r="H43" s="72">
        <v>40</v>
      </c>
      <c r="I43" s="72">
        <v>40</v>
      </c>
      <c r="J43" s="72">
        <v>40</v>
      </c>
      <c r="K43" s="72">
        <v>40</v>
      </c>
      <c r="L43" s="72">
        <v>40</v>
      </c>
      <c r="M43" s="72">
        <v>40</v>
      </c>
      <c r="N43" s="72">
        <v>40</v>
      </c>
      <c r="O43" s="72">
        <v>40</v>
      </c>
      <c r="P43" s="72">
        <v>40</v>
      </c>
      <c r="Q43" s="72">
        <v>40</v>
      </c>
      <c r="R43" s="72">
        <v>40</v>
      </c>
      <c r="S43" s="72">
        <v>40</v>
      </c>
      <c r="T43" s="72">
        <v>40</v>
      </c>
      <c r="U43" s="72">
        <v>40</v>
      </c>
      <c r="V43" s="72">
        <v>40</v>
      </c>
      <c r="W43" s="72">
        <v>40</v>
      </c>
      <c r="X43" s="72">
        <v>40</v>
      </c>
      <c r="Y43" s="72">
        <v>40</v>
      </c>
      <c r="Z43" s="72">
        <v>40</v>
      </c>
      <c r="AA43" s="72">
        <v>40</v>
      </c>
    </row>
    <row r="44" spans="1:27" hidden="1" outlineLevel="1" x14ac:dyDescent="0.2">
      <c r="A44" s="72"/>
      <c r="B44" s="72"/>
      <c r="C44" s="72" t="s">
        <v>146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32</v>
      </c>
      <c r="J44" s="72">
        <v>32</v>
      </c>
      <c r="K44" s="72">
        <v>32</v>
      </c>
      <c r="L44" s="72">
        <v>32</v>
      </c>
      <c r="M44" s="72">
        <v>32</v>
      </c>
      <c r="N44" s="72">
        <v>32</v>
      </c>
      <c r="O44" s="72">
        <v>32</v>
      </c>
      <c r="P44" s="72">
        <v>32</v>
      </c>
      <c r="Q44" s="72">
        <v>32</v>
      </c>
      <c r="R44" s="72">
        <v>32</v>
      </c>
      <c r="S44" s="72">
        <v>32</v>
      </c>
      <c r="T44" s="72">
        <v>32</v>
      </c>
      <c r="U44" s="72">
        <v>32</v>
      </c>
      <c r="V44" s="72">
        <v>32</v>
      </c>
      <c r="W44" s="72">
        <v>32</v>
      </c>
      <c r="X44" s="72">
        <v>32</v>
      </c>
      <c r="Y44" s="72">
        <v>32</v>
      </c>
      <c r="Z44" s="72">
        <v>32</v>
      </c>
      <c r="AA44" s="72">
        <v>32</v>
      </c>
    </row>
    <row r="45" spans="1:27" collapsed="1" x14ac:dyDescent="0.2">
      <c r="A45" s="72"/>
      <c r="B45" s="72"/>
      <c r="C45" s="72" t="s">
        <v>147</v>
      </c>
      <c r="D45" s="72">
        <v>32</v>
      </c>
      <c r="E45" s="72">
        <v>32</v>
      </c>
      <c r="F45" s="72">
        <v>32</v>
      </c>
      <c r="G45" s="72">
        <v>72</v>
      </c>
      <c r="H45" s="72">
        <v>72</v>
      </c>
      <c r="I45" s="72">
        <v>104</v>
      </c>
      <c r="J45" s="72">
        <v>104</v>
      </c>
      <c r="K45" s="72">
        <v>104</v>
      </c>
      <c r="L45" s="72">
        <v>104</v>
      </c>
      <c r="M45" s="72">
        <v>104</v>
      </c>
      <c r="N45" s="72">
        <v>104</v>
      </c>
      <c r="O45" s="72">
        <v>104</v>
      </c>
      <c r="P45" s="72">
        <v>104</v>
      </c>
      <c r="Q45" s="72">
        <v>104</v>
      </c>
      <c r="R45" s="72">
        <v>104</v>
      </c>
      <c r="S45" s="72">
        <v>104</v>
      </c>
      <c r="T45" s="72">
        <v>104</v>
      </c>
      <c r="U45" s="72">
        <v>104</v>
      </c>
      <c r="V45" s="72">
        <v>104</v>
      </c>
      <c r="W45" s="72">
        <v>104</v>
      </c>
      <c r="X45" s="72">
        <v>104</v>
      </c>
      <c r="Y45" s="72">
        <v>104</v>
      </c>
      <c r="Z45" s="72">
        <v>104</v>
      </c>
      <c r="AA45" s="72">
        <v>104</v>
      </c>
    </row>
    <row r="46" spans="1:27" x14ac:dyDescent="0.2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</row>
    <row r="47" spans="1:27" outlineLevel="2" x14ac:dyDescent="0.2">
      <c r="A47" s="72"/>
      <c r="B47" s="72" t="s">
        <v>180</v>
      </c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</row>
    <row r="48" spans="1:27" outlineLevel="2" x14ac:dyDescent="0.2">
      <c r="A48" s="72"/>
      <c r="B48" s="72"/>
      <c r="C48" s="72" t="s">
        <v>192</v>
      </c>
      <c r="D48" s="72">
        <f t="shared" ref="D48:AA48" si="0">ROUNDDOWN(D35*$E$9,0)</f>
        <v>100</v>
      </c>
      <c r="E48" s="72">
        <f t="shared" si="0"/>
        <v>100</v>
      </c>
      <c r="F48" s="72">
        <f t="shared" si="0"/>
        <v>100</v>
      </c>
      <c r="G48" s="72">
        <f t="shared" si="0"/>
        <v>250</v>
      </c>
      <c r="H48" s="72">
        <f t="shared" si="0"/>
        <v>250</v>
      </c>
      <c r="I48" s="72">
        <f t="shared" si="0"/>
        <v>250</v>
      </c>
      <c r="J48" s="72">
        <f t="shared" si="0"/>
        <v>250</v>
      </c>
      <c r="K48" s="72">
        <f t="shared" si="0"/>
        <v>250</v>
      </c>
      <c r="L48" s="72">
        <f t="shared" si="0"/>
        <v>250</v>
      </c>
      <c r="M48" s="72">
        <f t="shared" si="0"/>
        <v>250</v>
      </c>
      <c r="N48" s="72">
        <f t="shared" si="0"/>
        <v>250</v>
      </c>
      <c r="O48" s="72">
        <f t="shared" si="0"/>
        <v>250</v>
      </c>
      <c r="P48" s="72">
        <f t="shared" si="0"/>
        <v>250</v>
      </c>
      <c r="Q48" s="72">
        <f t="shared" si="0"/>
        <v>250</v>
      </c>
      <c r="R48" s="72">
        <f t="shared" si="0"/>
        <v>250</v>
      </c>
      <c r="S48" s="72">
        <f t="shared" si="0"/>
        <v>250</v>
      </c>
      <c r="T48" s="72">
        <f t="shared" si="0"/>
        <v>250</v>
      </c>
      <c r="U48" s="72">
        <f t="shared" si="0"/>
        <v>250</v>
      </c>
      <c r="V48" s="72">
        <f t="shared" si="0"/>
        <v>250</v>
      </c>
      <c r="W48" s="72">
        <f t="shared" si="0"/>
        <v>250</v>
      </c>
      <c r="X48" s="72">
        <f t="shared" si="0"/>
        <v>250</v>
      </c>
      <c r="Y48" s="72">
        <f t="shared" si="0"/>
        <v>250</v>
      </c>
      <c r="Z48" s="72">
        <f t="shared" si="0"/>
        <v>250</v>
      </c>
      <c r="AA48" s="72">
        <f t="shared" si="0"/>
        <v>250</v>
      </c>
    </row>
    <row r="49" spans="1:27" outlineLevel="2" x14ac:dyDescent="0.2">
      <c r="A49" s="72"/>
      <c r="B49" s="72"/>
      <c r="C49" s="72" t="s">
        <v>190</v>
      </c>
      <c r="D49" s="72">
        <f t="shared" ref="D49:L49" si="1">D48*E14</f>
        <v>100</v>
      </c>
      <c r="E49" s="72">
        <f t="shared" si="1"/>
        <v>96</v>
      </c>
      <c r="F49" s="72">
        <f t="shared" si="1"/>
        <v>89</v>
      </c>
      <c r="G49" s="72">
        <f t="shared" si="1"/>
        <v>200</v>
      </c>
      <c r="H49" s="72">
        <f t="shared" si="1"/>
        <v>192.5</v>
      </c>
      <c r="I49" s="72">
        <f t="shared" si="1"/>
        <v>177.5</v>
      </c>
      <c r="J49" s="72">
        <f t="shared" si="1"/>
        <v>165</v>
      </c>
      <c r="K49" s="72">
        <f t="shared" si="1"/>
        <v>172.5</v>
      </c>
      <c r="L49" s="72">
        <f t="shared" si="1"/>
        <v>137.5</v>
      </c>
      <c r="M49" s="72">
        <f>M48*55%</f>
        <v>137.5</v>
      </c>
      <c r="N49" s="72">
        <f t="shared" ref="N49:AA49" si="2">N48*55%</f>
        <v>137.5</v>
      </c>
      <c r="O49" s="72">
        <f t="shared" si="2"/>
        <v>137.5</v>
      </c>
      <c r="P49" s="72">
        <f t="shared" si="2"/>
        <v>137.5</v>
      </c>
      <c r="Q49" s="72">
        <f t="shared" si="2"/>
        <v>137.5</v>
      </c>
      <c r="R49" s="72">
        <f t="shared" si="2"/>
        <v>137.5</v>
      </c>
      <c r="S49" s="72">
        <f t="shared" si="2"/>
        <v>137.5</v>
      </c>
      <c r="T49" s="72">
        <f t="shared" si="2"/>
        <v>137.5</v>
      </c>
      <c r="U49" s="72">
        <f t="shared" si="2"/>
        <v>137.5</v>
      </c>
      <c r="V49" s="72">
        <f t="shared" si="2"/>
        <v>137.5</v>
      </c>
      <c r="W49" s="72">
        <f t="shared" si="2"/>
        <v>137.5</v>
      </c>
      <c r="X49" s="72">
        <f t="shared" si="2"/>
        <v>137.5</v>
      </c>
      <c r="Y49" s="72">
        <f t="shared" si="2"/>
        <v>137.5</v>
      </c>
      <c r="Z49" s="72">
        <f t="shared" si="2"/>
        <v>137.5</v>
      </c>
      <c r="AA49" s="72">
        <f t="shared" si="2"/>
        <v>137.5</v>
      </c>
    </row>
    <row r="50" spans="1:27" outlineLevel="2" x14ac:dyDescent="0.2">
      <c r="A50" s="72"/>
      <c r="B50" s="72"/>
      <c r="C50" s="72" t="s">
        <v>191</v>
      </c>
      <c r="D50" s="72">
        <f>ROUNDDOWN(D49*5%,0)</f>
        <v>5</v>
      </c>
      <c r="E50" s="72">
        <f t="shared" ref="E50:AA50" si="3">ROUNDDOWN(E49*5%,0)</f>
        <v>4</v>
      </c>
      <c r="F50" s="72">
        <f t="shared" si="3"/>
        <v>4</v>
      </c>
      <c r="G50" s="72">
        <f t="shared" si="3"/>
        <v>10</v>
      </c>
      <c r="H50" s="72">
        <f t="shared" si="3"/>
        <v>9</v>
      </c>
      <c r="I50" s="72">
        <f t="shared" si="3"/>
        <v>8</v>
      </c>
      <c r="J50" s="72">
        <f t="shared" si="3"/>
        <v>8</v>
      </c>
      <c r="K50" s="72">
        <f t="shared" si="3"/>
        <v>8</v>
      </c>
      <c r="L50" s="72">
        <f t="shared" si="3"/>
        <v>6</v>
      </c>
      <c r="M50" s="72">
        <f t="shared" si="3"/>
        <v>6</v>
      </c>
      <c r="N50" s="72">
        <f t="shared" si="3"/>
        <v>6</v>
      </c>
      <c r="O50" s="72">
        <f t="shared" si="3"/>
        <v>6</v>
      </c>
      <c r="P50" s="72">
        <f t="shared" si="3"/>
        <v>6</v>
      </c>
      <c r="Q50" s="72">
        <f t="shared" si="3"/>
        <v>6</v>
      </c>
      <c r="R50" s="72">
        <f t="shared" si="3"/>
        <v>6</v>
      </c>
      <c r="S50" s="72">
        <f t="shared" si="3"/>
        <v>6</v>
      </c>
      <c r="T50" s="72">
        <f t="shared" si="3"/>
        <v>6</v>
      </c>
      <c r="U50" s="72">
        <f t="shared" si="3"/>
        <v>6</v>
      </c>
      <c r="V50" s="72">
        <f t="shared" si="3"/>
        <v>6</v>
      </c>
      <c r="W50" s="72">
        <f t="shared" si="3"/>
        <v>6</v>
      </c>
      <c r="X50" s="72">
        <f t="shared" si="3"/>
        <v>6</v>
      </c>
      <c r="Y50" s="72">
        <f t="shared" si="3"/>
        <v>6</v>
      </c>
      <c r="Z50" s="72">
        <f t="shared" si="3"/>
        <v>6</v>
      </c>
      <c r="AA50" s="72">
        <f t="shared" si="3"/>
        <v>6</v>
      </c>
    </row>
    <row r="51" spans="1:27" x14ac:dyDescent="0.2">
      <c r="A51" s="72"/>
      <c r="B51" s="72"/>
      <c r="C51" s="72" t="s">
        <v>189</v>
      </c>
      <c r="D51" s="72">
        <f>ROUNDDOWN(D49-D50,0)</f>
        <v>95</v>
      </c>
      <c r="E51" s="72">
        <f t="shared" ref="E51:AA51" si="4">ROUNDDOWN(E49-E50,0)</f>
        <v>92</v>
      </c>
      <c r="F51" s="72">
        <f t="shared" si="4"/>
        <v>85</v>
      </c>
      <c r="G51" s="72">
        <f t="shared" si="4"/>
        <v>190</v>
      </c>
      <c r="H51" s="72">
        <f t="shared" si="4"/>
        <v>183</v>
      </c>
      <c r="I51" s="72">
        <f t="shared" si="4"/>
        <v>169</v>
      </c>
      <c r="J51" s="72">
        <f t="shared" si="4"/>
        <v>157</v>
      </c>
      <c r="K51" s="72">
        <f t="shared" si="4"/>
        <v>164</v>
      </c>
      <c r="L51" s="72">
        <f t="shared" si="4"/>
        <v>131</v>
      </c>
      <c r="M51" s="72">
        <f t="shared" si="4"/>
        <v>131</v>
      </c>
      <c r="N51" s="72">
        <f t="shared" si="4"/>
        <v>131</v>
      </c>
      <c r="O51" s="72">
        <f t="shared" si="4"/>
        <v>131</v>
      </c>
      <c r="P51" s="72">
        <f t="shared" si="4"/>
        <v>131</v>
      </c>
      <c r="Q51" s="72">
        <f t="shared" si="4"/>
        <v>131</v>
      </c>
      <c r="R51" s="72">
        <f t="shared" si="4"/>
        <v>131</v>
      </c>
      <c r="S51" s="72">
        <f t="shared" si="4"/>
        <v>131</v>
      </c>
      <c r="T51" s="72">
        <f t="shared" si="4"/>
        <v>131</v>
      </c>
      <c r="U51" s="72">
        <f t="shared" si="4"/>
        <v>131</v>
      </c>
      <c r="V51" s="72">
        <f t="shared" si="4"/>
        <v>131</v>
      </c>
      <c r="W51" s="72">
        <f t="shared" si="4"/>
        <v>131</v>
      </c>
      <c r="X51" s="72">
        <f t="shared" si="4"/>
        <v>131</v>
      </c>
      <c r="Y51" s="72">
        <f t="shared" si="4"/>
        <v>131</v>
      </c>
      <c r="Z51" s="72">
        <f t="shared" si="4"/>
        <v>131</v>
      </c>
      <c r="AA51" s="72">
        <f t="shared" si="4"/>
        <v>131</v>
      </c>
    </row>
    <row r="52" spans="1:27" x14ac:dyDescent="0.2"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spans="1:27" s="83" customFormat="1" ht="34" x14ac:dyDescent="0.4">
      <c r="A53" s="82" t="s">
        <v>56</v>
      </c>
    </row>
    <row r="54" spans="1:27" hidden="1" outlineLevel="1" x14ac:dyDescent="0.2">
      <c r="A54" s="73"/>
      <c r="B54" s="73" t="s">
        <v>148</v>
      </c>
      <c r="C54" s="73" t="s">
        <v>140</v>
      </c>
      <c r="D54" s="73">
        <v>7574.56</v>
      </c>
      <c r="E54" s="73">
        <v>7574.56</v>
      </c>
      <c r="F54" s="73">
        <v>7574.56</v>
      </c>
      <c r="G54" s="73">
        <v>7574.56</v>
      </c>
      <c r="H54" s="73">
        <v>7574.56</v>
      </c>
      <c r="I54" s="73">
        <v>7574.56</v>
      </c>
      <c r="J54" s="73">
        <v>7574.56</v>
      </c>
      <c r="K54" s="73">
        <v>7574.56</v>
      </c>
      <c r="L54" s="73">
        <v>7574.56</v>
      </c>
      <c r="M54" s="73">
        <v>7574.56</v>
      </c>
      <c r="N54" s="73">
        <v>7574.56</v>
      </c>
      <c r="O54" s="73">
        <v>7574.56</v>
      </c>
      <c r="P54" s="73">
        <v>7574.56</v>
      </c>
      <c r="Q54" s="73">
        <v>7574.56</v>
      </c>
      <c r="R54" s="73">
        <v>7574.56</v>
      </c>
      <c r="S54" s="73">
        <v>7574.56</v>
      </c>
      <c r="T54" s="73">
        <v>7574.56</v>
      </c>
      <c r="U54" s="73">
        <v>7574.56</v>
      </c>
      <c r="V54" s="73">
        <v>7574.56</v>
      </c>
      <c r="W54" s="73">
        <v>7574.56</v>
      </c>
      <c r="X54" s="73">
        <v>7574.56</v>
      </c>
      <c r="Y54" s="73">
        <v>7574.56</v>
      </c>
      <c r="Z54" s="73">
        <v>7574.56</v>
      </c>
      <c r="AA54" s="73">
        <v>7574.56</v>
      </c>
    </row>
    <row r="55" spans="1:27" hidden="1" outlineLevel="1" x14ac:dyDescent="0.2">
      <c r="A55" s="73"/>
      <c r="B55" s="73"/>
      <c r="C55" s="73" t="s">
        <v>141</v>
      </c>
      <c r="D55" s="73">
        <v>0</v>
      </c>
      <c r="E55" s="73">
        <v>0</v>
      </c>
      <c r="F55" s="73">
        <v>0</v>
      </c>
      <c r="G55" s="73">
        <v>11361.84</v>
      </c>
      <c r="H55" s="73">
        <v>11361.84</v>
      </c>
      <c r="I55" s="73">
        <v>11361.84</v>
      </c>
      <c r="J55" s="73">
        <v>11361.84</v>
      </c>
      <c r="K55" s="73">
        <v>11361.84</v>
      </c>
      <c r="L55" s="73">
        <v>11361.84</v>
      </c>
      <c r="M55" s="73">
        <v>11361.84</v>
      </c>
      <c r="N55" s="73">
        <v>11361.84</v>
      </c>
      <c r="O55" s="73">
        <v>11361.84</v>
      </c>
      <c r="P55" s="73">
        <v>11361.84</v>
      </c>
      <c r="Q55" s="73">
        <v>11361.84</v>
      </c>
      <c r="R55" s="73">
        <v>11361.84</v>
      </c>
      <c r="S55" s="73">
        <v>11361.84</v>
      </c>
      <c r="T55" s="73">
        <v>11361.84</v>
      </c>
      <c r="U55" s="73">
        <v>11361.84</v>
      </c>
      <c r="V55" s="73">
        <v>11361.84</v>
      </c>
      <c r="W55" s="73">
        <v>11361.84</v>
      </c>
      <c r="X55" s="73">
        <v>11361.84</v>
      </c>
      <c r="Y55" s="73">
        <v>11361.84</v>
      </c>
      <c r="Z55" s="73">
        <v>11361.84</v>
      </c>
      <c r="AA55" s="73">
        <v>11361.84</v>
      </c>
    </row>
    <row r="56" spans="1:27" hidden="1" outlineLevel="1" x14ac:dyDescent="0.2">
      <c r="A56" s="73"/>
      <c r="B56" s="73"/>
      <c r="C56" s="73" t="s">
        <v>23</v>
      </c>
      <c r="D56" s="73">
        <v>0</v>
      </c>
      <c r="E56" s="73">
        <v>0</v>
      </c>
      <c r="F56" s="73">
        <v>0</v>
      </c>
      <c r="G56" s="73">
        <v>0</v>
      </c>
      <c r="H56" s="73">
        <v>0</v>
      </c>
      <c r="I56" s="73">
        <v>121.19296</v>
      </c>
      <c r="J56" s="73">
        <v>121.19296</v>
      </c>
      <c r="K56" s="73">
        <v>121.19296</v>
      </c>
      <c r="L56" s="73">
        <v>121.19296</v>
      </c>
      <c r="M56" s="73">
        <v>121.19296</v>
      </c>
      <c r="N56" s="73">
        <v>121.19296</v>
      </c>
      <c r="O56" s="73">
        <v>121.19296</v>
      </c>
      <c r="P56" s="73">
        <v>121.19296</v>
      </c>
      <c r="Q56" s="73">
        <v>121.19296</v>
      </c>
      <c r="R56" s="73">
        <v>121.19296</v>
      </c>
      <c r="S56" s="73">
        <v>121.19296</v>
      </c>
      <c r="T56" s="73">
        <v>121.19296</v>
      </c>
      <c r="U56" s="73">
        <v>121.19296</v>
      </c>
      <c r="V56" s="73">
        <v>121.19296</v>
      </c>
      <c r="W56" s="73">
        <v>121.19296</v>
      </c>
      <c r="X56" s="73">
        <v>121.19296</v>
      </c>
      <c r="Y56" s="73">
        <v>121.19296</v>
      </c>
      <c r="Z56" s="73">
        <v>121.19296</v>
      </c>
      <c r="AA56" s="73">
        <v>121.19296</v>
      </c>
    </row>
    <row r="57" spans="1:27" collapsed="1" x14ac:dyDescent="0.2">
      <c r="A57" s="73"/>
      <c r="B57" s="73"/>
      <c r="C57" s="73" t="s">
        <v>149</v>
      </c>
      <c r="D57" s="73">
        <v>7574.56</v>
      </c>
      <c r="E57" s="73">
        <v>7574.56</v>
      </c>
      <c r="F57" s="73">
        <v>7574.56</v>
      </c>
      <c r="G57" s="73">
        <v>18936.400000000001</v>
      </c>
      <c r="H57" s="73">
        <v>18936.400000000001</v>
      </c>
      <c r="I57" s="73">
        <v>19057.592960000002</v>
      </c>
      <c r="J57" s="73">
        <v>19057.592960000002</v>
      </c>
      <c r="K57" s="73">
        <v>19057.592960000002</v>
      </c>
      <c r="L57" s="73">
        <v>19057.592960000002</v>
      </c>
      <c r="M57" s="73">
        <v>19057.592960000002</v>
      </c>
      <c r="N57" s="73">
        <v>19057.592960000002</v>
      </c>
      <c r="O57" s="73">
        <v>19057.592960000002</v>
      </c>
      <c r="P57" s="73">
        <v>19057.592960000002</v>
      </c>
      <c r="Q57" s="73">
        <v>19057.592960000002</v>
      </c>
      <c r="R57" s="73">
        <v>19057.592960000002</v>
      </c>
      <c r="S57" s="73">
        <v>19057.592960000002</v>
      </c>
      <c r="T57" s="73">
        <v>19057.592960000002</v>
      </c>
      <c r="U57" s="73">
        <v>19057.592960000002</v>
      </c>
      <c r="V57" s="73">
        <v>19057.592960000002</v>
      </c>
      <c r="W57" s="73">
        <v>19057.592960000002</v>
      </c>
      <c r="X57" s="73">
        <v>19057.592960000002</v>
      </c>
      <c r="Y57" s="73">
        <v>19057.592960000002</v>
      </c>
      <c r="Z57" s="73">
        <v>19057.592960000002</v>
      </c>
      <c r="AA57" s="73">
        <v>19057.592960000002</v>
      </c>
    </row>
    <row r="58" spans="1:27" x14ac:dyDescent="0.2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</row>
    <row r="59" spans="1:27" hidden="1" outlineLevel="1" x14ac:dyDescent="0.2">
      <c r="A59" s="73"/>
      <c r="B59" s="73" t="s">
        <v>95</v>
      </c>
      <c r="C59" s="73" t="s">
        <v>140</v>
      </c>
      <c r="D59" s="73">
        <v>532.29465600000003</v>
      </c>
      <c r="E59" s="73">
        <v>532.29465600000003</v>
      </c>
      <c r="F59" s="73">
        <v>532.29465600000003</v>
      </c>
      <c r="G59" s="73">
        <v>532.29465600000003</v>
      </c>
      <c r="H59" s="73">
        <v>532.29465600000003</v>
      </c>
      <c r="I59" s="73">
        <v>532.29465600000003</v>
      </c>
      <c r="J59" s="73">
        <v>532.29465600000003</v>
      </c>
      <c r="K59" s="73">
        <v>532.29465600000003</v>
      </c>
      <c r="L59" s="73">
        <v>532.29465600000003</v>
      </c>
      <c r="M59" s="73">
        <v>532.29465600000003</v>
      </c>
      <c r="N59" s="73">
        <v>532.29465600000003</v>
      </c>
      <c r="O59" s="73">
        <v>532.29465600000003</v>
      </c>
      <c r="P59" s="73">
        <v>532.29465600000003</v>
      </c>
      <c r="Q59" s="73">
        <v>532.29465600000003</v>
      </c>
      <c r="R59" s="73">
        <v>532.29465600000003</v>
      </c>
      <c r="S59" s="73">
        <v>532.29465600000003</v>
      </c>
      <c r="T59" s="73">
        <v>532.29465600000003</v>
      </c>
      <c r="U59" s="73">
        <v>532.29465600000003</v>
      </c>
      <c r="V59" s="73">
        <v>532.29465600000003</v>
      </c>
      <c r="W59" s="73">
        <v>532.29465600000003</v>
      </c>
      <c r="X59" s="73">
        <v>532.29465600000003</v>
      </c>
      <c r="Y59" s="73">
        <v>532.29465600000003</v>
      </c>
      <c r="Z59" s="73">
        <v>532.29465600000003</v>
      </c>
      <c r="AA59" s="73">
        <v>532.29465600000003</v>
      </c>
    </row>
    <row r="60" spans="1:27" hidden="1" outlineLevel="1" x14ac:dyDescent="0.2">
      <c r="A60" s="73"/>
      <c r="B60" s="73"/>
      <c r="C60" s="73" t="s">
        <v>141</v>
      </c>
      <c r="D60" s="73">
        <v>0</v>
      </c>
      <c r="E60" s="73">
        <v>0</v>
      </c>
      <c r="F60" s="73">
        <v>0</v>
      </c>
      <c r="G60" s="73">
        <v>665.36832000000004</v>
      </c>
      <c r="H60" s="73">
        <v>665.36832000000004</v>
      </c>
      <c r="I60" s="73">
        <v>665.36832000000004</v>
      </c>
      <c r="J60" s="73">
        <v>665.36832000000004</v>
      </c>
      <c r="K60" s="73">
        <v>665.36832000000004</v>
      </c>
      <c r="L60" s="73">
        <v>665.36832000000004</v>
      </c>
      <c r="M60" s="73">
        <v>665.36832000000004</v>
      </c>
      <c r="N60" s="73">
        <v>665.36832000000004</v>
      </c>
      <c r="O60" s="73">
        <v>665.36832000000004</v>
      </c>
      <c r="P60" s="73">
        <v>665.36832000000004</v>
      </c>
      <c r="Q60" s="73">
        <v>665.36832000000004</v>
      </c>
      <c r="R60" s="73">
        <v>665.36832000000004</v>
      </c>
      <c r="S60" s="73">
        <v>665.36832000000004</v>
      </c>
      <c r="T60" s="73">
        <v>665.36832000000004</v>
      </c>
      <c r="U60" s="73">
        <v>665.36832000000004</v>
      </c>
      <c r="V60" s="73">
        <v>665.36832000000004</v>
      </c>
      <c r="W60" s="73">
        <v>665.36832000000004</v>
      </c>
      <c r="X60" s="73">
        <v>665.36832000000004</v>
      </c>
      <c r="Y60" s="73">
        <v>665.36832000000004</v>
      </c>
      <c r="Z60" s="73">
        <v>665.36832000000004</v>
      </c>
      <c r="AA60" s="73">
        <v>665.36832000000004</v>
      </c>
    </row>
    <row r="61" spans="1:27" hidden="1" outlineLevel="1" x14ac:dyDescent="0.2">
      <c r="A61" s="73"/>
      <c r="B61" s="73"/>
      <c r="C61" s="73" t="s">
        <v>23</v>
      </c>
      <c r="D61" s="73">
        <v>0</v>
      </c>
      <c r="E61" s="73">
        <v>0</v>
      </c>
      <c r="F61" s="73">
        <v>0</v>
      </c>
      <c r="G61" s="73">
        <v>0</v>
      </c>
      <c r="H61" s="73">
        <v>0</v>
      </c>
      <c r="I61" s="73">
        <v>532.29465600000003</v>
      </c>
      <c r="J61" s="73">
        <v>532.29465600000003</v>
      </c>
      <c r="K61" s="73">
        <v>532.29465600000003</v>
      </c>
      <c r="L61" s="73">
        <v>532.29465600000003</v>
      </c>
      <c r="M61" s="73">
        <v>532.29465600000003</v>
      </c>
      <c r="N61" s="73">
        <v>532.29465600000003</v>
      </c>
      <c r="O61" s="73">
        <v>532.29465600000003</v>
      </c>
      <c r="P61" s="73">
        <v>532.29465600000003</v>
      </c>
      <c r="Q61" s="73">
        <v>532.29465600000003</v>
      </c>
      <c r="R61" s="73">
        <v>532.29465600000003</v>
      </c>
      <c r="S61" s="73">
        <v>532.29465600000003</v>
      </c>
      <c r="T61" s="73">
        <v>532.29465600000003</v>
      </c>
      <c r="U61" s="73">
        <v>532.29465600000003</v>
      </c>
      <c r="V61" s="73">
        <v>532.29465600000003</v>
      </c>
      <c r="W61" s="73">
        <v>532.29465600000003</v>
      </c>
      <c r="X61" s="73">
        <v>532.29465600000003</v>
      </c>
      <c r="Y61" s="73">
        <v>532.29465600000003</v>
      </c>
      <c r="Z61" s="73">
        <v>532.29465600000003</v>
      </c>
      <c r="AA61" s="73">
        <v>532.29465600000003</v>
      </c>
    </row>
    <row r="62" spans="1:27" collapsed="1" x14ac:dyDescent="0.2">
      <c r="A62" s="73"/>
      <c r="B62" s="73"/>
      <c r="C62" s="73" t="s">
        <v>150</v>
      </c>
      <c r="D62" s="73">
        <v>532.29465600000003</v>
      </c>
      <c r="E62" s="73">
        <v>532.29465600000003</v>
      </c>
      <c r="F62" s="73">
        <v>532.29465600000003</v>
      </c>
      <c r="G62" s="73">
        <v>1197.6629760000001</v>
      </c>
      <c r="H62" s="73">
        <v>1197.6629760000001</v>
      </c>
      <c r="I62" s="73">
        <v>1729.9576320000001</v>
      </c>
      <c r="J62" s="73">
        <v>1729.9576320000001</v>
      </c>
      <c r="K62" s="73">
        <v>1729.9576320000001</v>
      </c>
      <c r="L62" s="73">
        <v>1729.9576320000001</v>
      </c>
      <c r="M62" s="73">
        <v>1729.9576320000001</v>
      </c>
      <c r="N62" s="73">
        <v>1729.9576320000001</v>
      </c>
      <c r="O62" s="73">
        <v>1729.9576320000001</v>
      </c>
      <c r="P62" s="73">
        <v>1729.9576320000001</v>
      </c>
      <c r="Q62" s="73">
        <v>1729.9576320000001</v>
      </c>
      <c r="R62" s="73">
        <v>1729.9576320000001</v>
      </c>
      <c r="S62" s="73">
        <v>1729.9576320000001</v>
      </c>
      <c r="T62" s="73">
        <v>1729.9576320000001</v>
      </c>
      <c r="U62" s="73">
        <v>1729.9576320000001</v>
      </c>
      <c r="V62" s="73">
        <v>1729.9576320000001</v>
      </c>
      <c r="W62" s="73">
        <v>1729.9576320000001</v>
      </c>
      <c r="X62" s="73">
        <v>1729.9576320000001</v>
      </c>
      <c r="Y62" s="73">
        <v>1729.9576320000001</v>
      </c>
      <c r="Z62" s="73">
        <v>1729.9576320000001</v>
      </c>
      <c r="AA62" s="73">
        <v>1729.9576320000001</v>
      </c>
    </row>
    <row r="63" spans="1:27" x14ac:dyDescent="0.2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</row>
    <row r="64" spans="1:27" outlineLevel="1" x14ac:dyDescent="0.2">
      <c r="A64" s="73"/>
      <c r="B64" s="73"/>
      <c r="C64" s="73" t="s">
        <v>193</v>
      </c>
      <c r="D64" s="74">
        <f t="shared" ref="D64:AA64" si="5">D51*$E$7</f>
        <v>2168.8346783999996</v>
      </c>
      <c r="E64" s="74">
        <f t="shared" si="5"/>
        <v>2100.3451622399998</v>
      </c>
      <c r="F64" s="74">
        <f t="shared" si="5"/>
        <v>1940.5362911999998</v>
      </c>
      <c r="G64" s="74">
        <f t="shared" si="5"/>
        <v>4337.6693567999992</v>
      </c>
      <c r="H64" s="74">
        <f t="shared" si="5"/>
        <v>4177.8604857599994</v>
      </c>
      <c r="I64" s="74">
        <f t="shared" si="5"/>
        <v>3858.2427436799999</v>
      </c>
      <c r="J64" s="74">
        <f t="shared" si="5"/>
        <v>3584.2846790399999</v>
      </c>
      <c r="K64" s="74">
        <f t="shared" si="5"/>
        <v>3744.0935500799997</v>
      </c>
      <c r="L64" s="74">
        <f t="shared" si="5"/>
        <v>2990.7088723199995</v>
      </c>
      <c r="M64" s="74">
        <f t="shared" si="5"/>
        <v>2990.7088723199995</v>
      </c>
      <c r="N64" s="74">
        <f t="shared" si="5"/>
        <v>2990.7088723199995</v>
      </c>
      <c r="O64" s="74">
        <f t="shared" si="5"/>
        <v>2990.7088723199995</v>
      </c>
      <c r="P64" s="74">
        <f t="shared" si="5"/>
        <v>2990.7088723199995</v>
      </c>
      <c r="Q64" s="74">
        <f t="shared" si="5"/>
        <v>2990.7088723199995</v>
      </c>
      <c r="R64" s="74">
        <f t="shared" si="5"/>
        <v>2990.7088723199995</v>
      </c>
      <c r="S64" s="74">
        <f t="shared" si="5"/>
        <v>2990.7088723199995</v>
      </c>
      <c r="T64" s="74">
        <f t="shared" si="5"/>
        <v>2990.7088723199995</v>
      </c>
      <c r="U64" s="74">
        <f t="shared" si="5"/>
        <v>2990.7088723199995</v>
      </c>
      <c r="V64" s="74">
        <f t="shared" si="5"/>
        <v>2990.7088723199995</v>
      </c>
      <c r="W64" s="74">
        <f t="shared" si="5"/>
        <v>2990.7088723199995</v>
      </c>
      <c r="X64" s="74">
        <f t="shared" si="5"/>
        <v>2990.7088723199995</v>
      </c>
      <c r="Y64" s="74">
        <f t="shared" si="5"/>
        <v>2990.7088723199995</v>
      </c>
      <c r="Z64" s="74">
        <f t="shared" si="5"/>
        <v>2990.7088723199995</v>
      </c>
      <c r="AA64" s="74">
        <f t="shared" si="5"/>
        <v>2990.7088723199995</v>
      </c>
    </row>
    <row r="65" spans="1:27" x14ac:dyDescent="0.2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</row>
    <row r="66" spans="1:27" x14ac:dyDescent="0.2">
      <c r="A66" s="73"/>
      <c r="B66" s="73"/>
      <c r="C66" s="73" t="s">
        <v>131</v>
      </c>
      <c r="D66" s="74">
        <f t="shared" ref="D66:AA66" si="6">SUM(D57+D62+D64)</f>
        <v>10275.6893344</v>
      </c>
      <c r="E66" s="74">
        <f t="shared" si="6"/>
        <v>10207.19981824</v>
      </c>
      <c r="F66" s="74">
        <f t="shared" si="6"/>
        <v>10047.3909472</v>
      </c>
      <c r="G66" s="74">
        <f t="shared" si="6"/>
        <v>24471.732332799998</v>
      </c>
      <c r="H66" s="74">
        <f t="shared" si="6"/>
        <v>24311.923461760001</v>
      </c>
      <c r="I66" s="74">
        <f t="shared" si="6"/>
        <v>24645.793335680002</v>
      </c>
      <c r="J66" s="74">
        <f t="shared" si="6"/>
        <v>24371.835271040003</v>
      </c>
      <c r="K66" s="74">
        <f t="shared" si="6"/>
        <v>24531.644142080004</v>
      </c>
      <c r="L66" s="74">
        <f t="shared" si="6"/>
        <v>23778.259464320003</v>
      </c>
      <c r="M66" s="74">
        <f t="shared" si="6"/>
        <v>23778.259464320003</v>
      </c>
      <c r="N66" s="74">
        <f t="shared" si="6"/>
        <v>23778.259464320003</v>
      </c>
      <c r="O66" s="74">
        <f t="shared" si="6"/>
        <v>23778.259464320003</v>
      </c>
      <c r="P66" s="74">
        <f t="shared" si="6"/>
        <v>23778.259464320003</v>
      </c>
      <c r="Q66" s="74">
        <f t="shared" si="6"/>
        <v>23778.259464320003</v>
      </c>
      <c r="R66" s="74">
        <f t="shared" si="6"/>
        <v>23778.259464320003</v>
      </c>
      <c r="S66" s="74">
        <f t="shared" si="6"/>
        <v>23778.259464320003</v>
      </c>
      <c r="T66" s="74">
        <f t="shared" si="6"/>
        <v>23778.259464320003</v>
      </c>
      <c r="U66" s="74">
        <f t="shared" si="6"/>
        <v>23778.259464320003</v>
      </c>
      <c r="V66" s="74">
        <f t="shared" si="6"/>
        <v>23778.259464320003</v>
      </c>
      <c r="W66" s="74">
        <f t="shared" si="6"/>
        <v>23778.259464320003</v>
      </c>
      <c r="X66" s="74">
        <f t="shared" si="6"/>
        <v>23778.259464320003</v>
      </c>
      <c r="Y66" s="74">
        <f t="shared" si="6"/>
        <v>23778.259464320003</v>
      </c>
      <c r="Z66" s="74">
        <f t="shared" si="6"/>
        <v>23778.259464320003</v>
      </c>
      <c r="AA66" s="74">
        <f t="shared" si="6"/>
        <v>23778.259464320003</v>
      </c>
    </row>
    <row r="69" spans="1:27" s="12" customFormat="1" ht="34" x14ac:dyDescent="0.4">
      <c r="A69" s="82" t="s">
        <v>57</v>
      </c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</row>
    <row r="70" spans="1:27" hidden="1" outlineLevel="1" x14ac:dyDescent="0.2">
      <c r="A70" s="75"/>
      <c r="B70" s="75" t="s">
        <v>148</v>
      </c>
      <c r="C70" s="75" t="s">
        <v>140</v>
      </c>
      <c r="D70" s="76">
        <v>-228.80000000000004</v>
      </c>
      <c r="E70" s="76">
        <v>-228.80000000000004</v>
      </c>
      <c r="F70" s="76">
        <v>-228.80000000000004</v>
      </c>
      <c r="G70" s="76">
        <v>-228.80000000000004</v>
      </c>
      <c r="H70" s="76">
        <v>-228.80000000000004</v>
      </c>
      <c r="I70" s="76">
        <v>-228.80000000000004</v>
      </c>
      <c r="J70" s="76">
        <v>-228.80000000000004</v>
      </c>
      <c r="K70" s="76">
        <v>-228.80000000000004</v>
      </c>
      <c r="L70" s="76">
        <v>-228.80000000000004</v>
      </c>
      <c r="M70" s="76">
        <v>-228.80000000000004</v>
      </c>
      <c r="N70" s="76">
        <v>-228.80000000000004</v>
      </c>
      <c r="O70" s="76">
        <v>-228.80000000000004</v>
      </c>
      <c r="P70" s="76">
        <v>-228.80000000000004</v>
      </c>
      <c r="Q70" s="76">
        <v>-228.80000000000004</v>
      </c>
      <c r="R70" s="76">
        <v>-228.80000000000004</v>
      </c>
      <c r="S70" s="76">
        <v>-228.80000000000004</v>
      </c>
      <c r="T70" s="76">
        <v>-228.80000000000004</v>
      </c>
      <c r="U70" s="76">
        <v>-228.80000000000004</v>
      </c>
      <c r="V70" s="76">
        <v>-228.80000000000004</v>
      </c>
      <c r="W70" s="76">
        <v>-228.80000000000004</v>
      </c>
      <c r="X70" s="76">
        <v>-228.80000000000004</v>
      </c>
      <c r="Y70" s="76">
        <v>-228.80000000000004</v>
      </c>
      <c r="Z70" s="76">
        <v>-228.80000000000004</v>
      </c>
      <c r="AA70" s="76">
        <v>-228.80000000000004</v>
      </c>
    </row>
    <row r="71" spans="1:27" hidden="1" outlineLevel="1" x14ac:dyDescent="0.2">
      <c r="A71" s="75"/>
      <c r="B71" s="75"/>
      <c r="C71" s="75" t="s">
        <v>141</v>
      </c>
      <c r="D71" s="76">
        <v>0</v>
      </c>
      <c r="E71" s="76">
        <v>0</v>
      </c>
      <c r="F71" s="76">
        <v>0</v>
      </c>
      <c r="G71" s="76">
        <v>-554.47360000000003</v>
      </c>
      <c r="H71" s="76">
        <v>-554.47360000000003</v>
      </c>
      <c r="I71" s="76">
        <v>-554.47360000000003</v>
      </c>
      <c r="J71" s="76">
        <v>-554.47360000000003</v>
      </c>
      <c r="K71" s="76">
        <v>-554.47360000000003</v>
      </c>
      <c r="L71" s="76">
        <v>-554.47360000000003</v>
      </c>
      <c r="M71" s="76">
        <v>-554.47360000000003</v>
      </c>
      <c r="N71" s="76">
        <v>-554.47360000000003</v>
      </c>
      <c r="O71" s="76">
        <v>-554.47360000000003</v>
      </c>
      <c r="P71" s="76">
        <v>-554.47360000000003</v>
      </c>
      <c r="Q71" s="76">
        <v>-554.47360000000003</v>
      </c>
      <c r="R71" s="76">
        <v>-554.47360000000003</v>
      </c>
      <c r="S71" s="76">
        <v>-554.47360000000003</v>
      </c>
      <c r="T71" s="76">
        <v>-554.47360000000003</v>
      </c>
      <c r="U71" s="76">
        <v>-554.47360000000003</v>
      </c>
      <c r="V71" s="76">
        <v>-554.47360000000003</v>
      </c>
      <c r="W71" s="76">
        <v>-554.47360000000003</v>
      </c>
      <c r="X71" s="76">
        <v>-554.47360000000003</v>
      </c>
      <c r="Y71" s="76">
        <v>-554.47360000000003</v>
      </c>
      <c r="Z71" s="76">
        <v>-554.47360000000003</v>
      </c>
      <c r="AA71" s="76">
        <v>-554.47360000000003</v>
      </c>
    </row>
    <row r="72" spans="1:27" hidden="1" outlineLevel="1" x14ac:dyDescent="0.2">
      <c r="A72" s="75"/>
      <c r="B72" s="75"/>
      <c r="C72" s="75" t="s">
        <v>23</v>
      </c>
      <c r="D72" s="76">
        <v>0</v>
      </c>
      <c r="E72" s="76">
        <v>0</v>
      </c>
      <c r="F72" s="76">
        <v>0</v>
      </c>
      <c r="G72" s="76">
        <v>0</v>
      </c>
      <c r="H72" s="76">
        <v>0</v>
      </c>
      <c r="I72" s="76">
        <v>-3.6608000000000005</v>
      </c>
      <c r="J72" s="76">
        <v>-3.6608000000000005</v>
      </c>
      <c r="K72" s="76">
        <v>-3.6608000000000005</v>
      </c>
      <c r="L72" s="76">
        <v>-3.6608000000000005</v>
      </c>
      <c r="M72" s="76">
        <v>-3.6608000000000005</v>
      </c>
      <c r="N72" s="76">
        <v>-3.6608000000000005</v>
      </c>
      <c r="O72" s="76">
        <v>-3.6608000000000005</v>
      </c>
      <c r="P72" s="76">
        <v>-3.6608000000000005</v>
      </c>
      <c r="Q72" s="76">
        <v>-3.6608000000000005</v>
      </c>
      <c r="R72" s="76">
        <v>-3.6608000000000005</v>
      </c>
      <c r="S72" s="76">
        <v>-3.6608000000000005</v>
      </c>
      <c r="T72" s="76">
        <v>-3.6608000000000005</v>
      </c>
      <c r="U72" s="76">
        <v>-3.6608000000000005</v>
      </c>
      <c r="V72" s="76">
        <v>-3.6608000000000005</v>
      </c>
      <c r="W72" s="76">
        <v>-3.6608000000000005</v>
      </c>
      <c r="X72" s="76">
        <v>-3.6608000000000005</v>
      </c>
      <c r="Y72" s="76">
        <v>-3.6608000000000005</v>
      </c>
      <c r="Z72" s="76">
        <v>-3.6608000000000005</v>
      </c>
      <c r="AA72" s="76">
        <v>-3.6608000000000005</v>
      </c>
    </row>
    <row r="73" spans="1:27" collapsed="1" x14ac:dyDescent="0.2">
      <c r="A73" s="75"/>
      <c r="B73" s="75"/>
      <c r="C73" s="75" t="s">
        <v>152</v>
      </c>
      <c r="D73" s="76">
        <v>-228.80000000000004</v>
      </c>
      <c r="E73" s="76">
        <v>-228.80000000000004</v>
      </c>
      <c r="F73" s="76">
        <v>-228.80000000000004</v>
      </c>
      <c r="G73" s="76">
        <v>-783.2736000000001</v>
      </c>
      <c r="H73" s="76">
        <v>-783.2736000000001</v>
      </c>
      <c r="I73" s="76">
        <v>-786.9344000000001</v>
      </c>
      <c r="J73" s="76">
        <v>-786.9344000000001</v>
      </c>
      <c r="K73" s="76">
        <v>-786.9344000000001</v>
      </c>
      <c r="L73" s="76">
        <v>-786.9344000000001</v>
      </c>
      <c r="M73" s="76">
        <v>-786.9344000000001</v>
      </c>
      <c r="N73" s="76">
        <v>-786.9344000000001</v>
      </c>
      <c r="O73" s="76">
        <v>-786.9344000000001</v>
      </c>
      <c r="P73" s="76">
        <v>-786.9344000000001</v>
      </c>
      <c r="Q73" s="76">
        <v>-786.9344000000001</v>
      </c>
      <c r="R73" s="76">
        <v>-786.9344000000001</v>
      </c>
      <c r="S73" s="76">
        <v>-786.9344000000001</v>
      </c>
      <c r="T73" s="76">
        <v>-786.9344000000001</v>
      </c>
      <c r="U73" s="76">
        <v>-786.9344000000001</v>
      </c>
      <c r="V73" s="76">
        <v>-786.9344000000001</v>
      </c>
      <c r="W73" s="76">
        <v>-786.9344000000001</v>
      </c>
      <c r="X73" s="76">
        <v>-786.9344000000001</v>
      </c>
      <c r="Y73" s="76">
        <v>-786.9344000000001</v>
      </c>
      <c r="Z73" s="76">
        <v>-786.9344000000001</v>
      </c>
      <c r="AA73" s="76">
        <v>-786.9344000000001</v>
      </c>
    </row>
    <row r="74" spans="1:27" x14ac:dyDescent="0.2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spans="1:27" hidden="1" outlineLevel="1" x14ac:dyDescent="0.2">
      <c r="A75" s="75"/>
      <c r="B75" s="75" t="s">
        <v>95</v>
      </c>
      <c r="C75" s="75" t="s">
        <v>140</v>
      </c>
      <c r="D75" s="77">
        <v>-443.57888000000003</v>
      </c>
      <c r="E75" s="77">
        <v>-443.57888000000003</v>
      </c>
      <c r="F75" s="77">
        <v>-443.57888000000003</v>
      </c>
      <c r="G75" s="77">
        <v>-443.57888000000003</v>
      </c>
      <c r="H75" s="77">
        <v>-443.57888000000003</v>
      </c>
      <c r="I75" s="77">
        <v>-443.57888000000003</v>
      </c>
      <c r="J75" s="77">
        <v>-443.57888000000003</v>
      </c>
      <c r="K75" s="77">
        <v>-443.57888000000003</v>
      </c>
      <c r="L75" s="77">
        <v>-443.57888000000003</v>
      </c>
      <c r="M75" s="77">
        <v>-443.57888000000003</v>
      </c>
      <c r="N75" s="77">
        <v>-443.57888000000003</v>
      </c>
      <c r="O75" s="77">
        <v>-443.57888000000003</v>
      </c>
      <c r="P75" s="77">
        <v>-443.57888000000003</v>
      </c>
      <c r="Q75" s="77">
        <v>-443.57888000000003</v>
      </c>
      <c r="R75" s="77">
        <v>-443.57888000000003</v>
      </c>
      <c r="S75" s="77">
        <v>-443.57888000000003</v>
      </c>
      <c r="T75" s="77">
        <v>-443.57888000000003</v>
      </c>
      <c r="U75" s="77">
        <v>-443.57888000000003</v>
      </c>
      <c r="V75" s="77">
        <v>-443.57888000000003</v>
      </c>
      <c r="W75" s="77">
        <v>-443.57888000000003</v>
      </c>
      <c r="X75" s="77">
        <v>-443.57888000000003</v>
      </c>
      <c r="Y75" s="77">
        <v>-443.57888000000003</v>
      </c>
      <c r="Z75" s="77">
        <v>-443.57888000000003</v>
      </c>
      <c r="AA75" s="77">
        <v>-443.57888000000003</v>
      </c>
    </row>
    <row r="76" spans="1:27" hidden="1" outlineLevel="1" x14ac:dyDescent="0.2">
      <c r="A76" s="75"/>
      <c r="B76" s="75"/>
      <c r="C76" s="75" t="s">
        <v>141</v>
      </c>
      <c r="D76" s="77">
        <v>0</v>
      </c>
      <c r="E76" s="77">
        <v>0</v>
      </c>
      <c r="F76" s="77">
        <v>0</v>
      </c>
      <c r="G76" s="77">
        <v>-554.47360000000003</v>
      </c>
      <c r="H76" s="77">
        <v>-554.47360000000003</v>
      </c>
      <c r="I76" s="77">
        <v>-554.47360000000003</v>
      </c>
      <c r="J76" s="77">
        <v>-554.47360000000003</v>
      </c>
      <c r="K76" s="77">
        <v>-554.47360000000003</v>
      </c>
      <c r="L76" s="77">
        <v>-554.47360000000003</v>
      </c>
      <c r="M76" s="77">
        <v>-554.47360000000003</v>
      </c>
      <c r="N76" s="77">
        <v>-554.47360000000003</v>
      </c>
      <c r="O76" s="77">
        <v>-554.47360000000003</v>
      </c>
      <c r="P76" s="77">
        <v>-554.47360000000003</v>
      </c>
      <c r="Q76" s="77">
        <v>-554.47360000000003</v>
      </c>
      <c r="R76" s="77">
        <v>-554.47360000000003</v>
      </c>
      <c r="S76" s="77">
        <v>-554.47360000000003</v>
      </c>
      <c r="T76" s="77">
        <v>-554.47360000000003</v>
      </c>
      <c r="U76" s="77">
        <v>-554.47360000000003</v>
      </c>
      <c r="V76" s="77">
        <v>-554.47360000000003</v>
      </c>
      <c r="W76" s="77">
        <v>-554.47360000000003</v>
      </c>
      <c r="X76" s="77">
        <v>-554.47360000000003</v>
      </c>
      <c r="Y76" s="77">
        <v>-554.47360000000003</v>
      </c>
      <c r="Z76" s="77">
        <v>-554.47360000000003</v>
      </c>
      <c r="AA76" s="77">
        <v>-554.47360000000003</v>
      </c>
    </row>
    <row r="77" spans="1:27" hidden="1" outlineLevel="1" x14ac:dyDescent="0.2">
      <c r="A77" s="75"/>
      <c r="B77" s="75"/>
      <c r="C77" s="75" t="s">
        <v>23</v>
      </c>
      <c r="D77" s="77">
        <v>0</v>
      </c>
      <c r="E77" s="77">
        <v>0</v>
      </c>
      <c r="F77" s="77">
        <v>0</v>
      </c>
      <c r="G77" s="77">
        <v>0</v>
      </c>
      <c r="H77" s="77">
        <v>0</v>
      </c>
      <c r="I77" s="77">
        <v>-443.57888000000003</v>
      </c>
      <c r="J77" s="77">
        <v>-443.57888000000003</v>
      </c>
      <c r="K77" s="77">
        <v>-443.57888000000003</v>
      </c>
      <c r="L77" s="77">
        <v>-443.57888000000003</v>
      </c>
      <c r="M77" s="77">
        <v>-443.57888000000003</v>
      </c>
      <c r="N77" s="77">
        <v>-443.57888000000003</v>
      </c>
      <c r="O77" s="77">
        <v>-443.57888000000003</v>
      </c>
      <c r="P77" s="77">
        <v>-443.57888000000003</v>
      </c>
      <c r="Q77" s="77">
        <v>-443.57888000000003</v>
      </c>
      <c r="R77" s="77">
        <v>-443.57888000000003</v>
      </c>
      <c r="S77" s="77">
        <v>-443.57888000000003</v>
      </c>
      <c r="T77" s="77">
        <v>-443.57888000000003</v>
      </c>
      <c r="U77" s="77">
        <v>-443.57888000000003</v>
      </c>
      <c r="V77" s="77">
        <v>-443.57888000000003</v>
      </c>
      <c r="W77" s="77">
        <v>-443.57888000000003</v>
      </c>
      <c r="X77" s="77">
        <v>-443.57888000000003</v>
      </c>
      <c r="Y77" s="77">
        <v>-443.57888000000003</v>
      </c>
      <c r="Z77" s="77">
        <v>-443.57888000000003</v>
      </c>
      <c r="AA77" s="77">
        <v>-443.57888000000003</v>
      </c>
    </row>
    <row r="78" spans="1:27" collapsed="1" x14ac:dyDescent="0.2">
      <c r="A78" s="75"/>
      <c r="B78" s="75"/>
      <c r="C78" s="75" t="s">
        <v>153</v>
      </c>
      <c r="D78" s="77">
        <v>-443.57888000000003</v>
      </c>
      <c r="E78" s="77">
        <v>-443.57888000000003</v>
      </c>
      <c r="F78" s="77">
        <v>-443.57888000000003</v>
      </c>
      <c r="G78" s="77">
        <v>-998.05248000000006</v>
      </c>
      <c r="H78" s="77">
        <v>-998.05248000000006</v>
      </c>
      <c r="I78" s="77">
        <v>-1441.6313600000001</v>
      </c>
      <c r="J78" s="77">
        <v>-1441.6313600000001</v>
      </c>
      <c r="K78" s="77">
        <v>-1441.6313600000001</v>
      </c>
      <c r="L78" s="77">
        <v>-1441.6313600000001</v>
      </c>
      <c r="M78" s="77">
        <v>-1441.6313600000001</v>
      </c>
      <c r="N78" s="77">
        <v>-1441.6313600000001</v>
      </c>
      <c r="O78" s="77">
        <v>-1441.6313600000001</v>
      </c>
      <c r="P78" s="77">
        <v>-1441.6313600000001</v>
      </c>
      <c r="Q78" s="77">
        <v>-1441.6313600000001</v>
      </c>
      <c r="R78" s="77">
        <v>-1441.6313600000001</v>
      </c>
      <c r="S78" s="77">
        <v>-1441.6313600000001</v>
      </c>
      <c r="T78" s="77">
        <v>-1441.6313600000001</v>
      </c>
      <c r="U78" s="77">
        <v>-1441.6313600000001</v>
      </c>
      <c r="V78" s="77">
        <v>-1441.6313600000001</v>
      </c>
      <c r="W78" s="77">
        <v>-1441.6313600000001</v>
      </c>
      <c r="X78" s="77">
        <v>-1441.6313600000001</v>
      </c>
      <c r="Y78" s="77">
        <v>-1441.6313600000001</v>
      </c>
      <c r="Z78" s="77">
        <v>-1441.6313600000001</v>
      </c>
      <c r="AA78" s="77">
        <v>-1441.6313600000001</v>
      </c>
    </row>
    <row r="79" spans="1:27" x14ac:dyDescent="0.2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spans="1:27" x14ac:dyDescent="0.2">
      <c r="A80" s="75"/>
      <c r="B80" s="75"/>
      <c r="C80" s="75" t="s">
        <v>194</v>
      </c>
      <c r="D80" s="77">
        <f t="shared" ref="D80:AA80" si="7">-D51*$E$8</f>
        <v>-1807.3622319999999</v>
      </c>
      <c r="E80" s="78">
        <f t="shared" si="7"/>
        <v>-1750.2876351999998</v>
      </c>
      <c r="F80" s="78">
        <f t="shared" si="7"/>
        <v>-1617.1135759999997</v>
      </c>
      <c r="G80" s="78">
        <f t="shared" si="7"/>
        <v>-3614.7244639999999</v>
      </c>
      <c r="H80" s="78">
        <f t="shared" si="7"/>
        <v>-3481.5504047999998</v>
      </c>
      <c r="I80" s="78">
        <f t="shared" si="7"/>
        <v>-3215.2022863999996</v>
      </c>
      <c r="J80" s="78">
        <f t="shared" si="7"/>
        <v>-2986.9038991999996</v>
      </c>
      <c r="K80" s="78">
        <f t="shared" si="7"/>
        <v>-3120.0779583999997</v>
      </c>
      <c r="L80" s="78">
        <f t="shared" si="7"/>
        <v>-2492.2573935999999</v>
      </c>
      <c r="M80" s="78">
        <f t="shared" si="7"/>
        <v>-2492.2573935999999</v>
      </c>
      <c r="N80" s="78">
        <f t="shared" si="7"/>
        <v>-2492.2573935999999</v>
      </c>
      <c r="O80" s="78">
        <f t="shared" si="7"/>
        <v>-2492.2573935999999</v>
      </c>
      <c r="P80" s="78">
        <f t="shared" si="7"/>
        <v>-2492.2573935999999</v>
      </c>
      <c r="Q80" s="78">
        <f t="shared" si="7"/>
        <v>-2492.2573935999999</v>
      </c>
      <c r="R80" s="78">
        <f t="shared" si="7"/>
        <v>-2492.2573935999999</v>
      </c>
      <c r="S80" s="78">
        <f t="shared" si="7"/>
        <v>-2492.2573935999999</v>
      </c>
      <c r="T80" s="78">
        <f t="shared" si="7"/>
        <v>-2492.2573935999999</v>
      </c>
      <c r="U80" s="78">
        <f t="shared" si="7"/>
        <v>-2492.2573935999999</v>
      </c>
      <c r="V80" s="78">
        <f t="shared" si="7"/>
        <v>-2492.2573935999999</v>
      </c>
      <c r="W80" s="78">
        <f t="shared" si="7"/>
        <v>-2492.2573935999999</v>
      </c>
      <c r="X80" s="78">
        <f t="shared" si="7"/>
        <v>-2492.2573935999999</v>
      </c>
      <c r="Y80" s="78">
        <f t="shared" si="7"/>
        <v>-2492.2573935999999</v>
      </c>
      <c r="Z80" s="78">
        <f t="shared" si="7"/>
        <v>-2492.2573935999999</v>
      </c>
      <c r="AA80" s="78">
        <f t="shared" si="7"/>
        <v>-2492.2573935999999</v>
      </c>
    </row>
    <row r="81" spans="1:27" x14ac:dyDescent="0.2">
      <c r="A81" s="75"/>
      <c r="B81" s="75"/>
      <c r="C81" s="75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</row>
    <row r="82" spans="1:27" x14ac:dyDescent="0.2">
      <c r="A82" s="75"/>
      <c r="B82" s="75"/>
      <c r="C82" s="75" t="s">
        <v>126</v>
      </c>
      <c r="D82" s="77">
        <f t="shared" ref="D82:AA82" si="8">D73+D78+D80</f>
        <v>-2479.7411120000002</v>
      </c>
      <c r="E82" s="77">
        <f t="shared" si="8"/>
        <v>-2422.6665152</v>
      </c>
      <c r="F82" s="77">
        <f t="shared" si="8"/>
        <v>-2289.4924559999999</v>
      </c>
      <c r="G82" s="77">
        <f t="shared" si="8"/>
        <v>-5396.0505439999997</v>
      </c>
      <c r="H82" s="77">
        <f t="shared" si="8"/>
        <v>-5262.8764848000001</v>
      </c>
      <c r="I82" s="77">
        <f t="shared" si="8"/>
        <v>-5443.7680464000005</v>
      </c>
      <c r="J82" s="77">
        <f t="shared" si="8"/>
        <v>-5215.4696592</v>
      </c>
      <c r="K82" s="77">
        <f t="shared" si="8"/>
        <v>-5348.6437184000006</v>
      </c>
      <c r="L82" s="77">
        <f t="shared" si="8"/>
        <v>-4720.8231536000003</v>
      </c>
      <c r="M82" s="77">
        <f t="shared" si="8"/>
        <v>-4720.8231536000003</v>
      </c>
      <c r="N82" s="77">
        <f t="shared" si="8"/>
        <v>-4720.8231536000003</v>
      </c>
      <c r="O82" s="77">
        <f t="shared" si="8"/>
        <v>-4720.8231536000003</v>
      </c>
      <c r="P82" s="77">
        <f t="shared" si="8"/>
        <v>-4720.8231536000003</v>
      </c>
      <c r="Q82" s="77">
        <f t="shared" si="8"/>
        <v>-4720.8231536000003</v>
      </c>
      <c r="R82" s="77">
        <f t="shared" si="8"/>
        <v>-4720.8231536000003</v>
      </c>
      <c r="S82" s="77">
        <f t="shared" si="8"/>
        <v>-4720.8231536000003</v>
      </c>
      <c r="T82" s="77">
        <f t="shared" si="8"/>
        <v>-4720.8231536000003</v>
      </c>
      <c r="U82" s="77">
        <f t="shared" si="8"/>
        <v>-4720.8231536000003</v>
      </c>
      <c r="V82" s="77">
        <f t="shared" si="8"/>
        <v>-4720.8231536000003</v>
      </c>
      <c r="W82" s="77">
        <f t="shared" si="8"/>
        <v>-4720.8231536000003</v>
      </c>
      <c r="X82" s="77">
        <f t="shared" si="8"/>
        <v>-4720.8231536000003</v>
      </c>
      <c r="Y82" s="77">
        <f t="shared" si="8"/>
        <v>-4720.8231536000003</v>
      </c>
      <c r="Z82" s="77">
        <f t="shared" si="8"/>
        <v>-4720.8231536000003</v>
      </c>
      <c r="AA82" s="77">
        <f t="shared" si="8"/>
        <v>-4720.8231536000003</v>
      </c>
    </row>
    <row r="83" spans="1:27" x14ac:dyDescent="0.2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spans="1:27" hidden="1" outlineLevel="1" x14ac:dyDescent="0.2">
      <c r="A84" s="75"/>
      <c r="B84" s="75" t="s">
        <v>155</v>
      </c>
      <c r="C84" s="75" t="s">
        <v>140</v>
      </c>
      <c r="D84" s="77">
        <v>-720</v>
      </c>
      <c r="E84" s="77">
        <v>-720</v>
      </c>
      <c r="F84" s="77">
        <v>-720</v>
      </c>
      <c r="G84" s="77">
        <v>-720</v>
      </c>
      <c r="H84" s="77">
        <v>-720</v>
      </c>
      <c r="I84" s="77">
        <v>-720</v>
      </c>
      <c r="J84" s="77">
        <v>-720</v>
      </c>
      <c r="K84" s="77">
        <v>-720</v>
      </c>
      <c r="L84" s="77">
        <v>-720</v>
      </c>
      <c r="M84" s="77">
        <v>-720</v>
      </c>
      <c r="N84" s="77">
        <v>-720</v>
      </c>
      <c r="O84" s="77">
        <v>-720</v>
      </c>
      <c r="P84" s="77">
        <v>-720</v>
      </c>
      <c r="Q84" s="77">
        <v>-720</v>
      </c>
      <c r="R84" s="77">
        <v>-720</v>
      </c>
      <c r="S84" s="77">
        <v>-720</v>
      </c>
      <c r="T84" s="77">
        <v>-720</v>
      </c>
      <c r="U84" s="77">
        <v>-720</v>
      </c>
      <c r="V84" s="77">
        <v>-720</v>
      </c>
      <c r="W84" s="77">
        <v>-720</v>
      </c>
      <c r="X84" s="77">
        <v>-720</v>
      </c>
      <c r="Y84" s="77">
        <v>-720</v>
      </c>
      <c r="Z84" s="77">
        <v>-720</v>
      </c>
      <c r="AA84" s="77">
        <v>-720</v>
      </c>
    </row>
    <row r="85" spans="1:27" hidden="1" outlineLevel="1" x14ac:dyDescent="0.2">
      <c r="A85" s="75"/>
      <c r="B85" s="75"/>
      <c r="C85" s="75" t="s">
        <v>141</v>
      </c>
      <c r="D85" s="77">
        <v>0</v>
      </c>
      <c r="E85" s="77">
        <v>0</v>
      </c>
      <c r="F85" s="77">
        <v>0</v>
      </c>
      <c r="G85" s="77">
        <v>-720</v>
      </c>
      <c r="H85" s="77">
        <v>-720</v>
      </c>
      <c r="I85" s="77">
        <v>-720</v>
      </c>
      <c r="J85" s="77">
        <v>-720</v>
      </c>
      <c r="K85" s="77">
        <v>-720</v>
      </c>
      <c r="L85" s="77">
        <v>-720</v>
      </c>
      <c r="M85" s="77">
        <v>-720</v>
      </c>
      <c r="N85" s="77">
        <v>-720</v>
      </c>
      <c r="O85" s="77">
        <v>-720</v>
      </c>
      <c r="P85" s="77">
        <v>-720</v>
      </c>
      <c r="Q85" s="77">
        <v>-720</v>
      </c>
      <c r="R85" s="77">
        <v>-720</v>
      </c>
      <c r="S85" s="77">
        <v>-720</v>
      </c>
      <c r="T85" s="77">
        <v>-720</v>
      </c>
      <c r="U85" s="77">
        <v>-720</v>
      </c>
      <c r="V85" s="77">
        <v>-720</v>
      </c>
      <c r="W85" s="77">
        <v>-720</v>
      </c>
      <c r="X85" s="77">
        <v>-720</v>
      </c>
      <c r="Y85" s="77">
        <v>-720</v>
      </c>
      <c r="Z85" s="77">
        <v>-720</v>
      </c>
      <c r="AA85" s="77">
        <v>-720</v>
      </c>
    </row>
    <row r="86" spans="1:27" hidden="1" outlineLevel="1" x14ac:dyDescent="0.2">
      <c r="A86" s="75"/>
      <c r="B86" s="75"/>
      <c r="C86" s="75" t="s">
        <v>23</v>
      </c>
      <c r="D86" s="77">
        <v>0</v>
      </c>
      <c r="E86" s="77">
        <v>0</v>
      </c>
      <c r="F86" s="77">
        <v>0</v>
      </c>
      <c r="G86" s="77">
        <v>0</v>
      </c>
      <c r="H86" s="77">
        <v>0</v>
      </c>
      <c r="I86" s="77">
        <v>-720</v>
      </c>
      <c r="J86" s="77">
        <v>-720</v>
      </c>
      <c r="K86" s="77">
        <v>-720</v>
      </c>
      <c r="L86" s="77">
        <v>-720</v>
      </c>
      <c r="M86" s="77">
        <v>-720</v>
      </c>
      <c r="N86" s="77">
        <v>-720</v>
      </c>
      <c r="O86" s="77">
        <v>-720</v>
      </c>
      <c r="P86" s="77">
        <v>-720</v>
      </c>
      <c r="Q86" s="77">
        <v>-720</v>
      </c>
      <c r="R86" s="77">
        <v>-720</v>
      </c>
      <c r="S86" s="77">
        <v>-720</v>
      </c>
      <c r="T86" s="77">
        <v>-720</v>
      </c>
      <c r="U86" s="77">
        <v>-720</v>
      </c>
      <c r="V86" s="77">
        <v>-720</v>
      </c>
      <c r="W86" s="77">
        <v>-720</v>
      </c>
      <c r="X86" s="77">
        <v>-720</v>
      </c>
      <c r="Y86" s="77">
        <v>-720</v>
      </c>
      <c r="Z86" s="77">
        <v>-720</v>
      </c>
      <c r="AA86" s="77">
        <v>-720</v>
      </c>
    </row>
    <row r="87" spans="1:27" collapsed="1" x14ac:dyDescent="0.2">
      <c r="A87" s="75"/>
      <c r="B87" s="75"/>
      <c r="C87" s="75" t="s">
        <v>156</v>
      </c>
      <c r="D87" s="77">
        <v>-720</v>
      </c>
      <c r="E87" s="77">
        <v>-720</v>
      </c>
      <c r="F87" s="77">
        <v>-720</v>
      </c>
      <c r="G87" s="77">
        <v>-1440</v>
      </c>
      <c r="H87" s="77">
        <v>-1440</v>
      </c>
      <c r="I87" s="77">
        <v>-2160</v>
      </c>
      <c r="J87" s="77">
        <v>-2160</v>
      </c>
      <c r="K87" s="77">
        <v>-2160</v>
      </c>
      <c r="L87" s="77">
        <v>-2160</v>
      </c>
      <c r="M87" s="77">
        <v>-2160</v>
      </c>
      <c r="N87" s="77">
        <v>-2160</v>
      </c>
      <c r="O87" s="77">
        <v>-2160</v>
      </c>
      <c r="P87" s="77">
        <v>-2160</v>
      </c>
      <c r="Q87" s="77">
        <v>-2160</v>
      </c>
      <c r="R87" s="77">
        <v>-2160</v>
      </c>
      <c r="S87" s="77">
        <v>-2160</v>
      </c>
      <c r="T87" s="77">
        <v>-2160</v>
      </c>
      <c r="U87" s="77">
        <v>-2160</v>
      </c>
      <c r="V87" s="77">
        <v>-2160</v>
      </c>
      <c r="W87" s="77">
        <v>-2160</v>
      </c>
      <c r="X87" s="77">
        <v>-2160</v>
      </c>
      <c r="Y87" s="77">
        <v>-2160</v>
      </c>
      <c r="Z87" s="77">
        <v>-2160</v>
      </c>
      <c r="AA87" s="77">
        <v>-2160</v>
      </c>
    </row>
    <row r="88" spans="1:27" x14ac:dyDescent="0.2">
      <c r="A88" s="75"/>
      <c r="B88" s="75"/>
      <c r="C88" s="75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</row>
    <row r="89" spans="1:27" x14ac:dyDescent="0.2">
      <c r="C89" s="12" t="s">
        <v>130</v>
      </c>
      <c r="D89" s="40">
        <f t="shared" ref="D89:AA89" si="9">D82+D87</f>
        <v>-3199.7411120000002</v>
      </c>
      <c r="E89" s="40">
        <f t="shared" si="9"/>
        <v>-3142.6665152</v>
      </c>
      <c r="F89" s="40">
        <f t="shared" si="9"/>
        <v>-3009.4924559999999</v>
      </c>
      <c r="G89" s="40">
        <f t="shared" si="9"/>
        <v>-6836.0505439999997</v>
      </c>
      <c r="H89" s="40">
        <f t="shared" si="9"/>
        <v>-6702.8764848000001</v>
      </c>
      <c r="I89" s="40">
        <f t="shared" si="9"/>
        <v>-7603.7680464000005</v>
      </c>
      <c r="J89" s="40">
        <f t="shared" si="9"/>
        <v>-7375.4696592</v>
      </c>
      <c r="K89" s="40">
        <f t="shared" si="9"/>
        <v>-7508.6437184000006</v>
      </c>
      <c r="L89" s="40">
        <f t="shared" si="9"/>
        <v>-6880.8231536000003</v>
      </c>
      <c r="M89" s="40">
        <f t="shared" si="9"/>
        <v>-6880.8231536000003</v>
      </c>
      <c r="N89" s="40">
        <f t="shared" si="9"/>
        <v>-6880.8231536000003</v>
      </c>
      <c r="O89" s="40">
        <f t="shared" si="9"/>
        <v>-6880.8231536000003</v>
      </c>
      <c r="P89" s="40">
        <f t="shared" si="9"/>
        <v>-6880.8231536000003</v>
      </c>
      <c r="Q89" s="40">
        <f t="shared" si="9"/>
        <v>-6880.8231536000003</v>
      </c>
      <c r="R89" s="40">
        <f t="shared" si="9"/>
        <v>-6880.8231536000003</v>
      </c>
      <c r="S89" s="40">
        <f t="shared" si="9"/>
        <v>-6880.8231536000003</v>
      </c>
      <c r="T89" s="40">
        <f t="shared" si="9"/>
        <v>-6880.8231536000003</v>
      </c>
      <c r="U89" s="40">
        <f t="shared" si="9"/>
        <v>-6880.8231536000003</v>
      </c>
      <c r="V89" s="40">
        <f t="shared" si="9"/>
        <v>-6880.8231536000003</v>
      </c>
      <c r="W89" s="40">
        <f t="shared" si="9"/>
        <v>-6880.8231536000003</v>
      </c>
      <c r="X89" s="40">
        <f t="shared" si="9"/>
        <v>-6880.8231536000003</v>
      </c>
      <c r="Y89" s="40">
        <f t="shared" si="9"/>
        <v>-6880.8231536000003</v>
      </c>
      <c r="Z89" s="40">
        <f t="shared" si="9"/>
        <v>-6880.8231536000003</v>
      </c>
      <c r="AA89" s="40">
        <f t="shared" si="9"/>
        <v>-6880.8231536000003</v>
      </c>
    </row>
    <row r="91" spans="1:27" s="12" customFormat="1" x14ac:dyDescent="0.2"/>
    <row r="92" spans="1:27" s="85" customFormat="1" ht="34" x14ac:dyDescent="0.4">
      <c r="A92" s="85" t="s">
        <v>157</v>
      </c>
    </row>
    <row r="93" spans="1:27" x14ac:dyDescent="0.2">
      <c r="C93" s="31"/>
      <c r="D93" s="68">
        <f t="shared" ref="D93:AA93" si="10">D66-D89</f>
        <v>13475.4304464</v>
      </c>
      <c r="E93" s="68">
        <f t="shared" si="10"/>
        <v>13349.866333440001</v>
      </c>
      <c r="F93" s="68">
        <f t="shared" si="10"/>
        <v>13056.8834032</v>
      </c>
      <c r="G93" s="68">
        <f t="shared" si="10"/>
        <v>31307.782876799996</v>
      </c>
      <c r="H93" s="68">
        <f t="shared" si="10"/>
        <v>31014.799946560001</v>
      </c>
      <c r="I93" s="68">
        <f t="shared" si="10"/>
        <v>32249.561382080003</v>
      </c>
      <c r="J93" s="68">
        <f t="shared" si="10"/>
        <v>31747.304930240003</v>
      </c>
      <c r="K93" s="68">
        <f t="shared" si="10"/>
        <v>32040.287860480006</v>
      </c>
      <c r="L93" s="68">
        <f t="shared" si="10"/>
        <v>30659.082617920001</v>
      </c>
      <c r="M93" s="68">
        <f t="shared" si="10"/>
        <v>30659.082617920001</v>
      </c>
      <c r="N93" s="68">
        <f t="shared" si="10"/>
        <v>30659.082617920001</v>
      </c>
      <c r="O93" s="68">
        <f t="shared" si="10"/>
        <v>30659.082617920001</v>
      </c>
      <c r="P93" s="68">
        <f t="shared" si="10"/>
        <v>30659.082617920001</v>
      </c>
      <c r="Q93" s="68">
        <f t="shared" si="10"/>
        <v>30659.082617920001</v>
      </c>
      <c r="R93" s="68">
        <f t="shared" si="10"/>
        <v>30659.082617920001</v>
      </c>
      <c r="S93" s="68">
        <f t="shared" si="10"/>
        <v>30659.082617920001</v>
      </c>
      <c r="T93" s="68">
        <f t="shared" si="10"/>
        <v>30659.082617920001</v>
      </c>
      <c r="U93" s="68">
        <f t="shared" si="10"/>
        <v>30659.082617920001</v>
      </c>
      <c r="V93" s="68">
        <f t="shared" si="10"/>
        <v>30659.082617920001</v>
      </c>
      <c r="W93" s="68">
        <f t="shared" si="10"/>
        <v>30659.082617920001</v>
      </c>
      <c r="X93" s="68">
        <f t="shared" si="10"/>
        <v>30659.082617920001</v>
      </c>
      <c r="Y93" s="68">
        <f t="shared" si="10"/>
        <v>30659.082617920001</v>
      </c>
      <c r="Z93" s="68">
        <f t="shared" si="10"/>
        <v>30659.082617920001</v>
      </c>
      <c r="AA93" s="68">
        <f t="shared" si="10"/>
        <v>30659.082617920001</v>
      </c>
    </row>
    <row r="94" spans="1:27" x14ac:dyDescent="0.2">
      <c r="B94" t="s">
        <v>195</v>
      </c>
      <c r="C94" s="10">
        <f>SUM(D93:O93)</f>
        <v>320878.24765088002</v>
      </c>
    </row>
    <row r="95" spans="1:27" x14ac:dyDescent="0.2">
      <c r="B95" t="s">
        <v>196</v>
      </c>
      <c r="C95" s="10">
        <f>SUM(P93:AA93)</f>
        <v>367908.99141504004</v>
      </c>
    </row>
    <row r="97" spans="1:3" x14ac:dyDescent="0.2">
      <c r="A97" s="84" t="s">
        <v>197</v>
      </c>
      <c r="B97" s="84"/>
      <c r="C97" s="84"/>
    </row>
    <row r="98" spans="1:3" x14ac:dyDescent="0.2">
      <c r="A98" t="s">
        <v>195</v>
      </c>
      <c r="B98" t="str">
        <f>IF(C94&gt;'Combine revenue'!C76,"Yes","N0")</f>
        <v>Yes</v>
      </c>
    </row>
    <row r="99" spans="1:3" x14ac:dyDescent="0.2">
      <c r="A99" t="s">
        <v>196</v>
      </c>
      <c r="B99" t="str">
        <f>IF(C95&gt;'Combine revenue'!C77,"Yes","N0")</f>
        <v>Yes</v>
      </c>
    </row>
  </sheetData>
  <mergeCells count="6">
    <mergeCell ref="D6:I6"/>
    <mergeCell ref="A53:XFD53"/>
    <mergeCell ref="A69:AA69"/>
    <mergeCell ref="A97:C97"/>
    <mergeCell ref="A92:XFD92"/>
    <mergeCell ref="A20:XF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unit economics</vt:lpstr>
      <vt:lpstr>Social media Channels</vt:lpstr>
      <vt:lpstr>2 years GP projections (FB)</vt:lpstr>
      <vt:lpstr>Surprise box</vt:lpstr>
      <vt:lpstr>Growth Plan</vt:lpstr>
      <vt:lpstr>Facebook</vt:lpstr>
      <vt:lpstr>Youtube</vt:lpstr>
      <vt:lpstr>IG</vt:lpstr>
      <vt:lpstr>Combine revenue</vt:lpstr>
      <vt:lpstr>Subscription Premium</vt:lpstr>
      <vt:lpstr>F_PurchasePercent</vt:lpstr>
      <vt:lpstr>F_Trafficperhour</vt:lpstr>
      <vt:lpstr>F_viewpercent</vt:lpstr>
      <vt:lpstr>I_PurchasePercent</vt:lpstr>
      <vt:lpstr>I_trafficperhour</vt:lpstr>
      <vt:lpstr>I_viewpercent</vt:lpstr>
      <vt:lpstr>Trafficperhour</vt:lpstr>
      <vt:lpstr>Y_PurchasePercent</vt:lpstr>
      <vt:lpstr>Y_trafficperhour</vt:lpstr>
      <vt:lpstr>Y_viewpercent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Eaint Thiri</dc:creator>
  <cp:lastModifiedBy>Eaint Thiri</cp:lastModifiedBy>
  <dcterms:created xsi:type="dcterms:W3CDTF">2021-01-24T07:44:19Z</dcterms:created>
  <dcterms:modified xsi:type="dcterms:W3CDTF">2021-05-05T19:03:40Z</dcterms:modified>
</cp:coreProperties>
</file>