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Global" sheetId="1" r:id="rId1"/>
    <sheet name="World" sheetId="2" r:id="rId2"/>
    <sheet name="Europe" sheetId="3" r:id="rId3"/>
    <sheet name="Catalonia" sheetId="4" r:id="rId4"/>
    <sheet name="Hoja1" sheetId="5" r:id="rId5"/>
  </sheets>
  <definedNames>
    <definedName name="bateries_ratio_2w_E" localSheetId="0">Global!$B$38</definedName>
    <definedName name="bateries_ratio_bus_E" localSheetId="0">Global!$B$36</definedName>
    <definedName name="bateries_ratio_hib_bus" localSheetId="0">Global!$B$37</definedName>
    <definedName name="bateries_ratio_hib_hv" localSheetId="0">Global!$B$35</definedName>
    <definedName name="bateries_ratio_hib_lv" localSheetId="0">Global!$B$34</definedName>
    <definedName name="efficiency_tkm_liquids">World!$B$39:$D$39</definedName>
    <definedName name="EJ_pkm_liquids" localSheetId="0">Global!$B$25:$E$25</definedName>
    <definedName name="EJ_tkm_liquids" localSheetId="0">Global!$B$24:$D$24</definedName>
    <definedName name="elec_2w" localSheetId="1">World!$B$94</definedName>
    <definedName name="end_historical_data" localSheetId="3">Catalonia!$B$6</definedName>
    <definedName name="end_historical_data" localSheetId="2">Europe!$B$6</definedName>
    <definedName name="end_historical_data" localSheetId="1">World!$B$7</definedName>
    <definedName name="end_historicla_data">World!$B$7</definedName>
    <definedName name="energy_initial_inland_transport" localSheetId="3">Catalonia!$B$94:$B$106</definedName>
    <definedName name="energy_initial_inland_transport" localSheetId="2">Europe!$B$103:$B$115</definedName>
    <definedName name="energy_initial_inland_transport" localSheetId="1">World!$B$96:$B$108</definedName>
    <definedName name="H_4_wheels_hyb" localSheetId="3">Catalonia!$B$41</definedName>
    <definedName name="H_4_wheels_hyb" localSheetId="1">World!$B$51</definedName>
    <definedName name="H_4wheels_elec" localSheetId="3">Catalonia!$B$40</definedName>
    <definedName name="H_4wheels_elec" localSheetId="2">Europe!$B$42</definedName>
    <definedName name="H_4wheels_elec" localSheetId="1">World!$B$50</definedName>
    <definedName name="H_4wheels_hyb" localSheetId="2">Europe!$B$43</definedName>
    <definedName name="H_4wheels_hyb" localSheetId="1">World!$B$45</definedName>
    <definedName name="historic_pkm_GDP" localSheetId="3">Catalonia!$B$14:$V$14</definedName>
    <definedName name="historic_pkm_GDP" localSheetId="2">Europe!$B$15:$V$15</definedName>
    <definedName name="historic_pkm_GDP" localSheetId="1">World!$B$15:$V$15</definedName>
    <definedName name="historic_tkm_GDP" localSheetId="3">Catalonia!$B$9:$V$9</definedName>
    <definedName name="historic_tkm_GDP" localSheetId="2">Europe!$B$10:$V$10</definedName>
    <definedName name="historic_tkm_GDP" localSheetId="1">World!$B$10:$V$10</definedName>
    <definedName name="initial_com_veh_electr_hyb" localSheetId="1">World!$B$75:$B$76</definedName>
    <definedName name="initial_economy_transport_pkm" localSheetId="3">Catalonia!$B$112</definedName>
    <definedName name="initial_economy_transport_pkm" localSheetId="2">Europe!#REF!</definedName>
    <definedName name="initial_economy_transport_pkm" localSheetId="1">World!#REF!</definedName>
    <definedName name="initial_economy_transport_tkm" localSheetId="3">Catalonia!$B$111</definedName>
    <definedName name="initial_economy_transport_tkm" localSheetId="2">Europe!$B$120</definedName>
    <definedName name="initial_economy_transport_tkm" localSheetId="1">World!$B$113</definedName>
    <definedName name="initial_ei_households_transport" localSheetId="3">Catalonia!$B$118:$B$122</definedName>
    <definedName name="initial_ei_households_transport" localSheetId="2">Europe!$B$128:$B$132</definedName>
    <definedName name="initial_ei_households_transport" localSheetId="1">World!$B$128:$B$132</definedName>
    <definedName name="initial_energy_intensity_households_transport" localSheetId="3">Catalonia!$B$118:$B$121</definedName>
    <definedName name="initial_energy_intensity_households_transport" localSheetId="1">World!$B$121:$B$125</definedName>
    <definedName name="initial_fuel_share_air_pkm" localSheetId="3">Catalonia!$D$30:$D$33</definedName>
    <definedName name="initial_fuel_share_air_pkm" localSheetId="2">Europe!$D$31:$D$34</definedName>
    <definedName name="initial_fuel_share_air_pkm" localSheetId="1">World!$D$31:$D$34</definedName>
    <definedName name="initial_fuel_share_air_tkm" localSheetId="3">Catalonia!$C$30:$C$33</definedName>
    <definedName name="initial_fuel_share_air_tkm" localSheetId="2">Europe!$C$31:$C$34</definedName>
    <definedName name="initial_fuel_share_air_tkm" localSheetId="1">World!$C$31:$C$34</definedName>
    <definedName name="initial_fuel_share_households_pkm" localSheetId="3">Catalonia!$D$34:$D$37</definedName>
    <definedName name="initial_fuel_share_households_pkm" localSheetId="2">Europe!$D$35:$D$38</definedName>
    <definedName name="initial_fuel_share_households_pkm" localSheetId="1">World!$D$35:$D$38</definedName>
    <definedName name="initial_fuel_share_inland_pkm" localSheetId="3">Catalonia!$D$22:$D$25</definedName>
    <definedName name="initial_fuel_share_inland_pkm" localSheetId="2">Europe!$D$23:$D$26</definedName>
    <definedName name="initial_fuel_share_inland_pkm" localSheetId="1">World!$D$23:$D$26</definedName>
    <definedName name="initial_fuel_share_inland_tkm" localSheetId="3">Catalonia!$C$22:$C$25</definedName>
    <definedName name="initial_fuel_share_inland_tkm" localSheetId="2">Europe!$C$23:$C$26</definedName>
    <definedName name="initial_fuel_share_inland_tkm" localSheetId="1">World!$C$23:$C$26</definedName>
    <definedName name="initial_fuel_share_maritime_pkm" localSheetId="3">Catalonia!$D$26:$D$29</definedName>
    <definedName name="initial_fuel_share_maritime_pkm" localSheetId="2">Europe!$D$27:$D$30</definedName>
    <definedName name="initial_fuel_share_maritime_pkm" localSheetId="1">World!$D$27:$D$30</definedName>
    <definedName name="initial_fuel_share_maritime_tkm" localSheetId="3">Catalonia!$C$26:$C$29</definedName>
    <definedName name="initial_fuel_share_maritime_tkm" localSheetId="2">Europe!$C$27:$C$30</definedName>
    <definedName name="initial_fuel_share_maritime_tkm" localSheetId="1">World!$C$27:$C$30</definedName>
    <definedName name="initial_household_vehicles" localSheetId="3">Catalonia!$B$45</definedName>
    <definedName name="initial_household_vehicles" localSheetId="2">Europe!$B$47</definedName>
    <definedName name="initial_household_vehicles" localSheetId="1">World!$B$55</definedName>
    <definedName name="initial_households_demand" localSheetId="3">Catalonia!$B$114</definedName>
    <definedName name="initial_households_demand" localSheetId="2">Europe!$B$124</definedName>
    <definedName name="initial_households_demand" localSheetId="1">World!$B$117</definedName>
    <definedName name="initial_mode_share" localSheetId="1">World!$V$12:$V$13</definedName>
    <definedName name="initial_percent_T_vehicles" localSheetId="3">Catalonia!$B$71:$B$83</definedName>
    <definedName name="initial_percent_T_vehicles" localSheetId="2">Europe!$B$80:$B$92</definedName>
    <definedName name="initial_percent_T_vehicles" localSheetId="1">World!#REF!</definedName>
    <definedName name="initial_pkm" localSheetId="2">Europe!$B$48</definedName>
    <definedName name="initial_pkm" localSheetId="1">World!$B$56</definedName>
    <definedName name="initial_pkm__commercial_inland" localSheetId="2">Europe!$B$65</definedName>
    <definedName name="initial_pkm__commercial_inland" localSheetId="1">World!$B$73</definedName>
    <definedName name="initial_pkm_2015" localSheetId="2">Europe!$B$7</definedName>
    <definedName name="initial_pkm_gdp_2015" localSheetId="2">Europe!$V$15</definedName>
    <definedName name="initial_pkm_households" localSheetId="3">Catalonia!$B$46</definedName>
    <definedName name="initial_pkm_vehicles_com" localSheetId="2">Europe!$B$63</definedName>
    <definedName name="initial_pkm_vehicles_com" localSheetId="1">World!$B$71</definedName>
    <definedName name="initial_share_pkm_2015" localSheetId="2">Europe!$V$16:$V$19</definedName>
    <definedName name="initial_share_transport_sector" localSheetId="1">World!$B$42:$B$46</definedName>
    <definedName name="initial_vehicles_inland" localSheetId="3">Catalonia!$B$48:$B$60</definedName>
    <definedName name="initial_vehicles_inland" localSheetId="2">Europe!$B$80:$B$92</definedName>
    <definedName name="initial_vehicles_inland" localSheetId="1">World!$B$58:$B$70</definedName>
    <definedName name="initial_Xt_inland" localSheetId="3">Catalonia!$B$111</definedName>
    <definedName name="liq_2w" localSheetId="3">Catalonia!$B$91</definedName>
    <definedName name="liq_4w" localSheetId="3">Catalonia!$B$87</definedName>
    <definedName name="liq_4w" localSheetId="1">World!$B$89</definedName>
    <definedName name="percent_H_vehicles_initial" localSheetId="3">Catalonia!$B$62:$B$67</definedName>
    <definedName name="percent_H_vehicles_initial" localSheetId="1">World!$B$78:$B$83</definedName>
    <definedName name="pkm_GDP" localSheetId="2">Europe!$B$15:$V$15</definedName>
    <definedName name="pkm_gdp_2015" localSheetId="3">Catalonia!$C$5</definedName>
    <definedName name="pkm_gdp_2015" localSheetId="2">Europe!$C$5</definedName>
    <definedName name="pkm_gdp_2015" localSheetId="1">World!$C$6</definedName>
    <definedName name="pkm_gdp_slope" localSheetId="3">Catalonia!$C$4</definedName>
    <definedName name="pkm_gdp_slope" localSheetId="2">Europe!$C$4</definedName>
    <definedName name="pkm_gdp_slope" localSheetId="1">World!$C$5</definedName>
    <definedName name="saving_ratio_2wE" localSheetId="0">Global!$B$8</definedName>
    <definedName name="saving_ratios_vehicles_pkm" localSheetId="0">Global!$B$16:$E$19</definedName>
    <definedName name="saving_ratios_vehicles_tkm" localSheetId="0">Global!$B$11:$E$13</definedName>
    <definedName name="share_transport_mode_hist_pkm" localSheetId="3">Catalonia!$B$15:$V$18</definedName>
    <definedName name="share_transport_mode_hist_pkm" localSheetId="2">Europe!$B$16:$V$19</definedName>
    <definedName name="share_transport_mode_hist_pkm" localSheetId="1">World!$B$16:$V$19</definedName>
    <definedName name="share_transport_mode_hist_tkm" localSheetId="3">Catalonia!$B$10:$V$12</definedName>
    <definedName name="share_transport_mode_hist_tkm" localSheetId="2">Europe!$B$11:$V$13</definedName>
    <definedName name="share_transport_mode_hist_tkm" localSheetId="1">World!$B$11:$V$13</definedName>
    <definedName name="time_index_2015" localSheetId="3">Catalonia!$B$8:$V$8</definedName>
    <definedName name="time_index_2015" localSheetId="2">Europe!$B$9:$V$9</definedName>
    <definedName name="time_index_2015" localSheetId="1">World!$B$9:$V$9</definedName>
    <definedName name="tkm_gdp_2015" localSheetId="3">Catalonia!$B$5</definedName>
    <definedName name="tkm_gdp_2015" localSheetId="2">Europe!$B$5</definedName>
    <definedName name="tkm_gdp_2015" localSheetId="1">World!$B$6</definedName>
    <definedName name="tkm_gdp_slope" localSheetId="3">Catalonia!$B$4</definedName>
    <definedName name="tkm_gdp_slope" localSheetId="2">Europe!$B$4</definedName>
    <definedName name="tkm_gdp_slope" localSheetId="1">World!$B$5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4" i="4"/>
  <c r="B68" i="3"/>
  <c r="B67"/>
  <c r="B64"/>
  <c r="B63"/>
  <c r="D38"/>
  <c r="D37"/>
  <c r="D36"/>
  <c r="D35"/>
  <c r="D26"/>
  <c r="D25"/>
  <c r="D24"/>
  <c r="D23"/>
  <c r="B108" i="2"/>
  <c r="B107"/>
  <c r="B76"/>
  <c r="B75"/>
  <c r="B72"/>
  <c r="B71"/>
  <c r="B55"/>
  <c r="D38"/>
  <c r="D37"/>
  <c r="D36"/>
  <c r="D35"/>
  <c r="D25"/>
  <c r="D23"/>
</calcChain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EABEV, 2008. Energy Consumption, CO2 Emissions and other considerations related to Battery Electric Vehicles. http://www.going-electric.org/.
La realidad es menor, claro. Los cáluclos que hemos hecho para el coche eléctrico tipo leaf arrojan una necesidad de 72MJ/100Km (de rpoducción eléctrica en una planta). Un coche equivalente de gasolina (en tamaño y prestaciones -ignorando paradas y desgaste de batería-) para un consumo de 5l/100 reales (yo saco exactamente eso a mi furgoneta partner que es mucho más grande), daría 162MJ/100Km, un factor 0,44. De forma más realista probablemente ande por 0,5 (la batería va perdiendo potencia con el uso y mi coche de gasolina no).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tomado de los datos de wiki para convencionales https://es.wikipedia.org/wiki/Consumo_de_energ%C3%ADa_del_tren_y_de_otros_medios_de_transporte   y de los fabricantes de prius para hibridos  https://www.toyota.com/prius/features/mpg/1221/1223/1224/1225
Pues lo mismo digo. El prius no ahorra, en equivalente en prestaciones, 2/3 de la gasolina o diesel de un vehículo normal, quizás un 75% es más creíble. Lo que sería una mejora ya sustancial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>Hekkert MP, Hendriks FHJF, Faaij APC, Neelis ML. Natural gas as an alternative to crude oil in automotive fuel chains well-towheel analysis and transition strategy development. Energy Policy 2005;33:579?94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comparing data from Energy Production and the Potential for Electric Motorcycles in Solo and Central Java, Indonesia  By: Erick Guerra and Lucia Artavia , January 9, 2016 , Kleinman Center for Energy Policyh  http://kleinmanenergy.upenn.edu/policy-digests/energy-production-and-potential-electric-motorcycles-solo-and-central-java-indonesia
and from conventional motorbikes in Las Cuentas Ecológicas del Transporte en España, Libros en Acción,  Alfonso Sanz Alduán; Pilar Vega Pindado; Miguel Mateos Arribas 2014
7KWh/100Km corresponds with a saving ratio of: 7kWh/ 23,2 KWh = 0,3
For lighter scooters which are the majority in in-development countries (and which currently represent the majority of 2w electric vehicles): 4kWh/ 23,2 Kwh = 0,17 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as hybrid cars, no better data found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same data as bus since there are no data of real performance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Enric:
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the ratios are relative to the weight of vehicles compared to household 4 wheelers and to the needed syze depending on the type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>https://www.iea.org/data-and-statistics/charts/ghg-intensity-of-passenger-transport-modes-2019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5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6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6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8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9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0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Data of number of vehicle from 'International Energy Agency (2016), Energy Technology Perspectives 2016, OECD/IEA, Paris, except the number of buses taken from Global Transportation Roadmap  
https://onedrive.live.com/?authkey=%21AOvHG9y4Oi%5F0Cts&amp;id=5F88C4E00B2E665B%21409962&amp;cid=5F88C4E00B2E665B
 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B4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no oficial data os these vehicles, source: wikipedia, sum of sales of main european countries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9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9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10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1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1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1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marga: 
</t>
        </r>
        <r>
          <rPr>
            <sz val="9"/>
            <color rgb="FF000000"/>
            <rFont val="Tahoma"/>
            <family val="2"/>
            <charset val="1"/>
          </rPr>
          <t xml:space="preserve">no data provided by AEA estimation based on Pocketbook 2017 :
pocketbook 2017  https://ec.europa.eu/transport/sites/transport/files/pocketbook2017.pdf
 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>elec= batery electric vehicle+plug in hybrid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Two and three  wheelers gasoline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electric two ant three
 wheelers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estimation based on Pocketbook 2017 :
pocketbook 2017  https://ec.europa.eu/transport/sites/transport/files/pocketbook2017.pdf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heavy vehicles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light cargo vehicles</t>
        </r>
      </text>
    </comment>
    <comment ref="B55" authorId="0">
      <text>
        <r>
          <rPr>
            <sz val="11"/>
            <color rgb="FF000000"/>
            <rFont val="Calibri"/>
            <family val="2"/>
            <charset val="1"/>
          </rPr>
          <t xml:space="preserve">Profesor:
</t>
        </r>
        <r>
          <rPr>
            <sz val="9"/>
            <color rgb="FF000000"/>
            <rFont val="Tahoma"/>
            <family val="2"/>
            <charset val="1"/>
          </rPr>
          <t xml:space="preserve">Data from: Global Transportation
Energy and Climate
Roadmap,International Council on Clean Transportation 2012.
</t>
        </r>
      </text>
    </comment>
    <comment ref="B5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for number of trains found</t>
        </r>
      </text>
    </comment>
    <comment ref="B59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B60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 xml:space="preserve">LV not consider
</t>
        </r>
      </text>
    </comment>
    <comment ref="B82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available for number to trains</t>
        </r>
      </text>
    </comment>
    <comment ref="B83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 a boleo no tengo datos de los tresnes, no se como desegregarlos</t>
        </r>
      </text>
    </comment>
    <comment ref="B8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no data provided by AEA  estimation based on Pocketbook 2017 tkm and pkm and energy ratios of Las Cuentas Ecologicas del Transporte en España https://www.ecologistasenaccion.org/wp-content/uploads/adjuntos-spip/pdf/info_cuentas-ecologicas.pdf</t>
        </r>
      </text>
    </comment>
    <comment ref="B8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Data from 'International Energy Agency (2016), Energy Technology Perspectives 2016, OECD/IEA, Paris,</t>
        </r>
      </text>
    </comment>
    <comment ref="B91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datos elaborados, tomado los de la IEA pero prorrateando el consumo entre liquidos y electricidad según el numero de 2wheelers de cada tipo y el ahorro medio de los electricos
Data from 'International Energy Agency (2016), Energy Technology Perspectives 2016, OECD/IEA, Paris,</t>
        </r>
      </text>
    </comment>
    <comment ref="B105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C106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estimation, no world data found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marga:
</t>
        </r>
        <r>
          <rPr>
            <sz val="9"/>
            <color rgb="FF000000"/>
            <rFont val="Tahoma"/>
            <family val="2"/>
            <charset val="1"/>
          </rPr>
          <t>both types of energy liquids+electricity mixed</t>
        </r>
      </text>
    </comment>
  </commentList>
</comments>
</file>

<file path=xl/sharedStrings.xml><?xml version="1.0" encoding="utf-8"?>
<sst xmlns="http://schemas.openxmlformats.org/spreadsheetml/2006/main" count="728" uniqueCount="162">
  <si>
    <t>TECHNOLOGICAL CONSTANTS</t>
  </si>
  <si>
    <t>Saving ratios of alternative HOUSEHOLDS vehicles relative to liquids vehicles</t>
  </si>
  <si>
    <t>H liq</t>
  </si>
  <si>
    <t>Dmnl</t>
  </si>
  <si>
    <t>Not used</t>
  </si>
  <si>
    <t>H elec</t>
  </si>
  <si>
    <t>H hyb</t>
  </si>
  <si>
    <t>H gas</t>
  </si>
  <si>
    <t>H2w liq</t>
  </si>
  <si>
    <t>H2w elec</t>
  </si>
  <si>
    <t>Different value in world model (cannonical modified)</t>
  </si>
  <si>
    <t>Saving ratios of alternative vehicles relative to liquids vehicles (tkm)</t>
  </si>
  <si>
    <t>Liquid</t>
  </si>
  <si>
    <t>Gas</t>
  </si>
  <si>
    <t>Electricity</t>
  </si>
  <si>
    <t>Hybrids</t>
  </si>
  <si>
    <t>Inland</t>
  </si>
  <si>
    <t>Maritime</t>
  </si>
  <si>
    <t>Air</t>
  </si>
  <si>
    <t>Saving ratios of alternative vehicles relative to liquids vehicles (pkm)</t>
  </si>
  <si>
    <t>Households</t>
  </si>
  <si>
    <t>Transport parameters</t>
  </si>
  <si>
    <t>Vehicles/tkm</t>
  </si>
  <si>
    <t>Vehicles/pkm</t>
  </si>
  <si>
    <t>EJ/tkm liquids</t>
  </si>
  <si>
    <t>EJ/pkm liquids</t>
  </si>
  <si>
    <t>EJ/pkm liquids train</t>
  </si>
  <si>
    <t>EJ/pkm liquids bus</t>
  </si>
  <si>
    <t>EJ/pkm electric</t>
  </si>
  <si>
    <t>EJ/tkm electric</t>
  </si>
  <si>
    <t>Bateries ratio</t>
  </si>
  <si>
    <t>4w elect household</t>
  </si>
  <si>
    <t xml:space="preserve">LV elec </t>
  </si>
  <si>
    <t>LV hyb</t>
  </si>
  <si>
    <t>HV hyb</t>
  </si>
  <si>
    <t>bus elec</t>
  </si>
  <si>
    <t>bus hib</t>
  </si>
  <si>
    <t>2 wheels elec</t>
  </si>
  <si>
    <t xml:space="preserve">gCO2eq/pkm </t>
  </si>
  <si>
    <t>Urban</t>
  </si>
  <si>
    <t>Non-Urban</t>
  </si>
  <si>
    <t>min</t>
  </si>
  <si>
    <t>max</t>
  </si>
  <si>
    <t>Rail</t>
  </si>
  <si>
    <t>Two/three-wheelers</t>
  </si>
  <si>
    <t>Buses and minibuses</t>
  </si>
  <si>
    <t>Small and medium cars</t>
  </si>
  <si>
    <t>Large cars</t>
  </si>
  <si>
    <t>PARAMETERS OF THE ALTERNATIVE TRANSPORTATIONS MODULE</t>
  </si>
  <si>
    <t>INITIAL VALUES  (dates in calibration year, 2015)</t>
  </si>
  <si>
    <t>TKM</t>
  </si>
  <si>
    <t>PKM/GDP</t>
  </si>
  <si>
    <t>Slope</t>
  </si>
  <si>
    <t>Initial value (time=0)</t>
  </si>
  <si>
    <t>End historicla data</t>
  </si>
  <si>
    <t>Historical Data tkm</t>
  </si>
  <si>
    <t>Year</t>
  </si>
  <si>
    <t>tkm</t>
  </si>
  <si>
    <t>Share Inland</t>
  </si>
  <si>
    <t>Share Maritime</t>
  </si>
  <si>
    <t>Share Air</t>
  </si>
  <si>
    <t>Historical Data pkm</t>
  </si>
  <si>
    <t>pkm/gdp</t>
  </si>
  <si>
    <t xml:space="preserve">Share Households (share of inland transport) </t>
  </si>
  <si>
    <t>Initial fuel share by Mode (2015)</t>
  </si>
  <si>
    <t>pkm</t>
  </si>
  <si>
    <t>Hybrid</t>
  </si>
  <si>
    <t xml:space="preserve">Gas </t>
  </si>
  <si>
    <t>Initial 2015 number of HOUSEHOLDS vehicles (vehicles)</t>
  </si>
  <si>
    <t xml:space="preserve"> vehicles</t>
  </si>
  <si>
    <t>TYPES OF HOUSEHOLD VEHICLES</t>
  </si>
  <si>
    <t>4wheeler electric= batery electric vehicles+plug in hybrids</t>
  </si>
  <si>
    <t>H hib</t>
  </si>
  <si>
    <t>4wheeler hybrid= non plug in hybrids</t>
  </si>
  <si>
    <t>4wheeler gas= natural gas and LPG vehicles</t>
  </si>
  <si>
    <t>2wheeler elec= electric 2 and 2 wheelers</t>
  </si>
  <si>
    <t>H2w E</t>
  </si>
  <si>
    <t>total households 4W vehicles</t>
  </si>
  <si>
    <t>TYPES OF INLAND TRANSPORT SECTOR VEHICLES</t>
  </si>
  <si>
    <t xml:space="preserve">Initial households pkm </t>
  </si>
  <si>
    <t>Initial 2015 number of COMERCIAL vehicles (vehicles)</t>
  </si>
  <si>
    <t>HV= heavy vehicles</t>
  </si>
  <si>
    <t>HV liq</t>
  </si>
  <si>
    <t>LV= light cargo vehicles</t>
  </si>
  <si>
    <t>bus= buses and coaches (urban and non urban)</t>
  </si>
  <si>
    <t>HV gas</t>
  </si>
  <si>
    <t>trains= all railway vehicles</t>
  </si>
  <si>
    <t>LV liq</t>
  </si>
  <si>
    <t>LV elec</t>
  </si>
  <si>
    <t>Clasifications based on 'International Energy Agency (2016), Energy Technology Perspectives 2016, OECD/IEA, Paris'</t>
  </si>
  <si>
    <t>LV gas</t>
  </si>
  <si>
    <t>bus liq</t>
  </si>
  <si>
    <t>bus hyb</t>
  </si>
  <si>
    <t>vehicle</t>
  </si>
  <si>
    <t>bus gas</t>
  </si>
  <si>
    <t>train liq</t>
  </si>
  <si>
    <t>vehicles</t>
  </si>
  <si>
    <t>train elec</t>
  </si>
  <si>
    <t>initial commercial pkm vehicles inland</t>
  </si>
  <si>
    <t>initial tkm vehicles inland</t>
  </si>
  <si>
    <t>initial pkm  commercial inland</t>
  </si>
  <si>
    <t>initial tkm inland</t>
  </si>
  <si>
    <t>initial EV commercial</t>
  </si>
  <si>
    <t>Initial hybrid vehicles commercial</t>
  </si>
  <si>
    <t>Initial percentage of HOUSEHOLD  vehicles (2015) as a function of all 2wheerlers+4 wheelers</t>
  </si>
  <si>
    <t>H 4w liq</t>
  </si>
  <si>
    <t>H 4w elec</t>
  </si>
  <si>
    <t>H4w  hyb</t>
  </si>
  <si>
    <t>H 4w gas</t>
  </si>
  <si>
    <t>Energy used initially for HOUSEHOLDS vehicles (2015) EJ</t>
  </si>
  <si>
    <t>EJ</t>
  </si>
  <si>
    <t>H 4w hyb</t>
  </si>
  <si>
    <t>Energy used initially COMMERCIAL vehicles (2015)</t>
  </si>
  <si>
    <t>HV hib</t>
  </si>
  <si>
    <t xml:space="preserve">train liq </t>
  </si>
  <si>
    <t>train liq+E</t>
  </si>
  <si>
    <t>Initial economic activity of transport sector (T$)  (2015)</t>
  </si>
  <si>
    <t>T$US1995</t>
  </si>
  <si>
    <t>Xt(0)_pkm</t>
  </si>
  <si>
    <t>Initial households demand (2015) T$</t>
  </si>
  <si>
    <t>DH(0)</t>
  </si>
  <si>
    <t xml:space="preserve"> </t>
  </si>
  <si>
    <t>Initial energy intensity of households transport (EJ/T$)</t>
  </si>
  <si>
    <t>electricity</t>
  </si>
  <si>
    <t>EJ/T$</t>
  </si>
  <si>
    <t>heat</t>
  </si>
  <si>
    <t>liquids</t>
  </si>
  <si>
    <t>gases</t>
  </si>
  <si>
    <t>solids</t>
  </si>
  <si>
    <t>Initial value (Time=0)</t>
  </si>
  <si>
    <t>Initial pkm 2015</t>
  </si>
  <si>
    <t>pkm/GDP</t>
  </si>
  <si>
    <t>H 4 wheels liq</t>
  </si>
  <si>
    <t>Types</t>
  </si>
  <si>
    <t>H 4wheels elec</t>
  </si>
  <si>
    <t>4 wheelers</t>
  </si>
  <si>
    <t>H 4 wheels hyb</t>
  </si>
  <si>
    <t>H 4wheels gas</t>
  </si>
  <si>
    <t>4wheeler gas= natural gas (no LPG)</t>
  </si>
  <si>
    <t>H 2wheels liq</t>
  </si>
  <si>
    <t>2 wheelers</t>
  </si>
  <si>
    <t>H 2wheels E</t>
  </si>
  <si>
    <t>total households</t>
  </si>
  <si>
    <t>La suma no coincideix</t>
  </si>
  <si>
    <t xml:space="preserve"> TYPES OF INLAND TRANSPORT SECTOR VEHICLES</t>
  </si>
  <si>
    <t>Clasifications based on IEA</t>
  </si>
  <si>
    <t>initial commercial pkm vehicles</t>
  </si>
  <si>
    <t>Initial percentage of COMERCIAL  vehicles (2015) realtive to each type (HV, LV, bus, train)</t>
  </si>
  <si>
    <t>Energy used initially for HOUSEHOLDS vehicles (2015)</t>
  </si>
  <si>
    <t>Initial economic activity of inland transport sector (T$)  (2015)</t>
  </si>
  <si>
    <t>Xt(0)</t>
  </si>
  <si>
    <t>initial pkm households</t>
  </si>
  <si>
    <t xml:space="preserve">Clasifications based on </t>
  </si>
  <si>
    <t>dmnl</t>
  </si>
  <si>
    <t>Initial transport storage and communication</t>
  </si>
  <si>
    <t>D_tsc</t>
  </si>
  <si>
    <t>Initial fuel share respect transport storage and communication sector (2009)</t>
  </si>
  <si>
    <t>Share elec</t>
  </si>
  <si>
    <t>Share heat</t>
  </si>
  <si>
    <t>Share liquids</t>
  </si>
  <si>
    <t>Share gases</t>
  </si>
  <si>
    <t>Share solids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</si>
</sst>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00000"/>
  </numFmts>
  <fonts count="1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Tahoma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8F2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E7E6E6"/>
      </patternFill>
    </fill>
    <fill>
      <patternFill patternType="solid">
        <fgColor rgb="FF7F7F7F"/>
        <bgColor rgb="FF96969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8F200"/>
      </patternFill>
    </fill>
    <fill>
      <patternFill patternType="solid">
        <fgColor rgb="FF92D050"/>
        <bgColor rgb="FF969696"/>
      </patternFill>
    </fill>
    <fill>
      <patternFill patternType="solid">
        <fgColor rgb="FF595959"/>
        <bgColor rgb="FF7F7F7F"/>
      </patternFill>
    </fill>
    <fill>
      <patternFill patternType="solid">
        <fgColor rgb="FFEDEDED"/>
        <bgColor rgb="FFE7E6E6"/>
      </patternFill>
    </fill>
    <fill>
      <patternFill patternType="solid">
        <fgColor rgb="FFB4C7E7"/>
        <bgColor rgb="FFC9C9C9"/>
      </patternFill>
    </fill>
    <fill>
      <patternFill patternType="solid">
        <fgColor rgb="FFC9C9C9"/>
        <bgColor rgb="FFB4C7E7"/>
      </patternFill>
    </fill>
    <fill>
      <patternFill patternType="solid">
        <fgColor rgb="FFE7E6E6"/>
        <bgColor rgb="FFEDEDED"/>
      </patternFill>
    </fill>
    <fill>
      <patternFill patternType="solid">
        <fgColor theme="0"/>
        <bgColor rgb="FFE7E6E6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4" borderId="3" xfId="0" applyFont="1" applyFill="1" applyBorder="1"/>
    <xf numFmtId="2" fontId="0" fillId="4" borderId="3" xfId="0" applyNumberFormat="1" applyFill="1" applyBorder="1"/>
    <xf numFmtId="0" fontId="2" fillId="0" borderId="0" xfId="0" applyFont="1"/>
    <xf numFmtId="0" fontId="0" fillId="4" borderId="6" xfId="0" applyFont="1" applyFill="1" applyBorder="1"/>
    <xf numFmtId="2" fontId="0" fillId="4" borderId="6" xfId="0" applyNumberFormat="1" applyFill="1" applyBorder="1"/>
    <xf numFmtId="0" fontId="0" fillId="0" borderId="8" xfId="0" applyBorder="1"/>
    <xf numFmtId="0" fontId="0" fillId="4" borderId="4" xfId="0" applyFont="1" applyFill="1" applyBorder="1"/>
    <xf numFmtId="0" fontId="0" fillId="4" borderId="2" xfId="0" applyFont="1" applyFill="1" applyBorder="1"/>
    <xf numFmtId="11" fontId="2" fillId="4" borderId="3" xfId="0" applyNumberFormat="1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4" borderId="9" xfId="0" applyFont="1" applyFill="1" applyBorder="1"/>
    <xf numFmtId="11" fontId="2" fillId="4" borderId="6" xfId="0" applyNumberFormat="1" applyFont="1" applyFill="1" applyBorder="1"/>
    <xf numFmtId="0" fontId="2" fillId="4" borderId="6" xfId="0" applyFont="1" applyFill="1" applyBorder="1"/>
    <xf numFmtId="0" fontId="2" fillId="4" borderId="10" xfId="0" applyFont="1" applyFill="1" applyBorder="1"/>
    <xf numFmtId="0" fontId="0" fillId="5" borderId="4" xfId="0" applyFill="1" applyBorder="1"/>
    <xf numFmtId="11" fontId="0" fillId="4" borderId="3" xfId="0" applyNumberFormat="1" applyFill="1" applyBorder="1"/>
    <xf numFmtId="11" fontId="3" fillId="5" borderId="4" xfId="0" applyNumberFormat="1" applyFont="1" applyFill="1" applyBorder="1"/>
    <xf numFmtId="0" fontId="0" fillId="0" borderId="0" xfId="0" applyBorder="1"/>
    <xf numFmtId="11" fontId="0" fillId="4" borderId="3" xfId="0" applyNumberFormat="1" applyFont="1" applyFill="1" applyBorder="1"/>
    <xf numFmtId="11" fontId="0" fillId="4" borderId="4" xfId="0" applyNumberFormat="1" applyFont="1" applyFill="1" applyBorder="1"/>
    <xf numFmtId="0" fontId="0" fillId="5" borderId="3" xfId="0" applyFill="1" applyBorder="1"/>
    <xf numFmtId="0" fontId="3" fillId="5" borderId="4" xfId="0" applyFont="1" applyFill="1" applyBorder="1"/>
    <xf numFmtId="0" fontId="0" fillId="4" borderId="11" xfId="0" applyFont="1" applyFill="1" applyBorder="1"/>
    <xf numFmtId="11" fontId="2" fillId="4" borderId="12" xfId="0" applyNumberFormat="1" applyFont="1" applyFill="1" applyBorder="1"/>
    <xf numFmtId="0" fontId="0" fillId="5" borderId="12" xfId="0" applyFill="1" applyBorder="1"/>
    <xf numFmtId="0" fontId="3" fillId="5" borderId="13" xfId="0" applyFont="1" applyFill="1" applyBorder="1"/>
    <xf numFmtId="0" fontId="0" fillId="4" borderId="0" xfId="0" applyFont="1" applyFill="1" applyBorder="1"/>
    <xf numFmtId="11" fontId="2" fillId="4" borderId="0" xfId="0" applyNumberFormat="1" applyFont="1" applyFill="1" applyBorder="1"/>
    <xf numFmtId="0" fontId="0" fillId="5" borderId="0" xfId="0" applyFill="1" applyBorder="1"/>
    <xf numFmtId="0" fontId="3" fillId="5" borderId="0" xfId="0" applyFont="1" applyFill="1" applyBorder="1"/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ont="1" applyFill="1" applyBorder="1" applyAlignment="1"/>
    <xf numFmtId="0" fontId="0" fillId="3" borderId="17" xfId="0" applyFont="1" applyFill="1" applyBorder="1" applyAlignment="1"/>
    <xf numFmtId="0" fontId="5" fillId="6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18" xfId="0" applyFill="1" applyBorder="1" applyAlignment="1"/>
    <xf numFmtId="0" fontId="0" fillId="8" borderId="19" xfId="0" applyFont="1" applyFill="1" applyBorder="1" applyAlignment="1"/>
    <xf numFmtId="0" fontId="0" fillId="8" borderId="20" xfId="0" applyFont="1" applyFill="1" applyBorder="1" applyAlignment="1"/>
    <xf numFmtId="0" fontId="6" fillId="0" borderId="2" xfId="0" applyFont="1" applyBorder="1"/>
    <xf numFmtId="11" fontId="7" fillId="0" borderId="12" xfId="0" applyNumberFormat="1" applyFont="1" applyBorder="1"/>
    <xf numFmtId="11" fontId="0" fillId="0" borderId="12" xfId="0" applyNumberFormat="1" applyFont="1" applyBorder="1"/>
    <xf numFmtId="0" fontId="6" fillId="0" borderId="21" xfId="0" applyFont="1" applyBorder="1"/>
    <xf numFmtId="0" fontId="0" fillId="0" borderId="22" xfId="0" applyBorder="1"/>
    <xf numFmtId="0" fontId="6" fillId="0" borderId="3" xfId="0" applyFont="1" applyBorder="1"/>
    <xf numFmtId="0" fontId="0" fillId="0" borderId="3" xfId="0" applyBorder="1"/>
    <xf numFmtId="11" fontId="0" fillId="0" borderId="0" xfId="0" applyNumberFormat="1"/>
    <xf numFmtId="0" fontId="0" fillId="0" borderId="0" xfId="0" applyFont="1" applyBorder="1"/>
    <xf numFmtId="0" fontId="0" fillId="0" borderId="3" xfId="0" applyFont="1" applyBorder="1"/>
    <xf numFmtId="0" fontId="6" fillId="0" borderId="0" xfId="0" applyFont="1" applyBorder="1"/>
    <xf numFmtId="0" fontId="2" fillId="0" borderId="0" xfId="0" applyFont="1" applyBorder="1"/>
    <xf numFmtId="0" fontId="0" fillId="0" borderId="2" xfId="0" applyBorder="1"/>
    <xf numFmtId="0" fontId="0" fillId="0" borderId="4" xfId="0" applyFont="1" applyBorder="1"/>
    <xf numFmtId="2" fontId="0" fillId="0" borderId="4" xfId="0" applyNumberFormat="1" applyFont="1" applyBorder="1"/>
    <xf numFmtId="2" fontId="0" fillId="0" borderId="4" xfId="0" applyNumberFormat="1" applyBorder="1"/>
    <xf numFmtId="2" fontId="7" fillId="0" borderId="3" xfId="0" applyNumberFormat="1" applyFont="1" applyBorder="1"/>
    <xf numFmtId="2" fontId="7" fillId="0" borderId="4" xfId="0" applyNumberFormat="1" applyFont="1" applyBorder="1"/>
    <xf numFmtId="0" fontId="0" fillId="9" borderId="3" xfId="0" applyFill="1" applyBorder="1"/>
    <xf numFmtId="0" fontId="0" fillId="3" borderId="3" xfId="0" applyFont="1" applyFill="1" applyBorder="1"/>
    <xf numFmtId="0" fontId="0" fillId="3" borderId="0" xfId="0" applyFill="1"/>
    <xf numFmtId="3" fontId="0" fillId="0" borderId="23" xfId="0" applyNumberFormat="1" applyBorder="1" applyAlignment="1">
      <alignment horizontal="center"/>
    </xf>
    <xf numFmtId="0" fontId="0" fillId="4" borderId="24" xfId="0" applyFill="1" applyBorder="1"/>
    <xf numFmtId="0" fontId="0" fillId="4" borderId="25" xfId="0" applyFill="1" applyBorder="1"/>
    <xf numFmtId="0" fontId="0" fillId="4" borderId="6" xfId="0" applyFill="1" applyBorder="1"/>
    <xf numFmtId="0" fontId="6" fillId="4" borderId="3" xfId="0" applyFont="1" applyFill="1" applyBorder="1"/>
    <xf numFmtId="0" fontId="0" fillId="3" borderId="5" xfId="0" applyFont="1" applyFill="1" applyBorder="1"/>
    <xf numFmtId="0" fontId="0" fillId="3" borderId="26" xfId="0" applyFill="1" applyBorder="1"/>
    <xf numFmtId="0" fontId="0" fillId="4" borderId="5" xfId="0" applyFont="1" applyFill="1" applyBorder="1"/>
    <xf numFmtId="0" fontId="0" fillId="4" borderId="26" xfId="0" applyFill="1" applyBorder="1"/>
    <xf numFmtId="164" fontId="0" fillId="4" borderId="3" xfId="0" applyNumberFormat="1" applyFill="1" applyBorder="1"/>
    <xf numFmtId="0" fontId="0" fillId="0" borderId="26" xfId="0" applyBorder="1"/>
    <xf numFmtId="0" fontId="0" fillId="10" borderId="3" xfId="0" applyFont="1" applyFill="1" applyBorder="1"/>
    <xf numFmtId="0" fontId="0" fillId="11" borderId="2" xfId="0" applyFont="1" applyFill="1" applyBorder="1" applyAlignment="1">
      <alignment horizontal="left"/>
    </xf>
    <xf numFmtId="0" fontId="0" fillId="0" borderId="23" xfId="0" applyBorder="1" applyAlignment="1">
      <alignment horizontal="center"/>
    </xf>
    <xf numFmtId="0" fontId="0" fillId="11" borderId="3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1" fontId="0" fillId="0" borderId="0" xfId="0" applyNumberFormat="1" applyBorder="1"/>
    <xf numFmtId="11" fontId="0" fillId="0" borderId="0" xfId="0" applyNumberFormat="1" applyFont="1" applyAlignment="1">
      <alignment wrapText="1"/>
    </xf>
    <xf numFmtId="0" fontId="7" fillId="0" borderId="0" xfId="0" applyFont="1" applyBorder="1"/>
    <xf numFmtId="0" fontId="6" fillId="0" borderId="11" xfId="0" applyFont="1" applyBorder="1"/>
    <xf numFmtId="0" fontId="8" fillId="0" borderId="0" xfId="0" applyFont="1" applyBorder="1"/>
    <xf numFmtId="165" fontId="0" fillId="0" borderId="0" xfId="0" applyNumberFormat="1" applyBorder="1"/>
    <xf numFmtId="2" fontId="2" fillId="0" borderId="4" xfId="0" applyNumberFormat="1" applyFont="1" applyBorder="1"/>
    <xf numFmtId="0" fontId="0" fillId="0" borderId="12" xfId="0" applyFont="1" applyBorder="1"/>
    <xf numFmtId="0" fontId="0" fillId="9" borderId="12" xfId="0" applyFill="1" applyBorder="1"/>
    <xf numFmtId="2" fontId="0" fillId="0" borderId="13" xfId="0" applyNumberFormat="1" applyFont="1" applyBorder="1"/>
    <xf numFmtId="0" fontId="0" fillId="0" borderId="28" xfId="0" applyBorder="1" applyAlignment="1">
      <alignment horizontal="center" vertical="center"/>
    </xf>
    <xf numFmtId="0" fontId="0" fillId="0" borderId="29" xfId="0" applyBorder="1"/>
    <xf numFmtId="2" fontId="0" fillId="0" borderId="30" xfId="0" applyNumberFormat="1" applyBorder="1"/>
    <xf numFmtId="2" fontId="0" fillId="0" borderId="0" xfId="0" applyNumberFormat="1" applyBorder="1"/>
    <xf numFmtId="0" fontId="0" fillId="3" borderId="18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31" xfId="0" applyFont="1" applyBorder="1" applyAlignment="1">
      <alignment horizontal="center"/>
    </xf>
    <xf numFmtId="3" fontId="0" fillId="3" borderId="3" xfId="0" applyNumberFormat="1" applyFill="1" applyBorder="1"/>
    <xf numFmtId="0" fontId="0" fillId="3" borderId="5" xfId="0" applyFill="1" applyBorder="1"/>
    <xf numFmtId="0" fontId="0" fillId="4" borderId="5" xfId="0" applyFill="1" applyBorder="1"/>
    <xf numFmtId="2" fontId="0" fillId="0" borderId="23" xfId="0" applyNumberFormat="1" applyBorder="1" applyAlignment="1">
      <alignment horizontal="center"/>
    </xf>
    <xf numFmtId="0" fontId="0" fillId="11" borderId="11" xfId="0" applyFont="1" applyFill="1" applyBorder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Border="1"/>
    <xf numFmtId="11" fontId="0" fillId="0" borderId="5" xfId="0" applyNumberFormat="1" applyBorder="1"/>
    <xf numFmtId="0" fontId="0" fillId="12" borderId="2" xfId="0" applyFont="1" applyFill="1" applyBorder="1" applyAlignment="1">
      <alignment horizontal="left"/>
    </xf>
    <xf numFmtId="0" fontId="0" fillId="12" borderId="23" xfId="0" applyFill="1" applyBorder="1" applyAlignment="1">
      <alignment horizontal="center"/>
    </xf>
    <xf numFmtId="0" fontId="0" fillId="12" borderId="31" xfId="0" applyFont="1" applyFill="1" applyBorder="1" applyAlignment="1">
      <alignment horizontal="center"/>
    </xf>
    <xf numFmtId="0" fontId="0" fillId="0" borderId="1" xfId="0" applyBorder="1"/>
    <xf numFmtId="11" fontId="0" fillId="0" borderId="23" xfId="0" applyNumberFormat="1" applyBorder="1" applyAlignment="1">
      <alignment horizontal="center"/>
    </xf>
    <xf numFmtId="11" fontId="0" fillId="0" borderId="31" xfId="0" applyNumberFormat="1" applyFont="1" applyBorder="1" applyAlignment="1">
      <alignment horizontal="center"/>
    </xf>
    <xf numFmtId="2" fontId="2" fillId="0" borderId="13" xfId="0" applyNumberFormat="1" applyFont="1" applyBorder="1"/>
    <xf numFmtId="0" fontId="0" fillId="13" borderId="2" xfId="0" applyFont="1" applyFill="1" applyBorder="1" applyAlignment="1">
      <alignment horizontal="left"/>
    </xf>
    <xf numFmtId="0" fontId="0" fillId="13" borderId="23" xfId="0" applyFill="1" applyBorder="1" applyAlignment="1">
      <alignment horizontal="center"/>
    </xf>
    <xf numFmtId="0" fontId="0" fillId="13" borderId="3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11" fontId="7" fillId="0" borderId="3" xfId="0" applyNumberFormat="1" applyFont="1" applyBorder="1"/>
    <xf numFmtId="11" fontId="7" fillId="0" borderId="4" xfId="0" applyNumberFormat="1" applyFont="1" applyBorder="1"/>
    <xf numFmtId="11" fontId="7" fillId="0" borderId="13" xfId="0" applyNumberFormat="1" applyFont="1" applyBorder="1"/>
    <xf numFmtId="0" fontId="10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4" borderId="3" xfId="0" applyFill="1" applyBorder="1"/>
    <xf numFmtId="0" fontId="0" fillId="14" borderId="3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17" xfId="0" applyFill="1" applyBorder="1" applyAlignment="1">
      <alignment horizontal="left"/>
    </xf>
    <xf numFmtId="0" fontId="0" fillId="3" borderId="35" xfId="0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8" borderId="3" xfId="0" applyFont="1" applyFill="1" applyBorder="1" applyAlignment="1">
      <alignment horizontal="left"/>
    </xf>
    <xf numFmtId="0" fontId="0" fillId="8" borderId="7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left"/>
    </xf>
    <xf numFmtId="0" fontId="0" fillId="8" borderId="27" xfId="0" applyFont="1" applyFill="1" applyBorder="1" applyAlignment="1">
      <alignment horizontal="left"/>
    </xf>
    <xf numFmtId="0" fontId="0" fillId="8" borderId="8" xfId="0" applyFont="1" applyFill="1" applyBorder="1" applyAlignment="1">
      <alignment horizontal="center"/>
    </xf>
    <xf numFmtId="0" fontId="6" fillId="0" borderId="36" xfId="0" applyFont="1" applyBorder="1"/>
    <xf numFmtId="0" fontId="0" fillId="0" borderId="37" xfId="0" applyBorder="1"/>
    <xf numFmtId="11" fontId="0" fillId="0" borderId="3" xfId="0" applyNumberFormat="1" applyBorder="1"/>
    <xf numFmtId="11" fontId="0" fillId="0" borderId="3" xfId="0" applyNumberFormat="1" applyFont="1" applyBorder="1"/>
    <xf numFmtId="0" fontId="10" fillId="0" borderId="9" xfId="0" applyFont="1" applyBorder="1"/>
    <xf numFmtId="0" fontId="7" fillId="0" borderId="6" xfId="0" applyFont="1" applyBorder="1"/>
    <xf numFmtId="0" fontId="7" fillId="0" borderId="10" xfId="0" applyFont="1" applyBorder="1"/>
    <xf numFmtId="0" fontId="7" fillId="8" borderId="3" xfId="0" applyFont="1" applyFill="1" applyBorder="1" applyAlignment="1">
      <alignment horizontal="left"/>
    </xf>
    <xf numFmtId="0" fontId="10" fillId="0" borderId="3" xfId="0" applyFont="1" applyBorder="1"/>
    <xf numFmtId="0" fontId="0" fillId="8" borderId="3" xfId="0" applyFill="1" applyBorder="1" applyAlignment="1">
      <alignment horizontal="center"/>
    </xf>
  </cellXfs>
  <cellStyles count="7">
    <cellStyle name="Normal" xfId="0" builtinId="0"/>
    <cellStyle name="Normal 2" xfId="1"/>
    <cellStyle name="Normal 2 2" xfId="2"/>
    <cellStyle name="Normal 2 2 2" xfId="3"/>
    <cellStyle name="Normal 3" xfId="4"/>
    <cellStyle name="Normal 4" xfId="5"/>
    <cellStyle name="Normal 8" xfId="6"/>
  </cellStyles>
  <dxfs count="0"/>
  <tableStyles count="0" defaultTableStyle="TableStyleMedium9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8FAADC"/>
      <rgbColor rgb="FF993366"/>
      <rgbColor rgb="FFE7E6E6"/>
      <rgbColor rgb="FFDAE3F3"/>
      <rgbColor rgb="FF660066"/>
      <rgbColor rgb="FFFF8080"/>
      <rgbColor rgb="FF0070C0"/>
      <rgbColor rgb="FFB4C7E7"/>
      <rgbColor rgb="FF000080"/>
      <rgbColor rgb="FFFF00FF"/>
      <rgbColor rgb="FFF8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G46"/>
  <sheetViews>
    <sheetView topLeftCell="A7" zoomScaleNormal="100" workbookViewId="0">
      <selection activeCell="A43" sqref="A43"/>
    </sheetView>
  </sheetViews>
  <sheetFormatPr baseColWidth="10" defaultColWidth="9.140625" defaultRowHeight="15"/>
  <cols>
    <col min="1" max="1" width="23.85546875" customWidth="1"/>
    <col min="2" max="2" width="11.5703125" customWidth="1"/>
    <col min="3" max="3" width="8.85546875" customWidth="1"/>
    <col min="5" max="5" width="11.85546875" customWidth="1"/>
    <col min="6" max="6" width="16.85546875" customWidth="1"/>
  </cols>
  <sheetData>
    <row r="1" spans="1:5">
      <c r="A1" s="1" t="s">
        <v>0</v>
      </c>
      <c r="B1" s="1"/>
      <c r="C1" s="1"/>
    </row>
    <row r="2" spans="1:5" s="5" customFormat="1">
      <c r="A2" s="2" t="s">
        <v>1</v>
      </c>
      <c r="B2" s="3"/>
      <c r="C2" s="4"/>
    </row>
    <row r="3" spans="1:5">
      <c r="A3" s="6" t="s">
        <v>2</v>
      </c>
      <c r="B3" s="7">
        <v>1</v>
      </c>
      <c r="C3" s="6" t="s">
        <v>3</v>
      </c>
      <c r="D3" s="8" t="s">
        <v>4</v>
      </c>
    </row>
    <row r="4" spans="1:5">
      <c r="A4" s="6" t="s">
        <v>5</v>
      </c>
      <c r="B4" s="7">
        <v>0.33300000000000002</v>
      </c>
      <c r="C4" s="6" t="s">
        <v>3</v>
      </c>
      <c r="D4" s="8" t="s">
        <v>4</v>
      </c>
    </row>
    <row r="5" spans="1:5">
      <c r="A5" s="6" t="s">
        <v>6</v>
      </c>
      <c r="B5" s="7">
        <v>0.66</v>
      </c>
      <c r="C5" s="6" t="s">
        <v>3</v>
      </c>
      <c r="D5" s="8" t="s">
        <v>4</v>
      </c>
    </row>
    <row r="6" spans="1:5">
      <c r="A6" s="6" t="s">
        <v>7</v>
      </c>
      <c r="B6" s="7">
        <v>1</v>
      </c>
      <c r="C6" s="6" t="s">
        <v>3</v>
      </c>
      <c r="D6" s="8" t="s">
        <v>4</v>
      </c>
    </row>
    <row r="7" spans="1:5">
      <c r="A7" s="6" t="s">
        <v>8</v>
      </c>
      <c r="B7" s="7">
        <v>1</v>
      </c>
      <c r="C7" s="6" t="s">
        <v>3</v>
      </c>
      <c r="D7" s="8" t="s">
        <v>4</v>
      </c>
    </row>
    <row r="8" spans="1:5">
      <c r="A8" s="9" t="s">
        <v>9</v>
      </c>
      <c r="B8" s="10">
        <v>0.3</v>
      </c>
      <c r="C8" s="9" t="s">
        <v>3</v>
      </c>
      <c r="D8" s="8" t="s">
        <v>10</v>
      </c>
    </row>
    <row r="9" spans="1:5">
      <c r="A9" s="130" t="s">
        <v>11</v>
      </c>
      <c r="B9" s="130"/>
      <c r="C9" s="130"/>
      <c r="D9" s="130"/>
      <c r="E9" s="130"/>
    </row>
    <row r="10" spans="1:5">
      <c r="A10" s="11"/>
      <c r="B10" s="6" t="s">
        <v>12</v>
      </c>
      <c r="C10" s="6" t="s">
        <v>13</v>
      </c>
      <c r="D10" s="6" t="s">
        <v>14</v>
      </c>
      <c r="E10" s="12" t="s">
        <v>15</v>
      </c>
    </row>
    <row r="11" spans="1:5">
      <c r="A11" s="13" t="s">
        <v>16</v>
      </c>
      <c r="B11" s="14">
        <v>1</v>
      </c>
      <c r="C11" s="15">
        <v>1</v>
      </c>
      <c r="D11" s="14">
        <v>0.33</v>
      </c>
      <c r="E11" s="16">
        <v>0.66</v>
      </c>
    </row>
    <row r="12" spans="1:5">
      <c r="A12" s="13" t="s">
        <v>17</v>
      </c>
      <c r="B12" s="14">
        <v>1</v>
      </c>
      <c r="C12" s="15">
        <v>1</v>
      </c>
      <c r="D12" s="15">
        <v>0.33</v>
      </c>
      <c r="E12" s="16">
        <v>0.66</v>
      </c>
    </row>
    <row r="13" spans="1:5">
      <c r="A13" s="17" t="s">
        <v>18</v>
      </c>
      <c r="B13" s="18">
        <v>1</v>
      </c>
      <c r="C13" s="19">
        <v>1</v>
      </c>
      <c r="D13" s="19">
        <v>0.33</v>
      </c>
      <c r="E13" s="20">
        <v>0.66</v>
      </c>
    </row>
    <row r="14" spans="1:5">
      <c r="A14" s="130" t="s">
        <v>19</v>
      </c>
      <c r="B14" s="130"/>
      <c r="C14" s="130"/>
      <c r="D14" s="130"/>
      <c r="E14" s="130"/>
    </row>
    <row r="15" spans="1:5">
      <c r="A15" s="11"/>
      <c r="B15" s="6" t="s">
        <v>12</v>
      </c>
      <c r="C15" s="6" t="s">
        <v>13</v>
      </c>
      <c r="D15" s="6" t="s">
        <v>14</v>
      </c>
      <c r="E15" s="12" t="s">
        <v>15</v>
      </c>
    </row>
    <row r="16" spans="1:5">
      <c r="A16" s="13" t="s">
        <v>16</v>
      </c>
      <c r="B16" s="14">
        <v>1</v>
      </c>
      <c r="C16" s="15">
        <v>1</v>
      </c>
      <c r="D16" s="14">
        <v>0.33</v>
      </c>
      <c r="E16" s="16">
        <v>0.66</v>
      </c>
    </row>
    <row r="17" spans="1:7">
      <c r="A17" s="13" t="s">
        <v>17</v>
      </c>
      <c r="B17" s="14">
        <v>1</v>
      </c>
      <c r="C17" s="15">
        <v>1</v>
      </c>
      <c r="D17" s="15">
        <v>0.33</v>
      </c>
      <c r="E17" s="16">
        <v>0.66</v>
      </c>
    </row>
    <row r="18" spans="1:7">
      <c r="A18" s="17" t="s">
        <v>18</v>
      </c>
      <c r="B18" s="18">
        <v>1</v>
      </c>
      <c r="C18" s="19">
        <v>1</v>
      </c>
      <c r="D18" s="19">
        <v>0.33</v>
      </c>
      <c r="E18" s="20">
        <v>0.66</v>
      </c>
    </row>
    <row r="19" spans="1:7">
      <c r="A19" s="17" t="s">
        <v>20</v>
      </c>
      <c r="B19" s="18">
        <v>1</v>
      </c>
      <c r="C19" s="19">
        <v>1</v>
      </c>
      <c r="D19" s="19">
        <v>0.33</v>
      </c>
      <c r="E19" s="20">
        <v>0.66</v>
      </c>
    </row>
    <row r="20" spans="1:7">
      <c r="A20" s="130" t="s">
        <v>21</v>
      </c>
      <c r="B20" s="130"/>
      <c r="C20" s="130"/>
      <c r="D20" s="130"/>
      <c r="E20" s="130"/>
    </row>
    <row r="21" spans="1:7">
      <c r="A21" s="13"/>
      <c r="B21" s="6" t="s">
        <v>16</v>
      </c>
      <c r="C21" s="6" t="s">
        <v>17</v>
      </c>
      <c r="D21" s="6" t="s">
        <v>18</v>
      </c>
      <c r="E21" s="12" t="s">
        <v>20</v>
      </c>
    </row>
    <row r="22" spans="1:7">
      <c r="A22" s="13" t="s">
        <v>22</v>
      </c>
      <c r="B22" s="6"/>
      <c r="C22" s="6"/>
      <c r="D22" s="6"/>
      <c r="E22" s="21"/>
    </row>
    <row r="23" spans="1:7">
      <c r="A23" s="13" t="s">
        <v>23</v>
      </c>
      <c r="B23" s="22"/>
      <c r="C23" s="6"/>
      <c r="D23" s="6"/>
      <c r="E23" s="6"/>
    </row>
    <row r="24" spans="1:7" s="24" customFormat="1">
      <c r="A24" s="13" t="s">
        <v>24</v>
      </c>
      <c r="B24" s="22">
        <v>2.03E-12</v>
      </c>
      <c r="C24" s="22">
        <v>9.8999999999999995E-14</v>
      </c>
      <c r="D24" s="22">
        <v>1.174E-11</v>
      </c>
      <c r="E24" s="23"/>
    </row>
    <row r="25" spans="1:7">
      <c r="A25" s="13" t="s">
        <v>25</v>
      </c>
      <c r="B25" s="25">
        <v>4.5E-13</v>
      </c>
      <c r="C25" s="25">
        <v>5.0000000000000002E-14</v>
      </c>
      <c r="D25" s="25">
        <v>1.1999999999999999E-12</v>
      </c>
      <c r="E25" s="26">
        <v>1.8E-12</v>
      </c>
    </row>
    <row r="26" spans="1:7">
      <c r="A26" s="13" t="s">
        <v>26</v>
      </c>
      <c r="B26" s="14">
        <v>2.3500000000000001E-14</v>
      </c>
      <c r="C26" s="27"/>
      <c r="D26" s="27"/>
      <c r="E26" s="28"/>
    </row>
    <row r="27" spans="1:7">
      <c r="A27" s="29" t="s">
        <v>27</v>
      </c>
      <c r="B27" s="30">
        <v>5.0000000000000002E-14</v>
      </c>
      <c r="C27" s="31"/>
      <c r="D27" s="31"/>
      <c r="E27" s="32"/>
      <c r="F27" s="24"/>
      <c r="G27" s="24"/>
    </row>
    <row r="28" spans="1:7">
      <c r="A28" s="33" t="s">
        <v>28</v>
      </c>
      <c r="B28" s="34">
        <v>3.2575E-13</v>
      </c>
      <c r="C28" s="35"/>
      <c r="D28" s="35"/>
      <c r="E28" s="36"/>
      <c r="F28" s="24"/>
      <c r="G28" s="24"/>
    </row>
    <row r="29" spans="1:7">
      <c r="A29" s="33" t="s">
        <v>29</v>
      </c>
      <c r="B29" s="34">
        <v>2.6700000000000002E-13</v>
      </c>
      <c r="C29" s="35"/>
      <c r="D29" s="35"/>
      <c r="E29" s="36"/>
      <c r="F29" s="24"/>
      <c r="G29" s="24"/>
    </row>
    <row r="30" spans="1:7">
      <c r="F30" s="24"/>
      <c r="G30" s="24"/>
    </row>
    <row r="31" spans="1:7">
      <c r="A31" s="37" t="s">
        <v>30</v>
      </c>
      <c r="B31" s="38"/>
      <c r="C31" s="39"/>
      <c r="F31" s="24"/>
      <c r="G31" s="24"/>
    </row>
    <row r="32" spans="1:7">
      <c r="A32" s="6" t="s">
        <v>31</v>
      </c>
      <c r="B32" s="6">
        <v>1</v>
      </c>
      <c r="C32" s="6" t="s">
        <v>3</v>
      </c>
      <c r="D32" s="8" t="s">
        <v>4</v>
      </c>
      <c r="F32" s="24"/>
      <c r="G32" s="24"/>
    </row>
    <row r="33" spans="1:6">
      <c r="A33" s="6" t="s">
        <v>32</v>
      </c>
      <c r="B33" s="6">
        <v>1.5242946708464</v>
      </c>
      <c r="C33" s="6" t="s">
        <v>3</v>
      </c>
      <c r="D33" s="8" t="s">
        <v>4</v>
      </c>
    </row>
    <row r="34" spans="1:6">
      <c r="A34" s="6" t="s">
        <v>33</v>
      </c>
      <c r="B34" s="6">
        <v>0.102233042980979</v>
      </c>
      <c r="C34" s="6" t="s">
        <v>3</v>
      </c>
    </row>
    <row r="35" spans="1:6">
      <c r="A35" s="6" t="s">
        <v>34</v>
      </c>
      <c r="B35" s="6">
        <v>0.83820582849237502</v>
      </c>
      <c r="C35" s="6" t="s">
        <v>3</v>
      </c>
    </row>
    <row r="36" spans="1:6">
      <c r="A36" s="6" t="s">
        <v>35</v>
      </c>
      <c r="B36" s="6">
        <v>9.8017241379310303</v>
      </c>
      <c r="C36" s="6" t="s">
        <v>3</v>
      </c>
    </row>
    <row r="37" spans="1:6">
      <c r="A37" s="6" t="s">
        <v>36</v>
      </c>
      <c r="B37" s="6">
        <v>0.65739263165198103</v>
      </c>
      <c r="C37" s="6" t="s">
        <v>3</v>
      </c>
    </row>
    <row r="38" spans="1:6">
      <c r="A38" s="6" t="s">
        <v>37</v>
      </c>
      <c r="B38" s="6">
        <v>0.29780564263322901</v>
      </c>
      <c r="C38" s="6" t="s">
        <v>3</v>
      </c>
      <c r="D38" s="8" t="s">
        <v>10</v>
      </c>
    </row>
    <row r="40" spans="1:6">
      <c r="A40" s="40" t="s">
        <v>38</v>
      </c>
      <c r="B40" s="40" t="s">
        <v>39</v>
      </c>
      <c r="C40" s="40" t="s">
        <v>40</v>
      </c>
      <c r="D40" s="40" t="s">
        <v>41</v>
      </c>
      <c r="E40" s="40" t="s">
        <v>42</v>
      </c>
      <c r="F40" s="40"/>
    </row>
    <row r="41" spans="1:6">
      <c r="A41" s="6" t="s">
        <v>43</v>
      </c>
      <c r="B41" s="6">
        <v>54</v>
      </c>
      <c r="C41" s="6">
        <v>14</v>
      </c>
      <c r="D41" s="6">
        <v>6</v>
      </c>
      <c r="E41" s="6">
        <v>118</v>
      </c>
      <c r="F41" s="6" t="s">
        <v>38</v>
      </c>
    </row>
    <row r="42" spans="1:6">
      <c r="A42" s="6" t="s">
        <v>44</v>
      </c>
      <c r="B42" s="6">
        <v>37</v>
      </c>
      <c r="C42" s="6"/>
      <c r="D42" s="6">
        <v>17</v>
      </c>
      <c r="E42" s="6">
        <v>64</v>
      </c>
      <c r="F42" s="6" t="s">
        <v>38</v>
      </c>
    </row>
    <row r="43" spans="1:6">
      <c r="A43" s="6" t="s">
        <v>45</v>
      </c>
      <c r="B43" s="6">
        <v>54</v>
      </c>
      <c r="C43" s="6">
        <v>22</v>
      </c>
      <c r="D43" s="6">
        <v>25</v>
      </c>
      <c r="E43" s="6">
        <v>92</v>
      </c>
      <c r="F43" s="6" t="s">
        <v>38</v>
      </c>
    </row>
    <row r="44" spans="1:6">
      <c r="A44" s="6" t="s">
        <v>46</v>
      </c>
      <c r="B44" s="6">
        <v>130</v>
      </c>
      <c r="C44" s="6">
        <v>91</v>
      </c>
      <c r="D44" s="6">
        <v>57</v>
      </c>
      <c r="E44" s="6">
        <v>177</v>
      </c>
      <c r="F44" s="6" t="s">
        <v>38</v>
      </c>
    </row>
    <row r="45" spans="1:6">
      <c r="A45" s="6" t="s">
        <v>47</v>
      </c>
      <c r="B45" s="6">
        <v>198</v>
      </c>
      <c r="C45" s="6">
        <v>132</v>
      </c>
      <c r="D45" s="6">
        <v>61</v>
      </c>
      <c r="E45" s="6">
        <v>322</v>
      </c>
      <c r="F45" s="6" t="s">
        <v>38</v>
      </c>
    </row>
    <row r="46" spans="1:6">
      <c r="A46" s="6" t="s">
        <v>18</v>
      </c>
      <c r="B46" s="6"/>
      <c r="C46" s="6">
        <v>144</v>
      </c>
      <c r="D46" s="6">
        <v>126</v>
      </c>
      <c r="E46" s="6">
        <v>153</v>
      </c>
      <c r="F46" s="6" t="s">
        <v>38</v>
      </c>
    </row>
  </sheetData>
  <mergeCells count="3">
    <mergeCell ref="A9:E9"/>
    <mergeCell ref="A14:E14"/>
    <mergeCell ref="A20:E20"/>
  </mergeCells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DF145"/>
  <sheetViews>
    <sheetView tabSelected="1" topLeftCell="A22" zoomScale="85" zoomScaleNormal="85" workbookViewId="0">
      <selection activeCell="G42" sqref="G42"/>
    </sheetView>
  </sheetViews>
  <sheetFormatPr baseColWidth="10" defaultColWidth="10.7109375" defaultRowHeight="15"/>
  <cols>
    <col min="1" max="1" width="30.5703125" customWidth="1"/>
    <col min="2" max="2" width="18.28515625" customWidth="1"/>
    <col min="3" max="3" width="15.85546875" customWidth="1"/>
    <col min="4" max="4" width="16.42578125" customWidth="1"/>
    <col min="5" max="5" width="12.85546875" customWidth="1"/>
    <col min="6" max="14" width="12.28515625" customWidth="1"/>
    <col min="15" max="15" width="12.42578125" customWidth="1"/>
    <col min="16" max="19" width="12.28515625" customWidth="1"/>
  </cols>
  <sheetData>
    <row r="1" spans="1:27" s="42" customFormat="1" ht="31.5" customHeight="1">
      <c r="A1" s="41" t="s">
        <v>48</v>
      </c>
      <c r="B1" s="41"/>
      <c r="C1" s="41"/>
      <c r="D1" s="41"/>
      <c r="E1" s="41"/>
      <c r="F1" s="41"/>
    </row>
    <row r="2" spans="1:27" s="43" customFormat="1">
      <c r="A2" s="43" t="s">
        <v>49</v>
      </c>
    </row>
    <row r="3" spans="1:27" s="24" customFormat="1"/>
    <row r="4" spans="1:27" s="24" customFormat="1">
      <c r="A4" s="44"/>
      <c r="B4" s="45" t="s">
        <v>50</v>
      </c>
      <c r="C4" s="46" t="s">
        <v>51</v>
      </c>
    </row>
    <row r="5" spans="1:27" s="24" customFormat="1">
      <c r="A5" s="47" t="s">
        <v>52</v>
      </c>
      <c r="B5" s="48">
        <v>2939375330000</v>
      </c>
      <c r="C5" s="49">
        <v>-5148695470</v>
      </c>
    </row>
    <row r="6" spans="1:27" s="24" customFormat="1" ht="15.75" thickBot="1">
      <c r="A6" s="47" t="s">
        <v>53</v>
      </c>
      <c r="B6" s="48">
        <v>-57131355000000</v>
      </c>
      <c r="C6" s="49">
        <v>10799571900000</v>
      </c>
    </row>
    <row r="7" spans="1:27" s="24" customFormat="1">
      <c r="A7" s="141" t="s">
        <v>54</v>
      </c>
      <c r="B7" s="142">
        <v>2015</v>
      </c>
    </row>
    <row r="8" spans="1:27" s="24" customFormat="1">
      <c r="A8" s="136" t="s">
        <v>55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7" s="24" customFormat="1">
      <c r="A9" s="52" t="s">
        <v>56</v>
      </c>
      <c r="B9" s="53">
        <v>1995</v>
      </c>
      <c r="C9" s="53">
        <v>1996</v>
      </c>
      <c r="D9" s="53">
        <v>1997</v>
      </c>
      <c r="E9" s="53">
        <v>1998</v>
      </c>
      <c r="F9" s="53">
        <v>1999</v>
      </c>
      <c r="G9" s="53">
        <v>2000</v>
      </c>
      <c r="H9" s="53">
        <v>2001</v>
      </c>
      <c r="I9" s="53">
        <v>2002</v>
      </c>
      <c r="J9" s="53">
        <v>2003</v>
      </c>
      <c r="K9" s="53">
        <v>2004</v>
      </c>
      <c r="L9" s="53">
        <v>2005</v>
      </c>
      <c r="M9" s="53">
        <v>2006</v>
      </c>
      <c r="N9" s="53">
        <v>2007</v>
      </c>
      <c r="O9" s="53">
        <v>2008</v>
      </c>
      <c r="P9" s="53">
        <v>2009</v>
      </c>
      <c r="Q9" s="53">
        <v>2010</v>
      </c>
      <c r="R9" s="53">
        <v>2011</v>
      </c>
      <c r="S9" s="53">
        <v>2012</v>
      </c>
      <c r="T9" s="53">
        <v>2013</v>
      </c>
      <c r="U9" s="53">
        <v>2014</v>
      </c>
      <c r="V9" s="53">
        <v>2015</v>
      </c>
    </row>
    <row r="10" spans="1:27" s="24" customFormat="1">
      <c r="A10" s="52" t="s">
        <v>57</v>
      </c>
      <c r="B10" s="143">
        <v>54491475335221.797</v>
      </c>
      <c r="C10" s="143">
        <v>54823957946164.703</v>
      </c>
      <c r="D10" s="143">
        <v>55156440557107.5</v>
      </c>
      <c r="E10" s="143">
        <v>55488923168050.398</v>
      </c>
      <c r="F10" s="143">
        <v>55821405778993.203</v>
      </c>
      <c r="G10" s="143">
        <v>56153888389936</v>
      </c>
      <c r="H10" s="143">
        <v>56486371000878.898</v>
      </c>
      <c r="I10" s="143">
        <v>56924115539421</v>
      </c>
      <c r="J10" s="143">
        <v>60539072480053.203</v>
      </c>
      <c r="K10" s="143">
        <v>65094167575529.898</v>
      </c>
      <c r="L10" s="143">
        <v>67623928838457.703</v>
      </c>
      <c r="M10" s="143">
        <v>71662253075963.906</v>
      </c>
      <c r="N10" s="143">
        <v>74349192700752.297</v>
      </c>
      <c r="O10" s="143">
        <v>76474289664888.406</v>
      </c>
      <c r="P10" s="143">
        <v>73757204721427.094</v>
      </c>
      <c r="Q10" s="143">
        <v>81452151555847.797</v>
      </c>
      <c r="R10" s="143">
        <v>85758059199375</v>
      </c>
      <c r="S10" s="143">
        <v>89815427014431.5</v>
      </c>
      <c r="T10" s="53">
        <v>93044955044363.906</v>
      </c>
      <c r="U10" s="53">
        <v>97288073829446.297</v>
      </c>
      <c r="V10" s="53">
        <v>101531192614529</v>
      </c>
      <c r="W10" s="24">
        <v>105774311399611</v>
      </c>
      <c r="X10" s="24">
        <v>110017430184694</v>
      </c>
      <c r="Y10" s="24">
        <v>114260548969776</v>
      </c>
      <c r="Z10" s="24">
        <v>118503667754859</v>
      </c>
      <c r="AA10" s="24">
        <v>122746786539941</v>
      </c>
    </row>
    <row r="11" spans="1:27" s="24" customFormat="1">
      <c r="A11" s="52" t="s">
        <v>58</v>
      </c>
      <c r="B11" s="53">
        <v>8.7484371694824203E-2</v>
      </c>
      <c r="C11" s="53">
        <v>8.9411588484867299E-2</v>
      </c>
      <c r="D11" s="53">
        <v>9.1338805274910395E-2</v>
      </c>
      <c r="E11" s="53">
        <v>9.3266022064953602E-2</v>
      </c>
      <c r="F11" s="53">
        <v>9.5193238854996698E-2</v>
      </c>
      <c r="G11" s="53">
        <v>0.101968511159456</v>
      </c>
      <c r="H11" s="53">
        <v>0.10419435254191201</v>
      </c>
      <c r="I11" s="53">
        <v>0.105396785344275</v>
      </c>
      <c r="J11" s="53">
        <v>0.103517956260696</v>
      </c>
      <c r="K11" s="53">
        <v>0.10142122997224901</v>
      </c>
      <c r="L11" s="53">
        <v>9.7446220896147601E-2</v>
      </c>
      <c r="M11" s="53">
        <v>0.10097528058870001</v>
      </c>
      <c r="N11" s="53">
        <v>0.10656509612204799</v>
      </c>
      <c r="O11" s="53">
        <v>0.110554715577439</v>
      </c>
      <c r="P11" s="53">
        <v>0.118120764726347</v>
      </c>
      <c r="Q11" s="53">
        <v>0.11649238621111201</v>
      </c>
      <c r="R11" s="53">
        <v>0.11897430012490599</v>
      </c>
      <c r="S11" s="53">
        <v>0.12118083391658099</v>
      </c>
      <c r="T11" s="53">
        <v>0.124814364422156</v>
      </c>
      <c r="U11" s="53">
        <v>0.127541799766101</v>
      </c>
      <c r="V11" s="53">
        <v>0.12602870749568701</v>
      </c>
      <c r="W11" s="24">
        <v>0.12795592428572999</v>
      </c>
      <c r="X11" s="24">
        <v>0.12988314107577301</v>
      </c>
      <c r="Y11" s="24">
        <v>0.13181035786581599</v>
      </c>
      <c r="Z11" s="24">
        <v>0.133737574655859</v>
      </c>
      <c r="AA11" s="24">
        <v>0.13566479144590199</v>
      </c>
    </row>
    <row r="12" spans="1:27" s="24" customFormat="1">
      <c r="A12" s="52" t="s">
        <v>59</v>
      </c>
      <c r="B12" s="53">
        <v>0.91038306517353695</v>
      </c>
      <c r="C12" s="53">
        <v>0.90846034864002401</v>
      </c>
      <c r="D12" s="53">
        <v>0.90653763210651095</v>
      </c>
      <c r="E12" s="53">
        <v>0.904614915572998</v>
      </c>
      <c r="F12" s="53">
        <v>0.90269219903948505</v>
      </c>
      <c r="G12" s="53">
        <v>0.89592554009165604</v>
      </c>
      <c r="H12" s="53">
        <v>0.89384303536182896</v>
      </c>
      <c r="I12" s="53">
        <v>0.89253894590272898</v>
      </c>
      <c r="J12" s="53">
        <v>0.89443042329135403</v>
      </c>
      <c r="K12" s="53">
        <v>0.89644289602892202</v>
      </c>
      <c r="L12" s="53">
        <v>0.90046156699151003</v>
      </c>
      <c r="M12" s="53">
        <v>0.89694639229197004</v>
      </c>
      <c r="N12" s="53">
        <v>0.89130702675846896</v>
      </c>
      <c r="O12" s="53">
        <v>0.88737285099827501</v>
      </c>
      <c r="P12" s="53">
        <v>0.87949968002454504</v>
      </c>
      <c r="Q12" s="53">
        <v>0.88127285849266801</v>
      </c>
      <c r="R12" s="53">
        <v>0.878891355514134</v>
      </c>
      <c r="S12" s="53">
        <v>0.87687015411445302</v>
      </c>
      <c r="T12" s="53">
        <v>0.87329590864176598</v>
      </c>
      <c r="U12" s="53">
        <v>0.87055836706641898</v>
      </c>
      <c r="V12" s="53">
        <v>0.87192873450327502</v>
      </c>
      <c r="W12" s="24">
        <v>0.87000601796976196</v>
      </c>
      <c r="X12" s="24">
        <v>0.86808330143624901</v>
      </c>
      <c r="Y12" s="24">
        <v>0.86616058490273595</v>
      </c>
      <c r="Z12" s="24">
        <v>0.86423786836922301</v>
      </c>
      <c r="AA12" s="24">
        <v>0.86231515183570995</v>
      </c>
    </row>
    <row r="13" spans="1:27" s="24" customFormat="1">
      <c r="A13" s="52" t="s">
        <v>60</v>
      </c>
      <c r="B13" s="53">
        <v>2.1325631316382902E-3</v>
      </c>
      <c r="C13" s="53">
        <v>2.1280628751082901E-3</v>
      </c>
      <c r="D13" s="53">
        <v>2.1235626185783E-3</v>
      </c>
      <c r="E13" s="53">
        <v>2.1190623620482999E-3</v>
      </c>
      <c r="F13" s="53">
        <v>2.1145621055183002E-3</v>
      </c>
      <c r="G13" s="53">
        <v>2.1059487488883201E-3</v>
      </c>
      <c r="H13" s="53">
        <v>1.9626120962589399E-3</v>
      </c>
      <c r="I13" s="53">
        <v>2.0642687529966899E-3</v>
      </c>
      <c r="J13" s="53">
        <v>2.0516204479499298E-3</v>
      </c>
      <c r="K13" s="53">
        <v>2.13587399882912E-3</v>
      </c>
      <c r="L13" s="53">
        <v>2.0922121123423702E-3</v>
      </c>
      <c r="M13" s="53">
        <v>2.0783271193290901E-3</v>
      </c>
      <c r="N13" s="53">
        <v>2.1278771194834902E-3</v>
      </c>
      <c r="O13" s="53">
        <v>2.07243342428542E-3</v>
      </c>
      <c r="P13" s="53">
        <v>2.37955524910787E-3</v>
      </c>
      <c r="Q13" s="53">
        <v>2.2347552962203102E-3</v>
      </c>
      <c r="R13" s="53">
        <v>2.1343443609595698E-3</v>
      </c>
      <c r="S13" s="53">
        <v>1.9490119689651499E-3</v>
      </c>
      <c r="T13" s="53">
        <v>1.8897269360784901E-3</v>
      </c>
      <c r="U13" s="53">
        <v>1.8998331674799399E-3</v>
      </c>
      <c r="V13" s="53">
        <v>2.0425580010383299E-3</v>
      </c>
      <c r="W13" s="24">
        <v>2.0380577445083298E-3</v>
      </c>
      <c r="X13" s="24">
        <v>2.0335574879783301E-3</v>
      </c>
      <c r="Y13" s="24">
        <v>2.02905723144833E-3</v>
      </c>
      <c r="Z13" s="24">
        <v>2.0245569749183299E-3</v>
      </c>
      <c r="AA13" s="24">
        <v>2.0200567183883398E-3</v>
      </c>
    </row>
    <row r="14" spans="1:27" s="24" customFormat="1">
      <c r="A14" s="136" t="s">
        <v>61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7" s="24" customFormat="1">
      <c r="A15" s="52" t="s">
        <v>62</v>
      </c>
      <c r="B15" s="144">
        <v>508120854254.69702</v>
      </c>
      <c r="C15" s="144">
        <v>502304716128.39203</v>
      </c>
      <c r="D15" s="144">
        <v>496488578002.19</v>
      </c>
      <c r="E15" s="144">
        <v>490672439875.987</v>
      </c>
      <c r="F15" s="144">
        <v>484856301750.27197</v>
      </c>
      <c r="G15" s="144">
        <v>479040163622.487</v>
      </c>
      <c r="H15" s="144">
        <v>484334874123.56097</v>
      </c>
      <c r="I15" s="144">
        <v>486884077649.98499</v>
      </c>
      <c r="J15" s="144">
        <v>495889909593.396</v>
      </c>
      <c r="K15" s="144">
        <v>487603517494.18597</v>
      </c>
      <c r="L15" s="144">
        <v>480762591007.00897</v>
      </c>
      <c r="M15" s="144">
        <v>473468047356.09698</v>
      </c>
      <c r="N15" s="144">
        <v>469181678496.95502</v>
      </c>
      <c r="O15" s="144">
        <v>461180620146.70203</v>
      </c>
      <c r="P15" s="144">
        <v>453410327807.909</v>
      </c>
      <c r="Q15" s="144">
        <v>449157197450.85797</v>
      </c>
      <c r="R15" s="144">
        <v>444367464076.51501</v>
      </c>
      <c r="S15" s="144">
        <v>439380091917.51099</v>
      </c>
      <c r="T15" s="144">
        <v>434167189156.55798</v>
      </c>
      <c r="U15" s="144">
        <v>429354199142.01599</v>
      </c>
      <c r="V15" s="144">
        <v>424541209127.35999</v>
      </c>
      <c r="W15" s="54"/>
      <c r="X15" s="54"/>
      <c r="Y15" s="54"/>
      <c r="Z15" s="54"/>
      <c r="AA15" s="54"/>
    </row>
    <row r="16" spans="1:27" s="24" customFormat="1">
      <c r="A16" s="52" t="s">
        <v>58</v>
      </c>
      <c r="B16" s="56">
        <v>0.88742393786843898</v>
      </c>
      <c r="C16" s="56">
        <v>0.87980361240023797</v>
      </c>
      <c r="D16" s="56">
        <v>0.87092432261356401</v>
      </c>
      <c r="E16" s="56">
        <v>0.86183453322811598</v>
      </c>
      <c r="F16" s="56">
        <v>0.852526669042455</v>
      </c>
      <c r="G16" s="56">
        <v>0.84299278696504998</v>
      </c>
      <c r="H16" s="56">
        <v>0.83705045329991401</v>
      </c>
      <c r="I16" s="56">
        <v>0.83028499154128399</v>
      </c>
      <c r="J16" s="56">
        <v>0.82588691390215896</v>
      </c>
      <c r="K16" s="56">
        <v>0.81532063149551903</v>
      </c>
      <c r="L16" s="56">
        <v>0.80497713713060803</v>
      </c>
      <c r="M16" s="56">
        <v>0.79413798973512595</v>
      </c>
      <c r="N16" s="56">
        <v>0.78435118881949195</v>
      </c>
      <c r="O16" s="56">
        <v>0.78062137814153798</v>
      </c>
      <c r="P16" s="56">
        <v>0.77636452822492696</v>
      </c>
      <c r="Q16" s="56">
        <v>0.76591434171183204</v>
      </c>
      <c r="R16" s="56">
        <v>0.75617638631314199</v>
      </c>
      <c r="S16" s="56">
        <v>0.746561879303138</v>
      </c>
      <c r="T16" s="56">
        <v>0.73710929594159402</v>
      </c>
      <c r="U16" s="56">
        <v>0.72674941974127405</v>
      </c>
      <c r="V16" s="56">
        <v>0.72200642629482004</v>
      </c>
    </row>
    <row r="17" spans="1:22" s="24" customFormat="1">
      <c r="A17" s="52" t="s">
        <v>59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</row>
    <row r="18" spans="1:22" s="24" customFormat="1">
      <c r="A18" s="52" t="s">
        <v>60</v>
      </c>
      <c r="B18" s="56">
        <v>0.11257606213156</v>
      </c>
      <c r="C18" s="56">
        <v>0.12019638759976201</v>
      </c>
      <c r="D18" s="56">
        <v>0.12907567738643599</v>
      </c>
      <c r="E18" s="56">
        <v>0.13816546677188399</v>
      </c>
      <c r="F18" s="56">
        <v>0.147473330957545</v>
      </c>
      <c r="G18" s="56">
        <v>0.15700721303494999</v>
      </c>
      <c r="H18" s="56">
        <v>0.16294954670008599</v>
      </c>
      <c r="I18" s="56">
        <v>0.16971500845871601</v>
      </c>
      <c r="J18" s="56">
        <v>0.17411308609784101</v>
      </c>
      <c r="K18" s="56">
        <v>0.184679368504481</v>
      </c>
      <c r="L18" s="56">
        <v>0.19502286286939199</v>
      </c>
      <c r="M18" s="56">
        <v>0.205862010264874</v>
      </c>
      <c r="N18" s="56">
        <v>0.21564881118050799</v>
      </c>
      <c r="O18" s="56">
        <v>0.21937862185846199</v>
      </c>
      <c r="P18" s="56">
        <v>0.22363547177507301</v>
      </c>
      <c r="Q18" s="56">
        <v>0.23408565828816799</v>
      </c>
      <c r="R18" s="56">
        <v>0.24382361368685801</v>
      </c>
      <c r="S18" s="56">
        <v>0.253438120696862</v>
      </c>
      <c r="T18" s="56">
        <v>0.26289070405840598</v>
      </c>
      <c r="U18" s="56">
        <v>0.27325058025872601</v>
      </c>
      <c r="V18" s="56">
        <v>0.27799357370518002</v>
      </c>
    </row>
    <row r="19" spans="1:22" s="24" customFormat="1">
      <c r="A19" s="52" t="s">
        <v>63</v>
      </c>
      <c r="B19" s="56">
        <v>0.83205510937663696</v>
      </c>
      <c r="C19" s="56">
        <v>0.78834388241197995</v>
      </c>
      <c r="D19" s="56">
        <v>0.78371461962601396</v>
      </c>
      <c r="E19" s="56">
        <v>0.77908535684004898</v>
      </c>
      <c r="F19" s="56">
        <v>0.774456094054083</v>
      </c>
      <c r="G19" s="56">
        <v>0.78433587986887898</v>
      </c>
      <c r="H19" s="56">
        <v>0.76519756848215104</v>
      </c>
      <c r="I19" s="56">
        <v>0.76056830569618605</v>
      </c>
      <c r="J19" s="56">
        <v>0.75593904291021996</v>
      </c>
      <c r="K19" s="56">
        <v>0.75130978012425398</v>
      </c>
      <c r="L19" s="56">
        <v>0.78388811763065103</v>
      </c>
      <c r="M19" s="56">
        <v>0.67610057261962397</v>
      </c>
      <c r="N19" s="56">
        <v>0.65495346775941998</v>
      </c>
      <c r="O19" s="56">
        <v>0.71147637457131896</v>
      </c>
      <c r="P19" s="56">
        <v>0.73786000717450295</v>
      </c>
      <c r="Q19" s="56">
        <v>0.71798699789141396</v>
      </c>
      <c r="R19" s="56">
        <v>0.71942091131474095</v>
      </c>
      <c r="S19" s="56">
        <v>0.71890032564788398</v>
      </c>
      <c r="T19" s="56">
        <v>0.71499472324077396</v>
      </c>
      <c r="U19" s="56">
        <v>0.72025440063104595</v>
      </c>
      <c r="V19" s="56">
        <v>0.72261438857125404</v>
      </c>
    </row>
    <row r="20" spans="1:22" s="24" customFormat="1">
      <c r="A20" s="57"/>
      <c r="O20" s="58"/>
      <c r="P20" s="58"/>
      <c r="Q20" s="58"/>
      <c r="R20" s="58"/>
      <c r="S20" s="58"/>
      <c r="T20" s="58"/>
      <c r="U20" s="58"/>
      <c r="V20" s="58"/>
    </row>
    <row r="21" spans="1:22" s="24" customFormat="1">
      <c r="A21" s="137" t="s">
        <v>64</v>
      </c>
      <c r="B21" s="137"/>
      <c r="C21" s="137"/>
      <c r="D21" s="137"/>
    </row>
    <row r="22" spans="1:22" s="24" customFormat="1">
      <c r="A22" s="59"/>
      <c r="B22" s="53"/>
      <c r="C22" s="53" t="s">
        <v>57</v>
      </c>
      <c r="D22" s="60" t="s">
        <v>65</v>
      </c>
    </row>
    <row r="23" spans="1:22" s="24" customFormat="1">
      <c r="A23" s="134" t="s">
        <v>16</v>
      </c>
      <c r="B23" s="56" t="s">
        <v>12</v>
      </c>
      <c r="C23" s="61">
        <v>0.99437684755003997</v>
      </c>
      <c r="D23" s="62">
        <f>1-SUM(D24:D26)</f>
        <v>0.99464261151467026</v>
      </c>
    </row>
    <row r="24" spans="1:22" s="24" customFormat="1">
      <c r="A24" s="134"/>
      <c r="B24" s="56" t="s">
        <v>13</v>
      </c>
      <c r="C24" s="61">
        <v>1.75741954757482E-3</v>
      </c>
      <c r="D24" s="61">
        <v>1.75741954757482E-3</v>
      </c>
    </row>
    <row r="25" spans="1:22" s="24" customFormat="1">
      <c r="A25" s="134"/>
      <c r="B25" s="56" t="s">
        <v>14</v>
      </c>
      <c r="C25" s="61">
        <v>8.1970293722188805E-4</v>
      </c>
      <c r="D25" s="24">
        <f>(B62+B66+B70)/SUM(initial_vehicles_inland)</f>
        <v>5.5393897259177201E-4</v>
      </c>
    </row>
    <row r="26" spans="1:22" s="24" customFormat="1">
      <c r="A26" s="134"/>
      <c r="B26" s="56" t="s">
        <v>66</v>
      </c>
      <c r="C26" s="61">
        <v>3.04602996516314E-3</v>
      </c>
      <c r="D26" s="61">
        <v>3.04602996516314E-3</v>
      </c>
    </row>
    <row r="27" spans="1:22" s="24" customFormat="1">
      <c r="A27" s="134" t="s">
        <v>17</v>
      </c>
      <c r="B27" s="56" t="s">
        <v>12</v>
      </c>
      <c r="C27" s="63">
        <v>1</v>
      </c>
      <c r="D27" s="64">
        <v>1</v>
      </c>
    </row>
    <row r="28" spans="1:22" s="24" customFormat="1">
      <c r="A28" s="134"/>
      <c r="B28" s="56" t="s">
        <v>67</v>
      </c>
      <c r="C28" s="63">
        <v>0</v>
      </c>
      <c r="D28" s="64">
        <v>0</v>
      </c>
    </row>
    <row r="29" spans="1:22" s="24" customFormat="1">
      <c r="A29" s="134"/>
      <c r="B29" s="56" t="s">
        <v>14</v>
      </c>
      <c r="C29" s="63">
        <v>0</v>
      </c>
      <c r="D29" s="64">
        <v>0</v>
      </c>
    </row>
    <row r="30" spans="1:22" s="24" customFormat="1">
      <c r="A30" s="134"/>
      <c r="B30" s="56" t="s">
        <v>66</v>
      </c>
      <c r="C30" s="63">
        <v>0</v>
      </c>
      <c r="D30" s="64">
        <v>0</v>
      </c>
    </row>
    <row r="31" spans="1:22" s="24" customFormat="1">
      <c r="A31" s="134" t="s">
        <v>18</v>
      </c>
      <c r="B31" s="56" t="s">
        <v>12</v>
      </c>
      <c r="C31" s="63">
        <v>1</v>
      </c>
      <c r="D31" s="64">
        <v>1</v>
      </c>
    </row>
    <row r="32" spans="1:22" s="24" customFormat="1">
      <c r="A32" s="134"/>
      <c r="B32" s="56" t="s">
        <v>13</v>
      </c>
      <c r="C32" s="63">
        <v>0</v>
      </c>
      <c r="D32" s="64">
        <v>0</v>
      </c>
    </row>
    <row r="33" spans="1:4" s="24" customFormat="1">
      <c r="A33" s="134"/>
      <c r="B33" s="56" t="s">
        <v>14</v>
      </c>
      <c r="C33" s="63">
        <v>0</v>
      </c>
      <c r="D33" s="63">
        <v>0</v>
      </c>
    </row>
    <row r="34" spans="1:4" s="24" customFormat="1">
      <c r="A34" s="134"/>
      <c r="B34" s="56" t="s">
        <v>66</v>
      </c>
      <c r="C34" s="63">
        <v>0</v>
      </c>
      <c r="D34" s="63">
        <v>0</v>
      </c>
    </row>
    <row r="35" spans="1:4" s="24" customFormat="1">
      <c r="A35" s="135" t="s">
        <v>20</v>
      </c>
      <c r="B35" s="56" t="s">
        <v>12</v>
      </c>
      <c r="C35" s="65"/>
      <c r="D35" s="53">
        <f>1-D36-D37-D38</f>
        <v>0.96305917233151705</v>
      </c>
    </row>
    <row r="36" spans="1:4" s="24" customFormat="1">
      <c r="A36" s="135"/>
      <c r="B36" s="56" t="s">
        <v>13</v>
      </c>
      <c r="C36" s="65"/>
      <c r="D36" s="53">
        <f>(B52)/initial_household_vehicles</f>
        <v>3.3099180689230637E-2</v>
      </c>
    </row>
    <row r="37" spans="1:4" s="24" customFormat="1">
      <c r="A37" s="135"/>
      <c r="B37" s="56" t="s">
        <v>14</v>
      </c>
      <c r="C37" s="65"/>
      <c r="D37" s="53">
        <f>(H_4wheels_elec)/initial_household_vehicles</f>
        <v>1.4255728267791199E-3</v>
      </c>
    </row>
    <row r="38" spans="1:4" s="24" customFormat="1" ht="15.75" thickBot="1">
      <c r="A38" s="135"/>
      <c r="B38" s="56" t="s">
        <v>66</v>
      </c>
      <c r="C38" s="65"/>
      <c r="D38" s="53">
        <f>H_4_wheels_hyb/initial_household_vehicles</f>
        <v>2.4160741524731364E-3</v>
      </c>
    </row>
    <row r="39" spans="1:4" s="24" customFormat="1"/>
    <row r="40" spans="1:4" s="24" customFormat="1"/>
    <row r="41" spans="1:4" s="24" customFormat="1">
      <c r="A41" s="150" t="s">
        <v>156</v>
      </c>
      <c r="B41" s="150"/>
    </row>
    <row r="42" spans="1:4" s="24" customFormat="1">
      <c r="A42" s="53" t="s">
        <v>157</v>
      </c>
      <c r="B42" s="53">
        <v>0.44975595300115079</v>
      </c>
    </row>
    <row r="43" spans="1:4" s="24" customFormat="1">
      <c r="A43" s="53" t="s">
        <v>158</v>
      </c>
      <c r="B43" s="53">
        <v>0</v>
      </c>
    </row>
    <row r="44" spans="1:4" s="24" customFormat="1">
      <c r="A44" s="53" t="s">
        <v>159</v>
      </c>
      <c r="B44" s="53">
        <v>0.89481486454143722</v>
      </c>
    </row>
    <row r="45" spans="1:4" s="24" customFormat="1">
      <c r="A45" s="53" t="s">
        <v>160</v>
      </c>
      <c r="B45" s="53">
        <v>0.84362487140706999</v>
      </c>
    </row>
    <row r="46" spans="1:4" s="24" customFormat="1">
      <c r="A46" s="53" t="s">
        <v>161</v>
      </c>
      <c r="B46" s="53">
        <v>0.73254033574128685</v>
      </c>
    </row>
    <row r="47" spans="1:4" s="24" customFormat="1">
      <c r="A47" s="24" t="s">
        <v>62</v>
      </c>
    </row>
    <row r="48" spans="1:4" s="67" customFormat="1">
      <c r="A48" s="66" t="s">
        <v>68</v>
      </c>
      <c r="B48" s="66"/>
      <c r="C48" s="66"/>
      <c r="D48" s="66"/>
    </row>
    <row r="49" spans="1:110" s="6" customFormat="1">
      <c r="A49" s="6" t="s">
        <v>2</v>
      </c>
      <c r="B49" s="68">
        <v>1629395547.0876801</v>
      </c>
      <c r="C49" s="6" t="s">
        <v>69</v>
      </c>
      <c r="D49" s="8" t="s">
        <v>4</v>
      </c>
      <c r="E49" s="6" t="s">
        <v>70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69"/>
    </row>
    <row r="50" spans="1:110" s="6" customFormat="1">
      <c r="A50" s="6" t="s">
        <v>5</v>
      </c>
      <c r="B50" s="68">
        <v>2411920.3500026502</v>
      </c>
      <c r="C50" s="6" t="s">
        <v>69</v>
      </c>
      <c r="D50" s="8"/>
      <c r="E50" s="6" t="s">
        <v>71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70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</row>
    <row r="51" spans="1:110" s="6" customFormat="1">
      <c r="A51" s="6" t="s">
        <v>72</v>
      </c>
      <c r="B51" s="68">
        <v>4087745.1547891102</v>
      </c>
      <c r="C51" s="6" t="s">
        <v>69</v>
      </c>
      <c r="D51" s="8"/>
      <c r="E51" s="6" t="s">
        <v>73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69"/>
    </row>
    <row r="52" spans="1:110" s="6" customFormat="1">
      <c r="A52" s="6" t="s">
        <v>7</v>
      </c>
      <c r="B52" s="68">
        <v>56000357.170906901</v>
      </c>
      <c r="C52" s="6" t="s">
        <v>69</v>
      </c>
      <c r="D52" s="8" t="s">
        <v>4</v>
      </c>
      <c r="E52" s="6" t="s">
        <v>74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69"/>
    </row>
    <row r="53" spans="1:110" s="6" customFormat="1">
      <c r="A53" s="6" t="s">
        <v>8</v>
      </c>
      <c r="B53" s="68">
        <v>669400763.87932503</v>
      </c>
      <c r="C53" s="6" t="s">
        <v>69</v>
      </c>
      <c r="D53" s="8" t="s">
        <v>4</v>
      </c>
      <c r="E53" s="6" t="s">
        <v>75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69"/>
    </row>
    <row r="54" spans="1:110" s="6" customFormat="1">
      <c r="A54" s="6" t="s">
        <v>76</v>
      </c>
      <c r="B54" s="68">
        <v>173337638.115601</v>
      </c>
      <c r="C54" s="6" t="s">
        <v>69</v>
      </c>
      <c r="D54" s="8" t="s">
        <v>4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69"/>
    </row>
    <row r="55" spans="1:110" s="71" customFormat="1">
      <c r="A55" s="6" t="s">
        <v>77</v>
      </c>
      <c r="B55" s="68">
        <f>SUM(B49:B52)</f>
        <v>1691895569.7633791</v>
      </c>
      <c r="C55" s="6" t="s">
        <v>69</v>
      </c>
      <c r="E55" s="71" t="s">
        <v>78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70"/>
    </row>
    <row r="56" spans="1:110" s="33" customFormat="1">
      <c r="A56" s="6" t="s">
        <v>79</v>
      </c>
      <c r="B56" s="68">
        <v>11960600000000</v>
      </c>
      <c r="C56" s="72" t="s">
        <v>65</v>
      </c>
      <c r="D56" s="6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10" s="73" customFormat="1">
      <c r="A57" s="66" t="s">
        <v>80</v>
      </c>
      <c r="B57" s="66"/>
      <c r="C57" s="66"/>
      <c r="D57" s="24"/>
      <c r="F57" s="73" t="s">
        <v>81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74"/>
    </row>
    <row r="58" spans="1:110" s="75" customFormat="1">
      <c r="A58" s="6" t="s">
        <v>82</v>
      </c>
      <c r="B58" s="6">
        <v>58453889.674797401</v>
      </c>
      <c r="C58" s="6" t="s">
        <v>69</v>
      </c>
      <c r="D58" s="24"/>
      <c r="E58" s="75" t="s">
        <v>83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76"/>
    </row>
    <row r="59" spans="1:110" s="75" customFormat="1">
      <c r="A59" s="6" t="s">
        <v>34</v>
      </c>
      <c r="B59" s="6">
        <v>26420.048323860701</v>
      </c>
      <c r="C59" s="6" t="s">
        <v>69</v>
      </c>
      <c r="D59" s="24"/>
      <c r="E59" s="75" t="s">
        <v>84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76"/>
    </row>
    <row r="60" spans="1:110" s="75" customFormat="1">
      <c r="A60" s="6" t="s">
        <v>85</v>
      </c>
      <c r="B60" s="6">
        <v>26420.048323860701</v>
      </c>
      <c r="C60" s="6" t="s">
        <v>69</v>
      </c>
      <c r="D60" s="24"/>
      <c r="E60" s="75" t="s">
        <v>86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76"/>
    </row>
    <row r="61" spans="1:110" s="75" customFormat="1">
      <c r="A61" s="6" t="s">
        <v>87</v>
      </c>
      <c r="B61" s="77">
        <v>209702760.67399499</v>
      </c>
      <c r="C61" s="6" t="s">
        <v>69</v>
      </c>
      <c r="D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76"/>
    </row>
    <row r="62" spans="1:110" s="75" customFormat="1">
      <c r="A62" s="6" t="s">
        <v>88</v>
      </c>
      <c r="B62" s="6">
        <v>159229.974932376</v>
      </c>
      <c r="C62" s="6" t="s">
        <v>69</v>
      </c>
      <c r="D62" s="24"/>
      <c r="E62" s="75" t="s">
        <v>89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76"/>
    </row>
    <row r="63" spans="1:110" s="75" customFormat="1">
      <c r="A63" s="6" t="s">
        <v>33</v>
      </c>
      <c r="B63" s="6">
        <v>76996.061816091693</v>
      </c>
      <c r="C63" s="6" t="s">
        <v>69</v>
      </c>
      <c r="D63" s="24"/>
      <c r="E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76"/>
    </row>
    <row r="64" spans="1:110" s="75" customFormat="1">
      <c r="A64" s="6" t="s">
        <v>90</v>
      </c>
      <c r="B64" s="6">
        <v>3406478.9816682399</v>
      </c>
      <c r="C64" s="6" t="s">
        <v>69</v>
      </c>
      <c r="D64" s="24"/>
      <c r="E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76"/>
    </row>
    <row r="65" spans="1:110" s="75" customFormat="1">
      <c r="A65" s="6" t="s">
        <v>91</v>
      </c>
      <c r="B65" s="6">
        <v>15600000</v>
      </c>
      <c r="C65" s="6" t="s">
        <v>69</v>
      </c>
      <c r="D65" s="24"/>
      <c r="E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76"/>
    </row>
    <row r="66" spans="1:110" s="75" customFormat="1">
      <c r="A66" s="6" t="s">
        <v>35</v>
      </c>
      <c r="B66" s="6">
        <v>0</v>
      </c>
      <c r="C66" s="6" t="s">
        <v>69</v>
      </c>
      <c r="D66" s="24"/>
      <c r="E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76"/>
    </row>
    <row r="67" spans="1:110" s="75" customFormat="1">
      <c r="A67" s="75" t="s">
        <v>92</v>
      </c>
      <c r="B67" s="75">
        <v>0</v>
      </c>
      <c r="C67" s="75" t="s">
        <v>93</v>
      </c>
      <c r="D67" s="24"/>
      <c r="E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76"/>
    </row>
    <row r="68" spans="1:110" s="75" customFormat="1">
      <c r="A68" s="6" t="s">
        <v>94</v>
      </c>
      <c r="B68" s="6">
        <v>0</v>
      </c>
      <c r="C68" s="6" t="s">
        <v>93</v>
      </c>
      <c r="D68" s="24"/>
      <c r="E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76"/>
    </row>
    <row r="69" spans="1:110" s="75" customFormat="1">
      <c r="A69" s="6" t="s">
        <v>95</v>
      </c>
      <c r="B69" s="6">
        <v>1</v>
      </c>
      <c r="C69" s="6" t="s">
        <v>96</v>
      </c>
      <c r="D69" s="24"/>
      <c r="E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76"/>
    </row>
    <row r="70" spans="1:110" s="5" customFormat="1">
      <c r="A70" s="6" t="s">
        <v>97</v>
      </c>
      <c r="B70" s="6">
        <v>1</v>
      </c>
      <c r="C70" s="6" t="s">
        <v>69</v>
      </c>
      <c r="D70" s="24"/>
      <c r="E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78"/>
    </row>
    <row r="71" spans="1:110" s="5" customFormat="1">
      <c r="A71" s="6" t="s">
        <v>98</v>
      </c>
      <c r="B71" s="6">
        <f>SUM(B65:B70)</f>
        <v>15600002</v>
      </c>
      <c r="C71" s="6" t="s">
        <v>69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78"/>
    </row>
    <row r="72" spans="1:110" s="5" customFormat="1">
      <c r="A72" s="6" t="s">
        <v>99</v>
      </c>
      <c r="B72" s="6">
        <f>SUM(B58:B64)</f>
        <v>271852195.46385682</v>
      </c>
      <c r="C72" s="6" t="s">
        <v>69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78"/>
    </row>
    <row r="73" spans="1:110" s="5" customFormat="1">
      <c r="A73" s="6" t="s">
        <v>100</v>
      </c>
      <c r="B73" s="25">
        <v>4591240000000</v>
      </c>
      <c r="C73" s="6" t="s">
        <v>65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78"/>
    </row>
    <row r="74" spans="1:110" s="5" customFormat="1">
      <c r="A74" s="6" t="s">
        <v>101</v>
      </c>
      <c r="B74" s="25">
        <v>29277400000000</v>
      </c>
      <c r="C74" s="6" t="s">
        <v>57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78"/>
    </row>
    <row r="75" spans="1:110" s="5" customFormat="1">
      <c r="A75" s="6" t="s">
        <v>102</v>
      </c>
      <c r="B75" s="25">
        <f>B66+B70</f>
        <v>1</v>
      </c>
      <c r="C75" s="6" t="s">
        <v>69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78"/>
    </row>
    <row r="76" spans="1:110" s="5" customFormat="1">
      <c r="A76" s="6" t="s">
        <v>103</v>
      </c>
      <c r="B76" s="25">
        <f>B67</f>
        <v>0</v>
      </c>
      <c r="C76" s="6" t="s">
        <v>96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78"/>
    </row>
    <row r="77" spans="1:110" s="5" customFormat="1">
      <c r="A77" s="66" t="s">
        <v>104</v>
      </c>
      <c r="B77" s="66"/>
      <c r="C77" s="66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78"/>
    </row>
    <row r="78" spans="1:110" s="5" customFormat="1">
      <c r="A78" s="6" t="s">
        <v>105</v>
      </c>
      <c r="B78" s="6">
        <v>0.642852406005333</v>
      </c>
      <c r="C78" s="6" t="s">
        <v>3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78"/>
    </row>
    <row r="79" spans="1:110" s="5" customFormat="1">
      <c r="A79" s="6" t="s">
        <v>106</v>
      </c>
      <c r="B79" s="6">
        <v>9.5158526906726198E-4</v>
      </c>
      <c r="C79" s="6" t="s">
        <v>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78"/>
    </row>
    <row r="80" spans="1:110" s="5" customFormat="1">
      <c r="A80" s="6" t="s">
        <v>107</v>
      </c>
      <c r="B80" s="6">
        <v>1.61275560902918E-3</v>
      </c>
      <c r="C80" s="6" t="s">
        <v>3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78"/>
    </row>
    <row r="81" spans="1:110" s="5" customFormat="1">
      <c r="A81" s="6" t="s">
        <v>108</v>
      </c>
      <c r="B81" s="6">
        <v>2.2094060836744301E-2</v>
      </c>
      <c r="C81" s="6" t="s">
        <v>3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78"/>
    </row>
    <row r="82" spans="1:110" s="5" customFormat="1">
      <c r="A82" s="6" t="s">
        <v>8</v>
      </c>
      <c r="B82" s="6">
        <v>0.264101551284328</v>
      </c>
      <c r="C82" s="6" t="s">
        <v>3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78"/>
    </row>
    <row r="83" spans="1:110" s="5" customFormat="1">
      <c r="A83" s="6" t="s">
        <v>76</v>
      </c>
      <c r="B83" s="6">
        <v>6.8387640995498294E-2</v>
      </c>
      <c r="C83" s="6" t="s">
        <v>3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78"/>
    </row>
    <row r="84" spans="1:110" s="5" customFormat="1"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78"/>
    </row>
    <row r="85" spans="1:110" s="5" customFormat="1"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78"/>
    </row>
    <row r="86" spans="1:110" s="5" customFormat="1"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78"/>
    </row>
    <row r="87" spans="1:110" s="5" customFormat="1"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78"/>
    </row>
    <row r="88" spans="1:110" s="5" customFormat="1">
      <c r="A88" s="66" t="s">
        <v>109</v>
      </c>
      <c r="B88" s="66"/>
      <c r="C88" s="66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78"/>
    </row>
    <row r="89" spans="1:110" s="5" customFormat="1">
      <c r="A89" s="6" t="s">
        <v>105</v>
      </c>
      <c r="B89" s="6">
        <v>41.971116314345103</v>
      </c>
      <c r="C89" s="6" t="s">
        <v>110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78"/>
    </row>
    <row r="90" spans="1:110" s="5" customFormat="1">
      <c r="A90" s="6" t="s">
        <v>106</v>
      </c>
      <c r="B90" s="6">
        <v>0</v>
      </c>
      <c r="C90" s="6" t="s">
        <v>110</v>
      </c>
      <c r="D90" s="24"/>
      <c r="E90" s="58" t="s">
        <v>4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78"/>
    </row>
    <row r="91" spans="1:110" s="5" customFormat="1">
      <c r="A91" s="6" t="s">
        <v>111</v>
      </c>
      <c r="B91" s="6">
        <v>0</v>
      </c>
      <c r="C91" s="6" t="s">
        <v>110</v>
      </c>
      <c r="D91" s="24"/>
      <c r="E91" s="58" t="s">
        <v>4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78"/>
    </row>
    <row r="92" spans="1:110" s="5" customFormat="1">
      <c r="A92" s="6" t="s">
        <v>108</v>
      </c>
      <c r="B92" s="6">
        <v>0</v>
      </c>
      <c r="C92" s="6" t="s">
        <v>110</v>
      </c>
      <c r="D92" s="24"/>
      <c r="E92" s="58" t="s">
        <v>4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78"/>
    </row>
    <row r="93" spans="1:110" s="5" customFormat="1">
      <c r="A93" s="6" t="s">
        <v>8</v>
      </c>
      <c r="B93" s="6">
        <v>3.9625146931614301</v>
      </c>
      <c r="C93" s="6" t="s">
        <v>110</v>
      </c>
      <c r="D93" s="24"/>
      <c r="E93" s="58" t="s">
        <v>4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78"/>
    </row>
    <row r="94" spans="1:110" s="5" customFormat="1">
      <c r="A94" s="6" t="s">
        <v>76</v>
      </c>
      <c r="B94" s="6">
        <v>0.34202377956193802</v>
      </c>
      <c r="C94" s="6" t="s">
        <v>110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78"/>
    </row>
    <row r="95" spans="1:110" s="5" customFormat="1">
      <c r="A95" s="66" t="s">
        <v>112</v>
      </c>
      <c r="B95" s="66"/>
      <c r="C95" s="66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78"/>
    </row>
    <row r="96" spans="1:110" s="5" customFormat="1">
      <c r="A96" s="6" t="s">
        <v>82</v>
      </c>
      <c r="B96" s="6">
        <v>22.281473546186799</v>
      </c>
      <c r="C96" s="6" t="s">
        <v>110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78"/>
    </row>
    <row r="97" spans="1:110" s="5" customFormat="1">
      <c r="A97" s="6" t="s">
        <v>113</v>
      </c>
      <c r="B97" s="6">
        <v>0</v>
      </c>
      <c r="C97" s="6" t="s">
        <v>110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78"/>
    </row>
    <row r="98" spans="1:110" s="5" customFormat="1">
      <c r="A98" s="6" t="s">
        <v>85</v>
      </c>
      <c r="B98" s="6">
        <v>0</v>
      </c>
      <c r="C98" s="6" t="s">
        <v>110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78"/>
    </row>
    <row r="99" spans="1:110" s="5" customFormat="1">
      <c r="A99" s="6" t="s">
        <v>87</v>
      </c>
      <c r="B99" s="6">
        <v>8.1030587910233205</v>
      </c>
      <c r="C99" s="6" t="s">
        <v>110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78"/>
    </row>
    <row r="100" spans="1:110" s="5" customFormat="1">
      <c r="A100" s="6" t="s">
        <v>88</v>
      </c>
      <c r="B100" s="6">
        <v>0</v>
      </c>
      <c r="C100" s="6" t="s">
        <v>110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78"/>
    </row>
    <row r="101" spans="1:110" s="5" customFormat="1">
      <c r="A101" s="6" t="s">
        <v>33</v>
      </c>
      <c r="B101" s="6">
        <v>0</v>
      </c>
      <c r="C101" s="6" t="s">
        <v>110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78"/>
    </row>
    <row r="102" spans="1:110">
      <c r="A102" s="6" t="s">
        <v>90</v>
      </c>
      <c r="B102" s="6">
        <v>0</v>
      </c>
      <c r="C102" s="6" t="s">
        <v>110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</row>
    <row r="103" spans="1:110">
      <c r="A103" s="6" t="s">
        <v>91</v>
      </c>
      <c r="B103" s="6">
        <v>2.66129086007169</v>
      </c>
      <c r="C103" s="6" t="s">
        <v>110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</row>
    <row r="104" spans="1:110">
      <c r="A104" s="6" t="s">
        <v>35</v>
      </c>
      <c r="B104" s="6">
        <v>0</v>
      </c>
      <c r="C104" s="6" t="s">
        <v>110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</row>
    <row r="105" spans="1:110" s="5" customFormat="1">
      <c r="A105" s="6" t="s">
        <v>92</v>
      </c>
      <c r="B105" s="6">
        <v>0</v>
      </c>
      <c r="C105" s="6" t="s">
        <v>110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</row>
    <row r="106" spans="1:110" s="5" customFormat="1">
      <c r="A106" s="6" t="s">
        <v>94</v>
      </c>
      <c r="B106" s="6">
        <v>0</v>
      </c>
      <c r="C106" s="6" t="s">
        <v>110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</row>
    <row r="107" spans="1:110">
      <c r="A107" s="6" t="s">
        <v>114</v>
      </c>
      <c r="B107" s="6">
        <f>B109*0.8</f>
        <v>1.3036665738425199</v>
      </c>
      <c r="C107" s="6" t="s">
        <v>110</v>
      </c>
      <c r="D107" s="24"/>
      <c r="E107" s="24"/>
    </row>
    <row r="108" spans="1:110" s="5" customFormat="1">
      <c r="A108" s="6" t="s">
        <v>97</v>
      </c>
      <c r="B108" s="6">
        <f>B109*0.2</f>
        <v>0.32591664346062998</v>
      </c>
      <c r="C108" s="6" t="s">
        <v>110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</row>
    <row r="109" spans="1:110" s="5" customFormat="1">
      <c r="A109" s="79" t="s">
        <v>115</v>
      </c>
      <c r="B109" s="79">
        <v>1.6295832173031499</v>
      </c>
      <c r="C109" s="79" t="s">
        <v>110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</row>
    <row r="110" spans="1:110" s="5" customFormat="1"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</row>
    <row r="111" spans="1:110" s="5" customFormat="1"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</row>
    <row r="112" spans="1:110" s="5" customFormat="1">
      <c r="A112" s="3" t="s">
        <v>116</v>
      </c>
      <c r="B112" s="66"/>
      <c r="C112" s="66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</row>
    <row r="113" spans="1:102" s="5" customFormat="1">
      <c r="A113" s="128" t="s">
        <v>150</v>
      </c>
      <c r="B113" s="6">
        <v>3.2511729999999996</v>
      </c>
      <c r="C113" s="6" t="s">
        <v>117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</row>
    <row r="114" spans="1:102" s="5" customFormat="1">
      <c r="A114" s="131" t="s">
        <v>154</v>
      </c>
      <c r="B114" s="132"/>
      <c r="C114" s="1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</row>
    <row r="115" spans="1:102" s="5" customFormat="1">
      <c r="A115" s="128" t="s">
        <v>155</v>
      </c>
      <c r="B115" s="6">
        <v>7.1396899999999999</v>
      </c>
      <c r="C115" s="6" t="s">
        <v>117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</row>
    <row r="116" spans="1:102" s="5" customFormat="1">
      <c r="A116" s="66" t="s">
        <v>119</v>
      </c>
      <c r="B116" s="66"/>
      <c r="C116" s="66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</row>
    <row r="117" spans="1:102" s="5" customFormat="1">
      <c r="A117" s="6" t="s">
        <v>120</v>
      </c>
      <c r="B117" s="6">
        <v>30.3</v>
      </c>
      <c r="C117" s="6" t="s">
        <v>117</v>
      </c>
      <c r="D117" s="24"/>
      <c r="E117" s="24"/>
      <c r="F117" s="24"/>
      <c r="G117" s="24"/>
      <c r="H117" s="24"/>
      <c r="I117" s="24"/>
      <c r="J117" s="24" t="s">
        <v>121</v>
      </c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</row>
    <row r="118" spans="1:102" s="5" customForma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</row>
    <row r="119" spans="1:102" s="5" customForma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</row>
    <row r="120" spans="1:102">
      <c r="A120" s="2" t="s">
        <v>122</v>
      </c>
      <c r="B120" s="2"/>
      <c r="C120" s="2"/>
      <c r="D120" s="24"/>
      <c r="E120" s="24"/>
      <c r="F120" s="24"/>
    </row>
    <row r="121" spans="1:102">
      <c r="A121" s="80" t="s">
        <v>123</v>
      </c>
      <c r="B121" s="81">
        <v>4.7200000000000002E-3</v>
      </c>
      <c r="C121" s="81" t="s">
        <v>124</v>
      </c>
      <c r="D121" s="24"/>
      <c r="E121" s="24"/>
      <c r="F121" s="24"/>
    </row>
    <row r="122" spans="1:102">
      <c r="A122" s="80" t="s">
        <v>125</v>
      </c>
      <c r="B122" s="81">
        <v>0</v>
      </c>
      <c r="C122" s="81" t="s">
        <v>124</v>
      </c>
      <c r="D122" s="24"/>
      <c r="E122" s="24"/>
      <c r="F122" s="24"/>
    </row>
    <row r="123" spans="1:102">
      <c r="A123" s="80" t="s">
        <v>126</v>
      </c>
      <c r="B123" s="81">
        <v>1.2450000000000001</v>
      </c>
      <c r="C123" s="81" t="s">
        <v>124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</row>
    <row r="124" spans="1:102">
      <c r="A124" s="80" t="s">
        <v>127</v>
      </c>
      <c r="B124" s="81">
        <v>1.711E-2</v>
      </c>
      <c r="C124" s="81" t="s">
        <v>124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</row>
    <row r="125" spans="1:102">
      <c r="A125" s="80" t="s">
        <v>128</v>
      </c>
      <c r="B125" s="81">
        <v>0</v>
      </c>
      <c r="C125" s="81" t="s">
        <v>124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</row>
    <row r="126" spans="1:10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</row>
    <row r="127" spans="1:102">
      <c r="A127" s="2" t="s">
        <v>122</v>
      </c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</row>
    <row r="128" spans="1:102">
      <c r="A128" s="82" t="s">
        <v>123</v>
      </c>
      <c r="B128" s="83">
        <v>4.7200000000000002E-3</v>
      </c>
      <c r="C128" s="83" t="s">
        <v>124</v>
      </c>
      <c r="D128" s="8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</row>
    <row r="129" spans="1:15">
      <c r="A129" s="82" t="s">
        <v>125</v>
      </c>
      <c r="B129" s="83">
        <v>0</v>
      </c>
      <c r="C129" s="83" t="s">
        <v>124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</row>
    <row r="130" spans="1:15">
      <c r="A130" s="82" t="s">
        <v>126</v>
      </c>
      <c r="B130" s="83">
        <v>1.2450000000000001</v>
      </c>
      <c r="C130" s="83" t="s">
        <v>124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</row>
    <row r="131" spans="1:15">
      <c r="A131" s="82" t="s">
        <v>127</v>
      </c>
      <c r="B131" s="83">
        <v>1.711E-2</v>
      </c>
      <c r="C131" s="83" t="s">
        <v>124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</row>
    <row r="132" spans="1:15">
      <c r="A132" s="82" t="s">
        <v>128</v>
      </c>
      <c r="B132" s="83">
        <v>0</v>
      </c>
      <c r="C132" s="83" t="s">
        <v>124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</row>
    <row r="133" spans="1:1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</row>
    <row r="134" spans="1:1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</row>
    <row r="135" spans="1:15">
      <c r="A135" s="24"/>
      <c r="B135" s="24"/>
      <c r="C135" s="24"/>
      <c r="D135" s="24"/>
      <c r="E135" s="24"/>
      <c r="F135" s="24"/>
    </row>
    <row r="136" spans="1:15">
      <c r="A136" s="24"/>
      <c r="B136" s="24"/>
      <c r="C136" s="24"/>
      <c r="D136" s="24"/>
      <c r="E136" s="24"/>
      <c r="F136" s="24"/>
    </row>
    <row r="137" spans="1:15">
      <c r="A137" s="24"/>
      <c r="B137" s="24"/>
      <c r="C137" s="24"/>
      <c r="D137" s="24"/>
      <c r="E137" s="24"/>
      <c r="F137" s="24"/>
    </row>
    <row r="138" spans="1:15">
      <c r="A138" s="24"/>
      <c r="B138" s="24"/>
      <c r="C138" s="24"/>
      <c r="D138" s="24"/>
      <c r="E138" s="24"/>
      <c r="F138" s="24"/>
    </row>
    <row r="139" spans="1:15">
      <c r="A139" s="24"/>
      <c r="B139" s="24"/>
      <c r="C139" s="24"/>
      <c r="D139" s="24"/>
      <c r="E139" s="24"/>
      <c r="F139" s="24"/>
    </row>
    <row r="140" spans="1:15">
      <c r="A140" s="24"/>
      <c r="B140" s="24"/>
      <c r="C140" s="24"/>
      <c r="D140" s="24"/>
      <c r="E140" s="24"/>
      <c r="F140" s="24"/>
    </row>
    <row r="141" spans="1:15">
      <c r="A141" s="24"/>
      <c r="B141" s="24"/>
      <c r="C141" s="24"/>
      <c r="D141" s="24"/>
      <c r="E141" s="24"/>
      <c r="F141" s="24"/>
    </row>
    <row r="142" spans="1:15">
      <c r="A142" s="24"/>
      <c r="B142" s="24"/>
      <c r="C142" s="24"/>
      <c r="D142" s="24"/>
      <c r="E142" s="24"/>
      <c r="F142" s="24"/>
    </row>
    <row r="143" spans="1:15">
      <c r="A143" s="24"/>
      <c r="B143" s="24"/>
      <c r="C143" s="24"/>
      <c r="D143" s="24"/>
      <c r="E143" s="24"/>
      <c r="F143" s="24"/>
    </row>
    <row r="144" spans="1:15">
      <c r="A144" s="24"/>
      <c r="B144" s="24"/>
      <c r="C144" s="24"/>
      <c r="D144" s="24"/>
      <c r="E144" s="24"/>
      <c r="F144" s="24"/>
    </row>
    <row r="145" spans="1:6">
      <c r="A145" s="24"/>
      <c r="B145" s="24"/>
      <c r="C145" s="24"/>
      <c r="D145" s="24"/>
      <c r="E145" s="24"/>
      <c r="F145" s="24"/>
    </row>
  </sheetData>
  <mergeCells count="9">
    <mergeCell ref="A114:C114"/>
    <mergeCell ref="A31:A34"/>
    <mergeCell ref="A35:A38"/>
    <mergeCell ref="A8:V8"/>
    <mergeCell ref="A14:V14"/>
    <mergeCell ref="A21:D21"/>
    <mergeCell ref="A23:A26"/>
    <mergeCell ref="A27:A30"/>
    <mergeCell ref="A41:B41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DE132"/>
  <sheetViews>
    <sheetView zoomScale="85" zoomScaleNormal="85" workbookViewId="0">
      <selection activeCell="D121" sqref="D121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  <col min="4" max="4" width="17" customWidth="1"/>
    <col min="5" max="5" width="11.85546875" customWidth="1"/>
    <col min="6" max="6" width="17" customWidth="1"/>
    <col min="7" max="7" width="51.140625" customWidth="1"/>
    <col min="8" max="8" width="17" customWidth="1"/>
    <col min="9" max="9" width="11.42578125" customWidth="1"/>
    <col min="10" max="14" width="17" customWidth="1"/>
    <col min="15" max="15" width="18" customWidth="1"/>
    <col min="18" max="18" width="18" customWidth="1"/>
  </cols>
  <sheetData>
    <row r="1" spans="1:24" s="42" customFormat="1" ht="31.5" customHeight="1">
      <c r="A1" s="41" t="s">
        <v>48</v>
      </c>
      <c r="B1" s="41"/>
      <c r="C1" s="41"/>
      <c r="D1" s="41"/>
      <c r="E1" s="41"/>
    </row>
    <row r="2" spans="1:24" s="43" customFormat="1">
      <c r="A2" s="43" t="s">
        <v>49</v>
      </c>
    </row>
    <row r="3" spans="1:24" s="24" customFormat="1">
      <c r="A3" s="44"/>
      <c r="B3" s="45" t="s">
        <v>50</v>
      </c>
      <c r="C3" s="46" t="s">
        <v>51</v>
      </c>
    </row>
    <row r="4" spans="1:24" s="24" customFormat="1">
      <c r="A4" s="47" t="s">
        <v>52</v>
      </c>
      <c r="B4" s="85">
        <v>168653905000</v>
      </c>
      <c r="C4" s="85">
        <v>11168207900</v>
      </c>
      <c r="E4" s="84"/>
    </row>
    <row r="5" spans="1:24" s="24" customFormat="1">
      <c r="A5" s="47" t="s">
        <v>129</v>
      </c>
      <c r="B5" s="85">
        <v>1589023740000</v>
      </c>
      <c r="C5" s="85">
        <v>-21898177300000</v>
      </c>
    </row>
    <row r="6" spans="1:24" s="24" customFormat="1">
      <c r="A6" s="50" t="s">
        <v>54</v>
      </c>
      <c r="B6" s="51">
        <v>2015</v>
      </c>
    </row>
    <row r="7" spans="1:24" s="24" customFormat="1" ht="16.5" customHeight="1">
      <c r="A7" s="50" t="s">
        <v>130</v>
      </c>
      <c r="B7" s="54">
        <v>5763332000000</v>
      </c>
    </row>
    <row r="8" spans="1:24" s="24" customFormat="1">
      <c r="A8" s="138" t="s">
        <v>55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</row>
    <row r="9" spans="1:24" s="24" customFormat="1">
      <c r="A9" s="47" t="s">
        <v>56</v>
      </c>
      <c r="B9" s="53">
        <v>1995</v>
      </c>
      <c r="C9" s="53">
        <v>1996</v>
      </c>
      <c r="D9" s="53">
        <v>1997</v>
      </c>
      <c r="E9" s="53">
        <v>1998</v>
      </c>
      <c r="F9" s="53">
        <v>1999</v>
      </c>
      <c r="G9" s="53">
        <v>2000</v>
      </c>
      <c r="H9" s="53">
        <v>2001</v>
      </c>
      <c r="I9" s="53">
        <v>2002</v>
      </c>
      <c r="J9" s="53">
        <v>2003</v>
      </c>
      <c r="K9" s="53">
        <v>2004</v>
      </c>
      <c r="L9" s="53">
        <v>2005</v>
      </c>
      <c r="M9" s="53">
        <v>2006</v>
      </c>
      <c r="N9" s="53">
        <v>2007</v>
      </c>
      <c r="O9" s="53">
        <v>2008</v>
      </c>
      <c r="P9" s="53">
        <v>2009</v>
      </c>
      <c r="Q9" s="53">
        <v>2010</v>
      </c>
      <c r="R9" s="53">
        <v>2011</v>
      </c>
      <c r="S9" s="53">
        <v>2012</v>
      </c>
      <c r="T9" s="53">
        <v>2013</v>
      </c>
      <c r="U9" s="53">
        <v>2014</v>
      </c>
      <c r="V9" s="60">
        <v>2015</v>
      </c>
    </row>
    <row r="10" spans="1:24" s="24" customFormat="1">
      <c r="A10" s="47" t="s">
        <v>57</v>
      </c>
      <c r="B10" s="54">
        <v>2637800000000</v>
      </c>
      <c r="C10" s="54">
        <v>2665800000000</v>
      </c>
      <c r="D10" s="54">
        <v>2769900000000</v>
      </c>
      <c r="E10" s="54">
        <v>2849000000000</v>
      </c>
      <c r="F10" s="54">
        <v>2910000000000</v>
      </c>
      <c r="G10" s="54">
        <v>3019200000000</v>
      </c>
      <c r="H10" s="54">
        <v>3056200000000</v>
      </c>
      <c r="I10" s="54">
        <v>3120100000000</v>
      </c>
      <c r="J10" s="54">
        <v>3141100000000</v>
      </c>
      <c r="K10" s="54">
        <v>3345200000000</v>
      </c>
      <c r="L10" s="54">
        <v>3354300000000</v>
      </c>
      <c r="M10" s="54">
        <v>3438300000000</v>
      </c>
      <c r="N10" s="54">
        <v>3503400000000</v>
      </c>
      <c r="O10" s="54">
        <v>3432400000000</v>
      </c>
      <c r="P10" s="54">
        <v>3040200000000</v>
      </c>
      <c r="Q10" s="54">
        <v>3208300000000</v>
      </c>
      <c r="R10" s="54">
        <v>3239300000000</v>
      </c>
      <c r="S10" s="54">
        <v>3141300000000</v>
      </c>
      <c r="T10" s="24">
        <v>3178200000000</v>
      </c>
      <c r="U10" s="24">
        <v>3226500000000</v>
      </c>
      <c r="V10" s="24">
        <v>3253600000000</v>
      </c>
    </row>
    <row r="11" spans="1:24" s="24" customFormat="1">
      <c r="A11" s="47" t="s">
        <v>58</v>
      </c>
      <c r="B11" s="24">
        <v>0.65433315641822698</v>
      </c>
      <c r="C11" s="24">
        <v>0.65421261910120798</v>
      </c>
      <c r="D11" s="24">
        <v>0.65706343189284799</v>
      </c>
      <c r="E11" s="24">
        <v>0.65566865566865595</v>
      </c>
      <c r="F11" s="24">
        <v>0.65292096219931295</v>
      </c>
      <c r="G11" s="24">
        <v>0.65249072602013802</v>
      </c>
      <c r="H11" s="24">
        <v>0.65211700804921102</v>
      </c>
      <c r="I11" s="24">
        <v>0.65446620300631397</v>
      </c>
      <c r="J11" s="24">
        <v>0.65104581197669598</v>
      </c>
      <c r="K11" s="24">
        <v>0.66034915700107599</v>
      </c>
      <c r="L11" s="24">
        <v>0.66064454580687504</v>
      </c>
      <c r="M11" s="24">
        <v>0.66602681557746601</v>
      </c>
      <c r="N11" s="24">
        <v>0.678769195638523</v>
      </c>
      <c r="O11" s="24">
        <v>0.679407994406246</v>
      </c>
      <c r="P11" s="24">
        <v>0.67462666929807302</v>
      </c>
      <c r="Q11" s="24">
        <v>0.67013683259046897</v>
      </c>
      <c r="R11" s="24">
        <v>0.665267187355293</v>
      </c>
      <c r="S11" s="24">
        <v>0.666284659217521</v>
      </c>
      <c r="T11" s="24">
        <v>0.66641495185954303</v>
      </c>
      <c r="U11" s="24">
        <v>0.65922826592282702</v>
      </c>
      <c r="V11" s="24">
        <v>0.66664617654290603</v>
      </c>
      <c r="W11" s="86"/>
      <c r="X11" s="86"/>
    </row>
    <row r="12" spans="1:24" s="24" customFormat="1">
      <c r="A12" s="47" t="s">
        <v>59</v>
      </c>
      <c r="B12" s="24">
        <v>0.34498445674425698</v>
      </c>
      <c r="C12" s="24">
        <v>0.34511216145247198</v>
      </c>
      <c r="D12" s="24">
        <v>0.34225062276616502</v>
      </c>
      <c r="E12" s="24">
        <v>0.343629343629344</v>
      </c>
      <c r="F12" s="24">
        <v>0.34639175257732002</v>
      </c>
      <c r="G12" s="24">
        <v>0.346780604133545</v>
      </c>
      <c r="H12" s="24">
        <v>0.34716314377331298</v>
      </c>
      <c r="I12" s="24">
        <v>0.34486074164289598</v>
      </c>
      <c r="J12" s="24">
        <v>0.34828563242176303</v>
      </c>
      <c r="K12" s="24">
        <v>0.33899318426401998</v>
      </c>
      <c r="L12" s="24">
        <v>0.33866976716453501</v>
      </c>
      <c r="M12" s="24">
        <v>0.33330424919291501</v>
      </c>
      <c r="N12" s="24">
        <v>0.32054575555175002</v>
      </c>
      <c r="O12" s="24">
        <v>0.31989278638853302</v>
      </c>
      <c r="P12" s="24">
        <v>0.32464969409907202</v>
      </c>
      <c r="Q12" s="24">
        <v>0.32914627684443498</v>
      </c>
      <c r="R12" s="24">
        <v>0.33402278269996599</v>
      </c>
      <c r="S12" s="24">
        <v>0.33298315983828403</v>
      </c>
      <c r="T12" s="24">
        <v>0.33289283242086698</v>
      </c>
      <c r="U12" s="24">
        <v>0.33999690066635702</v>
      </c>
      <c r="V12" s="24">
        <v>0.33255470863044001</v>
      </c>
      <c r="W12" s="86"/>
      <c r="X12" s="86"/>
    </row>
    <row r="13" spans="1:24" s="24" customFormat="1">
      <c r="A13" s="87" t="s">
        <v>60</v>
      </c>
      <c r="B13" s="24">
        <v>6.8238683751611201E-4</v>
      </c>
      <c r="C13" s="24">
        <v>6.7521944632005395E-4</v>
      </c>
      <c r="D13" s="24">
        <v>6.8594534098703904E-4</v>
      </c>
      <c r="E13" s="24">
        <v>7.0200070200070197E-4</v>
      </c>
      <c r="F13" s="24">
        <v>6.8728522336769797E-4</v>
      </c>
      <c r="G13" s="24">
        <v>7.2866984631690505E-4</v>
      </c>
      <c r="H13" s="24">
        <v>7.19848177475296E-4</v>
      </c>
      <c r="I13" s="24">
        <v>6.7305535079003904E-4</v>
      </c>
      <c r="J13" s="24">
        <v>6.68555601540861E-4</v>
      </c>
      <c r="K13" s="24">
        <v>6.5765873490374299E-4</v>
      </c>
      <c r="L13" s="24">
        <v>6.8568702859016803E-4</v>
      </c>
      <c r="M13" s="24">
        <v>6.6893522961928903E-4</v>
      </c>
      <c r="N13" s="24">
        <v>6.8504880972769305E-4</v>
      </c>
      <c r="O13" s="24">
        <v>6.9921920522083702E-4</v>
      </c>
      <c r="P13" s="24">
        <v>7.2363660285507505E-4</v>
      </c>
      <c r="Q13" s="24">
        <v>7.1689056509678E-4</v>
      </c>
      <c r="R13" s="24">
        <v>7.1002994474114798E-4</v>
      </c>
      <c r="S13" s="24">
        <v>7.3218094419507805E-4</v>
      </c>
      <c r="T13" s="24">
        <v>6.9221571958970503E-4</v>
      </c>
      <c r="U13" s="24">
        <v>7.7483341081667403E-4</v>
      </c>
      <c r="V13" s="24">
        <v>7.9911482665355298E-4</v>
      </c>
      <c r="W13" s="86"/>
      <c r="X13" s="86"/>
    </row>
    <row r="14" spans="1:24" s="24" customFormat="1">
      <c r="A14" s="139" t="s">
        <v>61</v>
      </c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</row>
    <row r="15" spans="1:24" s="24" customFormat="1">
      <c r="A15" s="47" t="s">
        <v>131</v>
      </c>
      <c r="B15" s="54">
        <v>624112574523.47498</v>
      </c>
      <c r="C15" s="54">
        <v>639292369040.54395</v>
      </c>
      <c r="D15" s="54">
        <v>654472163557.60706</v>
      </c>
      <c r="E15" s="54">
        <v>669651958074.67004</v>
      </c>
      <c r="F15" s="54">
        <v>684831752591.73303</v>
      </c>
      <c r="G15" s="54">
        <v>700011547108.80798</v>
      </c>
      <c r="H15" s="54">
        <v>668342910646.78503</v>
      </c>
      <c r="I15" s="54">
        <v>636674274184.77295</v>
      </c>
      <c r="J15" s="54">
        <v>605005637722.76099</v>
      </c>
      <c r="K15" s="54">
        <v>573337001260.74805</v>
      </c>
      <c r="L15" s="54">
        <v>541668364798.72101</v>
      </c>
      <c r="M15" s="54">
        <v>523787053379.76398</v>
      </c>
      <c r="N15" s="54">
        <v>503535720416.70099</v>
      </c>
      <c r="O15" s="54">
        <v>514681661693.82599</v>
      </c>
      <c r="P15" s="54">
        <v>544592501918.724</v>
      </c>
      <c r="Q15" s="54">
        <v>560142247167.52002</v>
      </c>
      <c r="R15" s="54">
        <v>570005456371.97205</v>
      </c>
      <c r="S15" s="54">
        <v>604501041095.40698</v>
      </c>
      <c r="T15" s="54">
        <v>575741628384.16003</v>
      </c>
      <c r="U15" s="54">
        <v>584771448557.86597</v>
      </c>
      <c r="V15" s="54">
        <v>591827237066.39795</v>
      </c>
    </row>
    <row r="16" spans="1:24" s="24" customFormat="1">
      <c r="A16" s="47" t="s">
        <v>58</v>
      </c>
      <c r="B16" s="88">
        <v>0.91923717990345699</v>
      </c>
      <c r="C16" s="88">
        <v>0.91701701550374803</v>
      </c>
      <c r="D16" s="88">
        <v>0.915313409088926</v>
      </c>
      <c r="E16" s="88">
        <v>0.91360980267410197</v>
      </c>
      <c r="F16" s="56">
        <v>0.91190619625927904</v>
      </c>
      <c r="G16" s="56">
        <v>0.90657669773660998</v>
      </c>
      <c r="H16" s="56">
        <v>0.90849898342963298</v>
      </c>
      <c r="I16" s="56">
        <v>0.90679537701480994</v>
      </c>
      <c r="J16" s="56">
        <v>0.90509177059998702</v>
      </c>
      <c r="K16" s="56">
        <v>0.90338816418516399</v>
      </c>
      <c r="L16" s="56">
        <v>0.89877037798180304</v>
      </c>
      <c r="M16" s="56">
        <v>0.89611724723564701</v>
      </c>
      <c r="N16" s="56">
        <v>0.89349288356193501</v>
      </c>
      <c r="O16" s="88">
        <v>0.895424148750395</v>
      </c>
      <c r="P16" s="88">
        <v>0.9031863186704</v>
      </c>
      <c r="Q16" s="88">
        <v>0.901015793172107</v>
      </c>
      <c r="R16" s="88">
        <v>0.89426208799820806</v>
      </c>
      <c r="S16" s="88">
        <v>0.89367148729367096</v>
      </c>
      <c r="T16" s="88">
        <v>0.89319943929858903</v>
      </c>
      <c r="U16" s="88">
        <v>0.88931607410271096</v>
      </c>
      <c r="V16" s="88">
        <v>0.88677348450514404</v>
      </c>
      <c r="W16" s="55"/>
      <c r="X16" s="55"/>
    </row>
    <row r="17" spans="1:22" s="24" customFormat="1">
      <c r="A17" s="47" t="s">
        <v>59</v>
      </c>
      <c r="B17" s="24">
        <v>6.7103924497261703E-3</v>
      </c>
      <c r="C17" s="24">
        <v>6.4562059006813104E-3</v>
      </c>
      <c r="D17" s="24">
        <v>6.3211025009167598E-3</v>
      </c>
      <c r="E17" s="24">
        <v>6.1859991011522101E-3</v>
      </c>
      <c r="F17" s="24">
        <v>6.0508957013876603E-3</v>
      </c>
      <c r="G17" s="24">
        <v>5.6279097749030197E-3</v>
      </c>
      <c r="H17" s="24">
        <v>5.78068890185856E-3</v>
      </c>
      <c r="I17" s="24">
        <v>5.6455855020940103E-3</v>
      </c>
      <c r="J17" s="24">
        <v>5.5104821023294597E-3</v>
      </c>
      <c r="K17" s="24">
        <v>5.37537870256491E-3</v>
      </c>
      <c r="L17" s="24">
        <v>5.3295054329605398E-3</v>
      </c>
      <c r="M17" s="24">
        <v>5.1365427861263802E-3</v>
      </c>
      <c r="N17" s="24">
        <v>5.02414911100373E-3</v>
      </c>
      <c r="O17" s="24">
        <v>5.6901592352711404E-3</v>
      </c>
      <c r="P17" s="24">
        <v>4.7630481652988204E-3</v>
      </c>
      <c r="Q17" s="24">
        <v>4.4322518638785502E-3</v>
      </c>
      <c r="R17" s="24">
        <v>4.0079213703083198E-3</v>
      </c>
      <c r="S17" s="24">
        <v>3.7785216780360001E-3</v>
      </c>
      <c r="T17" s="24">
        <v>3.7875481289151502E-3</v>
      </c>
      <c r="U17" s="24">
        <v>3.8393345153506699E-3</v>
      </c>
      <c r="V17" s="24">
        <v>3.7651830573008798E-3</v>
      </c>
    </row>
    <row r="18" spans="1:22" s="24" customFormat="1">
      <c r="A18" s="47" t="s">
        <v>60</v>
      </c>
      <c r="B18" s="24">
        <v>7.4052427646816896E-2</v>
      </c>
      <c r="C18" s="24">
        <v>7.6526778595569001E-2</v>
      </c>
      <c r="D18" s="24">
        <v>7.8365488410156697E-2</v>
      </c>
      <c r="E18" s="24">
        <v>8.0204198224744394E-2</v>
      </c>
      <c r="F18" s="24">
        <v>8.2042908039332105E-2</v>
      </c>
      <c r="G18" s="24">
        <v>8.7795392488487001E-2</v>
      </c>
      <c r="H18" s="24">
        <v>8.5720327668507401E-2</v>
      </c>
      <c r="I18" s="24">
        <v>8.7559037483095098E-2</v>
      </c>
      <c r="J18" s="24">
        <v>8.9397747297682795E-2</v>
      </c>
      <c r="K18" s="24">
        <v>9.1236457112270505E-2</v>
      </c>
      <c r="L18" s="24">
        <v>9.5900116585236506E-2</v>
      </c>
      <c r="M18" s="24">
        <v>9.8746209978226196E-2</v>
      </c>
      <c r="N18" s="24">
        <v>0.101482967327061</v>
      </c>
      <c r="O18" s="24">
        <v>9.8885692014334198E-2</v>
      </c>
      <c r="P18" s="24">
        <v>9.2050633164301607E-2</v>
      </c>
      <c r="Q18" s="24">
        <v>9.4551954964014404E-2</v>
      </c>
      <c r="R18" s="24">
        <v>0.101729990631484</v>
      </c>
      <c r="S18" s="24">
        <v>0.102549991028293</v>
      </c>
      <c r="T18" s="24">
        <v>0.103013012572495</v>
      </c>
      <c r="U18" s="24">
        <v>0.106844591381938</v>
      </c>
      <c r="V18" s="24">
        <v>0.109461332437555</v>
      </c>
    </row>
    <row r="19" spans="1:22" s="24" customFormat="1">
      <c r="A19" s="87" t="s">
        <v>63</v>
      </c>
      <c r="B19" s="24">
        <v>0.83205510937663696</v>
      </c>
      <c r="C19" s="24">
        <v>0.78834388241197995</v>
      </c>
      <c r="D19" s="24">
        <v>0.78371461962601396</v>
      </c>
      <c r="E19" s="24">
        <v>0.77908535684004898</v>
      </c>
      <c r="F19" s="24">
        <v>0.774456094054083</v>
      </c>
      <c r="G19" s="24">
        <v>0.78433587986887898</v>
      </c>
      <c r="H19" s="24">
        <v>0.76519756848215104</v>
      </c>
      <c r="I19" s="24">
        <v>0.76056830569618605</v>
      </c>
      <c r="J19" s="24">
        <v>0.75593904291021996</v>
      </c>
      <c r="K19" s="24">
        <v>0.75130978012425398</v>
      </c>
      <c r="L19" s="24">
        <v>0.78388811763065103</v>
      </c>
      <c r="M19" s="24">
        <v>0.67610057261962397</v>
      </c>
      <c r="N19" s="24">
        <v>0.65495346775941998</v>
      </c>
      <c r="O19" s="24">
        <v>0.71147637457131896</v>
      </c>
      <c r="P19" s="24">
        <v>0.73786000717450295</v>
      </c>
      <c r="Q19" s="24">
        <v>0.71798699789141396</v>
      </c>
      <c r="R19" s="24">
        <v>0.71942091131474095</v>
      </c>
      <c r="S19" s="24">
        <v>0.71890032564788398</v>
      </c>
      <c r="T19" s="24">
        <v>0.71499472324077396</v>
      </c>
      <c r="U19" s="24">
        <v>0.72025440063104595</v>
      </c>
      <c r="V19" s="24">
        <v>0.72261438857125404</v>
      </c>
    </row>
    <row r="20" spans="1:22" s="24" customFormat="1">
      <c r="A20" s="57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s="24" customFormat="1">
      <c r="A21" s="140" t="s">
        <v>64</v>
      </c>
      <c r="B21" s="140"/>
      <c r="C21" s="140"/>
      <c r="D21" s="140"/>
    </row>
    <row r="22" spans="1:22" s="24" customFormat="1">
      <c r="A22" s="53"/>
      <c r="B22" s="53"/>
      <c r="C22" s="53" t="s">
        <v>57</v>
      </c>
      <c r="D22" s="53" t="s">
        <v>65</v>
      </c>
    </row>
    <row r="23" spans="1:22" s="24" customFormat="1">
      <c r="A23" s="134" t="s">
        <v>16</v>
      </c>
      <c r="B23" s="56" t="s">
        <v>12</v>
      </c>
      <c r="C23" s="90">
        <v>0.85</v>
      </c>
      <c r="D23" s="61">
        <f>1-SUM(D24:D26)</f>
        <v>0.99437684755004019</v>
      </c>
    </row>
    <row r="24" spans="1:22" s="24" customFormat="1">
      <c r="A24" s="134"/>
      <c r="B24" s="56" t="s">
        <v>13</v>
      </c>
      <c r="C24" s="90">
        <v>0.05</v>
      </c>
      <c r="D24" s="61">
        <f>(B44)/initial_household_vehicles</f>
        <v>1.7574195475748224E-3</v>
      </c>
    </row>
    <row r="25" spans="1:22" s="24" customFormat="1">
      <c r="A25" s="134"/>
      <c r="B25" s="56" t="s">
        <v>14</v>
      </c>
      <c r="C25" s="90">
        <v>0.1</v>
      </c>
      <c r="D25" s="61">
        <f>(H_4wheels_elec+B46)/initial_household_vehicles</f>
        <v>8.1970293722188762E-4</v>
      </c>
    </row>
    <row r="26" spans="1:22" s="24" customFormat="1">
      <c r="A26" s="134"/>
      <c r="B26" s="56" t="s">
        <v>66</v>
      </c>
      <c r="C26" s="90">
        <v>0</v>
      </c>
      <c r="D26" s="61">
        <f>H_4wheels_hyb/initial_household_vehicles</f>
        <v>3.0460299651631426E-3</v>
      </c>
    </row>
    <row r="27" spans="1:22" s="24" customFormat="1">
      <c r="A27" s="134" t="s">
        <v>17</v>
      </c>
      <c r="B27" s="56" t="s">
        <v>12</v>
      </c>
      <c r="C27" s="63">
        <v>1</v>
      </c>
      <c r="D27" s="64">
        <v>1</v>
      </c>
    </row>
    <row r="28" spans="1:22" s="24" customFormat="1">
      <c r="A28" s="134"/>
      <c r="B28" s="56" t="s">
        <v>67</v>
      </c>
      <c r="C28" s="63">
        <v>0</v>
      </c>
      <c r="D28" s="64">
        <v>0</v>
      </c>
    </row>
    <row r="29" spans="1:22" s="24" customFormat="1">
      <c r="A29" s="134"/>
      <c r="B29" s="56" t="s">
        <v>14</v>
      </c>
      <c r="C29" s="63">
        <v>0</v>
      </c>
      <c r="D29" s="64">
        <v>0</v>
      </c>
    </row>
    <row r="30" spans="1:22" s="24" customFormat="1">
      <c r="A30" s="134"/>
      <c r="B30" s="56" t="s">
        <v>66</v>
      </c>
      <c r="C30" s="63">
        <v>0</v>
      </c>
      <c r="D30" s="64">
        <v>0</v>
      </c>
    </row>
    <row r="31" spans="1:22" s="24" customFormat="1">
      <c r="A31" s="135" t="s">
        <v>18</v>
      </c>
      <c r="B31" s="56" t="s">
        <v>12</v>
      </c>
      <c r="C31" s="63">
        <v>1</v>
      </c>
      <c r="D31" s="64">
        <v>1</v>
      </c>
    </row>
    <row r="32" spans="1:22" s="24" customFormat="1">
      <c r="A32" s="135"/>
      <c r="B32" s="56" t="s">
        <v>13</v>
      </c>
      <c r="C32" s="63">
        <v>0</v>
      </c>
      <c r="D32" s="64">
        <v>0</v>
      </c>
    </row>
    <row r="33" spans="1:109" s="24" customFormat="1">
      <c r="A33" s="135"/>
      <c r="B33" s="56" t="s">
        <v>14</v>
      </c>
      <c r="C33" s="63">
        <v>0</v>
      </c>
      <c r="D33" s="63">
        <v>0</v>
      </c>
    </row>
    <row r="34" spans="1:109" s="24" customFormat="1">
      <c r="A34" s="135"/>
      <c r="B34" s="91" t="s">
        <v>66</v>
      </c>
      <c r="C34" s="63">
        <v>0</v>
      </c>
      <c r="D34" s="63">
        <v>0</v>
      </c>
    </row>
    <row r="35" spans="1:109" s="24" customFormat="1">
      <c r="A35" s="135" t="s">
        <v>20</v>
      </c>
      <c r="B35" s="56" t="s">
        <v>12</v>
      </c>
      <c r="C35" s="65"/>
      <c r="D35" s="61">
        <f>1-D36-D37-D38</f>
        <v>0.99437684755004019</v>
      </c>
    </row>
    <row r="36" spans="1:109" s="24" customFormat="1">
      <c r="A36" s="135"/>
      <c r="B36" s="56" t="s">
        <v>13</v>
      </c>
      <c r="C36" s="65"/>
      <c r="D36" s="61">
        <f>B44/B47</f>
        <v>1.7574195475748224E-3</v>
      </c>
    </row>
    <row r="37" spans="1:109" s="24" customFormat="1">
      <c r="A37" s="135"/>
      <c r="B37" s="56" t="s">
        <v>14</v>
      </c>
      <c r="C37" s="65"/>
      <c r="D37" s="61">
        <f>(B42+B46)/B47</f>
        <v>8.1970293722188762E-4</v>
      </c>
    </row>
    <row r="38" spans="1:109" s="24" customFormat="1">
      <c r="A38" s="135"/>
      <c r="B38" s="91" t="s">
        <v>66</v>
      </c>
      <c r="C38" s="92"/>
      <c r="D38" s="93">
        <f>B43/B47</f>
        <v>3.0460299651631426E-3</v>
      </c>
    </row>
    <row r="39" spans="1:109" s="24" customFormat="1">
      <c r="A39" s="94"/>
      <c r="B39" s="95"/>
      <c r="C39" s="96"/>
      <c r="D39" s="97"/>
    </row>
    <row r="40" spans="1:109" s="67" customFormat="1">
      <c r="A40" s="98" t="s">
        <v>68</v>
      </c>
      <c r="B40" s="99"/>
      <c r="C40" s="100"/>
    </row>
    <row r="41" spans="1:109" s="6" customFormat="1">
      <c r="A41" s="80" t="s">
        <v>132</v>
      </c>
      <c r="B41" s="68">
        <v>252596335</v>
      </c>
      <c r="C41" s="101" t="s">
        <v>69</v>
      </c>
      <c r="D41" s="8" t="s">
        <v>4</v>
      </c>
      <c r="H41" s="6" t="s">
        <v>133</v>
      </c>
      <c r="CM41" s="69"/>
    </row>
    <row r="42" spans="1:109" s="6" customFormat="1">
      <c r="A42" s="80" t="s">
        <v>134</v>
      </c>
      <c r="B42" s="68">
        <v>241700</v>
      </c>
      <c r="C42" s="101" t="s">
        <v>69</v>
      </c>
      <c r="D42" s="8" t="s">
        <v>4</v>
      </c>
      <c r="H42" s="6" t="s">
        <v>135</v>
      </c>
      <c r="CM42" s="70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</row>
    <row r="43" spans="1:109" s="6" customFormat="1">
      <c r="A43" s="80" t="s">
        <v>136</v>
      </c>
      <c r="B43" s="68">
        <v>898165</v>
      </c>
      <c r="C43" s="101" t="s">
        <v>69</v>
      </c>
      <c r="D43" s="8" t="s">
        <v>4</v>
      </c>
      <c r="DE43" s="69"/>
    </row>
    <row r="44" spans="1:109" s="6" customFormat="1">
      <c r="A44" s="80" t="s">
        <v>137</v>
      </c>
      <c r="B44" s="68">
        <v>518200</v>
      </c>
      <c r="C44" s="101" t="s">
        <v>69</v>
      </c>
      <c r="D44" s="8" t="s">
        <v>4</v>
      </c>
      <c r="G44" s="6" t="s">
        <v>138</v>
      </c>
      <c r="DE44" s="69"/>
    </row>
    <row r="45" spans="1:109" s="6" customFormat="1">
      <c r="A45" s="80" t="s">
        <v>139</v>
      </c>
      <c r="B45" s="68">
        <v>35509138</v>
      </c>
      <c r="C45" s="101" t="s">
        <v>69</v>
      </c>
      <c r="D45" s="8" t="s">
        <v>4</v>
      </c>
      <c r="G45" s="6" t="s">
        <v>75</v>
      </c>
      <c r="H45" s="6" t="s">
        <v>140</v>
      </c>
      <c r="DE45" s="69"/>
    </row>
    <row r="46" spans="1:109" s="6" customFormat="1">
      <c r="A46" s="80" t="s">
        <v>141</v>
      </c>
      <c r="B46" s="68">
        <v>1</v>
      </c>
      <c r="C46" s="101" t="s">
        <v>69</v>
      </c>
      <c r="D46" s="8" t="s">
        <v>4</v>
      </c>
      <c r="DE46" s="69"/>
    </row>
    <row r="47" spans="1:109" s="71" customFormat="1">
      <c r="A47" s="80" t="s">
        <v>142</v>
      </c>
      <c r="B47" s="68">
        <v>294864138</v>
      </c>
      <c r="C47" s="101" t="s">
        <v>69</v>
      </c>
      <c r="D47" s="19" t="s">
        <v>143</v>
      </c>
      <c r="G47" s="71" t="s">
        <v>144</v>
      </c>
      <c r="DE47" s="70"/>
    </row>
    <row r="48" spans="1:109" s="33" customFormat="1">
      <c r="A48" s="80" t="s">
        <v>79</v>
      </c>
      <c r="B48" s="68">
        <v>4837100000000</v>
      </c>
      <c r="C48" s="101" t="s">
        <v>65</v>
      </c>
    </row>
    <row r="49" spans="1:109" s="103" customFormat="1">
      <c r="A49" s="2" t="s">
        <v>80</v>
      </c>
      <c r="B49" s="102"/>
      <c r="C49" s="4"/>
      <c r="G49" s="103" t="s">
        <v>81</v>
      </c>
      <c r="DE49" s="74"/>
    </row>
    <row r="50" spans="1:109" s="104" customFormat="1">
      <c r="A50" s="80" t="s">
        <v>82</v>
      </c>
      <c r="B50" s="68">
        <v>5486173.9500000002</v>
      </c>
      <c r="C50" s="101" t="s">
        <v>69</v>
      </c>
      <c r="G50" s="104" t="s">
        <v>83</v>
      </c>
      <c r="DE50" s="76"/>
    </row>
    <row r="51" spans="1:109" s="104" customFormat="1">
      <c r="A51" s="80" t="s">
        <v>34</v>
      </c>
      <c r="B51" s="68">
        <v>1</v>
      </c>
      <c r="C51" s="101" t="s">
        <v>69</v>
      </c>
      <c r="G51" s="104" t="s">
        <v>84</v>
      </c>
      <c r="DE51" s="76"/>
    </row>
    <row r="52" spans="1:109" s="104" customFormat="1">
      <c r="A52" s="80" t="s">
        <v>85</v>
      </c>
      <c r="B52" s="68">
        <v>1</v>
      </c>
      <c r="C52" s="101" t="s">
        <v>69</v>
      </c>
      <c r="G52" s="104" t="s">
        <v>86</v>
      </c>
      <c r="DE52" s="76"/>
    </row>
    <row r="53" spans="1:109" s="104" customFormat="1">
      <c r="A53" s="80" t="s">
        <v>87</v>
      </c>
      <c r="B53" s="68">
        <v>31088319.050000001</v>
      </c>
      <c r="C53" s="101" t="s">
        <v>69</v>
      </c>
      <c r="DE53" s="76"/>
    </row>
    <row r="54" spans="1:109" s="104" customFormat="1">
      <c r="A54" s="80" t="s">
        <v>88</v>
      </c>
      <c r="B54" s="68">
        <v>1</v>
      </c>
      <c r="C54" s="101" t="s">
        <v>69</v>
      </c>
      <c r="G54" s="104" t="s">
        <v>145</v>
      </c>
      <c r="DE54" s="76"/>
    </row>
    <row r="55" spans="1:109" s="104" customFormat="1">
      <c r="A55" s="80" t="s">
        <v>33</v>
      </c>
      <c r="B55" s="68">
        <v>1</v>
      </c>
      <c r="C55" s="101" t="s">
        <v>69</v>
      </c>
      <c r="DE55" s="76"/>
    </row>
    <row r="56" spans="1:109" s="104" customFormat="1">
      <c r="A56" s="80" t="s">
        <v>90</v>
      </c>
      <c r="B56" s="68">
        <v>1</v>
      </c>
      <c r="C56" s="101" t="s">
        <v>69</v>
      </c>
      <c r="DE56" s="76"/>
    </row>
    <row r="57" spans="1:109" s="104" customFormat="1">
      <c r="A57" s="80" t="s">
        <v>91</v>
      </c>
      <c r="B57" s="68">
        <v>831182</v>
      </c>
      <c r="C57" s="101" t="s">
        <v>69</v>
      </c>
      <c r="DE57" s="76"/>
    </row>
    <row r="58" spans="1:109" s="104" customFormat="1">
      <c r="A58" s="80" t="s">
        <v>35</v>
      </c>
      <c r="B58" s="68">
        <v>1</v>
      </c>
      <c r="C58" s="101" t="s">
        <v>93</v>
      </c>
      <c r="DE58" s="76"/>
    </row>
    <row r="59" spans="1:109" s="104" customFormat="1">
      <c r="A59" s="80" t="s">
        <v>92</v>
      </c>
      <c r="B59" s="68">
        <v>1</v>
      </c>
      <c r="C59" s="101" t="s">
        <v>93</v>
      </c>
      <c r="DE59" s="76"/>
    </row>
    <row r="60" spans="1:109" s="104" customFormat="1">
      <c r="A60" s="80" t="s">
        <v>94</v>
      </c>
      <c r="B60" s="68">
        <v>1</v>
      </c>
      <c r="C60" s="101" t="s">
        <v>69</v>
      </c>
      <c r="DE60" s="76"/>
    </row>
    <row r="61" spans="1:109" s="104" customFormat="1">
      <c r="A61" s="80" t="s">
        <v>95</v>
      </c>
      <c r="B61" s="68">
        <v>35305.448275862102</v>
      </c>
      <c r="C61" s="101" t="s">
        <v>69</v>
      </c>
      <c r="DE61" s="76"/>
    </row>
    <row r="62" spans="1:109" s="5" customFormat="1">
      <c r="A62" s="80" t="s">
        <v>97</v>
      </c>
      <c r="B62" s="68">
        <v>35305.448275862102</v>
      </c>
      <c r="C62" s="101" t="s">
        <v>69</v>
      </c>
      <c r="DE62" s="78"/>
    </row>
    <row r="63" spans="1:109" s="5" customFormat="1">
      <c r="A63" s="80" t="s">
        <v>146</v>
      </c>
      <c r="B63" s="68">
        <f>SUM(B57:B62)</f>
        <v>901795.89655172429</v>
      </c>
      <c r="C63" s="101" t="s">
        <v>69</v>
      </c>
      <c r="DE63" s="78"/>
    </row>
    <row r="64" spans="1:109" s="5" customFormat="1">
      <c r="A64" s="6" t="s">
        <v>99</v>
      </c>
      <c r="B64" s="6">
        <f>SUM(B50:B56)</f>
        <v>36574498</v>
      </c>
      <c r="C64" s="6" t="s">
        <v>69</v>
      </c>
      <c r="DE64" s="78"/>
    </row>
    <row r="65" spans="1:109" s="5" customFormat="1">
      <c r="A65" s="6" t="s">
        <v>100</v>
      </c>
      <c r="B65" s="25">
        <v>1417650000000</v>
      </c>
      <c r="C65" s="6" t="s">
        <v>65</v>
      </c>
      <c r="DE65" s="78"/>
    </row>
    <row r="66" spans="1:109" s="5" customFormat="1">
      <c r="A66" s="6" t="s">
        <v>101</v>
      </c>
      <c r="B66" s="14">
        <v>29277400000000</v>
      </c>
      <c r="C66" s="6" t="s">
        <v>57</v>
      </c>
      <c r="DE66" s="78"/>
    </row>
    <row r="67" spans="1:109" s="5" customFormat="1">
      <c r="A67" s="6" t="s">
        <v>102</v>
      </c>
      <c r="B67" s="25">
        <f>B58+B62</f>
        <v>35306.448275862102</v>
      </c>
      <c r="C67" s="6" t="s">
        <v>69</v>
      </c>
      <c r="DE67" s="78"/>
    </row>
    <row r="68" spans="1:109" s="5" customFormat="1">
      <c r="A68" s="6" t="s">
        <v>103</v>
      </c>
      <c r="B68" s="25">
        <f>B59</f>
        <v>1</v>
      </c>
      <c r="C68" s="6" t="s">
        <v>96</v>
      </c>
      <c r="DE68" s="78"/>
    </row>
    <row r="69" spans="1:109" s="5" customFormat="1">
      <c r="A69" s="80"/>
      <c r="B69" s="68"/>
      <c r="C69" s="101"/>
      <c r="DE69" s="78"/>
    </row>
    <row r="70" spans="1:109" s="5" customFormat="1">
      <c r="A70" s="2" t="s">
        <v>104</v>
      </c>
      <c r="B70" s="3"/>
      <c r="C70" s="4"/>
      <c r="DE70" s="78"/>
    </row>
    <row r="71" spans="1:109" s="5" customFormat="1">
      <c r="A71" s="80" t="s">
        <v>105</v>
      </c>
      <c r="B71" s="105">
        <v>87.1791011005717</v>
      </c>
      <c r="C71" s="101" t="s">
        <v>3</v>
      </c>
      <c r="DE71" s="78"/>
    </row>
    <row r="72" spans="1:109" s="5" customFormat="1">
      <c r="A72" s="80" t="s">
        <v>106</v>
      </c>
      <c r="B72" s="105">
        <v>8.3418426225416897E-2</v>
      </c>
      <c r="C72" s="101" t="s">
        <v>3</v>
      </c>
      <c r="DE72" s="78"/>
    </row>
    <row r="73" spans="1:109" s="5" customFormat="1">
      <c r="A73" s="80" t="s">
        <v>107</v>
      </c>
      <c r="B73" s="105">
        <v>0.30998556388395299</v>
      </c>
      <c r="C73" s="101" t="s">
        <v>3</v>
      </c>
      <c r="DE73" s="78"/>
    </row>
    <row r="74" spans="1:109" s="5" customFormat="1">
      <c r="A74" s="80" t="s">
        <v>108</v>
      </c>
      <c r="B74" s="105">
        <v>0.17215188664144801</v>
      </c>
      <c r="C74" s="101" t="s">
        <v>3</v>
      </c>
      <c r="DE74" s="78"/>
    </row>
    <row r="75" spans="1:109" s="5" customFormat="1">
      <c r="A75" s="80" t="s">
        <v>8</v>
      </c>
      <c r="B75" s="105">
        <v>12.255343022677501</v>
      </c>
      <c r="C75" s="101" t="s">
        <v>3</v>
      </c>
      <c r="DE75" s="78"/>
    </row>
    <row r="76" spans="1:109" s="5" customFormat="1">
      <c r="A76" s="80" t="s">
        <v>76</v>
      </c>
      <c r="B76" s="105">
        <v>1E-4</v>
      </c>
      <c r="C76" s="101" t="s">
        <v>3</v>
      </c>
      <c r="DE76" s="78"/>
    </row>
    <row r="77" spans="1:109" s="5" customFormat="1">
      <c r="DE77" s="78"/>
    </row>
    <row r="78" spans="1:109" s="5" customFormat="1">
      <c r="DE78" s="78"/>
    </row>
    <row r="79" spans="1:109" s="5" customFormat="1">
      <c r="A79" s="2" t="s">
        <v>147</v>
      </c>
      <c r="B79" s="3"/>
      <c r="C79" s="4"/>
      <c r="DE79" s="78"/>
    </row>
    <row r="80" spans="1:109" s="5" customFormat="1">
      <c r="A80" s="80" t="s">
        <v>82</v>
      </c>
      <c r="B80" s="81">
        <v>100</v>
      </c>
      <c r="C80" s="101" t="s">
        <v>3</v>
      </c>
      <c r="DE80" s="78"/>
    </row>
    <row r="81" spans="1:109" s="5" customFormat="1">
      <c r="A81" s="80" t="s">
        <v>34</v>
      </c>
      <c r="B81" s="81">
        <v>1E-3</v>
      </c>
      <c r="C81" s="101" t="s">
        <v>3</v>
      </c>
      <c r="DE81" s="78"/>
    </row>
    <row r="82" spans="1:109" s="5" customFormat="1">
      <c r="A82" s="80" t="s">
        <v>85</v>
      </c>
      <c r="B82" s="81">
        <v>1E-4</v>
      </c>
      <c r="C82" s="101" t="s">
        <v>3</v>
      </c>
      <c r="DE82" s="78"/>
    </row>
    <row r="83" spans="1:109" s="5" customFormat="1">
      <c r="A83" s="80" t="s">
        <v>87</v>
      </c>
      <c r="B83" s="81">
        <v>100</v>
      </c>
      <c r="C83" s="101" t="s">
        <v>3</v>
      </c>
      <c r="DE83" s="78"/>
    </row>
    <row r="84" spans="1:109" s="5" customFormat="1">
      <c r="A84" s="80" t="s">
        <v>88</v>
      </c>
      <c r="B84" s="81">
        <v>1E-3</v>
      </c>
      <c r="C84" s="101" t="s">
        <v>3</v>
      </c>
      <c r="DE84" s="78"/>
    </row>
    <row r="85" spans="1:109" s="5" customFormat="1">
      <c r="A85" s="80" t="s">
        <v>33</v>
      </c>
      <c r="B85" s="81">
        <v>1E-4</v>
      </c>
      <c r="C85" s="101" t="s">
        <v>3</v>
      </c>
      <c r="DE85" s="78"/>
    </row>
    <row r="86" spans="1:109" s="5" customFormat="1">
      <c r="A86" s="80" t="s">
        <v>90</v>
      </c>
      <c r="B86" s="81">
        <v>1.0000000000000001E-5</v>
      </c>
      <c r="C86" s="101" t="s">
        <v>3</v>
      </c>
      <c r="DE86" s="78"/>
    </row>
    <row r="87" spans="1:109" s="5" customFormat="1">
      <c r="A87" s="80" t="s">
        <v>91</v>
      </c>
      <c r="B87" s="81">
        <v>100</v>
      </c>
      <c r="C87" s="101" t="s">
        <v>3</v>
      </c>
      <c r="DE87" s="78"/>
    </row>
    <row r="88" spans="1:109" s="5" customFormat="1">
      <c r="A88" s="80" t="s">
        <v>35</v>
      </c>
      <c r="B88" s="81">
        <v>1E-4</v>
      </c>
      <c r="C88" s="101" t="s">
        <v>3</v>
      </c>
      <c r="DE88" s="78"/>
    </row>
    <row r="89" spans="1:109" s="5" customFormat="1">
      <c r="A89" s="80" t="s">
        <v>92</v>
      </c>
      <c r="B89" s="81">
        <v>1E-4</v>
      </c>
      <c r="C89" s="101" t="s">
        <v>3</v>
      </c>
      <c r="DE89" s="78"/>
    </row>
    <row r="90" spans="1:109" s="5" customFormat="1">
      <c r="A90" s="80" t="s">
        <v>94</v>
      </c>
      <c r="B90" s="81">
        <v>1E-4</v>
      </c>
      <c r="C90" s="101" t="s">
        <v>3</v>
      </c>
      <c r="DE90" s="78"/>
    </row>
    <row r="91" spans="1:109" s="5" customFormat="1">
      <c r="A91" s="80" t="s">
        <v>95</v>
      </c>
      <c r="B91" s="81">
        <v>43</v>
      </c>
      <c r="C91" s="101" t="s">
        <v>3</v>
      </c>
      <c r="DE91" s="78"/>
    </row>
    <row r="92" spans="1:109" s="5" customFormat="1">
      <c r="A92" s="106" t="s">
        <v>97</v>
      </c>
      <c r="B92" s="107">
        <v>57</v>
      </c>
      <c r="C92" s="108" t="s">
        <v>3</v>
      </c>
      <c r="D92" s="8" t="s">
        <v>4</v>
      </c>
      <c r="DE92" s="78"/>
    </row>
    <row r="93" spans="1:109" s="5" customFormat="1">
      <c r="A93" s="109"/>
      <c r="B93" s="109"/>
      <c r="C93" s="109"/>
      <c r="D93" s="8" t="s">
        <v>4</v>
      </c>
      <c r="DE93" s="78"/>
    </row>
    <row r="94" spans="1:109" s="5" customFormat="1">
      <c r="D94" s="8" t="s">
        <v>4</v>
      </c>
      <c r="DE94" s="78"/>
    </row>
    <row r="95" spans="1:109" s="5" customFormat="1">
      <c r="A95" s="98" t="s">
        <v>148</v>
      </c>
      <c r="B95" s="99"/>
      <c r="C95" s="100"/>
      <c r="D95" s="8"/>
      <c r="DE95" s="78"/>
    </row>
    <row r="96" spans="1:109" s="5" customFormat="1">
      <c r="A96" s="80" t="s">
        <v>105</v>
      </c>
      <c r="B96" s="81">
        <v>7.9886169689859603</v>
      </c>
      <c r="C96" s="101" t="s">
        <v>110</v>
      </c>
      <c r="D96" s="8" t="s">
        <v>4</v>
      </c>
      <c r="DE96" s="78"/>
    </row>
    <row r="97" spans="1:109" s="5" customFormat="1">
      <c r="A97" s="80" t="s">
        <v>106</v>
      </c>
      <c r="B97" s="81">
        <v>1E-4</v>
      </c>
      <c r="C97" s="101" t="s">
        <v>110</v>
      </c>
      <c r="DE97" s="78"/>
    </row>
    <row r="98" spans="1:109" s="5" customFormat="1">
      <c r="A98" s="80" t="s">
        <v>111</v>
      </c>
      <c r="B98" s="81">
        <v>1E-3</v>
      </c>
      <c r="C98" s="101" t="s">
        <v>110</v>
      </c>
      <c r="DE98" s="78"/>
    </row>
    <row r="99" spans="1:109" s="5" customFormat="1">
      <c r="A99" s="80" t="s">
        <v>108</v>
      </c>
      <c r="B99" s="81">
        <v>1E-4</v>
      </c>
      <c r="C99" s="101" t="s">
        <v>110</v>
      </c>
      <c r="DE99" s="78"/>
    </row>
    <row r="100" spans="1:109" s="5" customFormat="1">
      <c r="A100" s="80" t="s">
        <v>8</v>
      </c>
      <c r="B100" s="81">
        <v>0.17073478605266401</v>
      </c>
      <c r="C100" s="101" t="s">
        <v>110</v>
      </c>
      <c r="DE100" s="78"/>
    </row>
    <row r="101" spans="1:109" s="5" customFormat="1">
      <c r="A101" s="80" t="s">
        <v>76</v>
      </c>
      <c r="B101" s="81">
        <v>1E-4</v>
      </c>
      <c r="C101" s="101" t="s">
        <v>110</v>
      </c>
      <c r="DE101" s="78"/>
    </row>
    <row r="102" spans="1:109" s="5" customFormat="1">
      <c r="A102" s="2" t="s">
        <v>112</v>
      </c>
      <c r="B102" s="3"/>
      <c r="C102" s="4"/>
      <c r="DE102" s="78"/>
    </row>
    <row r="103" spans="1:109" s="5" customFormat="1">
      <c r="A103" s="80" t="s">
        <v>82</v>
      </c>
      <c r="B103" s="81">
        <v>2.5304000000000002</v>
      </c>
      <c r="C103" s="101" t="s">
        <v>110</v>
      </c>
      <c r="H103" s="110"/>
      <c r="DE103" s="78"/>
    </row>
    <row r="104" spans="1:109">
      <c r="A104" s="80" t="s">
        <v>113</v>
      </c>
      <c r="B104" s="81">
        <v>0</v>
      </c>
      <c r="C104" s="101" t="s">
        <v>110</v>
      </c>
    </row>
    <row r="105" spans="1:109">
      <c r="A105" s="80" t="s">
        <v>85</v>
      </c>
      <c r="B105" s="81">
        <v>0</v>
      </c>
      <c r="C105" s="101" t="s">
        <v>110</v>
      </c>
    </row>
    <row r="106" spans="1:109" s="5" customFormat="1">
      <c r="A106" s="80" t="s">
        <v>87</v>
      </c>
      <c r="B106" s="81">
        <v>0</v>
      </c>
      <c r="C106" s="101" t="s">
        <v>110</v>
      </c>
    </row>
    <row r="107" spans="1:109">
      <c r="A107" s="80" t="s">
        <v>88</v>
      </c>
      <c r="B107" s="81">
        <v>0</v>
      </c>
      <c r="C107" s="101" t="s">
        <v>110</v>
      </c>
    </row>
    <row r="108" spans="1:109" s="5" customFormat="1">
      <c r="A108" s="80" t="s">
        <v>33</v>
      </c>
      <c r="B108" s="81">
        <v>0</v>
      </c>
      <c r="C108" s="101" t="s">
        <v>110</v>
      </c>
    </row>
    <row r="109" spans="1:109">
      <c r="A109" s="80" t="s">
        <v>90</v>
      </c>
      <c r="B109" s="81">
        <v>0</v>
      </c>
      <c r="C109" s="101" t="s">
        <v>110</v>
      </c>
    </row>
    <row r="110" spans="1:109" s="5" customFormat="1">
      <c r="A110" s="80" t="s">
        <v>91</v>
      </c>
      <c r="B110" s="81">
        <v>1.03489136712824</v>
      </c>
      <c r="C110" s="101" t="s">
        <v>110</v>
      </c>
    </row>
    <row r="111" spans="1:109" s="5" customFormat="1">
      <c r="A111" s="80" t="s">
        <v>35</v>
      </c>
      <c r="B111" s="81">
        <v>0</v>
      </c>
      <c r="C111" s="101" t="s">
        <v>110</v>
      </c>
    </row>
    <row r="112" spans="1:109" s="5" customFormat="1">
      <c r="A112" s="80" t="s">
        <v>92</v>
      </c>
      <c r="B112" s="81">
        <v>0</v>
      </c>
      <c r="C112" s="101" t="s">
        <v>110</v>
      </c>
    </row>
    <row r="113" spans="1:102" s="5" customFormat="1">
      <c r="A113" s="80" t="s">
        <v>94</v>
      </c>
      <c r="B113" s="81">
        <v>0</v>
      </c>
      <c r="C113" s="101" t="s">
        <v>110</v>
      </c>
    </row>
    <row r="114" spans="1:102" s="5" customFormat="1">
      <c r="A114" s="80" t="s">
        <v>114</v>
      </c>
      <c r="B114" s="81">
        <v>0.28871531734952099</v>
      </c>
      <c r="C114" s="101" t="s">
        <v>110</v>
      </c>
    </row>
    <row r="115" spans="1:102" s="5" customFormat="1">
      <c r="A115" s="106" t="s">
        <v>97</v>
      </c>
      <c r="B115" s="108">
        <v>0.57743063469904199</v>
      </c>
      <c r="C115" s="101" t="s">
        <v>110</v>
      </c>
    </row>
    <row r="116" spans="1:102" s="5" customFormat="1">
      <c r="A116" s="111" t="s">
        <v>115</v>
      </c>
      <c r="B116" s="112">
        <v>0.86614595204856304</v>
      </c>
      <c r="C116" s="113" t="s">
        <v>110</v>
      </c>
    </row>
    <row r="117" spans="1:102" s="5" customFormat="1"/>
    <row r="118" spans="1:102" s="5" customFormat="1">
      <c r="A118" s="114"/>
      <c r="B118" s="114"/>
      <c r="C118" s="114"/>
    </row>
    <row r="119" spans="1:102" s="5" customFormat="1">
      <c r="A119" s="98" t="s">
        <v>149</v>
      </c>
      <c r="B119" s="99"/>
      <c r="C119" s="100"/>
    </row>
    <row r="120" spans="1:102">
      <c r="A120" s="80" t="s">
        <v>150</v>
      </c>
      <c r="B120" s="115">
        <v>0.57099999999999995</v>
      </c>
      <c r="C120" s="101" t="s">
        <v>117</v>
      </c>
    </row>
    <row r="121" spans="1:102" s="5" customFormat="1">
      <c r="A121" s="131" t="s">
        <v>154</v>
      </c>
      <c r="B121" s="132"/>
      <c r="C121" s="133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</row>
    <row r="122" spans="1:102" s="5" customFormat="1">
      <c r="A122" s="128" t="s">
        <v>155</v>
      </c>
      <c r="B122" s="129">
        <v>7.1396899999999999</v>
      </c>
      <c r="C122" s="129" t="s">
        <v>117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</row>
    <row r="123" spans="1:102">
      <c r="A123" s="2" t="s">
        <v>119</v>
      </c>
      <c r="B123" s="3"/>
      <c r="C123" s="4"/>
    </row>
    <row r="124" spans="1:102">
      <c r="A124" s="106" t="s">
        <v>120</v>
      </c>
      <c r="B124" s="107">
        <v>6.26</v>
      </c>
      <c r="C124" s="108" t="s">
        <v>117</v>
      </c>
    </row>
    <row r="125" spans="1:102">
      <c r="A125" s="5"/>
      <c r="B125" s="5"/>
      <c r="C125" s="5"/>
    </row>
    <row r="127" spans="1:102">
      <c r="A127" s="2" t="s">
        <v>122</v>
      </c>
      <c r="B127" s="2"/>
      <c r="C127" s="2"/>
    </row>
    <row r="128" spans="1:102">
      <c r="A128" s="80" t="s">
        <v>123</v>
      </c>
      <c r="B128" s="81">
        <v>4.7200000000000002E-3</v>
      </c>
      <c r="C128" s="81" t="s">
        <v>124</v>
      </c>
    </row>
    <row r="129" spans="1:3">
      <c r="A129" s="80" t="s">
        <v>125</v>
      </c>
      <c r="B129" s="81">
        <v>0</v>
      </c>
      <c r="C129" s="81" t="s">
        <v>124</v>
      </c>
    </row>
    <row r="130" spans="1:3">
      <c r="A130" s="80" t="s">
        <v>126</v>
      </c>
      <c r="B130" s="81">
        <v>1.2789999999999999</v>
      </c>
      <c r="C130" s="81" t="s">
        <v>124</v>
      </c>
    </row>
    <row r="131" spans="1:3">
      <c r="A131" s="80" t="s">
        <v>127</v>
      </c>
      <c r="B131" s="81">
        <v>1.711E-2</v>
      </c>
      <c r="C131" s="81" t="s">
        <v>124</v>
      </c>
    </row>
    <row r="132" spans="1:3">
      <c r="A132" s="80" t="s">
        <v>128</v>
      </c>
      <c r="B132" s="81">
        <v>0</v>
      </c>
      <c r="C132" s="81" t="s">
        <v>124</v>
      </c>
    </row>
  </sheetData>
  <mergeCells count="8">
    <mergeCell ref="A121:C121"/>
    <mergeCell ref="A31:A34"/>
    <mergeCell ref="A35:A38"/>
    <mergeCell ref="A8:V8"/>
    <mergeCell ref="A14:V14"/>
    <mergeCell ref="A21:D21"/>
    <mergeCell ref="A23:A26"/>
    <mergeCell ref="A27:A30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DE122"/>
  <sheetViews>
    <sheetView zoomScale="85" zoomScaleNormal="85" workbookViewId="0">
      <selection activeCell="M26" sqref="M26"/>
    </sheetView>
  </sheetViews>
  <sheetFormatPr baseColWidth="10" defaultColWidth="11.5703125" defaultRowHeight="15"/>
  <cols>
    <col min="1" max="1" width="47.7109375" customWidth="1"/>
    <col min="2" max="2" width="16.28515625" customWidth="1"/>
    <col min="3" max="3" width="14.85546875" customWidth="1"/>
    <col min="8" max="8" width="11.85546875" customWidth="1"/>
  </cols>
  <sheetData>
    <row r="1" spans="1:109" s="42" customFormat="1" ht="31.5" customHeight="1">
      <c r="A1" s="41" t="s">
        <v>48</v>
      </c>
      <c r="B1" s="41"/>
      <c r="C1" s="41"/>
      <c r="D1" s="41"/>
      <c r="E1" s="41"/>
    </row>
    <row r="2" spans="1:109" s="43" customFormat="1">
      <c r="A2" s="43" t="s">
        <v>49</v>
      </c>
    </row>
    <row r="3" spans="1:109" s="67" customFormat="1">
      <c r="A3" s="44"/>
      <c r="B3" s="45" t="s">
        <v>50</v>
      </c>
      <c r="C3" s="46" t="s">
        <v>51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109" s="6" customFormat="1">
      <c r="A4" s="47" t="s">
        <v>52</v>
      </c>
      <c r="B4" s="122">
        <v>503219376000</v>
      </c>
      <c r="C4" s="123">
        <v>-7700352280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CM4" s="69"/>
    </row>
    <row r="5" spans="1:109" s="6" customFormat="1">
      <c r="A5" s="47" t="s">
        <v>129</v>
      </c>
      <c r="B5" s="48">
        <v>-58211100900</v>
      </c>
      <c r="C5" s="124">
        <v>15896800900000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CM5" s="70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</row>
    <row r="6" spans="1:109" s="6" customFormat="1">
      <c r="A6" s="50" t="s">
        <v>54</v>
      </c>
      <c r="B6" s="51">
        <v>2015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DE6" s="69"/>
    </row>
    <row r="7" spans="1:109" s="6" customFormat="1">
      <c r="A7" s="138" t="s">
        <v>55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DE7" s="69"/>
    </row>
    <row r="8" spans="1:109" s="6" customFormat="1">
      <c r="A8" s="47" t="s">
        <v>56</v>
      </c>
      <c r="B8" s="53">
        <v>1995</v>
      </c>
      <c r="C8" s="53">
        <v>1996</v>
      </c>
      <c r="D8" s="53">
        <v>1997</v>
      </c>
      <c r="E8" s="53">
        <v>1998</v>
      </c>
      <c r="F8" s="53">
        <v>1999</v>
      </c>
      <c r="G8" s="53">
        <v>2000</v>
      </c>
      <c r="H8" s="53">
        <v>2001</v>
      </c>
      <c r="I8" s="53">
        <v>2002</v>
      </c>
      <c r="J8" s="53">
        <v>2003</v>
      </c>
      <c r="K8" s="53">
        <v>2004</v>
      </c>
      <c r="L8" s="53">
        <v>2005</v>
      </c>
      <c r="M8" s="53">
        <v>2006</v>
      </c>
      <c r="N8" s="53">
        <v>2007</v>
      </c>
      <c r="O8" s="53">
        <v>2008</v>
      </c>
      <c r="P8" s="53">
        <v>2009</v>
      </c>
      <c r="Q8" s="53">
        <v>2010</v>
      </c>
      <c r="R8" s="53">
        <v>2011</v>
      </c>
      <c r="S8" s="53">
        <v>2012</v>
      </c>
      <c r="T8" s="53">
        <v>2013</v>
      </c>
      <c r="U8" s="53">
        <v>2014</v>
      </c>
      <c r="V8" s="60">
        <v>2015</v>
      </c>
      <c r="DE8" s="69"/>
    </row>
    <row r="9" spans="1:109" s="6" customFormat="1">
      <c r="A9" s="125" t="s">
        <v>57</v>
      </c>
      <c r="B9" s="126">
        <v>62300000038.217796</v>
      </c>
      <c r="C9" s="126">
        <v>61200000035.099602</v>
      </c>
      <c r="D9" s="126">
        <v>60100000031.9813</v>
      </c>
      <c r="E9" s="126">
        <v>59000000028.8629</v>
      </c>
      <c r="F9" s="126">
        <v>57900000025.744598</v>
      </c>
      <c r="G9" s="126">
        <v>56800000022.626297</v>
      </c>
      <c r="H9" s="126">
        <v>55700000019.508102</v>
      </c>
      <c r="I9" s="126">
        <v>54600000016.389801</v>
      </c>
      <c r="J9" s="126">
        <v>53500000013.2715</v>
      </c>
      <c r="K9" s="126">
        <v>52400000010.153198</v>
      </c>
      <c r="L9" s="126">
        <v>51300000007.034897</v>
      </c>
      <c r="M9" s="126">
        <v>50200000003.916603</v>
      </c>
      <c r="N9" s="126">
        <v>49100000000</v>
      </c>
      <c r="O9" s="126">
        <v>48000000000</v>
      </c>
      <c r="P9" s="126">
        <v>40500000000</v>
      </c>
      <c r="Q9" s="126">
        <v>38800000000</v>
      </c>
      <c r="R9" s="126">
        <v>37900000000</v>
      </c>
      <c r="S9" s="126">
        <v>34800000000</v>
      </c>
      <c r="T9" s="126">
        <v>33500000000</v>
      </c>
      <c r="U9" s="126">
        <v>34300000000</v>
      </c>
      <c r="V9" s="126">
        <v>37400000000</v>
      </c>
      <c r="W9" s="6">
        <v>38400000000</v>
      </c>
      <c r="X9" s="6">
        <v>39500000000</v>
      </c>
      <c r="Y9" s="6">
        <v>40100000000</v>
      </c>
      <c r="Z9" s="6">
        <v>42000000000</v>
      </c>
      <c r="DE9" s="69"/>
    </row>
    <row r="10" spans="1:109" s="71" customFormat="1">
      <c r="A10" s="125" t="s">
        <v>58</v>
      </c>
      <c r="B10" s="126">
        <v>1</v>
      </c>
      <c r="C10" s="126">
        <v>1</v>
      </c>
      <c r="D10" s="126">
        <v>1</v>
      </c>
      <c r="E10" s="126">
        <v>1</v>
      </c>
      <c r="F10" s="126">
        <v>1</v>
      </c>
      <c r="G10" s="126">
        <v>1</v>
      </c>
      <c r="H10" s="126">
        <v>1</v>
      </c>
      <c r="I10" s="126">
        <v>1</v>
      </c>
      <c r="J10" s="126">
        <v>1</v>
      </c>
      <c r="K10" s="126">
        <v>1</v>
      </c>
      <c r="L10" s="126">
        <v>1</v>
      </c>
      <c r="M10" s="126">
        <v>1</v>
      </c>
      <c r="N10" s="126">
        <v>1</v>
      </c>
      <c r="O10" s="126">
        <v>1</v>
      </c>
      <c r="P10" s="126">
        <v>1</v>
      </c>
      <c r="Q10" s="126">
        <v>1</v>
      </c>
      <c r="R10" s="126">
        <v>1</v>
      </c>
      <c r="S10" s="126">
        <v>1</v>
      </c>
      <c r="T10" s="126">
        <v>1</v>
      </c>
      <c r="U10" s="126">
        <v>1</v>
      </c>
      <c r="V10" s="127">
        <v>1</v>
      </c>
      <c r="DE10" s="70"/>
    </row>
    <row r="11" spans="1:109" s="103" customFormat="1">
      <c r="A11" s="125" t="s">
        <v>59</v>
      </c>
      <c r="B11" s="126">
        <v>0</v>
      </c>
      <c r="C11" s="126">
        <v>0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6">
        <v>0</v>
      </c>
      <c r="K11" s="126">
        <v>0</v>
      </c>
      <c r="L11" s="126">
        <v>0</v>
      </c>
      <c r="M11" s="126">
        <v>0</v>
      </c>
      <c r="N11" s="126">
        <v>0</v>
      </c>
      <c r="O11" s="126">
        <v>0</v>
      </c>
      <c r="P11" s="126">
        <v>0</v>
      </c>
      <c r="Q11" s="126">
        <v>0</v>
      </c>
      <c r="R11" s="126">
        <v>0</v>
      </c>
      <c r="S11" s="126">
        <v>0</v>
      </c>
      <c r="T11" s="126">
        <v>0</v>
      </c>
      <c r="U11" s="126">
        <v>0</v>
      </c>
      <c r="V11" s="127">
        <v>0</v>
      </c>
      <c r="DE11" s="74"/>
    </row>
    <row r="12" spans="1:109" s="104" customFormat="1">
      <c r="A12" s="145" t="s">
        <v>60</v>
      </c>
      <c r="B12" s="146">
        <v>0</v>
      </c>
      <c r="C12" s="146">
        <v>0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  <c r="I12" s="146">
        <v>0</v>
      </c>
      <c r="J12" s="146">
        <v>0</v>
      </c>
      <c r="K12" s="146">
        <v>0</v>
      </c>
      <c r="L12" s="146">
        <v>0</v>
      </c>
      <c r="M12" s="146">
        <v>0</v>
      </c>
      <c r="N12" s="146">
        <v>0</v>
      </c>
      <c r="O12" s="146">
        <v>0</v>
      </c>
      <c r="P12" s="146">
        <v>0</v>
      </c>
      <c r="Q12" s="146">
        <v>0</v>
      </c>
      <c r="R12" s="146">
        <v>0</v>
      </c>
      <c r="S12" s="146">
        <v>0</v>
      </c>
      <c r="T12" s="146">
        <v>0</v>
      </c>
      <c r="U12" s="146">
        <v>0</v>
      </c>
      <c r="V12" s="147">
        <v>0</v>
      </c>
      <c r="DE12" s="76"/>
    </row>
    <row r="13" spans="1:109" s="104" customFormat="1">
      <c r="A13" s="148" t="s">
        <v>61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76"/>
      <c r="DE13" s="76"/>
    </row>
    <row r="14" spans="1:109" s="104" customFormat="1">
      <c r="A14" s="149" t="s">
        <v>62</v>
      </c>
      <c r="B14" s="122">
        <v>1188990139475.1599</v>
      </c>
      <c r="C14" s="122">
        <v>1188210552941.53</v>
      </c>
      <c r="D14" s="122">
        <v>1185553229554.75</v>
      </c>
      <c r="E14" s="122">
        <v>1129058915782.1101</v>
      </c>
      <c r="F14" s="122">
        <v>1112687923787.54</v>
      </c>
      <c r="G14" s="122">
        <v>1168236490349.75</v>
      </c>
      <c r="H14" s="122">
        <v>1083688151345.45</v>
      </c>
      <c r="I14" s="122">
        <v>895255527042.97595</v>
      </c>
      <c r="J14" s="122">
        <v>719104022573.77795</v>
      </c>
      <c r="K14" s="122">
        <v>634576698726.98804</v>
      </c>
      <c r="L14" s="122">
        <v>590698303458.80005</v>
      </c>
      <c r="M14" s="122">
        <v>525963319443.46301</v>
      </c>
      <c r="N14" s="122">
        <v>455333310031.20203</v>
      </c>
      <c r="O14" s="122">
        <v>426274804000.19702</v>
      </c>
      <c r="P14" s="122">
        <v>416992777567.92999</v>
      </c>
      <c r="Q14" s="122">
        <v>436752820083.745</v>
      </c>
      <c r="R14" s="122">
        <v>391718636020.086</v>
      </c>
      <c r="S14" s="122">
        <v>407510288510.09399</v>
      </c>
      <c r="T14" s="122">
        <v>396812047829.40302</v>
      </c>
      <c r="U14" s="122">
        <v>376809016156.17499</v>
      </c>
      <c r="V14" s="122">
        <v>394328364439.146</v>
      </c>
      <c r="W14" s="54">
        <v>411847712720.80798</v>
      </c>
      <c r="X14" s="54">
        <v>429367061002.77698</v>
      </c>
      <c r="Y14" s="54">
        <v>446886409284.74701</v>
      </c>
      <c r="Z14" s="54">
        <v>464405757566.71698</v>
      </c>
      <c r="DE14" s="76"/>
    </row>
    <row r="15" spans="1:109" s="104" customFormat="1">
      <c r="A15" s="149" t="s">
        <v>58</v>
      </c>
      <c r="B15" s="126">
        <v>1</v>
      </c>
      <c r="C15" s="126">
        <v>1</v>
      </c>
      <c r="D15" s="126">
        <v>1</v>
      </c>
      <c r="E15" s="126">
        <v>1</v>
      </c>
      <c r="F15" s="126">
        <v>1</v>
      </c>
      <c r="G15" s="126">
        <v>1</v>
      </c>
      <c r="H15" s="126">
        <v>1</v>
      </c>
      <c r="I15" s="126">
        <v>1</v>
      </c>
      <c r="J15" s="126">
        <v>1</v>
      </c>
      <c r="K15" s="126">
        <v>1</v>
      </c>
      <c r="L15" s="126">
        <v>1</v>
      </c>
      <c r="M15" s="126">
        <v>1</v>
      </c>
      <c r="N15" s="126">
        <v>1</v>
      </c>
      <c r="O15" s="126">
        <v>1</v>
      </c>
      <c r="P15" s="126">
        <v>1</v>
      </c>
      <c r="Q15" s="126">
        <v>1</v>
      </c>
      <c r="R15" s="126">
        <v>1</v>
      </c>
      <c r="S15" s="126">
        <v>1</v>
      </c>
      <c r="T15" s="126">
        <v>1</v>
      </c>
      <c r="U15" s="126">
        <v>1</v>
      </c>
      <c r="V15" s="126">
        <v>1</v>
      </c>
      <c r="W15" s="76"/>
      <c r="DE15" s="76"/>
    </row>
    <row r="16" spans="1:109" s="104" customFormat="1">
      <c r="A16" s="149" t="s">
        <v>59</v>
      </c>
      <c r="B16" s="126">
        <v>0</v>
      </c>
      <c r="C16" s="126">
        <v>0</v>
      </c>
      <c r="D16" s="126">
        <v>0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6">
        <v>0</v>
      </c>
      <c r="K16" s="126">
        <v>0</v>
      </c>
      <c r="L16" s="126">
        <v>0</v>
      </c>
      <c r="M16" s="126">
        <v>0</v>
      </c>
      <c r="N16" s="126">
        <v>0</v>
      </c>
      <c r="O16" s="126">
        <v>0</v>
      </c>
      <c r="P16" s="126">
        <v>0</v>
      </c>
      <c r="Q16" s="126">
        <v>0</v>
      </c>
      <c r="R16" s="126">
        <v>0</v>
      </c>
      <c r="S16" s="126">
        <v>0</v>
      </c>
      <c r="T16" s="126">
        <v>0</v>
      </c>
      <c r="U16" s="126">
        <v>0</v>
      </c>
      <c r="V16" s="126">
        <v>0</v>
      </c>
      <c r="W16" s="76"/>
      <c r="DE16" s="76"/>
    </row>
    <row r="17" spans="1:109" s="104" customFormat="1">
      <c r="A17" s="149" t="s">
        <v>60</v>
      </c>
      <c r="B17" s="126">
        <v>0</v>
      </c>
      <c r="C17" s="126">
        <v>0</v>
      </c>
      <c r="D17" s="126">
        <v>0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6">
        <v>0</v>
      </c>
      <c r="K17" s="126">
        <v>0</v>
      </c>
      <c r="L17" s="126">
        <v>0</v>
      </c>
      <c r="M17" s="126">
        <v>0</v>
      </c>
      <c r="N17" s="126">
        <v>0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6">
        <v>0</v>
      </c>
      <c r="U17" s="126">
        <v>0</v>
      </c>
      <c r="V17" s="126">
        <v>0</v>
      </c>
      <c r="W17" s="76"/>
      <c r="DE17" s="76"/>
    </row>
    <row r="18" spans="1:109" s="104" customFormat="1">
      <c r="A18" s="52" t="s">
        <v>63</v>
      </c>
      <c r="B18" s="53">
        <v>0.39652569584514202</v>
      </c>
      <c r="C18" s="53">
        <v>0.41351943948734998</v>
      </c>
      <c r="D18" s="53">
        <v>0.431313906868171</v>
      </c>
      <c r="E18" s="53">
        <v>0.44996705710477602</v>
      </c>
      <c r="F18" s="53">
        <v>0.46954258132000198</v>
      </c>
      <c r="G18" s="53">
        <v>0.49011062920804099</v>
      </c>
      <c r="H18" s="53">
        <v>0.51174864897844696</v>
      </c>
      <c r="I18" s="53">
        <v>0.57589786043995295</v>
      </c>
      <c r="J18" s="53">
        <v>0.60985233633119695</v>
      </c>
      <c r="K18" s="53">
        <v>0.64289577115946706</v>
      </c>
      <c r="L18" s="53">
        <v>0.67627179555401096</v>
      </c>
      <c r="M18" s="53">
        <v>0.704004022334204</v>
      </c>
      <c r="N18" s="53">
        <v>0.73170695539532105</v>
      </c>
      <c r="O18" s="53">
        <v>0.75192451056930598</v>
      </c>
      <c r="P18" s="53">
        <v>0.79606851636687204</v>
      </c>
      <c r="Q18" s="53">
        <v>0.80278272886806101</v>
      </c>
      <c r="R18" s="53">
        <v>0.81058908670881502</v>
      </c>
      <c r="S18" s="53">
        <v>0.80772535575501503</v>
      </c>
      <c r="T18" s="53">
        <v>0.80426523181503395</v>
      </c>
      <c r="U18" s="53">
        <v>0.82842590943232297</v>
      </c>
      <c r="V18" s="53">
        <v>0.81531450937050598</v>
      </c>
      <c r="W18">
        <v>0.81858275114998602</v>
      </c>
      <c r="X18">
        <v>0.85383374376924903</v>
      </c>
      <c r="Y18">
        <v>0.85107705016589796</v>
      </c>
      <c r="Z18">
        <v>0.84856918361358102</v>
      </c>
      <c r="DE18" s="76"/>
    </row>
    <row r="19" spans="1:109" s="104" customFormat="1">
      <c r="A19" s="57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DE19" s="76"/>
    </row>
    <row r="20" spans="1:109" s="104" customFormat="1">
      <c r="A20" s="140" t="s">
        <v>64</v>
      </c>
      <c r="B20" s="140"/>
      <c r="C20" s="140"/>
      <c r="D20" s="140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DE20" s="76"/>
    </row>
    <row r="21" spans="1:109" s="104" customFormat="1">
      <c r="A21" s="53"/>
      <c r="B21" s="53"/>
      <c r="C21" s="53" t="s">
        <v>57</v>
      </c>
      <c r="D21" s="53" t="s">
        <v>65</v>
      </c>
      <c r="E21" s="24"/>
      <c r="F21" s="24"/>
      <c r="DE21" s="76"/>
    </row>
    <row r="22" spans="1:109" s="104" customFormat="1">
      <c r="A22" s="134" t="s">
        <v>16</v>
      </c>
      <c r="B22" s="56" t="s">
        <v>12</v>
      </c>
      <c r="C22" s="90">
        <v>0.85</v>
      </c>
      <c r="D22" s="90">
        <v>0.85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DE22" s="76"/>
    </row>
    <row r="23" spans="1:109" s="104" customFormat="1">
      <c r="A23" s="134"/>
      <c r="B23" s="56" t="s">
        <v>13</v>
      </c>
      <c r="C23" s="90">
        <v>0.05</v>
      </c>
      <c r="D23" s="90">
        <v>0.05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DE23" s="76"/>
    </row>
    <row r="24" spans="1:109" s="5" customFormat="1">
      <c r="A24" s="134"/>
      <c r="B24" s="56" t="s">
        <v>14</v>
      </c>
      <c r="C24" s="90">
        <v>0.1</v>
      </c>
      <c r="D24" s="90">
        <v>0.1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DE24" s="78"/>
    </row>
    <row r="25" spans="1:109" s="5" customFormat="1">
      <c r="A25" s="134"/>
      <c r="B25" s="56" t="s">
        <v>66</v>
      </c>
      <c r="C25" s="90">
        <v>0</v>
      </c>
      <c r="D25" s="90">
        <v>0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DE25" s="78"/>
    </row>
    <row r="26" spans="1:109" s="5" customFormat="1">
      <c r="A26" s="134" t="s">
        <v>17</v>
      </c>
      <c r="B26" s="56" t="s">
        <v>12</v>
      </c>
      <c r="C26" s="63">
        <v>1</v>
      </c>
      <c r="D26" s="64">
        <v>1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DE26" s="78"/>
    </row>
    <row r="27" spans="1:109" s="5" customFormat="1">
      <c r="A27" s="134"/>
      <c r="B27" s="56" t="s">
        <v>67</v>
      </c>
      <c r="C27" s="63">
        <v>0</v>
      </c>
      <c r="D27" s="64">
        <v>0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DE27" s="78"/>
    </row>
    <row r="28" spans="1:109" s="5" customFormat="1">
      <c r="A28" s="134"/>
      <c r="B28" s="56" t="s">
        <v>14</v>
      </c>
      <c r="C28" s="63">
        <v>0</v>
      </c>
      <c r="D28" s="64">
        <v>0</v>
      </c>
      <c r="E28" s="24"/>
      <c r="F28" s="24"/>
      <c r="G28" s="24"/>
      <c r="H28" s="97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DE28" s="78"/>
    </row>
    <row r="29" spans="1:109" s="5" customFormat="1">
      <c r="A29" s="134"/>
      <c r="B29" s="56" t="s">
        <v>66</v>
      </c>
      <c r="C29" s="63">
        <v>0</v>
      </c>
      <c r="D29" s="64">
        <v>0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DE29" s="78"/>
    </row>
    <row r="30" spans="1:109" s="5" customFormat="1">
      <c r="A30" s="135" t="s">
        <v>18</v>
      </c>
      <c r="B30" s="56" t="s">
        <v>12</v>
      </c>
      <c r="C30" s="63">
        <v>1</v>
      </c>
      <c r="D30" s="64">
        <v>1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DE30" s="78"/>
    </row>
    <row r="31" spans="1:109" s="5" customFormat="1">
      <c r="A31" s="135"/>
      <c r="B31" s="56" t="s">
        <v>13</v>
      </c>
      <c r="C31" s="63">
        <v>0</v>
      </c>
      <c r="D31" s="64">
        <v>0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DE31" s="78"/>
    </row>
    <row r="32" spans="1:109" s="5" customFormat="1">
      <c r="A32" s="135"/>
      <c r="B32" s="56" t="s">
        <v>14</v>
      </c>
      <c r="C32" s="63">
        <v>0</v>
      </c>
      <c r="D32" s="63">
        <v>0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DE32" s="78"/>
    </row>
    <row r="33" spans="1:109" s="5" customFormat="1">
      <c r="A33" s="135"/>
      <c r="B33" s="91" t="s">
        <v>66</v>
      </c>
      <c r="C33" s="63">
        <v>0</v>
      </c>
      <c r="D33" s="63">
        <v>0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DE33" s="78"/>
    </row>
    <row r="34" spans="1:109" s="5" customFormat="1">
      <c r="A34" s="135" t="s">
        <v>20</v>
      </c>
      <c r="B34" s="56" t="s">
        <v>12</v>
      </c>
      <c r="C34" s="65"/>
      <c r="D34" s="90">
        <f>1-D35-D36-D37</f>
        <v>0.85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DE34" s="78"/>
    </row>
    <row r="35" spans="1:109" s="5" customFormat="1">
      <c r="A35" s="135"/>
      <c r="B35" s="56" t="s">
        <v>13</v>
      </c>
      <c r="C35" s="65"/>
      <c r="D35" s="90">
        <v>0.05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DE35" s="78"/>
    </row>
    <row r="36" spans="1:109" s="5" customFormat="1">
      <c r="A36" s="135"/>
      <c r="B36" s="56" t="s">
        <v>14</v>
      </c>
      <c r="C36" s="65"/>
      <c r="D36" s="90">
        <v>0.1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DE36" s="78"/>
    </row>
    <row r="37" spans="1:109" s="5" customFormat="1">
      <c r="A37" s="135"/>
      <c r="B37" s="91" t="s">
        <v>66</v>
      </c>
      <c r="C37" s="92"/>
      <c r="D37" s="117">
        <v>0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DE37" s="78"/>
    </row>
    <row r="38" spans="1:109" s="5" customFormat="1">
      <c r="A38" s="98" t="s">
        <v>68</v>
      </c>
      <c r="B38" s="99"/>
      <c r="C38" s="10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DE38" s="78"/>
    </row>
    <row r="39" spans="1:109" s="5" customFormat="1">
      <c r="A39" s="80" t="s">
        <v>132</v>
      </c>
      <c r="B39" s="68">
        <v>4716663.2</v>
      </c>
      <c r="C39" s="101" t="s">
        <v>69</v>
      </c>
      <c r="D39" s="8" t="s">
        <v>4</v>
      </c>
      <c r="E39" s="6"/>
      <c r="F39" s="6"/>
      <c r="G39" s="6" t="s">
        <v>70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DE39" s="78"/>
    </row>
    <row r="40" spans="1:109" s="5" customFormat="1">
      <c r="A40" s="80" t="s">
        <v>134</v>
      </c>
      <c r="B40" s="68">
        <v>4513.9009184416</v>
      </c>
      <c r="C40" s="101" t="s">
        <v>69</v>
      </c>
      <c r="D40" s="8" t="s">
        <v>4</v>
      </c>
      <c r="E40" s="6"/>
      <c r="F40" s="6"/>
      <c r="G40" s="6" t="s">
        <v>71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DE40" s="78"/>
    </row>
    <row r="41" spans="1:109" s="5" customFormat="1">
      <c r="A41" s="80" t="s">
        <v>136</v>
      </c>
      <c r="B41" s="68">
        <v>16769.936000000002</v>
      </c>
      <c r="C41" s="101" t="s">
        <v>69</v>
      </c>
      <c r="D41" s="8" t="s">
        <v>4</v>
      </c>
      <c r="E41" s="6"/>
      <c r="F41" s="6"/>
      <c r="G41" s="6" t="s">
        <v>73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DE41" s="78"/>
    </row>
    <row r="42" spans="1:109" s="5" customFormat="1">
      <c r="A42" s="80" t="s">
        <v>137</v>
      </c>
      <c r="B42" s="68">
        <v>9677.7139260919994</v>
      </c>
      <c r="C42" s="101" t="s">
        <v>69</v>
      </c>
      <c r="D42" s="8" t="s">
        <v>4</v>
      </c>
      <c r="E42" s="6"/>
      <c r="F42" s="6"/>
      <c r="G42" s="6" t="s">
        <v>138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DE42" s="78"/>
    </row>
    <row r="43" spans="1:109" s="5" customFormat="1">
      <c r="A43" s="80" t="s">
        <v>139</v>
      </c>
      <c r="B43" s="68">
        <v>799900</v>
      </c>
      <c r="C43" s="101" t="s">
        <v>69</v>
      </c>
      <c r="D43" s="8" t="s">
        <v>4</v>
      </c>
      <c r="E43" s="6"/>
      <c r="F43" s="6"/>
      <c r="G43" s="6" t="s">
        <v>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DE43" s="78"/>
    </row>
    <row r="44" spans="1:109" s="5" customFormat="1">
      <c r="A44" s="80" t="s">
        <v>141</v>
      </c>
      <c r="B44" s="68">
        <v>1E-4</v>
      </c>
      <c r="C44" s="101" t="s">
        <v>69</v>
      </c>
      <c r="D44" s="8" t="s">
        <v>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DE44" s="78"/>
    </row>
    <row r="45" spans="1:109" s="5" customFormat="1">
      <c r="A45" s="80" t="s">
        <v>142</v>
      </c>
      <c r="B45" s="68">
        <v>5547900</v>
      </c>
      <c r="C45" s="101" t="s">
        <v>69</v>
      </c>
      <c r="D45" s="71"/>
      <c r="E45" s="71"/>
      <c r="F45" s="71"/>
      <c r="G45" s="71" t="s">
        <v>78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DE45" s="78"/>
    </row>
    <row r="46" spans="1:109" s="5" customFormat="1">
      <c r="A46" s="80" t="s">
        <v>151</v>
      </c>
      <c r="B46" s="68">
        <v>65495770.539390199</v>
      </c>
      <c r="C46" s="101" t="s">
        <v>65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DE46" s="78"/>
    </row>
    <row r="47" spans="1:109" s="5" customFormat="1">
      <c r="A47" s="2" t="s">
        <v>80</v>
      </c>
      <c r="B47" s="102"/>
      <c r="C47" s="4"/>
      <c r="D47" s="103"/>
      <c r="E47" s="103"/>
      <c r="F47" s="103"/>
      <c r="G47" s="103" t="s">
        <v>81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DE47" s="78"/>
    </row>
    <row r="48" spans="1:109" s="5" customFormat="1">
      <c r="A48" s="80" t="s">
        <v>82</v>
      </c>
      <c r="B48" s="68">
        <v>444000</v>
      </c>
      <c r="C48" s="101" t="s">
        <v>69</v>
      </c>
      <c r="D48" s="104"/>
      <c r="E48" s="104"/>
      <c r="F48" s="104"/>
      <c r="G48" s="104" t="s">
        <v>83</v>
      </c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DE48" s="78"/>
    </row>
    <row r="49" spans="1:109" s="5" customFormat="1">
      <c r="A49" s="80" t="s">
        <v>34</v>
      </c>
      <c r="B49" s="68">
        <v>1E-4</v>
      </c>
      <c r="C49" s="101" t="s">
        <v>69</v>
      </c>
      <c r="D49" s="104"/>
      <c r="E49" s="104"/>
      <c r="F49" s="104"/>
      <c r="G49" s="104" t="s">
        <v>84</v>
      </c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DE49" s="78"/>
    </row>
    <row r="50" spans="1:109">
      <c r="A50" s="80" t="s">
        <v>85</v>
      </c>
      <c r="B50" s="68">
        <v>0</v>
      </c>
      <c r="C50" s="101" t="s">
        <v>69</v>
      </c>
      <c r="D50" s="104"/>
      <c r="E50" s="104"/>
      <c r="F50" s="104"/>
      <c r="G50" s="104" t="s">
        <v>86</v>
      </c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  <row r="51" spans="1:109" s="5" customFormat="1">
      <c r="A51" s="80" t="s">
        <v>87</v>
      </c>
      <c r="B51" s="68">
        <v>0</v>
      </c>
      <c r="C51" s="101" t="s">
        <v>69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DE51" s="78"/>
    </row>
    <row r="52" spans="1:109" s="5" customFormat="1">
      <c r="A52" s="80" t="s">
        <v>88</v>
      </c>
      <c r="B52" s="68">
        <v>0</v>
      </c>
      <c r="C52" s="101" t="s">
        <v>69</v>
      </c>
      <c r="D52" s="104"/>
      <c r="E52" s="104"/>
      <c r="F52" s="104"/>
      <c r="G52" s="104" t="s">
        <v>152</v>
      </c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DE52" s="78"/>
    </row>
    <row r="53" spans="1:109" s="5" customFormat="1">
      <c r="A53" s="80" t="s">
        <v>33</v>
      </c>
      <c r="B53" s="68">
        <v>0</v>
      </c>
      <c r="C53" s="101" t="s">
        <v>69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DE53" s="78"/>
    </row>
    <row r="54" spans="1:109" s="5" customFormat="1">
      <c r="A54" s="80" t="s">
        <v>90</v>
      </c>
      <c r="B54" s="68">
        <v>0</v>
      </c>
      <c r="C54" s="101" t="s">
        <v>69</v>
      </c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DE54" s="78"/>
    </row>
    <row r="55" spans="1:109" s="5" customFormat="1">
      <c r="A55" s="80" t="s">
        <v>91</v>
      </c>
      <c r="B55" s="68">
        <v>9700</v>
      </c>
      <c r="C55" s="101" t="s">
        <v>69</v>
      </c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DE55" s="78"/>
    </row>
    <row r="56" spans="1:109" s="5" customFormat="1">
      <c r="A56" s="80" t="s">
        <v>35</v>
      </c>
      <c r="B56" s="68">
        <v>0</v>
      </c>
      <c r="C56" s="101" t="s">
        <v>93</v>
      </c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DE56" s="78"/>
    </row>
    <row r="57" spans="1:109" s="5" customFormat="1">
      <c r="A57" s="80" t="s">
        <v>92</v>
      </c>
      <c r="B57" s="68">
        <v>1.0000000000000001E-5</v>
      </c>
      <c r="C57" s="101" t="s">
        <v>93</v>
      </c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DE57" s="78"/>
    </row>
    <row r="58" spans="1:109" s="5" customFormat="1">
      <c r="A58" s="80" t="s">
        <v>94</v>
      </c>
      <c r="B58" s="68">
        <v>0</v>
      </c>
      <c r="C58" s="101" t="s">
        <v>69</v>
      </c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DE58" s="78"/>
    </row>
    <row r="59" spans="1:109" s="5" customFormat="1">
      <c r="A59" s="80" t="s">
        <v>95</v>
      </c>
      <c r="B59" s="68">
        <v>1026.306</v>
      </c>
      <c r="C59" s="101" t="s">
        <v>153</v>
      </c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DE59" s="78"/>
    </row>
    <row r="60" spans="1:109" s="5" customFormat="1">
      <c r="A60" s="80" t="s">
        <v>97</v>
      </c>
      <c r="B60" s="68">
        <v>1026.306</v>
      </c>
      <c r="C60" s="101" t="s">
        <v>153</v>
      </c>
      <c r="DE60" s="78"/>
    </row>
    <row r="61" spans="1:109" s="5" customFormat="1">
      <c r="A61" s="2" t="s">
        <v>104</v>
      </c>
      <c r="B61" s="3"/>
      <c r="C61" s="4"/>
      <c r="DE61" s="78"/>
    </row>
    <row r="62" spans="1:109" s="5" customFormat="1">
      <c r="A62" s="80" t="s">
        <v>105</v>
      </c>
      <c r="B62" s="105">
        <v>85.017091151606905</v>
      </c>
      <c r="C62" s="101" t="s">
        <v>3</v>
      </c>
      <c r="DE62" s="78"/>
    </row>
    <row r="63" spans="1:109" s="5" customFormat="1">
      <c r="A63" s="80" t="s">
        <v>106</v>
      </c>
      <c r="B63" s="105">
        <v>8.1362333827963707E-2</v>
      </c>
      <c r="C63" s="101" t="s">
        <v>3</v>
      </c>
      <c r="DE63" s="78"/>
    </row>
    <row r="64" spans="1:109" s="5" customFormat="1">
      <c r="A64" s="80" t="s">
        <v>107</v>
      </c>
      <c r="B64" s="105">
        <v>0.30227538347843302</v>
      </c>
      <c r="C64" s="101" t="s">
        <v>3</v>
      </c>
      <c r="DE64" s="78"/>
    </row>
    <row r="65" spans="1:22">
      <c r="A65" s="80" t="s">
        <v>108</v>
      </c>
      <c r="B65" s="105">
        <v>0.17443922792573799</v>
      </c>
      <c r="C65" s="101" t="s">
        <v>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80" t="s">
        <v>8</v>
      </c>
      <c r="B66" s="105">
        <v>14.4180680978388</v>
      </c>
      <c r="C66" s="101" t="s">
        <v>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s="5" customFormat="1">
      <c r="A67" s="80" t="s">
        <v>76</v>
      </c>
      <c r="B67" s="105">
        <v>0</v>
      </c>
      <c r="C67" s="101" t="s">
        <v>3</v>
      </c>
    </row>
    <row r="68" spans="1:2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s="5" customFormat="1"/>
    <row r="70" spans="1:22" s="5" customFormat="1">
      <c r="A70" s="2" t="s">
        <v>147</v>
      </c>
      <c r="B70" s="3"/>
      <c r="C70" s="4"/>
    </row>
    <row r="71" spans="1:22" s="5" customFormat="1">
      <c r="A71" s="80" t="s">
        <v>82</v>
      </c>
      <c r="B71" s="81">
        <v>100</v>
      </c>
      <c r="C71" s="101" t="s">
        <v>3</v>
      </c>
    </row>
    <row r="72" spans="1:22" s="5" customFormat="1">
      <c r="A72" s="80" t="s">
        <v>34</v>
      </c>
      <c r="B72" s="81">
        <v>0</v>
      </c>
      <c r="C72" s="101" t="s">
        <v>3</v>
      </c>
    </row>
    <row r="73" spans="1:22" s="5" customFormat="1">
      <c r="A73" s="80" t="s">
        <v>85</v>
      </c>
      <c r="B73" s="81">
        <v>0</v>
      </c>
      <c r="C73" s="101" t="s">
        <v>3</v>
      </c>
    </row>
    <row r="74" spans="1:22" s="5" customFormat="1">
      <c r="A74" s="80" t="s">
        <v>87</v>
      </c>
      <c r="B74" s="81">
        <v>0</v>
      </c>
      <c r="C74" s="101" t="s">
        <v>3</v>
      </c>
    </row>
    <row r="75" spans="1:22" s="5" customFormat="1">
      <c r="A75" s="80" t="s">
        <v>88</v>
      </c>
      <c r="B75" s="81">
        <v>0</v>
      </c>
      <c r="C75" s="101" t="s">
        <v>3</v>
      </c>
    </row>
    <row r="76" spans="1:22" s="5" customFormat="1">
      <c r="A76" s="80" t="s">
        <v>33</v>
      </c>
      <c r="B76" s="81">
        <v>0</v>
      </c>
      <c r="C76" s="101" t="s">
        <v>3</v>
      </c>
    </row>
    <row r="77" spans="1:22" s="5" customFormat="1">
      <c r="A77" s="80" t="s">
        <v>90</v>
      </c>
      <c r="B77" s="81">
        <v>0</v>
      </c>
      <c r="C77" s="101" t="s">
        <v>3</v>
      </c>
    </row>
    <row r="78" spans="1:22" s="5" customFormat="1">
      <c r="A78" s="80" t="s">
        <v>91</v>
      </c>
      <c r="B78" s="81">
        <v>100</v>
      </c>
      <c r="C78" s="101" t="s">
        <v>3</v>
      </c>
    </row>
    <row r="79" spans="1:22" s="5" customFormat="1">
      <c r="A79" s="80" t="s">
        <v>35</v>
      </c>
      <c r="B79" s="81">
        <v>0</v>
      </c>
      <c r="C79" s="101" t="s">
        <v>3</v>
      </c>
    </row>
    <row r="80" spans="1:22">
      <c r="A80" s="80" t="s">
        <v>92</v>
      </c>
      <c r="B80" s="81">
        <v>0</v>
      </c>
      <c r="C80" s="101" t="s">
        <v>3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80" t="s">
        <v>94</v>
      </c>
      <c r="B81" s="81">
        <v>0</v>
      </c>
      <c r="C81" s="101" t="s">
        <v>3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80" t="s">
        <v>95</v>
      </c>
      <c r="B82" s="81">
        <v>0.33</v>
      </c>
      <c r="C82" s="101" t="s">
        <v>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106" t="s">
        <v>97</v>
      </c>
      <c r="B83" s="107">
        <v>0.66</v>
      </c>
      <c r="C83" s="108" t="s">
        <v>3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109"/>
      <c r="B84" s="109"/>
      <c r="C84" s="10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6" spans="1:22">
      <c r="A86" s="98" t="s">
        <v>148</v>
      </c>
      <c r="B86" s="99"/>
      <c r="C86" s="10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80" t="s">
        <v>105</v>
      </c>
      <c r="B87" s="81">
        <v>0.17060004000000001</v>
      </c>
      <c r="C87" s="101" t="s">
        <v>110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80" t="s">
        <v>106</v>
      </c>
      <c r="B88" s="81">
        <v>0</v>
      </c>
      <c r="C88" s="101" t="s">
        <v>110</v>
      </c>
      <c r="D88" s="8" t="s">
        <v>4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80" t="s">
        <v>111</v>
      </c>
      <c r="B89" s="81">
        <v>0</v>
      </c>
      <c r="C89" s="101" t="s">
        <v>110</v>
      </c>
      <c r="D89" s="8" t="s">
        <v>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80" t="s">
        <v>108</v>
      </c>
      <c r="B90" s="81">
        <v>0</v>
      </c>
      <c r="C90" s="101" t="s">
        <v>110</v>
      </c>
      <c r="D90" s="8" t="s">
        <v>4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80" t="s">
        <v>8</v>
      </c>
      <c r="B91" s="81">
        <v>3.4057966837256902E-3</v>
      </c>
      <c r="C91" s="101" t="s">
        <v>110</v>
      </c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80" t="s">
        <v>76</v>
      </c>
      <c r="B92" s="81">
        <v>0</v>
      </c>
      <c r="C92" s="101" t="s">
        <v>110</v>
      </c>
      <c r="D92" s="8" t="s">
        <v>4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2" t="s">
        <v>112</v>
      </c>
      <c r="B93" s="3"/>
      <c r="C93" s="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80" t="s">
        <v>82</v>
      </c>
      <c r="B94" s="81">
        <v>2.627968E-2</v>
      </c>
      <c r="C94" s="101" t="s">
        <v>110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80" t="s">
        <v>113</v>
      </c>
      <c r="B95" s="81">
        <v>0</v>
      </c>
      <c r="C95" s="101" t="s">
        <v>110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80" t="s">
        <v>85</v>
      </c>
      <c r="B96" s="81">
        <v>0</v>
      </c>
      <c r="C96" s="101" t="s">
        <v>110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80" t="s">
        <v>87</v>
      </c>
      <c r="B97" s="81">
        <v>0</v>
      </c>
      <c r="C97" s="101" t="s">
        <v>110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80" t="s">
        <v>88</v>
      </c>
      <c r="B98" s="81">
        <v>0</v>
      </c>
      <c r="C98" s="101" t="s">
        <v>110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80" t="s">
        <v>33</v>
      </c>
      <c r="B99" s="81">
        <v>0</v>
      </c>
      <c r="C99" s="101" t="s">
        <v>110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80" t="s">
        <v>90</v>
      </c>
      <c r="B100" s="81">
        <v>0</v>
      </c>
      <c r="C100" s="101" t="s">
        <v>110</v>
      </c>
    </row>
    <row r="101" spans="1:22">
      <c r="A101" s="80" t="s">
        <v>91</v>
      </c>
      <c r="B101" s="81">
        <v>2.0283789999999999E-2</v>
      </c>
      <c r="C101" s="101" t="s">
        <v>110</v>
      </c>
    </row>
    <row r="102" spans="1:22">
      <c r="A102" s="80" t="s">
        <v>35</v>
      </c>
      <c r="B102" s="81">
        <v>0</v>
      </c>
      <c r="C102" s="101" t="s">
        <v>110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80" t="s">
        <v>92</v>
      </c>
      <c r="B103" s="81">
        <v>0</v>
      </c>
      <c r="C103" s="101" t="s">
        <v>110</v>
      </c>
    </row>
    <row r="104" spans="1:22">
      <c r="A104" s="80" t="s">
        <v>94</v>
      </c>
      <c r="B104" s="81">
        <v>0</v>
      </c>
      <c r="C104" s="101" t="s">
        <v>110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80" t="s">
        <v>114</v>
      </c>
      <c r="B105" s="81">
        <v>8.7567145200000002E-3</v>
      </c>
      <c r="C105" s="101" t="s">
        <v>110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106" t="s">
        <v>97</v>
      </c>
      <c r="B106" s="108">
        <v>1.751342904E-2</v>
      </c>
      <c r="C106" s="101" t="s">
        <v>110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118" t="s">
        <v>115</v>
      </c>
      <c r="B107" s="119">
        <v>2.6270143560000001E-2</v>
      </c>
      <c r="C107" s="120" t="s">
        <v>110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109"/>
      <c r="B108" s="109"/>
      <c r="C108" s="10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114"/>
      <c r="B109" s="114"/>
      <c r="C109" s="1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98" t="s">
        <v>149</v>
      </c>
      <c r="B110" s="99"/>
      <c r="C110" s="10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80" t="s">
        <v>150</v>
      </c>
      <c r="B111" s="115">
        <v>1.567E-2</v>
      </c>
      <c r="C111" s="101" t="s">
        <v>117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80" t="s">
        <v>118</v>
      </c>
      <c r="B112" s="116">
        <v>0.01</v>
      </c>
      <c r="C112" s="101" t="s">
        <v>117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2" t="s">
        <v>119</v>
      </c>
      <c r="B113" s="3"/>
      <c r="C113" s="4"/>
      <c r="D113" s="5"/>
      <c r="E113" s="5"/>
      <c r="F113" s="5"/>
      <c r="G113" s="5"/>
      <c r="H113" s="5"/>
      <c r="I113" s="5" t="s">
        <v>121</v>
      </c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106" t="s">
        <v>120</v>
      </c>
      <c r="B114" s="107">
        <v>0.127</v>
      </c>
      <c r="C114" s="108" t="s">
        <v>117</v>
      </c>
      <c r="D114" s="5"/>
      <c r="E114" s="5"/>
      <c r="F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5"/>
      <c r="B115" s="5"/>
      <c r="C115" s="5"/>
    </row>
    <row r="117" spans="1:22">
      <c r="A117" s="2" t="s">
        <v>122</v>
      </c>
      <c r="B117" s="2"/>
      <c r="C117" s="2"/>
    </row>
    <row r="118" spans="1:22">
      <c r="A118" s="80" t="s">
        <v>126</v>
      </c>
      <c r="B118" s="81">
        <v>1.2789999999999999</v>
      </c>
      <c r="C118" s="81" t="s">
        <v>124</v>
      </c>
    </row>
    <row r="119" spans="1:22">
      <c r="A119" s="80" t="s">
        <v>125</v>
      </c>
      <c r="B119" s="81">
        <v>0</v>
      </c>
      <c r="C119" s="81" t="s">
        <v>124</v>
      </c>
    </row>
    <row r="120" spans="1:22">
      <c r="A120" s="80" t="s">
        <v>123</v>
      </c>
      <c r="B120" s="83">
        <v>4.7200000000000002E-3</v>
      </c>
      <c r="C120" s="81" t="s">
        <v>124</v>
      </c>
    </row>
    <row r="121" spans="1:22">
      <c r="A121" s="80" t="s">
        <v>127</v>
      </c>
      <c r="B121" s="83">
        <v>1.711E-2</v>
      </c>
      <c r="C121" s="81" t="s">
        <v>124</v>
      </c>
    </row>
    <row r="122" spans="1:22">
      <c r="A122" s="80" t="s">
        <v>128</v>
      </c>
      <c r="B122" s="121">
        <v>0</v>
      </c>
      <c r="C122" s="81" t="s">
        <v>124</v>
      </c>
    </row>
  </sheetData>
  <mergeCells count="7">
    <mergeCell ref="A30:A33"/>
    <mergeCell ref="A34:A37"/>
    <mergeCell ref="A7:V7"/>
    <mergeCell ref="A13:V13"/>
    <mergeCell ref="A20:D20"/>
    <mergeCell ref="A22:A25"/>
    <mergeCell ref="A26:A29"/>
  </mergeCell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6"/>
  <sheetViews>
    <sheetView zoomScaleNormal="100" workbookViewId="0"/>
  </sheetViews>
  <sheetFormatPr baseColWidth="10" defaultColWidth="10.5703125" defaultRowHeight="15"/>
  <sheetData>
    <row r="1" spans="1:1">
      <c r="A1">
        <v>624112574523.47498</v>
      </c>
    </row>
    <row r="2" spans="1:1">
      <c r="A2">
        <v>639292369040.54395</v>
      </c>
    </row>
    <row r="3" spans="1:1">
      <c r="A3">
        <v>654472163557.60706</v>
      </c>
    </row>
    <row r="4" spans="1:1">
      <c r="A4">
        <v>669651958074.67004</v>
      </c>
    </row>
    <row r="5" spans="1:1">
      <c r="A5">
        <v>684831752591.73303</v>
      </c>
    </row>
    <row r="6" spans="1:1">
      <c r="A6">
        <v>700011547108.80798</v>
      </c>
    </row>
    <row r="7" spans="1:1">
      <c r="A7">
        <v>668342910646.78503</v>
      </c>
    </row>
    <row r="8" spans="1:1">
      <c r="A8">
        <v>636674274184.77295</v>
      </c>
    </row>
    <row r="9" spans="1:1">
      <c r="A9">
        <v>605005637722.76099</v>
      </c>
    </row>
    <row r="10" spans="1:1">
      <c r="A10">
        <v>573337001260.74805</v>
      </c>
    </row>
    <row r="11" spans="1:1">
      <c r="A11">
        <v>541668364798.72101</v>
      </c>
    </row>
    <row r="12" spans="1:1">
      <c r="A12">
        <v>523787053379.76398</v>
      </c>
    </row>
    <row r="13" spans="1:1">
      <c r="A13">
        <v>503535720416.70099</v>
      </c>
    </row>
    <row r="14" spans="1:1">
      <c r="A14">
        <v>514681661693.82599</v>
      </c>
    </row>
    <row r="15" spans="1:1">
      <c r="A15">
        <v>544592501918.724</v>
      </c>
    </row>
    <row r="16" spans="1:1">
      <c r="A16">
        <v>560142247167.52002</v>
      </c>
    </row>
    <row r="17" spans="1:1">
      <c r="A17">
        <v>570005456371.97205</v>
      </c>
    </row>
    <row r="18" spans="1:1">
      <c r="A18">
        <v>604501041095.40698</v>
      </c>
    </row>
    <row r="19" spans="1:1">
      <c r="A19">
        <v>575741628384.16003</v>
      </c>
    </row>
    <row r="20" spans="1:1">
      <c r="A20">
        <v>584771448557.86597</v>
      </c>
    </row>
    <row r="21" spans="1:1">
      <c r="A21">
        <v>591827237066.39795</v>
      </c>
    </row>
    <row r="22" spans="1:1">
      <c r="A22">
        <v>598883025574.95496</v>
      </c>
    </row>
    <row r="23" spans="1:1">
      <c r="A23">
        <v>605938814083.51001</v>
      </c>
    </row>
    <row r="24" spans="1:1">
      <c r="A24">
        <v>612994602592.06494</v>
      </c>
    </row>
    <row r="25" spans="1:1">
      <c r="A25">
        <v>620050391100.62097</v>
      </c>
    </row>
    <row r="26" spans="1:1">
      <c r="A26">
        <v>627106179609.17603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114</vt:i4>
      </vt:variant>
    </vt:vector>
  </HeadingPairs>
  <TitlesOfParts>
    <vt:vector size="119" baseType="lpstr">
      <vt:lpstr>Global</vt:lpstr>
      <vt:lpstr>World</vt:lpstr>
      <vt:lpstr>Europe</vt:lpstr>
      <vt:lpstr>Catalonia</vt:lpstr>
      <vt:lpstr>Hoja1</vt:lpstr>
      <vt:lpstr>Global!bateries_ratio_2w_E</vt:lpstr>
      <vt:lpstr>Global!bateries_ratio_bus_E</vt:lpstr>
      <vt:lpstr>Global!bateries_ratio_hib_bus</vt:lpstr>
      <vt:lpstr>Global!bateries_ratio_hib_hv</vt:lpstr>
      <vt:lpstr>Global!bateries_ratio_hib_lv</vt:lpstr>
      <vt:lpstr>efficiency_tkm_liquids</vt:lpstr>
      <vt:lpstr>Global!EJ_pkm_liquids</vt:lpstr>
      <vt:lpstr>Global!EJ_tkm_liquids</vt:lpstr>
      <vt:lpstr>World!elec_2w</vt:lpstr>
      <vt:lpstr>Catalonia!end_historical_data</vt:lpstr>
      <vt:lpstr>Europe!end_historical_data</vt:lpstr>
      <vt:lpstr>World!end_historical_data</vt:lpstr>
      <vt:lpstr>end_historicla_data</vt:lpstr>
      <vt:lpstr>Catalonia!energy_initial_inland_transport</vt:lpstr>
      <vt:lpstr>Europe!energy_initial_inland_transport</vt:lpstr>
      <vt:lpstr>World!energy_initial_inland_transport</vt:lpstr>
      <vt:lpstr>Catalonia!H_4_wheels_hyb</vt:lpstr>
      <vt:lpstr>World!H_4_wheels_hyb</vt:lpstr>
      <vt:lpstr>Catalonia!H_4wheels_elec</vt:lpstr>
      <vt:lpstr>Europe!H_4wheels_elec</vt:lpstr>
      <vt:lpstr>World!H_4wheels_elec</vt:lpstr>
      <vt:lpstr>Europe!H_4wheels_hyb</vt:lpstr>
      <vt:lpstr>World!H_4wheels_hyb</vt:lpstr>
      <vt:lpstr>Catalonia!historic_pkm_GDP</vt:lpstr>
      <vt:lpstr>Europe!historic_pkm_GDP</vt:lpstr>
      <vt:lpstr>World!historic_pkm_GDP</vt:lpstr>
      <vt:lpstr>Catalonia!historic_tkm_GDP</vt:lpstr>
      <vt:lpstr>Europe!historic_tkm_GDP</vt:lpstr>
      <vt:lpstr>World!historic_tkm_GDP</vt:lpstr>
      <vt:lpstr>World!initial_com_veh_electr_hyb</vt:lpstr>
      <vt:lpstr>Catalonia!initial_economy_transport_pkm</vt:lpstr>
      <vt:lpstr>Catalonia!initial_economy_transport_tkm</vt:lpstr>
      <vt:lpstr>Europe!initial_economy_transport_tkm</vt:lpstr>
      <vt:lpstr>World!initial_economy_transport_tkm</vt:lpstr>
      <vt:lpstr>Catalonia!initial_ei_households_transport</vt:lpstr>
      <vt:lpstr>Europe!initial_ei_households_transport</vt:lpstr>
      <vt:lpstr>World!initial_ei_households_transport</vt:lpstr>
      <vt:lpstr>Catalonia!initial_energy_intensity_households_transport</vt:lpstr>
      <vt:lpstr>World!initial_energy_intensity_households_transport</vt:lpstr>
      <vt:lpstr>Catalonia!initial_fuel_share_air_pkm</vt:lpstr>
      <vt:lpstr>Europe!initial_fuel_share_air_pkm</vt:lpstr>
      <vt:lpstr>World!initial_fuel_share_air_pkm</vt:lpstr>
      <vt:lpstr>Catalonia!initial_fuel_share_air_tkm</vt:lpstr>
      <vt:lpstr>Europe!initial_fuel_share_air_tkm</vt:lpstr>
      <vt:lpstr>World!initial_fuel_share_air_tkm</vt:lpstr>
      <vt:lpstr>Catalonia!initial_fuel_share_households_pkm</vt:lpstr>
      <vt:lpstr>Europe!initial_fuel_share_households_pkm</vt:lpstr>
      <vt:lpstr>World!initial_fuel_share_households_pkm</vt:lpstr>
      <vt:lpstr>Catalonia!initial_fuel_share_inland_pkm</vt:lpstr>
      <vt:lpstr>Europe!initial_fuel_share_inland_pkm</vt:lpstr>
      <vt:lpstr>World!initial_fuel_share_inland_pkm</vt:lpstr>
      <vt:lpstr>Catalonia!initial_fuel_share_inland_tkm</vt:lpstr>
      <vt:lpstr>Europe!initial_fuel_share_inland_tkm</vt:lpstr>
      <vt:lpstr>World!initial_fuel_share_inland_tkm</vt:lpstr>
      <vt:lpstr>Catalonia!initial_fuel_share_maritime_pkm</vt:lpstr>
      <vt:lpstr>Europe!initial_fuel_share_maritime_pkm</vt:lpstr>
      <vt:lpstr>World!initial_fuel_share_maritime_pkm</vt:lpstr>
      <vt:lpstr>Catalonia!initial_fuel_share_maritime_tkm</vt:lpstr>
      <vt:lpstr>Europe!initial_fuel_share_maritime_tkm</vt:lpstr>
      <vt:lpstr>World!initial_fuel_share_maritime_tkm</vt:lpstr>
      <vt:lpstr>Catalonia!initial_household_vehicles</vt:lpstr>
      <vt:lpstr>Europe!initial_household_vehicles</vt:lpstr>
      <vt:lpstr>World!initial_household_vehicles</vt:lpstr>
      <vt:lpstr>Catalonia!initial_households_demand</vt:lpstr>
      <vt:lpstr>Europe!initial_households_demand</vt:lpstr>
      <vt:lpstr>World!initial_households_demand</vt:lpstr>
      <vt:lpstr>World!initial_mode_share</vt:lpstr>
      <vt:lpstr>Catalonia!initial_percent_T_vehicles</vt:lpstr>
      <vt:lpstr>Europe!initial_percent_T_vehicles</vt:lpstr>
      <vt:lpstr>Europe!initial_pkm</vt:lpstr>
      <vt:lpstr>World!initial_pkm</vt:lpstr>
      <vt:lpstr>Europe!initial_pkm__commercial_inland</vt:lpstr>
      <vt:lpstr>World!initial_pkm__commercial_inland</vt:lpstr>
      <vt:lpstr>Europe!initial_pkm_2015</vt:lpstr>
      <vt:lpstr>Europe!initial_pkm_gdp_2015</vt:lpstr>
      <vt:lpstr>Catalonia!initial_pkm_households</vt:lpstr>
      <vt:lpstr>Europe!initial_pkm_vehicles_com</vt:lpstr>
      <vt:lpstr>World!initial_pkm_vehicles_com</vt:lpstr>
      <vt:lpstr>Europe!initial_share_pkm_2015</vt:lpstr>
      <vt:lpstr>World!initial_share_transport_sector</vt:lpstr>
      <vt:lpstr>Catalonia!initial_vehicles_inland</vt:lpstr>
      <vt:lpstr>Europe!initial_vehicles_inland</vt:lpstr>
      <vt:lpstr>World!initial_vehicles_inland</vt:lpstr>
      <vt:lpstr>Catalonia!initial_Xt_inland</vt:lpstr>
      <vt:lpstr>Catalonia!liq_2w</vt:lpstr>
      <vt:lpstr>Catalonia!liq_4w</vt:lpstr>
      <vt:lpstr>World!liq_4w</vt:lpstr>
      <vt:lpstr>Catalonia!percent_H_vehicles_initial</vt:lpstr>
      <vt:lpstr>World!percent_H_vehicles_initial</vt:lpstr>
      <vt:lpstr>Europe!pkm_GDP</vt:lpstr>
      <vt:lpstr>Catalonia!pkm_gdp_2015</vt:lpstr>
      <vt:lpstr>Europe!pkm_gdp_2015</vt:lpstr>
      <vt:lpstr>World!pkm_gdp_2015</vt:lpstr>
      <vt:lpstr>Catalonia!pkm_gdp_slope</vt:lpstr>
      <vt:lpstr>Europe!pkm_gdp_slope</vt:lpstr>
      <vt:lpstr>World!pkm_gdp_slope</vt:lpstr>
      <vt:lpstr>Global!saving_ratio_2wE</vt:lpstr>
      <vt:lpstr>Global!saving_ratios_vehicles_pkm</vt:lpstr>
      <vt:lpstr>Global!saving_ratios_vehicles_tkm</vt:lpstr>
      <vt:lpstr>Catalonia!share_transport_mode_hist_pkm</vt:lpstr>
      <vt:lpstr>Europe!share_transport_mode_hist_pkm</vt:lpstr>
      <vt:lpstr>World!share_transport_mode_hist_pkm</vt:lpstr>
      <vt:lpstr>Catalonia!share_transport_mode_hist_tkm</vt:lpstr>
      <vt:lpstr>Europe!share_transport_mode_hist_tkm</vt:lpstr>
      <vt:lpstr>World!share_transport_mode_hist_tkm</vt:lpstr>
      <vt:lpstr>Catalonia!time_index_2015</vt:lpstr>
      <vt:lpstr>Europe!time_index_2015</vt:lpstr>
      <vt:lpstr>World!time_index_2015</vt:lpstr>
      <vt:lpstr>Catalonia!tkm_gdp_2015</vt:lpstr>
      <vt:lpstr>Europe!tkm_gdp_2015</vt:lpstr>
      <vt:lpstr>World!tkm_gdp_2015</vt:lpstr>
      <vt:lpstr>Catalonia!tkm_gdp_slope</vt:lpstr>
      <vt:lpstr>Europe!tkm_gdp_slope</vt:lpstr>
      <vt:lpstr>World!tkm_gdp_slope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22</cp:revision>
  <dcterms:created xsi:type="dcterms:W3CDTF">2017-01-25T13:20:29Z</dcterms:created>
  <dcterms:modified xsi:type="dcterms:W3CDTF">2022-11-11T12:09:43Z</dcterms:modified>
  <dc:language>en-US</dc:language>
</cp:coreProperties>
</file>