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input/"/>
    </mc:Choice>
  </mc:AlternateContent>
  <xr:revisionPtr revIDLastSave="0" documentId="13_ncr:1_{790B62EB-7B76-0143-AAC4-51DC1350F4F7}" xr6:coauthVersionLast="47" xr6:coauthVersionMax="47" xr10:uidLastSave="{00000000-0000-0000-0000-000000000000}"/>
  <bookViews>
    <workbookView xWindow="0" yWindow="760" windowWidth="3024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3" i="1" l="1"/>
  <c r="E33" i="1"/>
  <c r="F32" i="1"/>
  <c r="E32" i="1"/>
  <c r="F31" i="1"/>
  <c r="E31" i="1"/>
  <c r="K7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J33" i="1" s="1"/>
  <c r="R5" i="4"/>
  <c r="W5" i="4" s="1"/>
  <c r="J32" i="1" s="1"/>
  <c r="L5" i="4"/>
  <c r="Q5" i="4" s="1"/>
  <c r="J31" i="1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<sst xmlns="http://schemas.openxmlformats.org/spreadsheetml/2006/main" count="884" uniqueCount="448">
  <si>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</si>
  <si>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</si>
  <si>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</si>
  <si>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</si>
  <si>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</si>
  <si>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</si>
  <si>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</si>
  <si>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</si>
  <si>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</si>
  <si>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</si>
  <si>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</si>
  <si>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</si>
  <si>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</si>
  <si>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</si>
  <si>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</si>
  <si>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</si>
  <si>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</si>
  <si>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</si>
  <si>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</si>
  <si>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</si>
  <si>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</si>
  <si>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</si>
  <si>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</si>
  <si>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</si>
  <si>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</si>
  <si>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</si>
  <si>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</si>
  <si>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</si>
  <si>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</si>
  <si>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</si>
  <si>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</si>
  <si>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</si>
  <si>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</si>
  <si>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</si>
  <si>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</si>
  <si>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</si>
  <si>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</si>
  <si>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</si>
  <si>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</si>
  <si>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</si>
  <si>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</si>
  <si>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</si>
  <si>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</si>
  <si>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</si>
  <si>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</si>
  <si>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</si>
  <si>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</si>
  <si>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</si>
  <si>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</si>
  <si>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</si>
  <si>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</si>
  <si>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</si>
  <si>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</si>
  <si>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</si>
  <si>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</si>
  <si>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</si>
  <si>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</si>
  <si>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</si>
  <si>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</si>
  <si>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</si>
  <si>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</si>
  <si>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</si>
  <si>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</si>
  <si>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</si>
  <si>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</si>
  <si>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</si>
  <si>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</si>
  <si>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</si>
  <si>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</si>
  <si>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</si>
  <si>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</si>
  <si>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</si>
  <si>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</si>
  <si>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</si>
  <si>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</si>
  <si>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</si>
  <si>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</si>
  <si>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</si>
  <si>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</si>
  <si>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</si>
  <si>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</si>
  <si>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</si>
  <si>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</si>
  <si>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</si>
  <si>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</si>
  <si>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</si>
  <si>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</si>
  <si>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</si>
  <si>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</si>
  <si>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</si>
  <si>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</si>
  <si>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</si>
  <si>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</si>
  <si>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</si>
  <si>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</si>
  <si>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</si>
  <si>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</si>
  <si>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</si>
  <si>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</si>
  <si>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</si>
  <si>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</si>
  <si>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</si>
  <si>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</si>
  <si>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</si>
  <si>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</si>
  <si>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</si>
  <si>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</si>
  <si>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</si>
  <si>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</si>
  <si>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</si>
  <si>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</si>
  <si>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</si>
  <si>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</si>
  <si>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</si>
  <si>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</si>
  <si>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</si>
  <si>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</si>
  <si>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</si>
  <si>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</si>
  <si>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</si>
  <si>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</si>
  <si>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</si>
  <si>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</si>
  <si>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</si>
  <si>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</si>
  <si>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</si>
  <si>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</si>
  <si>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</si>
  <si>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</si>
  <si>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</si>
  <si>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</si>
  <si>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</si>
  <si>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</si>
  <si>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</si>
  <si>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</si>
  <si>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</si>
  <si>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</si>
  <si>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</si>
  <si>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</si>
  <si>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</si>
  <si>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</si>
  <si>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</si>
  <si>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</si>
  <si>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</si>
  <si>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</si>
  <si>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</si>
  <si>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</si>
  <si>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</si>
  <si>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</si>
  <si>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</si>
  <si>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</si>
  <si>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</si>
  <si>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</si>
  <si>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</si>
  <si>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</si>
  <si>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</si>
  <si>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</si>
  <si>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</si>
  <si>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</si>
  <si>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</si>
  <si>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</si>
  <si>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</si>
  <si>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</si>
  <si>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</si>
  <si>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</si>
  <si>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</si>
  <si>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</si>
  <si>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</si>
  <si>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</si>
  <si>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</si>
  <si>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</si>
  <si>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</si>
  <si>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</si>
  <si>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</si>
  <si>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</si>
  <si>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</si>
  <si>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</si>
  <si>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</si>
  <si>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</si>
  <si>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</si>
  <si>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</si>
  <si>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</si>
  <si>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</si>
  <si>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</si>
  <si>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</si>
  <si>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</si>
  <si>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</si>
  <si>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</si>
  <si>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</si>
  <si>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</si>
  <si>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</si>
  <si>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</si>
  <si>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</si>
  <si>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</si>
  <si>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</si>
  <si>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</si>
  <si>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</si>
  <si>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</si>
  <si>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</si>
  <si>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</si>
  <si>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</si>
  <si>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</si>
  <si>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</si>
  <si>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</si>
  <si>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</si>
  <si>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</si>
  <si>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</si>
  <si>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</si>
  <si>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</si>
  <si>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</si>
  <si>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</si>
  <si>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</si>
  <si>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</si>
  <si>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</si>
  <si>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</si>
  <si>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</si>
  <si>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</si>
  <si>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</si>
  <si>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</si>
  <si>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</si>
  <si>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</si>
  <si>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</si>
  <si>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</si>
  <si>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</si>
  <si>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</si>
  <si>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</si>
  <si>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</si>
  <si>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</si>
  <si>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</si>
  <si>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</si>
  <si>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</si>
  <si>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</si>
  <si>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</si>
  <si>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</si>
  <si>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</si>
  <si>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</si>
  <si>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</si>
  <si>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</si>
  <si>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</si>
  <si>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</si>
  <si>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</si>
  <si>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</si>
  <si>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</si>
  <si>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</si>
  <si>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</si>
  <si>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</si>
  <si>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</si>
  <si>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</si>
  <si>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</si>
  <si>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</si>
  <si>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</si>
  <si>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</si>
  <si>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</si>
  <si>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</si>
  <si>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</si>
  <si>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</si>
  <si>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</si>
  <si>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</si>
  <si>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</si>
  <si>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</si>
  <si>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</si>
  <si>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</si>
  <si>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</si>
  <si>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</si>
  <si>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</si>
  <si>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</si>
  <si>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</si>
  <si>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</si>
  <si>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</si>
  <si>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</si>
  <si>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</si>
  <si>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</si>
  <si>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</si>
  <si>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</si>
  <si>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</si>
  <si>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</si>
  <si>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</si>
  <si>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</si>
  <si>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</si>
  <si>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</si>
  <si>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</si>
  <si>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</si>
  <si>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</si>
  <si>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</si>
  <si>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</si>
  <si>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</si>
  <si>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</si>
  <si>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</si>
  <si>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</si>
  <si>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</si>
  <si>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</si>
  <si>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</si>
  <si>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</si>
  <si>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</si>
  <si>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</si>
  <si>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</si>
  <si>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</si>
  <si>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</si>
  <si>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</si>
  <si>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</si>
  <si>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</si>
  <si>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</si>
  <si>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</si>
  <si>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</si>
  <si>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</si>
  <si>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</si>
  <si>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</si>
  <si>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</si>
  <si>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</si>
  <si>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</si>
  <si>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</si>
  <si>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</si>
  <si>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</si>
  <si>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</si>
  <si>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</si>
  <si>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</si>
  <si>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</si>
  <si>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</si>
  <si>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</si>
  <si>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</si>
  <si>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</si>
  <si>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</si>
  <si>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</si>
  <si>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</si>
  <si>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</si>
  <si>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</si>
  <si>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</si>
  <si>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</si>
  <si>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</si>
  <si>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</si>
  <si>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</si>
  <si>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</si>
  <si>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</si>
  <si>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</si>
  <si>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</si>
  <si>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</si>
  <si>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</si>
  <si>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</si>
  <si>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</si>
  <si>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</si>
  <si>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</si>
  <si>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</si>
  <si>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</si>
  <si>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</si>
  <si>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</si>
  <si>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</si>
  <si>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</si>
  <si>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</si>
  <si>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</si>
  <si>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</si>
  <si>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</si>
  <si>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</si>
  <si>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</si>
  <si>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</si>
  <si>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</si>
  <si>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</si>
  <si>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</si>
  <si>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</si>
  <si>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</si>
  <si>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</si>
  <si>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</si>
  <si>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</si>
  <si>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</si>
  <si>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</si>
  <si>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</si>
  <si>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</si>
  <si>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</si>
  <si>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</si>
  <si>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</si>
  <si>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</si>
  <si>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</si>
  <si>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</si>
  <si>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</si>
  <si>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</si>
  <si>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</si>
  <si>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</si>
  <si>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</si>
  <si>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</si>
  <si>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</si>
  <si>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</si>
  <si>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</si>
  <si>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</si>
  <si>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</si>
  <si>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</si>
  <si>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</si>
  <si>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</si>
  <si>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</si>
  <si>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</si>
  <si>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</si>
  <si>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</si>
  <si>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</si>
  <si>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</si>
  <si>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</si>
  <si>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</si>
  <si>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</si>
  <si>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</si>
  <si>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</si>
  <si>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</si>
  <si>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</si>
  <si>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</si>
  <si>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</si>
  <si>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</si>
  <si>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</si>
  <si>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</si>
  <si>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</si>
  <si>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</si>
  <si>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</si>
  <si>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</si>
  <si>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</si>
  <si>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</si>
  <si>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</si>
  <si>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</si>
  <si>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</si>
  <si>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</si>
  <si>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</si>
  <si>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</si>
  <si>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</si>
  <si>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</si>
  <si>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</si>
  <si>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</si>
  <si>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</si>
  <si>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</si>
  <si>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</si>
  <si>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</si>
  <si>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</si>
  <si>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</si>
  <si>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</si>
  <si>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</si>
  <si>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</si>
  <si>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</si>
  <si>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</si>
  <si>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</si>
  <si>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</si>
  <si>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</si>
  <si>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</si>
  <si>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</si>
  <si>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</si>
  <si>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</si>
  <si>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</si>
  <si>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</si>
  <si>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</si>
  <si>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</si>
  <si>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</si>
  <si>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</si>
  <si>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</si>
  <si>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</si>
  <si>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</si>
  <si>
    <t>c_sources:EX_glc__D_e;BIOMASS_AERO_SC_hvd:(0.009615384615,0.14);EX_glc__D_e:(-2.20113372715757,1000);EX_nh4_e:(-0.181824845165991,1000);EX_o2_e:(-26.25403530509562,1000)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</si>
</sst>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B1" zoomScale="108" zoomScaleNormal="75" workbookViewId="0">
      <pane ySplit="1" topLeftCell="A4" activePane="bottomLeft" state="frozen"/>
      <selection pane="bottomLeft" activeCell="H12" sqref="H12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G5" t="s">
        <v>447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80</v>
      </c>
      <c r="B30" s="2" t="s">
        <v>81</v>
      </c>
      <c r="C30" s="2" t="s">
        <v>82</v>
      </c>
      <c r="D30">
        <v>126.11004</v>
      </c>
      <c r="E30">
        <v>0.11450973051259666</v>
      </c>
      <c r="F30">
        <v>0.1208420658404822</v>
      </c>
      <c r="G30" t="s">
        <v>445</v>
      </c>
      <c r="H30" t="s">
        <v>99</v>
      </c>
      <c r="I30" s="4" t="s">
        <v>83</v>
      </c>
      <c r="J30">
        <v>1.1133019284161489E-2</v>
      </c>
      <c r="K30">
        <v>1.2780647900976147E-2</v>
      </c>
      <c r="L30" t="s">
        <v>436</v>
      </c>
      <c r="M30" t="s">
        <v>437</v>
      </c>
    </row>
    <row r="31" spans="1:16" ht="16">
      <c r="A31" t="s">
        <v>84</v>
      </c>
      <c r="B31" s="2" t="s">
        <v>87</v>
      </c>
      <c r="C31" s="2" t="s">
        <v>90</v>
      </c>
      <c r="D31">
        <v>268.5</v>
      </c>
      <c r="E31">
        <f>0.04*0.68</f>
        <v>2.7200000000000002E-2</v>
      </c>
      <c r="F31">
        <f>0.04*0.7</f>
        <v>2.7999999999999997E-2</v>
      </c>
      <c r="G31" t="s">
        <v>446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  <c r="L31" t="s">
        <v>438</v>
      </c>
      <c r="M31" t="s">
        <v>438</v>
      </c>
      <c r="N31" t="s">
        <v>440</v>
      </c>
      <c r="O31" t="s">
        <v>443</v>
      </c>
      <c r="P31" t="s">
        <v>444</v>
      </c>
    </row>
    <row r="32" spans="1:16" ht="16">
      <c r="A32" t="s">
        <v>85</v>
      </c>
      <c r="B32" s="2" t="s">
        <v>88</v>
      </c>
      <c r="C32" s="2" t="s">
        <v>91</v>
      </c>
      <c r="D32">
        <v>270.5</v>
      </c>
      <c r="E32">
        <f>0.04*0.15</f>
        <v>6.0000000000000001E-3</v>
      </c>
      <c r="F32">
        <f>0.04*0.23</f>
        <v>9.1999999999999998E-3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  <c r="M32" s="12"/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E33">
        <f>0.04*0.09</f>
        <v>3.5999999999999999E-3</v>
      </c>
      <c r="F33">
        <f>0.04*0.15</f>
        <v>6.0000000000000001E-3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opLeftCell="D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6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K7" s="12">
        <f>I5/400</f>
        <v>2.1000000000000001E-2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  <c r="H23" s="12" t="s">
        <v>442</v>
      </c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265</v>
      </c>
      <c r="H57" s="12" t="str">
        <v>v.up('EX_asp__L_e_REV-SPONT')=0.000459654553375469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265</v>
      </c>
      <c r="H58" s="12" t="str">
        <v>v.up('EX_thr__L_e_REV-SPONT')=0.000275526731556139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265</v>
      </c>
      <c r="H59" s="12" t="str">
        <v>v.up('EX_ser__L_e_REV-SPONT')=0.000333121015856181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265</v>
      </c>
      <c r="H60" s="12" t="str">
        <v>v.up('EX_glu__L_e_REV-SPONT')=0.00101262301740644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265</v>
      </c>
      <c r="H61" s="12" t="str">
        <v>v.up('EX_gly_e_REV-SPONT')=0.000746915086981108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265</v>
      </c>
      <c r="H62" s="12" t="str">
        <v>v.up('EX_tyr__L_e_REV-SPONT')=9.35890589838902E-05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265</v>
      </c>
      <c r="H63" s="12" t="str">
        <v>v.up('EX_lys__L_e_REV-SPONT')=0.000215539848205249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265</v>
      </c>
      <c r="H64" s="12" t="str">
        <v>v.up('EX_arg__L_e_REV-SPONT')=0.000235713741134984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265</v>
      </c>
      <c r="H65" s="12" t="str">
        <v>v.up('EX_trp__L_e_REV-SPONT')=2.27668921607642E-05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265</v>
      </c>
      <c r="H66" s="12" t="str">
        <v>v.up('EX_chol_e_REV-SPONT')=0.0903185021261926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265</v>
      </c>
      <c r="H67" s="12" t="str">
        <v>v.up('EX_ala__L_e_REV-SPONT')=0.00117882918788667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265</v>
      </c>
      <c r="H68" s="12" t="str">
        <v>v.up('EX_val__L_e_REV-SPONT')=0.000462275186351073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265</v>
      </c>
      <c r="H69" s="12" t="str">
        <v>v.up('EX_met__L_e_REV-SPONT')=0.000131975945610486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265</v>
      </c>
      <c r="H70" s="12" t="str">
        <v>v.up('EX_ile__L_e_REV-SPONT')=0.000252293057850792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265</v>
      </c>
      <c r="H71" s="12" t="str">
        <v>v.up('EX_leu__L_e_REV-SPONT')=0.000708922641894788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265</v>
      </c>
      <c r="H72" s="12" t="str">
        <v>v.up('EX_phe__L_e_REV-SPONT')=0.000228487113278694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265</v>
      </c>
      <c r="H73" s="12" t="str">
        <v>v.up('EX_his__L_e_REV-SPONT')=0.000204483166505037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265</v>
      </c>
      <c r="H74" s="12" t="str">
        <v>v.up('EX_pro__L_e_REV-SPONT')=0.000760192980392569 * %nscale%;</v>
      </c>
      <c r="W74" s="26" t="s">
        <v>265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5" t="s">
        <v>132</v>
      </c>
      <c r="M2" s="46"/>
      <c r="N2" s="46"/>
      <c r="O2" s="46"/>
      <c r="P2" s="46"/>
      <c r="Q2" s="47"/>
      <c r="R2" s="45" t="s">
        <v>85</v>
      </c>
      <c r="S2" s="46"/>
      <c r="T2" s="46"/>
      <c r="U2" s="46"/>
      <c r="V2" s="46"/>
      <c r="W2" s="47"/>
      <c r="X2" s="45" t="s">
        <v>86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6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44" t="s">
        <v>441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145</v>
      </c>
      <c r="AF6" s="12">
        <f>(1/K5)*I5*A5/(AH5*AG5/1000)</f>
        <v>1.7690404884675723</v>
      </c>
    </row>
    <row r="7" spans="1:36">
      <c r="A7" s="12" t="s">
        <v>146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3"/>
    </row>
    <row r="23" spans="1:27">
      <c r="D23" s="13"/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439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3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 t="shared" si="0"/>
        <v>0.13247999999999999</v>
      </c>
      <c r="W50" s="26" t="s">
        <v>197</v>
      </c>
    </row>
    <row r="51" spans="1:23">
      <c r="A51" s="25" t="s">
        <v>192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 t="shared" si="0"/>
        <v>0.11135999999999999</v>
      </c>
      <c r="W51" s="26" t="s">
        <v>197</v>
      </c>
    </row>
    <row r="52" spans="1:23">
      <c r="A52" s="25" t="s">
        <v>193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 t="shared" si="0"/>
        <v>0.30719999999999997</v>
      </c>
      <c r="W52" s="26" t="s">
        <v>197</v>
      </c>
    </row>
    <row r="53" spans="1:23">
      <c r="A53" s="25" t="s">
        <v>194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265</v>
      </c>
      <c r="H57" s="12" t="str">
        <v>v.up('EX_asp__L_e_REV-SPONT')=0.00465221304021885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265</v>
      </c>
      <c r="H58" s="12" t="str">
        <v>v.up('EX_thr__L_e_REV-SPONT')=0.0027886356048502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265</v>
      </c>
      <c r="H59" s="12" t="str">
        <v>v.up('EX_ser__L_e_REV-SPONT')=0.00337155353418453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265</v>
      </c>
      <c r="H60" s="12" t="str">
        <v>v.up('EX_glu__L_e_REV-SPONT')=0.0102488661796326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265</v>
      </c>
      <c r="H61" s="12" t="str">
        <v>v.up('EX_gly_e_REV-SPONT')=0.00755960771425516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265</v>
      </c>
      <c r="H62" s="12" t="str">
        <v>v.up('EX_tyr__L_e_REV-SPONT')=0.000947224904940757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265</v>
      </c>
      <c r="H63" s="12" t="str">
        <v>v.up('EX_lys__L_e_REV-SPONT')=0.00218150192387665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265</v>
      </c>
      <c r="H64" s="12" t="str">
        <v>v.up('EX_arg__L_e_REV-SPONT')=0.0023856840582001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265</v>
      </c>
      <c r="H65" s="12" t="str">
        <v>v.up('EX_trp__L_e_REV-SPONT')=0.000230426157682475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265</v>
      </c>
      <c r="H66" s="12" t="str">
        <v>v.up('EX_chol_e_REV-SPONT')=0.914123248163022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265</v>
      </c>
      <c r="H67" s="12" t="str">
        <v>v.up('EX_ala__L_e_REV-SPONT')=0.0119310566594066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265</v>
      </c>
      <c r="H68" s="12" t="str">
        <v>v.up('EX_val__L_e_REV-SPONT')=0.00467873674767089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265</v>
      </c>
      <c r="H69" s="12" t="str">
        <v>v.up('EX_met__L_e_REV-SPONT')=0.00133574270211305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265</v>
      </c>
      <c r="H70" s="12" t="str">
        <v>v.up('EX_ile__L_e_REV-SPONT')=0.00255348510108501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265</v>
      </c>
      <c r="H71" s="12" t="str">
        <v>v.up('EX_leu__L_e_REV-SPONT')=0.00717508210222233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265</v>
      </c>
      <c r="H72" s="12" t="str">
        <v>v.up('EX_phe__L_e_REV-SPONT')=0.00231254258249197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265</v>
      </c>
      <c r="H73" s="12" t="str">
        <v>v.up('EX_his__L_e_REV-SPONT')=0.00206959606237797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265</v>
      </c>
      <c r="H74" s="12" t="str">
        <v>v.up('EX_pro__L_e_REV-SPONT')=0.00769399469774486 * %nscale%;</v>
      </c>
      <c r="W74" s="26" t="s">
        <v>265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289</v>
      </c>
      <c r="O1" t="s">
        <v>322</v>
      </c>
    </row>
    <row r="2" spans="1:28">
      <c r="C2" s="34"/>
      <c r="F2" s="37" t="s">
        <v>318</v>
      </c>
      <c r="K2" s="37" t="s">
        <v>321</v>
      </c>
      <c r="O2" s="37" t="s">
        <v>318</v>
      </c>
      <c r="Q2" s="37" t="s">
        <v>321</v>
      </c>
      <c r="W2" s="48"/>
      <c r="Y2" s="48" t="s">
        <v>329</v>
      </c>
    </row>
    <row r="3" spans="1:28">
      <c r="A3" s="34"/>
      <c r="B3" s="34" t="s">
        <v>290</v>
      </c>
      <c r="C3" s="34" t="s">
        <v>291</v>
      </c>
      <c r="F3" s="38" t="s">
        <v>319</v>
      </c>
      <c r="G3" s="35" t="s">
        <v>320</v>
      </c>
      <c r="H3" t="s">
        <v>102</v>
      </c>
      <c r="I3" t="s">
        <v>100</v>
      </c>
      <c r="J3" t="s">
        <v>326</v>
      </c>
      <c r="K3" s="38" t="s">
        <v>319</v>
      </c>
      <c r="L3" s="35" t="s">
        <v>320</v>
      </c>
      <c r="M3" t="s">
        <v>102</v>
      </c>
      <c r="N3" t="s">
        <v>100</v>
      </c>
      <c r="O3" t="s">
        <v>102</v>
      </c>
      <c r="P3" t="s">
        <v>100</v>
      </c>
      <c r="Q3" t="s">
        <v>102</v>
      </c>
      <c r="R3" t="s">
        <v>100</v>
      </c>
      <c r="U3" s="34" t="s">
        <v>328</v>
      </c>
      <c r="W3" s="48"/>
      <c r="Y3" s="48"/>
    </row>
    <row r="4" spans="1:28">
      <c r="A4" s="35" t="s">
        <v>292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290</v>
      </c>
      <c r="W4" s="34" t="s">
        <v>291</v>
      </c>
      <c r="Y4" s="34" t="s">
        <v>290</v>
      </c>
      <c r="AA4" s="34" t="s">
        <v>291</v>
      </c>
    </row>
    <row r="5" spans="1:28">
      <c r="A5" s="35" t="s">
        <v>293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330</v>
      </c>
      <c r="V5" s="34" t="s">
        <v>331</v>
      </c>
      <c r="W5" s="34" t="s">
        <v>330</v>
      </c>
      <c r="X5" s="34" t="s">
        <v>331</v>
      </c>
      <c r="Y5" s="34" t="s">
        <v>330</v>
      </c>
      <c r="Z5" s="34" t="s">
        <v>331</v>
      </c>
      <c r="AA5" s="34" t="s">
        <v>330</v>
      </c>
      <c r="AB5" s="34" t="s">
        <v>331</v>
      </c>
    </row>
    <row r="6" spans="1:28" ht="17">
      <c r="A6" s="36" t="s">
        <v>294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332</v>
      </c>
      <c r="U6" s="35" t="s">
        <v>333</v>
      </c>
      <c r="V6" s="35">
        <v>13.71</v>
      </c>
      <c r="W6" s="35" t="s">
        <v>334</v>
      </c>
      <c r="X6" s="35">
        <v>17.559999999999999</v>
      </c>
      <c r="Y6" s="35" t="s">
        <v>335</v>
      </c>
      <c r="Z6" s="35">
        <v>19.53</v>
      </c>
      <c r="AA6" s="35" t="s">
        <v>336</v>
      </c>
      <c r="AB6" s="35">
        <v>18.37</v>
      </c>
    </row>
    <row r="7" spans="1:28">
      <c r="A7" s="35" t="s">
        <v>295</v>
      </c>
      <c r="B7" s="35" t="s">
        <v>296</v>
      </c>
      <c r="C7" s="35" t="s">
        <v>297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337</v>
      </c>
      <c r="U7" s="35" t="s">
        <v>338</v>
      </c>
      <c r="V7" s="35">
        <v>0.93</v>
      </c>
      <c r="W7" s="35" t="s">
        <v>339</v>
      </c>
      <c r="X7" s="35">
        <v>1.46</v>
      </c>
      <c r="Y7" s="35" t="s">
        <v>340</v>
      </c>
      <c r="Z7" s="35" t="s">
        <v>340</v>
      </c>
      <c r="AA7" s="35" t="s">
        <v>340</v>
      </c>
      <c r="AB7" s="35" t="s">
        <v>340</v>
      </c>
    </row>
    <row r="8" spans="1:28">
      <c r="A8" s="35" t="s">
        <v>298</v>
      </c>
      <c r="B8" s="35" t="s">
        <v>299</v>
      </c>
      <c r="C8" s="35" t="s">
        <v>300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341</v>
      </c>
      <c r="U8" s="35" t="s">
        <v>342</v>
      </c>
      <c r="V8" s="35">
        <v>7.59</v>
      </c>
      <c r="W8" s="35" t="s">
        <v>343</v>
      </c>
      <c r="X8" s="35">
        <v>8.5</v>
      </c>
      <c r="Y8" s="35" t="s">
        <v>344</v>
      </c>
      <c r="Z8" s="35">
        <v>23.28</v>
      </c>
      <c r="AA8" s="35" t="s">
        <v>345</v>
      </c>
      <c r="AB8" s="35">
        <v>18.93</v>
      </c>
    </row>
    <row r="9" spans="1:28">
      <c r="A9" s="35" t="s">
        <v>301</v>
      </c>
      <c r="B9" s="35" t="s">
        <v>302</v>
      </c>
      <c r="C9" s="35" t="s">
        <v>303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346</v>
      </c>
      <c r="U9" s="35" t="s">
        <v>347</v>
      </c>
      <c r="V9" s="35">
        <v>12.82</v>
      </c>
      <c r="W9" s="35" t="s">
        <v>348</v>
      </c>
      <c r="X9" s="35">
        <v>15.76</v>
      </c>
      <c r="Y9" s="35" t="s">
        <v>349</v>
      </c>
      <c r="Z9" s="35">
        <v>30.83</v>
      </c>
      <c r="AA9" s="35" t="s">
        <v>350</v>
      </c>
      <c r="AB9" s="35">
        <v>26.71</v>
      </c>
    </row>
    <row r="10" spans="1:28" ht="17">
      <c r="A10" s="35" t="s">
        <v>304</v>
      </c>
      <c r="B10" s="35" t="s">
        <v>305</v>
      </c>
      <c r="C10" s="35" t="s">
        <v>306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351</v>
      </c>
      <c r="U10" s="35" t="s">
        <v>352</v>
      </c>
      <c r="V10" s="35">
        <v>34.659999999999997</v>
      </c>
      <c r="W10" s="35" t="s">
        <v>353</v>
      </c>
      <c r="X10" s="35">
        <v>43.99</v>
      </c>
      <c r="Y10" s="35" t="s">
        <v>354</v>
      </c>
      <c r="Z10" s="35">
        <v>56.54</v>
      </c>
      <c r="AA10" s="35" t="s">
        <v>355</v>
      </c>
      <c r="AB10" s="35">
        <v>50.87</v>
      </c>
    </row>
    <row r="11" spans="1:28" ht="17">
      <c r="A11" s="35" t="s">
        <v>307</v>
      </c>
      <c r="B11" s="35" t="s">
        <v>308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356</v>
      </c>
      <c r="U11" s="35" t="s">
        <v>357</v>
      </c>
      <c r="V11" s="35">
        <v>21.64</v>
      </c>
      <c r="W11" s="35" t="s">
        <v>358</v>
      </c>
      <c r="X11" s="35">
        <v>20.92</v>
      </c>
      <c r="Y11" s="35" t="s">
        <v>359</v>
      </c>
      <c r="Z11" s="35">
        <v>345.11</v>
      </c>
      <c r="AA11" s="35" t="s">
        <v>360</v>
      </c>
      <c r="AB11" s="35">
        <v>356.12</v>
      </c>
    </row>
    <row r="12" spans="1:28" ht="17">
      <c r="A12" s="35" t="s">
        <v>309</v>
      </c>
      <c r="B12" s="35" t="s">
        <v>310</v>
      </c>
      <c r="C12" s="35" t="s">
        <v>311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361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312</v>
      </c>
      <c r="B13" s="35" t="s">
        <v>313</v>
      </c>
      <c r="C13" s="35" t="s">
        <v>314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362</v>
      </c>
      <c r="U13" s="35" t="s">
        <v>363</v>
      </c>
      <c r="V13" s="35"/>
      <c r="W13" s="35" t="s">
        <v>364</v>
      </c>
      <c r="X13" s="35"/>
      <c r="Y13" s="35" t="s">
        <v>365</v>
      </c>
      <c r="Z13" s="35"/>
      <c r="AA13" s="35" t="s">
        <v>366</v>
      </c>
    </row>
    <row r="14" spans="1:28" ht="16">
      <c r="A14" s="35" t="s">
        <v>315</v>
      </c>
      <c r="B14" s="35" t="s">
        <v>316</v>
      </c>
      <c r="C14" s="35" t="s">
        <v>317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323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325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324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371</v>
      </c>
      <c r="Z17">
        <f>J6*Z14/(882.4/1000)</f>
        <v>5.4754533091568462E-2</v>
      </c>
    </row>
    <row r="18" spans="1:28">
      <c r="A18" s="6" t="s">
        <v>327</v>
      </c>
      <c r="T18" t="s">
        <v>372</v>
      </c>
      <c r="Z18">
        <f>J6*Z14/(89.07/1000)</f>
        <v>0.54244302234197839</v>
      </c>
    </row>
    <row r="19" spans="1:28">
      <c r="A19" s="6" t="s">
        <v>368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373</v>
      </c>
      <c r="Z19">
        <f>J6*Z14/((89.07+3*(270.45))/1000)</f>
        <v>5.3658737033828674E-2</v>
      </c>
    </row>
    <row r="20" spans="1:28" ht="18">
      <c r="A20" s="6" t="s">
        <v>272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375</v>
      </c>
      <c r="Z20">
        <f>J6*Z14/((89.07+(3*368.6367))/1000)</f>
        <v>4.0431970373397859E-2</v>
      </c>
      <c r="AA20" s="4" t="s">
        <v>374</v>
      </c>
      <c r="AB20" s="42"/>
    </row>
    <row r="21" spans="1:28">
      <c r="A21" s="6" t="s">
        <v>376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370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369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377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367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107</v>
      </c>
      <c r="E1" s="49"/>
      <c r="F1" s="49" t="s">
        <v>3</v>
      </c>
      <c r="G1" s="49"/>
      <c r="H1" s="49" t="s">
        <v>101</v>
      </c>
      <c r="I1" s="49"/>
      <c r="J1" s="8" t="s">
        <v>117</v>
      </c>
      <c r="K1" s="49" t="s">
        <v>120</v>
      </c>
      <c r="L1" s="49"/>
      <c r="M1" s="49" t="s">
        <v>110</v>
      </c>
      <c r="N1" s="49"/>
      <c r="P1" s="49" t="s">
        <v>98</v>
      </c>
      <c r="Q1" s="49"/>
      <c r="R1" s="49"/>
      <c r="S1" s="49" t="s">
        <v>103</v>
      </c>
      <c r="T1" s="49"/>
      <c r="U1" s="49" t="s">
        <v>118</v>
      </c>
      <c r="V1" s="49"/>
      <c r="W1" s="49" t="s">
        <v>119</v>
      </c>
      <c r="X1" s="49"/>
      <c r="Y1" s="49" t="s">
        <v>108</v>
      </c>
      <c r="Z1" s="49"/>
      <c r="AA1" s="49" t="s">
        <v>283</v>
      </c>
      <c r="AB1" s="49"/>
      <c r="AD1" s="49" t="s">
        <v>114</v>
      </c>
      <c r="AE1" s="49"/>
      <c r="AF1" s="2" t="s">
        <v>384</v>
      </c>
      <c r="AH1" s="2" t="s">
        <v>386</v>
      </c>
      <c r="AI1" s="2" t="s">
        <v>387</v>
      </c>
    </row>
    <row r="2" spans="1:35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  <c r="AF2" t="s">
        <v>385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378</v>
      </c>
      <c r="S4" t="s">
        <v>435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433</v>
      </c>
      <c r="O5">
        <f>(Q3)/((1.67*2/(0.47*0.3)*2/2.5))</f>
        <v>0.11450973053892215</v>
      </c>
      <c r="S5" t="s">
        <v>102</v>
      </c>
      <c r="T5" t="s">
        <v>100</v>
      </c>
    </row>
    <row r="6" spans="1:35">
      <c r="B6" t="s">
        <v>392</v>
      </c>
      <c r="C6" t="s">
        <v>393</v>
      </c>
      <c r="D6" t="s">
        <v>394</v>
      </c>
      <c r="E6" t="s">
        <v>98</v>
      </c>
      <c r="G6" t="s">
        <v>434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395</v>
      </c>
      <c r="C7" t="s">
        <v>396</v>
      </c>
      <c r="D7">
        <v>0</v>
      </c>
      <c r="E7" t="s">
        <v>397</v>
      </c>
      <c r="G7">
        <v>16.2</v>
      </c>
    </row>
    <row r="8" spans="1:35" ht="16">
      <c r="B8" t="s">
        <v>398</v>
      </c>
      <c r="C8" s="2" t="s">
        <v>399</v>
      </c>
      <c r="D8" s="2" t="s">
        <v>400</v>
      </c>
      <c r="E8" s="2" t="s">
        <v>401</v>
      </c>
      <c r="F8" s="2"/>
      <c r="G8" s="2"/>
      <c r="H8" s="2"/>
      <c r="I8" s="2"/>
    </row>
    <row r="9" spans="1:35">
      <c r="B9" t="s">
        <v>402</v>
      </c>
      <c r="C9" t="s">
        <v>403</v>
      </c>
      <c r="D9">
        <v>0</v>
      </c>
      <c r="E9" t="s">
        <v>404</v>
      </c>
      <c r="O9" s="37" t="s">
        <v>379</v>
      </c>
    </row>
    <row r="10" spans="1:35">
      <c r="B10" t="s">
        <v>405</v>
      </c>
      <c r="C10" t="s">
        <v>406</v>
      </c>
      <c r="D10" t="s">
        <v>407</v>
      </c>
      <c r="E10" t="s">
        <v>408</v>
      </c>
      <c r="O10">
        <f>Q16/(2/2.5)</f>
        <v>0.17624999999999996</v>
      </c>
    </row>
    <row r="11" spans="1:35">
      <c r="B11" t="s">
        <v>409</v>
      </c>
      <c r="C11" t="s">
        <v>410</v>
      </c>
      <c r="D11" t="s">
        <v>411</v>
      </c>
      <c r="E11" t="s">
        <v>412</v>
      </c>
      <c r="O11" s="37" t="s">
        <v>389</v>
      </c>
    </row>
    <row r="12" spans="1:35">
      <c r="B12" t="s">
        <v>413</v>
      </c>
      <c r="C12" t="s">
        <v>414</v>
      </c>
      <c r="D12">
        <v>0</v>
      </c>
      <c r="E12" t="s">
        <v>97</v>
      </c>
      <c r="O12" t="s">
        <v>102</v>
      </c>
      <c r="P12" t="s">
        <v>100</v>
      </c>
      <c r="Q12" t="s">
        <v>390</v>
      </c>
    </row>
    <row r="13" spans="1:35">
      <c r="B13" t="s">
        <v>385</v>
      </c>
      <c r="C13" t="s">
        <v>415</v>
      </c>
      <c r="D13">
        <v>0</v>
      </c>
      <c r="E13" t="s">
        <v>416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417</v>
      </c>
      <c r="C14" t="s">
        <v>418</v>
      </c>
      <c r="D14" t="s">
        <v>419</v>
      </c>
      <c r="E14" t="s">
        <v>420</v>
      </c>
      <c r="O14" s="37" t="s">
        <v>391</v>
      </c>
    </row>
    <row r="15" spans="1:35" ht="32">
      <c r="B15" t="s">
        <v>421</v>
      </c>
      <c r="C15" t="s">
        <v>422</v>
      </c>
      <c r="D15" t="s">
        <v>423</v>
      </c>
      <c r="E15" t="s">
        <v>424</v>
      </c>
      <c r="O15" t="s">
        <v>102</v>
      </c>
      <c r="P15" t="s">
        <v>100</v>
      </c>
      <c r="Q15" s="2" t="s">
        <v>388</v>
      </c>
    </row>
    <row r="16" spans="1:35">
      <c r="B16" t="s">
        <v>425</v>
      </c>
      <c r="C16" t="s">
        <v>426</v>
      </c>
      <c r="D16" t="s">
        <v>427</v>
      </c>
      <c r="E16" t="s">
        <v>428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429</v>
      </c>
      <c r="C17" t="s">
        <v>430</v>
      </c>
      <c r="D17" t="s">
        <v>431</v>
      </c>
      <c r="E17" t="s">
        <v>432</v>
      </c>
      <c r="O17" s="37" t="s">
        <v>380</v>
      </c>
    </row>
    <row r="18" spans="1:15">
      <c r="O18">
        <f>(1/O16)*O13*(2/(2+0.5))</f>
        <v>18.950354609929079</v>
      </c>
    </row>
    <row r="19" spans="1:15">
      <c r="O19" s="37" t="s">
        <v>381</v>
      </c>
    </row>
    <row r="20" spans="1:15">
      <c r="O20">
        <f>O18*1.4/2</f>
        <v>13.265248226950355</v>
      </c>
    </row>
    <row r="21" spans="1:15">
      <c r="O21" s="37" t="s">
        <v>382</v>
      </c>
    </row>
    <row r="22" spans="1:15">
      <c r="O22">
        <f>(1.67*2*B3/(0.47*0.3)*2/2.5)</f>
        <v>0.26530496453900709</v>
      </c>
    </row>
    <row r="23" spans="1:15" ht="32">
      <c r="A23" s="4" t="s">
        <v>288</v>
      </c>
      <c r="J23" s="2" t="s">
        <v>282</v>
      </c>
      <c r="O23" s="37" t="s">
        <v>383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2024-10-01T23:45:18Z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