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BABioRxns" sheetId="1" state="visible" r:id="rId2"/>
    <sheet name="RBABioma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<sst xmlns="http://schemas.openxmlformats.org/spreadsheetml/2006/main" count="252" uniqueCount="210">
  <si>
    <t xml:space="preserve">rxn_id</t>
  </si>
  <si>
    <t xml:space="preserve">rxn_equation</t>
  </si>
  <si>
    <t xml:space="preserve">BIOSYN-COFACTORANAEROBIC</t>
  </si>
  <si>
    <t xml:space="preserve">0.030019 BIO-coa_c + 0.001619 BIO-fad_c + 0.363258 BIO-nad_c + 0.020593 BIO-nadh_c + 0.087331 BIO-nadp_c + 0.414236 BIO-nadph_c + 0.076898 BIO-ribflv_c + 0.005781 BIO-thf_c + 0.000087 BIO-thmpp_c --&gt; BIO-cofactor</t>
  </si>
  <si>
    <t xml:space="preserve">BIOSYN-compCERANAEROBIC</t>
  </si>
  <si>
    <t xml:space="preserve">0.5 MET-cer1_24_r + 0.5 MET-cer1_26_r --&gt; MET-cer_r</t>
  </si>
  <si>
    <t xml:space="preserve">BIOSYN-BIODILNOGAM</t>
  </si>
  <si>
    <t xml:space="preserve">0.8879 BIO-varbiom + 0.0697 BIO-lipid + 0.0039 BIO-dna + 0.0254 BIO-metal + 0.0048 BIO-cofactor + 0.003 BIO-so4 + 0.0101 BIO-pi --&gt; </t>
  </si>
  <si>
    <t xml:space="preserve">Deriving RBA yeast-biomass synthesis network</t>
  </si>
  <si>
    <t xml:space="preserve">Hoang Dinh</t>
  </si>
  <si>
    <t xml:space="preserve">Biomass reaction network</t>
  </si>
  <si>
    <t xml:space="preserve">Biomass dilution and molecular weight constraint</t>
  </si>
  <si>
    <t xml:space="preserve">BIOSYN-BIODIL</t>
  </si>
  <si>
    <t xml:space="preserve">Metabolite</t>
  </si>
  <si>
    <t xml:space="preserve">Coeff (g/gDW)</t>
  </si>
  <si>
    <t xml:space="preserve">Remarks</t>
  </si>
  <si>
    <t xml:space="preserve">BIO-varbiom</t>
  </si>
  <si>
    <t xml:space="preserve">Protein, RNA, Carbohydrate</t>
  </si>
  <si>
    <t xml:space="preserve">BIO-lipid</t>
  </si>
  <si>
    <t xml:space="preserve">Lipid</t>
  </si>
  <si>
    <t xml:space="preserve">BIO-dna</t>
  </si>
  <si>
    <t xml:space="preserve">DNA</t>
  </si>
  <si>
    <t xml:space="preserve">BIO-metal</t>
  </si>
  <si>
    <t xml:space="preserve">Metals</t>
  </si>
  <si>
    <t xml:space="preserve">BIO-cofactor</t>
  </si>
  <si>
    <t xml:space="preserve">Trace</t>
  </si>
  <si>
    <t xml:space="preserve">BIO-so4</t>
  </si>
  <si>
    <t xml:space="preserve">Sulphate</t>
  </si>
  <si>
    <t xml:space="preserve">BIO-pi</t>
  </si>
  <si>
    <t xml:space="preserve">Phosphate</t>
  </si>
  <si>
    <t xml:space="preserve">Coeff (mmol/gDW/h)</t>
  </si>
  <si>
    <t xml:space="preserve">MET-atp_c</t>
  </si>
  <si>
    <t xml:space="preserve">GAM</t>
  </si>
  <si>
    <t xml:space="preserve">MET-h2o_c</t>
  </si>
  <si>
    <t xml:space="preserve">MET-adp_c</t>
  </si>
  <si>
    <t xml:space="preserve">MET-pi_c</t>
  </si>
  <si>
    <t xml:space="preserve">MET-h_c</t>
  </si>
  <si>
    <t xml:space="preserve">Mass contribution of total protein, total RNA, and total carbohydrate to biomass. The proportion can be controlled by flux bounds</t>
  </si>
  <si>
    <t xml:space="preserve">BIOSYN-PROTTOBIO</t>
  </si>
  <si>
    <t xml:space="preserve">BIOSYN-RNATOBIO</t>
  </si>
  <si>
    <t xml:space="preserve">BIOSYN-CARBTOBIO</t>
  </si>
  <si>
    <t xml:space="preserve">Mass contribution of cytoplasmic and mitochondrial proteins to total protein. The proportion can be controlled by flux bounds</t>
  </si>
  <si>
    <t xml:space="preserve">BIOSYN-PROTMODELED</t>
  </si>
  <si>
    <t xml:space="preserve">BIO-protmodeled --&gt; BIO-prot</t>
  </si>
  <si>
    <t xml:space="preserve">BIOSYN-PROTDUMMY</t>
  </si>
  <si>
    <t xml:space="preserve">BIO-protdummy --&gt; BIO-prot</t>
  </si>
  <si>
    <t xml:space="preserve">BIOSYN-PROTDUMMY2</t>
  </si>
  <si>
    <t xml:space="preserve">BIO-protdummy --&gt; BIO-protmodeled</t>
  </si>
  <si>
    <t xml:space="preserve">BIOSYN-PROTCYT</t>
  </si>
  <si>
    <t xml:space="preserve">BIO-protcyt --&gt; BIO-protmodeled</t>
  </si>
  <si>
    <t xml:space="preserve">BIOSYN-PROTMITO</t>
  </si>
  <si>
    <t xml:space="preserve">BIO-protmito --&gt; BIO-protmodeled</t>
  </si>
  <si>
    <t xml:space="preserve">Carbohydrate synthesis (coefficients in gram per gDW)</t>
  </si>
  <si>
    <t xml:space="preserve">BIOSYN-CARB</t>
  </si>
  <si>
    <t xml:space="preserve">Coeff</t>
  </si>
  <si>
    <t xml:space="preserve">Formula</t>
  </si>
  <si>
    <t xml:space="preserve">MW</t>
  </si>
  <si>
    <t xml:space="preserve">%wt. in macro</t>
  </si>
  <si>
    <t xml:space="preserve">BIOSYN-CARB1</t>
  </si>
  <si>
    <t xml:space="preserve">mannan_c</t>
  </si>
  <si>
    <t xml:space="preserve">C6H12O6</t>
  </si>
  <si>
    <t xml:space="preserve">BIOSYN-CARB2</t>
  </si>
  <si>
    <t xml:space="preserve">13BDglucan_en</t>
  </si>
  <si>
    <t xml:space="preserve">C6H10O5</t>
  </si>
  <si>
    <t xml:space="preserve">BIOSYN-CARB3</t>
  </si>
  <si>
    <t xml:space="preserve">16BDglucan_en</t>
  </si>
  <si>
    <t xml:space="preserve">BIOSYN-CARB4</t>
  </si>
  <si>
    <t xml:space="preserve">chtn_c</t>
  </si>
  <si>
    <t xml:space="preserve">C8H13NO5</t>
  </si>
  <si>
    <t xml:space="preserve">BIOSYN-CARB5</t>
  </si>
  <si>
    <t xml:space="preserve">glycogen_c</t>
  </si>
  <si>
    <t xml:space="preserve">BIOSYN-CARB6</t>
  </si>
  <si>
    <t xml:space="preserve">tre_c</t>
  </si>
  <si>
    <t xml:space="preserve">C12H22O11</t>
  </si>
  <si>
    <t xml:space="preserve">RNA synthesis (coefficients in gram per gDW)</t>
  </si>
  <si>
    <t xml:space="preserve">BIOSYN-RNA</t>
  </si>
  <si>
    <t xml:space="preserve">0.15 BIO-trna + 0.05 BIO-mrna + 0.80 BIO-rrna --&gt; BIO-rna</t>
  </si>
  <si>
    <t xml:space="preserve">MW without pyrophosphate</t>
  </si>
  <si>
    <t xml:space="preserve">BIOSYN-RNA1</t>
  </si>
  <si>
    <t xml:space="preserve">atp_c</t>
  </si>
  <si>
    <t xml:space="preserve">C10H12N5O13P3</t>
  </si>
  <si>
    <t xml:space="preserve">BIOSYN-RNA2</t>
  </si>
  <si>
    <t xml:space="preserve">ctp_c</t>
  </si>
  <si>
    <t xml:space="preserve">C9H12N3O14P3</t>
  </si>
  <si>
    <t xml:space="preserve">BIOSYN-RNA3</t>
  </si>
  <si>
    <t xml:space="preserve">gtp_c</t>
  </si>
  <si>
    <t xml:space="preserve">C10H12N5O14P3</t>
  </si>
  <si>
    <t xml:space="preserve">BIOSYN-RNA4</t>
  </si>
  <si>
    <t xml:space="preserve">utp_c</t>
  </si>
  <si>
    <t xml:space="preserve">C9H11N2O15P3</t>
  </si>
  <si>
    <t xml:space="preserve">BIOSYN-RNA5</t>
  </si>
  <si>
    <t xml:space="preserve">BIOSYN-RNA6</t>
  </si>
  <si>
    <t xml:space="preserve">BIOSYN-RNA7</t>
  </si>
  <si>
    <t xml:space="preserve">Lipid synthesis (coefficients in gram per gDW)</t>
  </si>
  <si>
    <t xml:space="preserve">BIOSYN-LIPID</t>
  </si>
  <si>
    <t xml:space="preserve">BIOSYN-LIPID1</t>
  </si>
  <si>
    <t xml:space="preserve">ergst161_rm</t>
  </si>
  <si>
    <t xml:space="preserve">C44H72O2</t>
  </si>
  <si>
    <t xml:space="preserve">BIOSYN-LIPID2</t>
  </si>
  <si>
    <t xml:space="preserve">ergst181_rm</t>
  </si>
  <si>
    <t xml:space="preserve">C46H76O2</t>
  </si>
  <si>
    <t xml:space="preserve">BIOSYN-LIPID3</t>
  </si>
  <si>
    <t xml:space="preserve">ergst_c</t>
  </si>
  <si>
    <t xml:space="preserve">C28H44O</t>
  </si>
  <si>
    <t xml:space="preserve">BIOSYN-LIPID4</t>
  </si>
  <si>
    <t xml:space="preserve">hdca_c</t>
  </si>
  <si>
    <t xml:space="preserve">C16H31O2</t>
  </si>
  <si>
    <t xml:space="preserve">BIOSYN-LIPID5</t>
  </si>
  <si>
    <t xml:space="preserve">hdcea_c</t>
  </si>
  <si>
    <t xml:space="preserve">C16H29O2</t>
  </si>
  <si>
    <t xml:space="preserve">BIOSYN-LIPID6</t>
  </si>
  <si>
    <t xml:space="preserve">ocdca_c</t>
  </si>
  <si>
    <t xml:space="preserve">C18H35O2</t>
  </si>
  <si>
    <t xml:space="preserve">BIOSYN-LIPID7</t>
  </si>
  <si>
    <t xml:space="preserve">ocdcea_c</t>
  </si>
  <si>
    <t xml:space="preserve">C18H33O2</t>
  </si>
  <si>
    <t xml:space="preserve">BIOSYN-LIPID8</t>
  </si>
  <si>
    <t xml:space="preserve">pail_c</t>
  </si>
  <si>
    <t xml:space="preserve">C9H16O11PAcyl2</t>
  </si>
  <si>
    <t xml:space="preserve">BIOSYN-LIPID9</t>
  </si>
  <si>
    <t xml:space="preserve">pc_c</t>
  </si>
  <si>
    <t xml:space="preserve">C8H18NO6PAcyl2</t>
  </si>
  <si>
    <t xml:space="preserve">BIOSYN-LIPID10</t>
  </si>
  <si>
    <t xml:space="preserve">pe_c</t>
  </si>
  <si>
    <t xml:space="preserve">C5H12NO6PAcyl2</t>
  </si>
  <si>
    <t xml:space="preserve">BIOSYN-LIPID11</t>
  </si>
  <si>
    <t xml:space="preserve">ps_c</t>
  </si>
  <si>
    <t xml:space="preserve">C6H10NO8PAcyl2</t>
  </si>
  <si>
    <t xml:space="preserve">BIOSYN-LIPID12</t>
  </si>
  <si>
    <t xml:space="preserve">tag_c</t>
  </si>
  <si>
    <t xml:space="preserve">C3H5O3Acyl3</t>
  </si>
  <si>
    <t xml:space="preserve">BIOSYN-LIPID13</t>
  </si>
  <si>
    <t xml:space="preserve">ipc_g</t>
  </si>
  <si>
    <t xml:space="preserve">C6H10O8P1Cer</t>
  </si>
  <si>
    <t xml:space="preserve">DNA synthesis (coefficients in gram per gDW)</t>
  </si>
  <si>
    <t xml:space="preserve">BIOSYN-DNA</t>
  </si>
  <si>
    <t xml:space="preserve">BIOSYN-DNA1</t>
  </si>
  <si>
    <t xml:space="preserve">datp_c</t>
  </si>
  <si>
    <t xml:space="preserve">C10H12N5O12P3</t>
  </si>
  <si>
    <t xml:space="preserve">BIOSYN-DNA2</t>
  </si>
  <si>
    <t xml:space="preserve">dctp_c</t>
  </si>
  <si>
    <t xml:space="preserve">C9H12N3O13P3</t>
  </si>
  <si>
    <t xml:space="preserve">BIOSYN-DNA3</t>
  </si>
  <si>
    <t xml:space="preserve">dgtp_c</t>
  </si>
  <si>
    <t xml:space="preserve">BIOSYN-DNA4</t>
  </si>
  <si>
    <t xml:space="preserve">dttp_c</t>
  </si>
  <si>
    <t xml:space="preserve">C10H13N2O14P3</t>
  </si>
  <si>
    <t xml:space="preserve">Metals synthesis (coefficients in gram per gDW)</t>
  </si>
  <si>
    <t xml:space="preserve">BIOSYN-METAL</t>
  </si>
  <si>
    <t xml:space="preserve">BIOSYN-METAL1</t>
  </si>
  <si>
    <t xml:space="preserve">ca2_c</t>
  </si>
  <si>
    <t xml:space="preserve">Ca</t>
  </si>
  <si>
    <t xml:space="preserve">BIOSYN-METAL2</t>
  </si>
  <si>
    <t xml:space="preserve">cu2_c</t>
  </si>
  <si>
    <t xml:space="preserve">Cu</t>
  </si>
  <si>
    <t xml:space="preserve">BIOSYN-METAL3</t>
  </si>
  <si>
    <t xml:space="preserve">fe2_c</t>
  </si>
  <si>
    <t xml:space="preserve">Fe</t>
  </si>
  <si>
    <t xml:space="preserve">BIOSYN-METAL4</t>
  </si>
  <si>
    <t xml:space="preserve">k_c</t>
  </si>
  <si>
    <t xml:space="preserve">K</t>
  </si>
  <si>
    <t xml:space="preserve">BIOSYN-METAL5</t>
  </si>
  <si>
    <t xml:space="preserve">mg2_c</t>
  </si>
  <si>
    <t xml:space="preserve">Mg</t>
  </si>
  <si>
    <t xml:space="preserve">BIOSYN-METAL6</t>
  </si>
  <si>
    <t xml:space="preserve">mn2_c</t>
  </si>
  <si>
    <t xml:space="preserve">Mn</t>
  </si>
  <si>
    <t xml:space="preserve">BIOSYN-METAL7</t>
  </si>
  <si>
    <t xml:space="preserve">zn2_c</t>
  </si>
  <si>
    <t xml:space="preserve">Zn</t>
  </si>
  <si>
    <t xml:space="preserve">Cofactors synthesis (coefficients in gram per gDW)</t>
  </si>
  <si>
    <t xml:space="preserve">BIOSYN-COFACTOR</t>
  </si>
  <si>
    <t xml:space="preserve">BIOSYN-COFACTOR1</t>
  </si>
  <si>
    <t xml:space="preserve">coa_c</t>
  </si>
  <si>
    <t xml:space="preserve">C21H32N7O16P3S</t>
  </si>
  <si>
    <t xml:space="preserve">BIOSYN-COFACTOR2</t>
  </si>
  <si>
    <t xml:space="preserve">fad_c</t>
  </si>
  <si>
    <t xml:space="preserve">C27H30N9O15P2</t>
  </si>
  <si>
    <t xml:space="preserve">BIOSYN-COFACTOR3</t>
  </si>
  <si>
    <t xml:space="preserve">hemeA_c</t>
  </si>
  <si>
    <t xml:space="preserve">C49H56FeN4O6</t>
  </si>
  <si>
    <t xml:space="preserve">BIOSYN-COFACTOR4</t>
  </si>
  <si>
    <t xml:space="preserve">nad_c</t>
  </si>
  <si>
    <t xml:space="preserve">C21H26N7O14P2</t>
  </si>
  <si>
    <t xml:space="preserve">BIOSYN-COFACTOR5</t>
  </si>
  <si>
    <t xml:space="preserve">nadh_c</t>
  </si>
  <si>
    <t xml:space="preserve">C21H27N7O14P2</t>
  </si>
  <si>
    <t xml:space="preserve">BIOSYN-COFACTOR6</t>
  </si>
  <si>
    <t xml:space="preserve">nadp_c</t>
  </si>
  <si>
    <t xml:space="preserve">C21H25N7O17P3</t>
  </si>
  <si>
    <t xml:space="preserve">BIOSYN-COFACTOR7</t>
  </si>
  <si>
    <t xml:space="preserve">nadph_c</t>
  </si>
  <si>
    <t xml:space="preserve">C21H26N7O17P3</t>
  </si>
  <si>
    <t xml:space="preserve">BIOSYN-COFACTOR8</t>
  </si>
  <si>
    <t xml:space="preserve">ribflv_c</t>
  </si>
  <si>
    <t xml:space="preserve">C17H19N4O6</t>
  </si>
  <si>
    <t xml:space="preserve">BIOSYN-COFACTOR9</t>
  </si>
  <si>
    <t xml:space="preserve">thf_c</t>
  </si>
  <si>
    <t xml:space="preserve">C19H23N7O6</t>
  </si>
  <si>
    <t xml:space="preserve">BIOSYN-COFACTOR10</t>
  </si>
  <si>
    <t xml:space="preserve">thmpp_c</t>
  </si>
  <si>
    <t xml:space="preserve">C12H18N4O7P2S</t>
  </si>
  <si>
    <t xml:space="preserve">Sulphate synthesis (coefficients in gram per gDW)</t>
  </si>
  <si>
    <t xml:space="preserve">BIOSYN-SO4</t>
  </si>
  <si>
    <t xml:space="preserve">so4_c</t>
  </si>
  <si>
    <t xml:space="preserve">O4S1</t>
  </si>
  <si>
    <t xml:space="preserve">Phosphate synthesis (coefficients in gram per gDW)</t>
  </si>
  <si>
    <t xml:space="preserve">BIOSYN-PI</t>
  </si>
  <si>
    <t xml:space="preserve">pi_c</t>
  </si>
  <si>
    <t xml:space="preserve">H1O4P1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</si>
</sst>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%"/>
    <numFmt numFmtId="166" formatCode="0.000"/>
    <numFmt numFmtId="167" formatCode="0.000000"/>
    <numFmt numFmtId="168" formatCode="0.00%"/>
    <numFmt numFmtId="169" formatCode="0.00"/>
    <numFmt numFmtId="170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A6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A6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"/>
  <sheetViews>
    <sheetView showFormulas="false" showGridLines="true" showRowColHeaders="true" showZeros="true" rightToLeft="false" tabSelected="true" showOutlineSymbols="true" defaultGridColor="true" view="normal" topLeftCell="A55" colorId="64" zoomScale="130" zoomScaleNormal="130" zoomScalePageLayoutView="100" workbookViewId="0">
      <selection pane="topLeft" activeCell="B68" activeCellId="0" sqref="B6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58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tr">
        <f aca="false">RBABiomass!A6</f>
        <v>BIOSYN-BIODIL</v>
      </c>
      <c r="B2" s="0" t="str">
        <f aca="false">RBABiomass!B6</f>
        <v>0.8879 BIO-varbiom +0.0697 BIO-lipid +0.0039 BIO-dna +0.0254 BIO-metal +0.0048 BIO-cofactor +0.003 BIO-so4 +0.0101 BIO-pi +87.74828 MET-atp_c + 87.74828 MET-h2o_c --&gt; 87.74828 MET-adp_c + 87.74828 MET-pi_c + 87.74828 MET-h_c</v>
      </c>
    </row>
    <row r="3" customFormat="false" ht="12.8" hidden="false" customHeight="false" outlineLevel="0" collapsed="false">
      <c r="A3" s="0" t="str">
        <f aca="false">RBABiomass!A23</f>
        <v>BIOSYN-PROTTOBIO</v>
      </c>
      <c r="B3" s="0" t="str">
        <f aca="false">RBABiomass!B23</f>
        <v>BIO-prot --&gt; BIO-varbiom</v>
      </c>
    </row>
    <row r="4" customFormat="false" ht="12.8" hidden="false" customHeight="false" outlineLevel="0" collapsed="false">
      <c r="A4" s="0" t="str">
        <f aca="false">RBABiomass!A24</f>
        <v>BIOSYN-RNATOBIO</v>
      </c>
      <c r="B4" s="0" t="str">
        <f aca="false">RBABiomass!B24</f>
        <v>BIO-rna --&gt; BIO-varbiom</v>
      </c>
    </row>
    <row r="5" customFormat="false" ht="12.8" hidden="false" customHeight="false" outlineLevel="0" collapsed="false">
      <c r="A5" s="0" t="str">
        <f aca="false">RBABiomass!A25</f>
        <v>BIOSYN-CARBTOBIO</v>
      </c>
      <c r="B5" s="0" t="str">
        <f aca="false">RBABiomass!B25</f>
        <v>BIO-carb --&gt; BIO-varbiom</v>
      </c>
    </row>
    <row r="6" customFormat="false" ht="12.8" hidden="false" customHeight="false" outlineLevel="0" collapsed="false">
      <c r="A6" s="0" t="str">
        <f aca="false">RBABiomass!A28</f>
        <v>BIOSYN-PROTMODELED</v>
      </c>
      <c r="B6" s="0" t="str">
        <f aca="false">RBABiomass!B28</f>
        <v>BIO-protmodeled --&gt; BIO-prot</v>
      </c>
    </row>
    <row r="7" customFormat="false" ht="12.8" hidden="false" customHeight="false" outlineLevel="0" collapsed="false">
      <c r="A7" s="0" t="str">
        <f aca="false">RBABiomass!A29</f>
        <v>BIOSYN-PROTDUMMY</v>
      </c>
      <c r="B7" s="0" t="str">
        <f aca="false">RBABiomass!B29</f>
        <v>BIO-protdummy --&gt; BIO-prot</v>
      </c>
    </row>
    <row r="8" customFormat="false" ht="12.8" hidden="false" customHeight="false" outlineLevel="0" collapsed="false">
      <c r="A8" s="0" t="str">
        <f aca="false">RBABiomass!A30</f>
        <v>BIOSYN-PROTDUMMY2</v>
      </c>
      <c r="B8" s="0" t="str">
        <f aca="false">RBABiomass!B30</f>
        <v>BIO-protdummy --&gt; BIO-protmodeled</v>
      </c>
    </row>
    <row r="9" customFormat="false" ht="12.8" hidden="false" customHeight="false" outlineLevel="0" collapsed="false">
      <c r="A9" s="0" t="str">
        <f aca="false">RBABiomass!A31</f>
        <v>BIOSYN-PROTCYT</v>
      </c>
      <c r="B9" s="0" t="str">
        <f aca="false">RBABiomass!B31</f>
        <v>BIO-protcyt --&gt; BIO-protmodeled</v>
      </c>
    </row>
    <row r="10" customFormat="false" ht="12.8" hidden="false" customHeight="false" outlineLevel="0" collapsed="false">
      <c r="A10" s="0" t="str">
        <f aca="false">RBABiomass!A32</f>
        <v>BIOSYN-PROTMITO</v>
      </c>
      <c r="B10" s="0" t="str">
        <f aca="false">RBABiomass!B32</f>
        <v>BIO-protmito --&gt; BIO-protmodeled</v>
      </c>
    </row>
    <row r="11" customFormat="false" ht="12.8" hidden="false" customHeight="false" outlineLevel="0" collapsed="false">
      <c r="A11" s="0" t="str">
        <f aca="false">RBABiomass!A35</f>
        <v>BIOSYN-CARB</v>
      </c>
      <c r="B11" s="0" t="str">
        <f aca="false">RBABiomass!B35</f>
        <v>0.275869 BIO-mannan_c + 0.385281 BIO-13BDglucan_en + 0.10139 BIO-16BDglucan_en + 0.011415 BIO-chtn_c + 0.206388 BIO-glycogen_c + 0.019656 BIO-tre_c --&gt; BIO-carb</v>
      </c>
    </row>
    <row r="12" customFormat="false" ht="12.8" hidden="false" customHeight="false" outlineLevel="0" collapsed="false">
      <c r="A12" s="0" t="str">
        <f aca="false">RBABiomass!A37</f>
        <v>BIOSYN-CARB1</v>
      </c>
      <c r="B12" s="0" t="str">
        <f aca="false">RBABiomass!B37</f>
        <v>MET-mannan_c --&gt; 0.180156 BIO-mannan_c</v>
      </c>
    </row>
    <row r="13" customFormat="false" ht="12.8" hidden="false" customHeight="false" outlineLevel="0" collapsed="false">
      <c r="A13" s="0" t="str">
        <f aca="false">RBABiomass!A38</f>
        <v>BIOSYN-CARB2</v>
      </c>
      <c r="B13" s="0" t="str">
        <f aca="false">RBABiomass!B38</f>
        <v>MET-13BDglucan_en --&gt; 0.162141 BIO-13BDglucan_en</v>
      </c>
    </row>
    <row r="14" customFormat="false" ht="12.8" hidden="false" customHeight="false" outlineLevel="0" collapsed="false">
      <c r="A14" s="0" t="str">
        <f aca="false">RBABiomass!A39</f>
        <v>BIOSYN-CARB3</v>
      </c>
      <c r="B14" s="0" t="str">
        <f aca="false">RBABiomass!B39</f>
        <v>MET-16BDglucan_en --&gt; 0.162141 BIO-16BDglucan_en</v>
      </c>
    </row>
    <row r="15" customFormat="false" ht="12.8" hidden="false" customHeight="false" outlineLevel="0" collapsed="false">
      <c r="A15" s="0" t="str">
        <f aca="false">RBABiomass!A40</f>
        <v>BIOSYN-CARB4</v>
      </c>
      <c r="B15" s="0" t="str">
        <f aca="false">RBABiomass!B40</f>
        <v>MET-chtn_c --&gt; 0.203193 BIO-chtn_c</v>
      </c>
    </row>
    <row r="16" customFormat="false" ht="12.8" hidden="false" customHeight="false" outlineLevel="0" collapsed="false">
      <c r="A16" s="0" t="str">
        <f aca="false">RBABiomass!A41</f>
        <v>BIOSYN-CARB5</v>
      </c>
      <c r="B16" s="0" t="str">
        <f aca="false">RBABiomass!B41</f>
        <v>MET-glycogen_c --&gt; 0.180156 BIO-glycogen_c</v>
      </c>
    </row>
    <row r="17" customFormat="false" ht="12.8" hidden="false" customHeight="false" outlineLevel="0" collapsed="false">
      <c r="A17" s="0" t="str">
        <f aca="false">RBABiomass!A42</f>
        <v>BIOSYN-CARB6</v>
      </c>
      <c r="B17" s="0" t="str">
        <f aca="false">RBABiomass!B42</f>
        <v>MET-tre_c --&gt; 0.342296 BIO-tre_c</v>
      </c>
    </row>
    <row r="18" customFormat="false" ht="12.8" hidden="false" customHeight="false" outlineLevel="0" collapsed="false">
      <c r="A18" s="0" t="str">
        <f aca="false">RBABiomass!A45</f>
        <v>BIOSYN-RNA</v>
      </c>
      <c r="B18" s="0" t="str">
        <f aca="false">RBABiomass!B45</f>
        <v>0.15 BIO-trna + 0.05 BIO-mrna + 0.80 BIO-rrna --&gt; BIO-rna</v>
      </c>
    </row>
    <row r="19" customFormat="false" ht="12.8" hidden="false" customHeight="false" outlineLevel="0" collapsed="false">
      <c r="A19" s="0" t="str">
        <f aca="false">RBABiomass!A47</f>
        <v>BIOSYN-RNA1</v>
      </c>
      <c r="B19" s="0" t="str">
        <f aca="false">RBABiomass!B47</f>
        <v>MET-atp_c --&gt; 0.328198 BIO-atp_c + MET-ppi_c</v>
      </c>
    </row>
    <row r="20" customFormat="false" ht="12.8" hidden="false" customHeight="false" outlineLevel="0" collapsed="false">
      <c r="A20" s="0" t="str">
        <f aca="false">RBABiomass!A48</f>
        <v>BIOSYN-RNA2</v>
      </c>
      <c r="B20" s="0" t="str">
        <f aca="false">RBABiomass!B48</f>
        <v>MET-ctp_c --&gt; 0.304173 BIO-ctp_c + MET-ppi_c</v>
      </c>
    </row>
    <row r="21" customFormat="false" ht="12.8" hidden="false" customHeight="false" outlineLevel="0" collapsed="false">
      <c r="A21" s="0" t="str">
        <f aca="false">RBABiomass!A49</f>
        <v>BIOSYN-RNA3</v>
      </c>
      <c r="B21" s="0" t="str">
        <f aca="false">RBABiomass!B49</f>
        <v>MET-gtp_c --&gt; 0.344197 BIO-gtp_c + MET-ppi_c</v>
      </c>
    </row>
    <row r="22" customFormat="false" ht="12.8" hidden="false" customHeight="false" outlineLevel="0" collapsed="false">
      <c r="A22" s="0" t="str">
        <f aca="false">RBABiomass!A50</f>
        <v>BIOSYN-RNA4</v>
      </c>
      <c r="B22" s="0" t="str">
        <f aca="false">RBABiomass!B50</f>
        <v>MET-utp_c --&gt; 0.305158 BIO-utp_c + MET-ppi_c</v>
      </c>
    </row>
    <row r="23" customFormat="false" ht="12.8" hidden="false" customHeight="false" outlineLevel="0" collapsed="false">
      <c r="A23" s="0" t="str">
        <f aca="false">RBABiomass!A51</f>
        <v>BIOSYN-RNA5</v>
      </c>
      <c r="B23" s="0" t="str">
        <f aca="false">RBABiomass!B51</f>
        <v>0.240379 BIO-atp_c + 0.216485 BIO-ctp_c + 0.252097 BIO-gtp_c + 0.291039 BIO-utp_c --&gt; BIO-trna</v>
      </c>
    </row>
    <row r="24" customFormat="false" ht="12.8" hidden="false" customHeight="false" outlineLevel="0" collapsed="false">
      <c r="A24" s="0" t="str">
        <f aca="false">RBABiomass!A52</f>
        <v>BIOSYN-RNA6</v>
      </c>
      <c r="B24" s="0" t="str">
        <f aca="false">RBABiomass!B52</f>
        <v>0.240379 BIO-atp_c + 0.216485 BIO-ctp_c + 0.252097 BIO-gtp_c + 0.291039 BIO-utp_c --&gt; BIO-mrna</v>
      </c>
    </row>
    <row r="25" customFormat="false" ht="12.8" hidden="false" customHeight="false" outlineLevel="0" collapsed="false">
      <c r="A25" s="0" t="str">
        <f aca="false">RBABiomass!A53</f>
        <v>BIOSYN-RNA7</v>
      </c>
      <c r="B25" s="0" t="str">
        <f aca="false">RBABiomass!B53</f>
        <v>0.240379 BIO-atp_c +0.216485 BIO-ctp_c +0.252097 BIO-gtp_c +0.291039 BIO-utp_c --&gt; BIO-rrna</v>
      </c>
    </row>
    <row r="26" customFormat="false" ht="12.8" hidden="false" customHeight="false" outlineLevel="0" collapsed="false">
      <c r="A26" s="0" t="str">
        <f aca="false">RBABiomass!A56</f>
        <v>BIOSYN-LIPID</v>
      </c>
      <c r="B26" s="0" t="str">
        <f aca="false">RBABiomass!B56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27" customFormat="false" ht="12.8" hidden="false" customHeight="false" outlineLevel="0" collapsed="false">
      <c r="A27" s="0" t="str">
        <f aca="false">RBABiomass!A58</f>
        <v>BIOSYN-LIPID1</v>
      </c>
      <c r="B27" s="0" t="str">
        <f aca="false">RBABiomass!B58</f>
        <v>MET-ergst161_rm --&gt; 0.633041 BIO-ergst161_rm</v>
      </c>
    </row>
    <row r="28" customFormat="false" ht="12.8" hidden="false" customHeight="false" outlineLevel="0" collapsed="false">
      <c r="A28" s="0" t="str">
        <f aca="false">RBABiomass!A59</f>
        <v>BIOSYN-LIPID2</v>
      </c>
      <c r="B28" s="0" t="str">
        <f aca="false">RBABiomass!B59</f>
        <v>MET-ergst181_rm --&gt; 0.661094 BIO-ergst181_rm</v>
      </c>
    </row>
    <row r="29" customFormat="false" ht="12.8" hidden="false" customHeight="false" outlineLevel="0" collapsed="false">
      <c r="A29" s="0" t="str">
        <f aca="false">RBABiomass!A60</f>
        <v>BIOSYN-LIPID3</v>
      </c>
      <c r="B29" s="0" t="str">
        <f aca="false">RBABiomass!B60</f>
        <v>MET-ergst_c --&gt; 0.396648 BIO-ergst_c</v>
      </c>
    </row>
    <row r="30" customFormat="false" ht="12.8" hidden="false" customHeight="false" outlineLevel="0" collapsed="false">
      <c r="A30" s="0" t="str">
        <f aca="false">RBABiomass!A61</f>
        <v>BIOSYN-LIPID4</v>
      </c>
      <c r="B30" s="0" t="str">
        <f aca="false">RBABiomass!B61</f>
        <v>MET-hdca_c --&gt; 0.255415 BIO-hdca_c</v>
      </c>
    </row>
    <row r="31" customFormat="false" ht="12.8" hidden="false" customHeight="false" outlineLevel="0" collapsed="false">
      <c r="A31" s="0" t="str">
        <f aca="false">RBABiomass!A62</f>
        <v>BIOSYN-LIPID5</v>
      </c>
      <c r="B31" s="0" t="str">
        <f aca="false">RBABiomass!B62</f>
        <v>MET-hdcea_c --&gt; 0.253399 BIO-hdcea_c</v>
      </c>
    </row>
    <row r="32" customFormat="false" ht="12.8" hidden="false" customHeight="false" outlineLevel="0" collapsed="false">
      <c r="A32" s="0" t="str">
        <f aca="false">RBABiomass!A63</f>
        <v>BIOSYN-LIPID6</v>
      </c>
      <c r="B32" s="0" t="str">
        <f aca="false">RBABiomass!B63</f>
        <v>MET-ocdca_c --&gt; 0.283469 BIO-ocdca_c</v>
      </c>
    </row>
    <row r="33" customFormat="false" ht="12.8" hidden="false" customHeight="false" outlineLevel="0" collapsed="false">
      <c r="A33" s="0" t="str">
        <f aca="false">RBABiomass!A64</f>
        <v>BIOSYN-LIPID7</v>
      </c>
      <c r="B33" s="0" t="str">
        <f aca="false">RBABiomass!B64</f>
        <v>MET-ocdcea_c --&gt; 0.281453 BIO-ocdcea_c</v>
      </c>
    </row>
    <row r="34" customFormat="false" ht="12.8" hidden="false" customHeight="false" outlineLevel="0" collapsed="false">
      <c r="A34" s="0" t="str">
        <f aca="false">RBABiomass!A65</f>
        <v>BIOSYN-LIPID8</v>
      </c>
      <c r="B34" s="0" t="str">
        <f aca="false">RBABiomass!B65</f>
        <v>MET-pail_c --&gt; 0.821351 BIO-pail_c</v>
      </c>
    </row>
    <row r="35" customFormat="false" ht="12.8" hidden="false" customHeight="false" outlineLevel="0" collapsed="false">
      <c r="A35" s="0" t="str">
        <f aca="false">RBABiomass!A66</f>
        <v>BIOSYN-LIPID9</v>
      </c>
      <c r="B35" s="0" t="str">
        <f aca="false">RBABiomass!B66</f>
        <v>MET-pc_c --&gt; 0.745367 BIO-pc_c</v>
      </c>
    </row>
    <row r="36" customFormat="false" ht="12.8" hidden="false" customHeight="false" outlineLevel="0" collapsed="false">
      <c r="A36" s="0" t="str">
        <f aca="false">RBABiomass!A67</f>
        <v>BIOSYN-LIPID10</v>
      </c>
      <c r="B36" s="0" t="str">
        <f aca="false">RBABiomass!B67</f>
        <v>MET-pe_c --&gt; 0.703288 BIO-pe_c</v>
      </c>
    </row>
    <row r="37" customFormat="false" ht="12.8" hidden="false" customHeight="false" outlineLevel="0" collapsed="false">
      <c r="A37" s="0" t="str">
        <f aca="false">RBABiomass!A68</f>
        <v>BIOSYN-LIPID11</v>
      </c>
      <c r="B37" s="0" t="str">
        <f aca="false">RBABiomass!B68</f>
        <v>MET-ps_c --&gt; 0.745281 BIO-ps_c</v>
      </c>
    </row>
    <row r="38" customFormat="false" ht="12.8" hidden="false" customHeight="false" outlineLevel="0" collapsed="false">
      <c r="A38" s="0" t="str">
        <f aca="false">RBABiomass!A69</f>
        <v>BIOSYN-LIPID12</v>
      </c>
      <c r="B38" s="0" t="str">
        <f aca="false">RBABiomass!B69</f>
        <v>MET-tag_c --&gt; 0.824316 BIO-tag_c</v>
      </c>
    </row>
    <row r="39" customFormat="false" ht="12.8" hidden="false" customHeight="false" outlineLevel="0" collapsed="false">
      <c r="A39" s="0" t="str">
        <f aca="false">RBABiomass!A70</f>
        <v>BIOSYN-LIPID13</v>
      </c>
      <c r="B39" s="0" t="str">
        <f aca="false">RBABiomass!B70</f>
        <v>MET-ipc_g --&gt; 0.915263 BIO-ipc_g</v>
      </c>
    </row>
    <row r="40" customFormat="false" ht="12.8" hidden="false" customHeight="false" outlineLevel="0" collapsed="false">
      <c r="A40" s="0" t="str">
        <f aca="false">RBABiomass!A73</f>
        <v>BIOSYN-DNA</v>
      </c>
      <c r="B40" s="0" t="str">
        <f aca="false">RBABiomass!B73</f>
        <v>0.302676 BIO-datp_c + 0.188596 BIO-dctp_c + 0.21479 BIO-dgtp_c + 0.293938 BIO-dttp_c --&gt; BIO-dna</v>
      </c>
    </row>
    <row r="41" customFormat="false" ht="12.8" hidden="false" customHeight="false" outlineLevel="0" collapsed="false">
      <c r="A41" s="0" t="str">
        <f aca="false">RBABiomass!A75</f>
        <v>BIOSYN-DNA1</v>
      </c>
      <c r="B41" s="0" t="str">
        <f aca="false">RBABiomass!B75</f>
        <v>MET-datp_c --&gt; 0.312199 BIO-datp_c + MET-ppi_c</v>
      </c>
    </row>
    <row r="42" customFormat="false" ht="12.8" hidden="false" customHeight="false" outlineLevel="0" collapsed="false">
      <c r="A42" s="0" t="str">
        <f aca="false">RBABiomass!A76</f>
        <v>BIOSYN-DNA2</v>
      </c>
      <c r="B42" s="0" t="str">
        <f aca="false">RBABiomass!B76</f>
        <v>MET-dctp_c --&gt; 0.288174 BIO-dctp_c + MET-ppi_c</v>
      </c>
    </row>
    <row r="43" customFormat="false" ht="12.8" hidden="false" customHeight="false" outlineLevel="0" collapsed="false">
      <c r="A43" s="0" t="str">
        <f aca="false">RBABiomass!A77</f>
        <v>BIOSYN-DNA3</v>
      </c>
      <c r="B43" s="0" t="str">
        <f aca="false">RBABiomass!B77</f>
        <v>MET-dgtp_c --&gt; 0.328198 BIO-dgtp_c + MET-ppi_c</v>
      </c>
    </row>
    <row r="44" customFormat="false" ht="12.8" hidden="false" customHeight="false" outlineLevel="0" collapsed="false">
      <c r="A44" s="0" t="str">
        <f aca="false">RBABiomass!A78</f>
        <v>BIOSYN-DNA4</v>
      </c>
      <c r="B44" s="0" t="str">
        <f aca="false">RBABiomass!B78</f>
        <v>MET-dttp_c --&gt; 0.303185 BIO-dttp_c + MET-ppi_c</v>
      </c>
    </row>
    <row r="45" customFormat="false" ht="12.8" hidden="false" customHeight="false" outlineLevel="0" collapsed="false">
      <c r="A45" s="0" t="str">
        <f aca="false">RBABiomass!A81</f>
        <v>BIOSYN-METAL</v>
      </c>
      <c r="B45" s="0" t="str">
        <f aca="false">RBABiomass!B81</f>
        <v>0.002033 BIO-ca2_c + 0.000285 BIO-cu2_c + 0.001464 BIO-fe2_c + 0.93097 BIO-k_c + 0.060981 BIO-mg2_c + 0.000203 BIO-mn2_c + 0.004065 BIO-zn2_c --&gt; BIO-metal</v>
      </c>
    </row>
    <row r="46" customFormat="false" ht="12.8" hidden="false" customHeight="false" outlineLevel="0" collapsed="false">
      <c r="A46" s="0" t="str">
        <f aca="false">RBABiomass!A83</f>
        <v>BIOSYN-METAL1</v>
      </c>
      <c r="B46" s="0" t="str">
        <f aca="false">RBABiomass!B83</f>
        <v>MET-ca2_c --&gt; 0.040078 BIO-ca2_c</v>
      </c>
    </row>
    <row r="47" customFormat="false" ht="12.8" hidden="false" customHeight="false" outlineLevel="0" collapsed="false">
      <c r="A47" s="0" t="str">
        <f aca="false">RBABiomass!A84</f>
        <v>BIOSYN-METAL2</v>
      </c>
      <c r="B47" s="0" t="str">
        <f aca="false">RBABiomass!B84</f>
        <v>MET-cu2_c --&gt; 0.063546 BIO-cu2_c</v>
      </c>
    </row>
    <row r="48" customFormat="false" ht="12.8" hidden="false" customHeight="false" outlineLevel="0" collapsed="false">
      <c r="A48" s="0" t="str">
        <f aca="false">RBABiomass!A85</f>
        <v>BIOSYN-METAL3</v>
      </c>
      <c r="B48" s="0" t="str">
        <f aca="false">RBABiomass!B85</f>
        <v>MET-fe2_c --&gt; 0.055845 BIO-fe2_c</v>
      </c>
    </row>
    <row r="49" customFormat="false" ht="12.8" hidden="false" customHeight="false" outlineLevel="0" collapsed="false">
      <c r="A49" s="0" t="str">
        <f aca="false">RBABiomass!A86</f>
        <v>BIOSYN-METAL4</v>
      </c>
      <c r="B49" s="0" t="str">
        <f aca="false">RBABiomass!B86</f>
        <v>MET-k_c --&gt; 0.039098 BIO-k_c</v>
      </c>
    </row>
    <row r="50" customFormat="false" ht="12.8" hidden="false" customHeight="false" outlineLevel="0" collapsed="false">
      <c r="A50" s="0" t="str">
        <f aca="false">RBABiomass!A87</f>
        <v>BIOSYN-METAL5</v>
      </c>
      <c r="B50" s="0" t="str">
        <f aca="false">RBABiomass!B87</f>
        <v>MET-mg2_c --&gt; 0.024305 BIO-mg2_c</v>
      </c>
    </row>
    <row r="51" customFormat="false" ht="12.8" hidden="false" customHeight="false" outlineLevel="0" collapsed="false">
      <c r="A51" s="0" t="str">
        <f aca="false">RBABiomass!A88</f>
        <v>BIOSYN-METAL6</v>
      </c>
      <c r="B51" s="0" t="str">
        <f aca="false">RBABiomass!B88</f>
        <v>MET-mn2_c --&gt; 0.054938 BIO-mn2_c</v>
      </c>
    </row>
    <row r="52" customFormat="false" ht="12.8" hidden="false" customHeight="false" outlineLevel="0" collapsed="false">
      <c r="A52" s="0" t="str">
        <f aca="false">RBABiomass!A89</f>
        <v>BIOSYN-METAL7</v>
      </c>
      <c r="B52" s="0" t="str">
        <f aca="false">RBABiomass!B89</f>
        <v>MET-zn2_c --&gt; 0.06538 BIO-zn2_c</v>
      </c>
    </row>
    <row r="53" customFormat="false" ht="12.8" hidden="false" customHeight="false" outlineLevel="0" collapsed="false">
      <c r="A53" s="0" t="str">
        <f aca="false">RBABiomass!A92</f>
        <v>BIOSYN-COFACTOR</v>
      </c>
      <c r="B53" s="0" t="str">
        <f aca="false">RBABiomass!B92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54" customFormat="false" ht="12.8" hidden="false" customHeight="false" outlineLevel="0" collapsed="false">
      <c r="A54" s="0" t="str">
        <f aca="false">RBABiomass!A94</f>
        <v>BIOSYN-COFACTOR1</v>
      </c>
      <c r="B54" s="0" t="str">
        <f aca="false">RBABiomass!B94</f>
        <v>MET-coa_c --&gt; 0.763502 BIO-coa_c</v>
      </c>
    </row>
    <row r="55" customFormat="false" ht="12.8" hidden="false" customHeight="false" outlineLevel="0" collapsed="false">
      <c r="A55" s="0" t="str">
        <f aca="false">RBABiomass!A95</f>
        <v>BIOSYN-COFACTOR2</v>
      </c>
      <c r="B55" s="0" t="str">
        <f aca="false">RBABiomass!B95</f>
        <v>MET-fad_c --&gt; 0.782526 BIO-fad_c</v>
      </c>
    </row>
    <row r="56" customFormat="false" ht="12.8" hidden="false" customHeight="false" outlineLevel="0" collapsed="false">
      <c r="A56" s="0" t="str">
        <f aca="false">RBABiomass!A96</f>
        <v>BIOSYN-COFACTOR3</v>
      </c>
      <c r="B56" s="0" t="str">
        <f aca="false">RBABiomass!B96</f>
        <v>MET-hemeA_c --&gt; 0.850821 BIO-hemeA_c</v>
      </c>
    </row>
    <row r="57" customFormat="false" ht="12.8" hidden="false" customHeight="false" outlineLevel="0" collapsed="false">
      <c r="A57" s="0" t="str">
        <f aca="false">RBABiomass!A97</f>
        <v>BIOSYN-COFACTOR4</v>
      </c>
      <c r="B57" s="0" t="str">
        <f aca="false">RBABiomass!B97</f>
        <v>MET-nad_c --&gt; 0.662417 BIO-nad_c</v>
      </c>
    </row>
    <row r="58" customFormat="false" ht="12.8" hidden="false" customHeight="false" outlineLevel="0" collapsed="false">
      <c r="A58" s="0" t="str">
        <f aca="false">RBABiomass!A98</f>
        <v>BIOSYN-COFACTOR5</v>
      </c>
      <c r="B58" s="0" t="str">
        <f aca="false">RBABiomass!B98</f>
        <v>MET-nadh_c --&gt; 0.663425 BIO-nadh_c</v>
      </c>
    </row>
    <row r="59" customFormat="false" ht="12.8" hidden="false" customHeight="false" outlineLevel="0" collapsed="false">
      <c r="A59" s="0" t="str">
        <f aca="false">RBABiomass!A99</f>
        <v>BIOSYN-COFACTOR6</v>
      </c>
      <c r="B59" s="0" t="str">
        <f aca="false">RBABiomass!B99</f>
        <v>MET-nadp_c --&gt; 0.740381 BIO-nadp_c</v>
      </c>
    </row>
    <row r="60" customFormat="false" ht="12.8" hidden="false" customHeight="false" outlineLevel="0" collapsed="false">
      <c r="A60" s="0" t="str">
        <f aca="false">RBABiomass!A100</f>
        <v>BIOSYN-COFACTOR7</v>
      </c>
      <c r="B60" s="0" t="str">
        <f aca="false">RBABiomass!B100</f>
        <v>MET-nadph_c --&gt; 0.741389 BIO-nadph_c</v>
      </c>
    </row>
    <row r="61" customFormat="false" ht="12.8" hidden="false" customHeight="false" outlineLevel="0" collapsed="false">
      <c r="A61" s="0" t="str">
        <f aca="false">RBABiomass!A101</f>
        <v>BIOSYN-COFACTOR8</v>
      </c>
      <c r="B61" s="0" t="str">
        <f aca="false">RBABiomass!B101</f>
        <v>MET-ribflv_c --&gt; 0.375356 BIO-ribflv_c</v>
      </c>
    </row>
    <row r="62" customFormat="false" ht="12.8" hidden="false" customHeight="false" outlineLevel="0" collapsed="false">
      <c r="A62" s="0" t="str">
        <f aca="false">RBABiomass!A102</f>
        <v>BIOSYN-COFACTOR9</v>
      </c>
      <c r="B62" s="0" t="str">
        <f aca="false">RBABiomass!B102</f>
        <v>MET-thf_c --&gt; 0.443413 BIO-thf_c</v>
      </c>
    </row>
    <row r="63" customFormat="false" ht="12.8" hidden="false" customHeight="false" outlineLevel="0" collapsed="false">
      <c r="A63" s="0" t="str">
        <f aca="false">RBABiomass!A103</f>
        <v>BIOSYN-COFACTOR10</v>
      </c>
      <c r="B63" s="0" t="str">
        <f aca="false">RBABiomass!B103</f>
        <v>MET-thmpp_c --&gt; 0.422291 BIO-thmpp_c</v>
      </c>
    </row>
    <row r="64" customFormat="false" ht="12.8" hidden="false" customHeight="false" outlineLevel="0" collapsed="false">
      <c r="A64" s="0" t="str">
        <f aca="false">RBABiomass!A107</f>
        <v>BIOSYN-SO4</v>
      </c>
      <c r="B64" s="0" t="str">
        <f aca="false">RBABiomass!B107</f>
        <v>MET-so4_c --&gt; 0.096063 BIO-so4</v>
      </c>
    </row>
    <row r="65" customFormat="false" ht="12.8" hidden="false" customHeight="false" outlineLevel="0" collapsed="false">
      <c r="A65" s="0" t="str">
        <f aca="false">RBABiomass!A111</f>
        <v>BIOSYN-PI</v>
      </c>
      <c r="B65" s="0" t="str">
        <f aca="false">RBABiomass!B111</f>
        <v>MET-pi_c --&gt; 0.095979 BIO-pi</v>
      </c>
    </row>
    <row r="66" customFormat="false" ht="12.8" hidden="false" customHeight="false" outlineLevel="0" collapsed="false">
      <c r="A66" s="0" t="s">
        <v>2</v>
      </c>
      <c r="B66" s="0" t="s">
        <v>3</v>
      </c>
    </row>
    <row r="67" customFormat="false" ht="12.8" hidden="false" customHeight="false" outlineLevel="0" collapsed="false">
      <c r="A67" s="0" t="s">
        <v>4</v>
      </c>
      <c r="B67" s="0" t="s">
        <v>5</v>
      </c>
    </row>
    <row r="68" customFormat="false" ht="12.8" hidden="false" customHeight="false" outlineLevel="0" collapsed="false">
      <c r="A68" s="0" t="s">
        <v>6</v>
      </c>
      <c r="B6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1"/>
  <sheetViews>
    <sheetView showFormulas="false" showGridLines="true" showRowColHeaders="true" showZeros="true" rightToLeft="false" tabSelected="false" showOutlineSymbols="true" defaultGridColor="true" view="normal" topLeftCell="A49" colorId="64" zoomScale="130" zoomScaleNormal="130" zoomScalePageLayoutView="100" workbookViewId="0">
      <selection pane="topLeft" activeCell="I59" activeCellId="0" sqref="I59"/>
    </sheetView>
  </sheetViews>
  <sheetFormatPr defaultColWidth="8.58984375" defaultRowHeight="12.8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42.48"/>
    <col collapsed="false" customWidth="true" hidden="false" outlineLevel="0" max="3" min="3" style="0" width="16.21"/>
    <col collapsed="false" customWidth="true" hidden="false" outlineLevel="0" max="4" min="4" style="0" width="11.38"/>
    <col collapsed="false" customWidth="true" hidden="false" outlineLevel="0" max="5" min="5" style="0" width="13.76"/>
    <col collapsed="false" customWidth="true" hidden="false" outlineLevel="0" max="6" min="6" style="0" width="9.2"/>
    <col collapsed="false" customWidth="true" hidden="false" outlineLevel="0" max="7" min="7" style="0" width="15.91"/>
    <col collapsed="false" customWidth="true" hidden="false" outlineLevel="0" max="8" min="8" style="0" width="31.83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8</v>
      </c>
      <c r="E1" s="1"/>
    </row>
    <row r="2" customFormat="false" ht="12.8" hidden="false" customHeight="false" outlineLevel="0" collapsed="false">
      <c r="A2" s="0" t="s">
        <v>9</v>
      </c>
      <c r="E2" s="1"/>
      <c r="F2" s="2"/>
      <c r="G2" s="3"/>
      <c r="H2" s="4"/>
      <c r="K2" s="3"/>
    </row>
    <row r="3" customFormat="false" ht="12.8" hidden="false" customHeight="false" outlineLevel="0" collapsed="false">
      <c r="E3" s="1"/>
      <c r="F3" s="2"/>
      <c r="G3" s="3"/>
      <c r="H3" s="4"/>
    </row>
    <row r="4" customFormat="false" ht="12.8" hidden="false" customHeight="false" outlineLevel="0" collapsed="false">
      <c r="A4" s="1" t="s">
        <v>10</v>
      </c>
      <c r="B4" s="5"/>
      <c r="E4" s="4"/>
      <c r="F4" s="4"/>
      <c r="G4" s="3"/>
      <c r="H4" s="4"/>
    </row>
    <row r="5" customFormat="false" ht="12.8" hidden="false" customHeight="false" outlineLevel="0" collapsed="false">
      <c r="A5" s="1" t="s">
        <v>11</v>
      </c>
      <c r="E5" s="4"/>
      <c r="F5" s="4"/>
    </row>
    <row r="6" customFormat="false" ht="12.8" hidden="false" customHeight="false" outlineLevel="0" collapsed="false">
      <c r="A6" s="0" t="s">
        <v>12</v>
      </c>
      <c r="B6" s="0" t="str">
        <f aca="false">_xlfn.CONCAT(E8:E14) &amp; _xlfn.CONCAT(E16:E20)</f>
        <v>0.8879 BIO-varbiom +0.0697 BIO-lipid +0.0039 BIO-dna +0.0254 BIO-metal +0.0048 BIO-cofactor +0.003 BIO-so4 +0.0101 BIO-pi +87.74828 MET-atp_c + 87.74828 MET-h2o_c --&gt; 87.74828 MET-adp_c + 87.74828 MET-pi_c + 87.74828 MET-h_c</v>
      </c>
      <c r="E6" s="4"/>
      <c r="F6" s="4"/>
    </row>
    <row r="7" customFormat="false" ht="12.8" hidden="false" customHeight="false" outlineLevel="0" collapsed="false">
      <c r="B7" s="1" t="s">
        <v>13</v>
      </c>
      <c r="C7" s="1" t="s">
        <v>14</v>
      </c>
      <c r="D7" s="1" t="s">
        <v>15</v>
      </c>
    </row>
    <row r="8" customFormat="false" ht="12.8" hidden="false" customHeight="false" outlineLevel="0" collapsed="false">
      <c r="B8" s="6" t="s">
        <v>16</v>
      </c>
      <c r="C8" s="7" t="n">
        <v>-0.8879</v>
      </c>
      <c r="D8" s="8" t="s">
        <v>17</v>
      </c>
      <c r="E8" s="0" t="str">
        <f aca="false">-C8 &amp; " " &amp; B8 &amp; " +" &amp; " "</f>
        <v>0.8879 BIO-varbiom +</v>
      </c>
    </row>
    <row r="9" customFormat="false" ht="12.8" hidden="false" customHeight="false" outlineLevel="0" collapsed="false">
      <c r="B9" s="9" t="s">
        <v>18</v>
      </c>
      <c r="C9" s="10" t="n">
        <v>-0.0697</v>
      </c>
      <c r="D9" s="11" t="s">
        <v>19</v>
      </c>
      <c r="E9" s="0" t="str">
        <f aca="false">-C9 &amp; " " &amp; B9 &amp; " +" &amp; " "</f>
        <v>0.0697 BIO-lipid +</v>
      </c>
    </row>
    <row r="10" customFormat="false" ht="12.8" hidden="false" customHeight="false" outlineLevel="0" collapsed="false">
      <c r="B10" s="12" t="s">
        <v>20</v>
      </c>
      <c r="C10" s="13" t="n">
        <v>-0.0039</v>
      </c>
      <c r="D10" s="14" t="s">
        <v>21</v>
      </c>
      <c r="E10" s="0" t="str">
        <f aca="false">-C10 &amp; " " &amp; B10 &amp; " +" &amp; " "</f>
        <v>0.0039 BIO-dna +</v>
      </c>
    </row>
    <row r="11" customFormat="false" ht="12.8" hidden="false" customHeight="false" outlineLevel="0" collapsed="false">
      <c r="B11" s="15" t="s">
        <v>22</v>
      </c>
      <c r="C11" s="16" t="n">
        <v>-0.0254</v>
      </c>
      <c r="D11" s="17" t="s">
        <v>23</v>
      </c>
      <c r="E11" s="0" t="str">
        <f aca="false">-C11 &amp; " " &amp; B11 &amp; " +" &amp; " "</f>
        <v>0.0254 BIO-metal +</v>
      </c>
    </row>
    <row r="12" customFormat="false" ht="12.8" hidden="false" customHeight="false" outlineLevel="0" collapsed="false">
      <c r="B12" s="18" t="s">
        <v>24</v>
      </c>
      <c r="C12" s="19" t="n">
        <v>-0.0048</v>
      </c>
      <c r="D12" s="20" t="s">
        <v>25</v>
      </c>
      <c r="E12" s="0" t="str">
        <f aca="false">-C12 &amp; " " &amp; B12 &amp; " +" &amp; " "</f>
        <v>0.0048 BIO-cofactor +</v>
      </c>
    </row>
    <row r="13" customFormat="false" ht="12.8" hidden="false" customHeight="false" outlineLevel="0" collapsed="false">
      <c r="B13" s="21" t="s">
        <v>26</v>
      </c>
      <c r="C13" s="22" t="n">
        <v>-0.003</v>
      </c>
      <c r="D13" s="23" t="s">
        <v>27</v>
      </c>
      <c r="E13" s="0" t="str">
        <f aca="false">-C13 &amp; " " &amp; B13 &amp; " +" &amp; " "</f>
        <v>0.003 BIO-so4 +</v>
      </c>
    </row>
    <row r="14" customFormat="false" ht="12.8" hidden="false" customHeight="false" outlineLevel="0" collapsed="false">
      <c r="B14" s="24" t="s">
        <v>28</v>
      </c>
      <c r="C14" s="25" t="n">
        <v>-0.0101</v>
      </c>
      <c r="D14" s="26" t="s">
        <v>29</v>
      </c>
      <c r="E14" s="0" t="str">
        <f aca="false">-C14 &amp; " " &amp; B14 &amp; " +" &amp; " "</f>
        <v>0.0101 BIO-pi +</v>
      </c>
    </row>
    <row r="15" customFormat="false" ht="12.8" hidden="false" customHeight="false" outlineLevel="0" collapsed="false">
      <c r="B15" s="1" t="s">
        <v>13</v>
      </c>
      <c r="C15" s="1" t="s">
        <v>30</v>
      </c>
      <c r="D15" s="1" t="s">
        <v>15</v>
      </c>
    </row>
    <row r="16" customFormat="false" ht="12.8" hidden="false" customHeight="false" outlineLevel="0" collapsed="false">
      <c r="B16" s="27" t="s">
        <v>31</v>
      </c>
      <c r="C16" s="28" t="n">
        <f aca="false">-95.30828+7.56</f>
        <v>-87.74828</v>
      </c>
      <c r="D16" s="29" t="s">
        <v>32</v>
      </c>
      <c r="E16" s="0" t="str">
        <f aca="false">-C16 &amp; " " &amp; B16 &amp; " +" &amp; " "</f>
        <v>87.74828 MET-atp_c +</v>
      </c>
      <c r="F16" s="1"/>
      <c r="G16" s="1"/>
    </row>
    <row r="17" customFormat="false" ht="12.8" hidden="false" customHeight="false" outlineLevel="0" collapsed="false">
      <c r="B17" s="27" t="s">
        <v>33</v>
      </c>
      <c r="C17" s="28" t="n">
        <f aca="false">C16</f>
        <v>-87.74828</v>
      </c>
      <c r="D17" s="27"/>
      <c r="E17" s="0" t="str">
        <f aca="false">-C17 &amp; " " &amp; B17 &amp; " --&gt; "</f>
        <v>87.74828 MET-h2o_c --&gt;</v>
      </c>
    </row>
    <row r="18" customFormat="false" ht="12.8" hidden="false" customHeight="false" outlineLevel="0" collapsed="false">
      <c r="B18" s="27" t="s">
        <v>34</v>
      </c>
      <c r="C18" s="28" t="n">
        <f aca="false">-C16</f>
        <v>87.74828</v>
      </c>
      <c r="D18" s="27"/>
      <c r="E18" s="0" t="str">
        <f aca="false">C18 &amp; " " &amp; B18 &amp; " +" &amp; " "</f>
        <v>87.74828 MET-adp_c +</v>
      </c>
    </row>
    <row r="19" customFormat="false" ht="12.8" hidden="false" customHeight="false" outlineLevel="0" collapsed="false">
      <c r="B19" s="27" t="s">
        <v>35</v>
      </c>
      <c r="C19" s="28" t="n">
        <f aca="false">-C16</f>
        <v>87.74828</v>
      </c>
      <c r="D19" s="27"/>
      <c r="E19" s="0" t="str">
        <f aca="false">C19 &amp; " " &amp; B19 &amp; " +" &amp; " "</f>
        <v>87.74828 MET-pi_c +</v>
      </c>
    </row>
    <row r="20" customFormat="false" ht="12.8" hidden="false" customHeight="false" outlineLevel="0" collapsed="false">
      <c r="B20" s="27" t="s">
        <v>36</v>
      </c>
      <c r="C20" s="28" t="n">
        <f aca="false">-C16</f>
        <v>87.74828</v>
      </c>
      <c r="D20" s="27"/>
      <c r="E20" s="0" t="str">
        <f aca="false">C20 &amp; " " &amp; B20</f>
        <v>87.74828 MET-h_c</v>
      </c>
    </row>
    <row r="21" customFormat="false" ht="12.8" hidden="false" customHeight="false" outlineLevel="0" collapsed="false">
      <c r="B21" s="4"/>
      <c r="C21" s="5"/>
      <c r="D21" s="4"/>
    </row>
    <row r="22" customFormat="false" ht="12.8" hidden="false" customHeight="false" outlineLevel="0" collapsed="false">
      <c r="A22" s="1" t="s">
        <v>37</v>
      </c>
    </row>
    <row r="23" customFormat="false" ht="12.8" hidden="false" customHeight="false" outlineLevel="0" collapsed="false">
      <c r="A23" s="4" t="s">
        <v>38</v>
      </c>
      <c r="B23" s="0" t="str">
        <f aca="false">"BIO-prot --&gt; " &amp; $B$8</f>
        <v>BIO-prot --&gt; BIO-varbiom</v>
      </c>
    </row>
    <row r="24" customFormat="false" ht="12.8" hidden="false" customHeight="false" outlineLevel="0" collapsed="false">
      <c r="A24" s="4" t="s">
        <v>39</v>
      </c>
      <c r="B24" s="0" t="str">
        <f aca="false">"BIO-rna --&gt; " &amp; $B$8</f>
        <v>BIO-rna --&gt; BIO-varbiom</v>
      </c>
    </row>
    <row r="25" customFormat="false" ht="12.8" hidden="false" customHeight="false" outlineLevel="0" collapsed="false">
      <c r="A25" s="4" t="s">
        <v>40</v>
      </c>
      <c r="B25" s="0" t="str">
        <f aca="false">"BIO-carb --&gt; " &amp; $B$8</f>
        <v>BIO-carb --&gt; BIO-varbiom</v>
      </c>
    </row>
    <row r="27" customFormat="false" ht="12.8" hidden="false" customHeight="false" outlineLevel="0" collapsed="false">
      <c r="A27" s="1" t="s">
        <v>41</v>
      </c>
    </row>
    <row r="28" customFormat="false" ht="12.8" hidden="false" customHeight="false" outlineLevel="0" collapsed="false">
      <c r="A28" s="4" t="s">
        <v>42</v>
      </c>
      <c r="B28" s="0" t="s">
        <v>43</v>
      </c>
    </row>
    <row r="29" customFormat="false" ht="12.8" hidden="false" customHeight="false" outlineLevel="0" collapsed="false">
      <c r="A29" s="4" t="s">
        <v>44</v>
      </c>
      <c r="B29" s="0" t="s">
        <v>45</v>
      </c>
    </row>
    <row r="30" customFormat="false" ht="12.8" hidden="false" customHeight="false" outlineLevel="0" collapsed="false">
      <c r="A30" s="4" t="s">
        <v>46</v>
      </c>
      <c r="B30" s="0" t="s">
        <v>47</v>
      </c>
    </row>
    <row r="31" customFormat="false" ht="12.8" hidden="false" customHeight="false" outlineLevel="0" collapsed="false">
      <c r="A31" s="4" t="s">
        <v>48</v>
      </c>
      <c r="B31" s="0" t="s">
        <v>49</v>
      </c>
    </row>
    <row r="32" customFormat="false" ht="12.8" hidden="false" customHeight="false" outlineLevel="0" collapsed="false">
      <c r="A32" s="4" t="s">
        <v>50</v>
      </c>
      <c r="B32" s="0" t="s">
        <v>51</v>
      </c>
    </row>
    <row r="34" customFormat="false" ht="12.8" hidden="false" customHeight="false" outlineLevel="0" collapsed="false">
      <c r="A34" s="1" t="s">
        <v>52</v>
      </c>
    </row>
    <row r="35" customFormat="false" ht="12.8" hidden="false" customHeight="false" outlineLevel="0" collapsed="false">
      <c r="A35" s="4" t="s">
        <v>53</v>
      </c>
      <c r="B35" s="0" t="str">
        <f aca="false">_xlfn.CONCAT(H37:H42) &amp; " --&gt; BIO-carb"</f>
        <v>0.275869 BIO-mannan_c + 0.385281 BIO-13BDglucan_en + 0.10139 BIO-16BDglucan_en + 0.011415 BIO-chtn_c + 0.206388 BIO-glycogen_c + 0.019656 BIO-tre_c --&gt; BIO-carb</v>
      </c>
    </row>
    <row r="36" customFormat="false" ht="12.8" hidden="false" customHeight="false" outlineLevel="0" collapsed="false">
      <c r="C36" s="1" t="s">
        <v>13</v>
      </c>
      <c r="D36" s="1" t="s">
        <v>54</v>
      </c>
      <c r="E36" s="1" t="s">
        <v>55</v>
      </c>
      <c r="F36" s="1" t="s">
        <v>56</v>
      </c>
      <c r="G36" s="1" t="s">
        <v>57</v>
      </c>
    </row>
    <row r="37" customFormat="false" ht="12.8" hidden="false" customHeight="false" outlineLevel="0" collapsed="false">
      <c r="A37" s="4" t="s">
        <v>58</v>
      </c>
      <c r="B37" s="0" t="str">
        <f aca="false">"MET-" &amp; C37 &amp; " --&gt; " &amp; ROUND(F37/1000,6) &amp; " BIO-" &amp;C37</f>
        <v>MET-mannan_c --&gt; 0.180156 BIO-mannan_c</v>
      </c>
      <c r="C37" s="30" t="s">
        <v>59</v>
      </c>
      <c r="D37" s="31" t="n">
        <v>-0.62393026814313</v>
      </c>
      <c r="E37" s="30" t="s">
        <v>60</v>
      </c>
      <c r="F37" s="30" t="n">
        <v>180.15588</v>
      </c>
      <c r="G37" s="32" t="n">
        <f aca="false">F37*D37/SUMPRODUCT($D$37:$D$42,$F$37:$F$42)</f>
        <v>0.275869191798395</v>
      </c>
      <c r="H37" s="0" t="str">
        <f aca="false">ROUND(G37,6) &amp; " BIO-" &amp; C37 &amp; " + "</f>
        <v>0.275869 BIO-mannan_c +</v>
      </c>
    </row>
    <row r="38" customFormat="false" ht="12.8" hidden="false" customHeight="false" outlineLevel="0" collapsed="false">
      <c r="A38" s="4" t="s">
        <v>61</v>
      </c>
      <c r="B38" s="0" t="str">
        <f aca="false">"MET-" &amp; C38 &amp; " --&gt; " &amp; ROUND(F38/1000,6) &amp; " BIO-" &amp;C38</f>
        <v>MET-13BDglucan_en --&gt; 0.162141 BIO-13BDglucan_en</v>
      </c>
      <c r="C38" s="30" t="s">
        <v>62</v>
      </c>
      <c r="D38" s="31" t="n">
        <v>-0.968205660560579</v>
      </c>
      <c r="E38" s="30" t="s">
        <v>63</v>
      </c>
      <c r="F38" s="30" t="n">
        <v>162.1406</v>
      </c>
      <c r="G38" s="32" t="n">
        <f aca="false">F38*D38/SUMPRODUCT($D$37:$D$42,$F$37:$F$42)</f>
        <v>0.385281449993839</v>
      </c>
      <c r="H38" s="0" t="str">
        <f aca="false">ROUND(G38,6) &amp; " BIO-" &amp; C38 &amp; " + "</f>
        <v>0.385281 BIO-13BDglucan_en +</v>
      </c>
    </row>
    <row r="39" customFormat="false" ht="12.8" hidden="false" customHeight="false" outlineLevel="0" collapsed="false">
      <c r="A39" s="4" t="s">
        <v>64</v>
      </c>
      <c r="B39" s="0" t="str">
        <f aca="false">"MET-" &amp; C39 &amp; " --&gt; " &amp; ROUND(F39/1000,6) &amp; " BIO-" &amp;C39</f>
        <v>MET-16BDglucan_en --&gt; 0.162141 BIO-16BDglucan_en</v>
      </c>
      <c r="C39" s="30" t="s">
        <v>65</v>
      </c>
      <c r="D39" s="31" t="n">
        <v>-0.254790963305416</v>
      </c>
      <c r="E39" s="30" t="s">
        <v>63</v>
      </c>
      <c r="F39" s="30" t="n">
        <v>162.1406</v>
      </c>
      <c r="G39" s="32" t="n">
        <f aca="false">F39*D39/SUMPRODUCT($D$37:$D$42,$F$37:$F$42)</f>
        <v>0.101389855261537</v>
      </c>
      <c r="H39" s="0" t="str">
        <f aca="false">ROUND(G39,6) &amp; " BIO-" &amp; C39 &amp; " + "</f>
        <v>0.10139 BIO-16BDglucan_en +</v>
      </c>
    </row>
    <row r="40" customFormat="false" ht="12.8" hidden="false" customHeight="false" outlineLevel="0" collapsed="false">
      <c r="A40" s="4" t="s">
        <v>66</v>
      </c>
      <c r="B40" s="0" t="str">
        <f aca="false">"MET-" &amp; C40 &amp; " --&gt; " &amp; ROUND(F40/1000,6) &amp; " BIO-" &amp;C40</f>
        <v>MET-chtn_c --&gt; 0.203193 BIO-chtn_c</v>
      </c>
      <c r="C40" s="30" t="s">
        <v>67</v>
      </c>
      <c r="D40" s="31" t="n">
        <v>-0.0228907502852135</v>
      </c>
      <c r="E40" s="30" t="s">
        <v>68</v>
      </c>
      <c r="F40" s="30" t="n">
        <v>203.19252</v>
      </c>
      <c r="G40" s="32" t="n">
        <f aca="false">F40*D40/SUMPRODUCT($D$37:$D$42,$F$37:$F$42)</f>
        <v>0.0114152769020026</v>
      </c>
      <c r="H40" s="0" t="str">
        <f aca="false">ROUND(G40,6) &amp; " BIO-" &amp; C40 &amp; " + "</f>
        <v>0.011415 BIO-chtn_c +</v>
      </c>
    </row>
    <row r="41" customFormat="false" ht="12.8" hidden="false" customHeight="false" outlineLevel="0" collapsed="false">
      <c r="A41" s="4" t="s">
        <v>69</v>
      </c>
      <c r="B41" s="0" t="str">
        <f aca="false">"MET-" &amp; C41 &amp; " --&gt; " &amp; ROUND(F41/1000,6) &amp; " BIO-" &amp;C41</f>
        <v>MET-glycogen_c --&gt; 0.180156 BIO-glycogen_c</v>
      </c>
      <c r="C41" s="30" t="s">
        <v>70</v>
      </c>
      <c r="D41" s="31" t="n">
        <v>-0.466785899918391</v>
      </c>
      <c r="E41" s="30" t="s">
        <v>60</v>
      </c>
      <c r="F41" s="30" t="n">
        <v>180.15588</v>
      </c>
      <c r="G41" s="32" t="n">
        <f aca="false">F41*D41/SUMPRODUCT($D$37:$D$42,$F$37:$F$42)</f>
        <v>0.206388206388206</v>
      </c>
      <c r="H41" s="0" t="str">
        <f aca="false">ROUND(G41,6) &amp; " BIO-" &amp; C41 &amp; " + "</f>
        <v>0.206388 BIO-glycogen_c +</v>
      </c>
    </row>
    <row r="42" customFormat="false" ht="12.8" hidden="false" customHeight="false" outlineLevel="0" collapsed="false">
      <c r="A42" s="4" t="s">
        <v>71</v>
      </c>
      <c r="B42" s="0" t="str">
        <f aca="false">"MET-" &amp; C42 &amp; " --&gt; " &amp; ROUND(F42/1000,6) &amp; " BIO-" &amp;C42</f>
        <v>MET-tre_c --&gt; 0.342296 BIO-tre_c</v>
      </c>
      <c r="C42" s="30" t="s">
        <v>72</v>
      </c>
      <c r="D42" s="31" t="n">
        <v>-0.0233977684161514</v>
      </c>
      <c r="E42" s="30" t="s">
        <v>73</v>
      </c>
      <c r="F42" s="30" t="n">
        <v>342.29648</v>
      </c>
      <c r="G42" s="32" t="n">
        <f aca="false">F42*D42/SUMPRODUCT($D$37:$D$42,$F$37:$F$42)</f>
        <v>0.0196560196560197</v>
      </c>
      <c r="H42" s="0" t="str">
        <f aca="false">ROUND(G42,6) &amp; " BIO-" &amp; C42</f>
        <v>0.019656 BIO-tre_c</v>
      </c>
    </row>
    <row r="44" customFormat="false" ht="12.8" hidden="false" customHeight="false" outlineLevel="0" collapsed="false">
      <c r="A44" s="1" t="s">
        <v>74</v>
      </c>
    </row>
    <row r="45" customFormat="false" ht="12.8" hidden="false" customHeight="false" outlineLevel="0" collapsed="false">
      <c r="A45" s="4" t="s">
        <v>75</v>
      </c>
      <c r="B45" s="0" t="s">
        <v>76</v>
      </c>
    </row>
    <row r="46" customFormat="false" ht="12.8" hidden="false" customHeight="false" outlineLevel="0" collapsed="false">
      <c r="C46" s="1" t="s">
        <v>13</v>
      </c>
      <c r="D46" s="1" t="s">
        <v>54</v>
      </c>
      <c r="E46" s="1" t="s">
        <v>55</v>
      </c>
      <c r="F46" s="1" t="s">
        <v>56</v>
      </c>
      <c r="G46" s="1" t="s">
        <v>57</v>
      </c>
      <c r="I46" s="1" t="s">
        <v>77</v>
      </c>
    </row>
    <row r="47" customFormat="false" ht="12.8" hidden="false" customHeight="false" outlineLevel="0" collapsed="false">
      <c r="A47" s="4" t="s">
        <v>78</v>
      </c>
      <c r="B47" s="0" t="str">
        <f aca="false">"MET-" &amp; C47 &amp; " --&gt; " &amp; ROUND(I47/1000,6) &amp; " BIO-" &amp; C47 &amp; " + MET-ppi_c"</f>
        <v>MET-atp_c --&gt; 0.328198 BIO-atp_c + MET-ppi_c</v>
      </c>
      <c r="C47" s="33" t="s">
        <v>79</v>
      </c>
      <c r="D47" s="34" t="n">
        <v>-0.0420108491332355</v>
      </c>
      <c r="E47" s="33" t="s">
        <v>80</v>
      </c>
      <c r="F47" s="35" t="n">
        <v>503.149263</v>
      </c>
      <c r="G47" s="36" t="n">
        <f aca="false">D47 * I47 / SUMPRODUCT($D$47:$D$50, $I$47:$I$50)</f>
        <v>0.240378844669877</v>
      </c>
      <c r="H47" s="0" t="str">
        <f aca="false">ROUND(G47,6) &amp; " BIO-" &amp; C47 &amp; " + "</f>
        <v>0.240379 BIO-atp_c +</v>
      </c>
      <c r="I47" s="37" t="n">
        <f aca="false">F47 - 174.951262</f>
        <v>328.198001</v>
      </c>
    </row>
    <row r="48" customFormat="false" ht="12.8" hidden="false" customHeight="false" outlineLevel="0" collapsed="false">
      <c r="A48" s="4" t="s">
        <v>81</v>
      </c>
      <c r="B48" s="0" t="str">
        <f aca="false">"MET-" &amp; C48 &amp; " --&gt; " &amp; ROUND(I48/1000,6) &amp; " BIO-" &amp; C48 &amp; " + MET-ppi_c"</f>
        <v>MET-ctp_c --&gt; 0.304173 BIO-ctp_c + MET-ppi_c</v>
      </c>
      <c r="C48" s="33" t="s">
        <v>82</v>
      </c>
      <c r="D48" s="34" t="n">
        <v>-0.0408232066260222</v>
      </c>
      <c r="E48" s="33" t="s">
        <v>83</v>
      </c>
      <c r="F48" s="35" t="n">
        <v>479.124563</v>
      </c>
      <c r="G48" s="36" t="n">
        <f aca="false">D48 * I48 / SUMPRODUCT($D$47:$D$50, $I$47:$I$50)</f>
        <v>0.216484625357821</v>
      </c>
      <c r="H48" s="0" t="str">
        <f aca="false">ROUND(G48,6) &amp; " BIO-" &amp; C48 &amp; " + "</f>
        <v>0.216485 BIO-ctp_c +</v>
      </c>
      <c r="I48" s="37" t="n">
        <f aca="false">F48 - 174.951262</f>
        <v>304.173301</v>
      </c>
    </row>
    <row r="49" customFormat="false" ht="12.8" hidden="false" customHeight="false" outlineLevel="0" collapsed="false">
      <c r="A49" s="4" t="s">
        <v>84</v>
      </c>
      <c r="B49" s="0" t="str">
        <f aca="false">"MET-" &amp; C49 &amp; " --&gt; " &amp; ROUND(I49/1000,6) &amp; " BIO-" &amp; C49 &amp; " + MET-ppi_c"</f>
        <v>MET-gtp_c --&gt; 0.344197 BIO-gtp_c + MET-ppi_c</v>
      </c>
      <c r="C49" s="33" t="s">
        <v>85</v>
      </c>
      <c r="D49" s="34" t="n">
        <v>-0.0420108491332355</v>
      </c>
      <c r="E49" s="33" t="s">
        <v>86</v>
      </c>
      <c r="F49" s="35" t="n">
        <v>519.148663</v>
      </c>
      <c r="G49" s="36" t="n">
        <f aca="false">D49 * I49 / SUMPRODUCT($D$47:$D$50, $I$47:$I$50)</f>
        <v>0.252097128375728</v>
      </c>
      <c r="H49" s="0" t="str">
        <f aca="false">ROUND(G49,6) &amp; " BIO-" &amp; C49 &amp; " + "</f>
        <v>0.252097 BIO-gtp_c +</v>
      </c>
      <c r="I49" s="37" t="n">
        <f aca="false">F49 - 174.951262</f>
        <v>344.197401</v>
      </c>
    </row>
    <row r="50" customFormat="false" ht="12.8" hidden="false" customHeight="false" outlineLevel="0" collapsed="false">
      <c r="A50" s="4" t="s">
        <v>87</v>
      </c>
      <c r="B50" s="0" t="str">
        <f aca="false">"MET-" &amp; C50 &amp; " --&gt; " &amp; ROUND(I50/1000,6) &amp; " BIO-" &amp; C50 &amp; " + MET-ppi_c"</f>
        <v>MET-utp_c --&gt; 0.305158 BIO-utp_c + MET-ppi_c</v>
      </c>
      <c r="C50" s="33" t="s">
        <v>88</v>
      </c>
      <c r="D50" s="34" t="n">
        <v>-0.0547051344545771</v>
      </c>
      <c r="E50" s="33" t="s">
        <v>89</v>
      </c>
      <c r="F50" s="35" t="n">
        <v>480.109323</v>
      </c>
      <c r="G50" s="36" t="n">
        <f aca="false">D50 * I50 / SUMPRODUCT($D$47:$D$50, $I$47:$I$50)</f>
        <v>0.291039401596573</v>
      </c>
      <c r="H50" s="0" t="str">
        <f aca="false">ROUND(G50,6) &amp; " BIO-" &amp; C50</f>
        <v>0.291039 BIO-utp_c</v>
      </c>
      <c r="I50" s="37" t="n">
        <f aca="false">F50 - 174.951262</f>
        <v>305.158061</v>
      </c>
    </row>
    <row r="51" customFormat="false" ht="12.8" hidden="false" customHeight="false" outlineLevel="0" collapsed="false">
      <c r="A51" s="4" t="s">
        <v>90</v>
      </c>
      <c r="B51" s="0" t="str">
        <f aca="false">_xlfn.CONCAT(H47:H50) &amp; " --&gt; BIO-trna"</f>
        <v>0.240379 BIO-atp_c + 0.216485 BIO-ctp_c + 0.252097 BIO-gtp_c + 0.291039 BIO-utp_c --&gt; BIO-trna</v>
      </c>
      <c r="G51" s="38"/>
    </row>
    <row r="52" customFormat="false" ht="12.8" hidden="false" customHeight="false" outlineLevel="0" collapsed="false">
      <c r="A52" s="4" t="s">
        <v>91</v>
      </c>
      <c r="B52" s="0" t="str">
        <f aca="false">_xlfn.CONCAT(H47:H50) &amp; " --&gt; BIO-mrna"</f>
        <v>0.240379 BIO-atp_c + 0.216485 BIO-ctp_c + 0.252097 BIO-gtp_c + 0.291039 BIO-utp_c --&gt; BIO-mrna</v>
      </c>
    </row>
    <row r="53" customFormat="false" ht="12.8" hidden="false" customHeight="false" outlineLevel="0" collapsed="false">
      <c r="A53" s="4" t="s">
        <v>92</v>
      </c>
      <c r="B53" s="4" t="str">
        <f aca="false">_xlfn.CONCAT(H47:H50) &amp; " --&gt; BIO-rrna"</f>
        <v>0.240379 BIO-atp_c +0.216485 BIO-ctp_c +0.252097 BIO-gtp_c +0.291039 BIO-utp_c --&gt; BIO-rrna</v>
      </c>
    </row>
    <row r="55" customFormat="false" ht="12.8" hidden="false" customHeight="false" outlineLevel="0" collapsed="false">
      <c r="A55" s="1" t="s">
        <v>93</v>
      </c>
    </row>
    <row r="56" customFormat="false" ht="12.8" hidden="false" customHeight="false" outlineLevel="0" collapsed="false">
      <c r="A56" s="4" t="s">
        <v>94</v>
      </c>
      <c r="B56" s="0" t="str">
        <f aca="false">_xlfn.CONCAT(H58:H70) &amp; " --&gt; BIO-lipid"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57" customFormat="false" ht="12.8" hidden="false" customHeight="false" outlineLevel="0" collapsed="false">
      <c r="C57" s="1" t="s">
        <v>13</v>
      </c>
      <c r="D57" s="1" t="s">
        <v>54</v>
      </c>
      <c r="E57" s="1" t="s">
        <v>55</v>
      </c>
      <c r="F57" s="1" t="s">
        <v>56</v>
      </c>
      <c r="G57" s="1" t="s">
        <v>57</v>
      </c>
    </row>
    <row r="58" customFormat="false" ht="12.8" hidden="false" customHeight="false" outlineLevel="0" collapsed="false">
      <c r="A58" s="0" t="s">
        <v>95</v>
      </c>
      <c r="B58" s="0" t="str">
        <f aca="false">"MET-" &amp; C58 &amp; " --&gt; " &amp; ROUND(F58/1000,6) &amp; " BIO-" &amp;C58</f>
        <v>MET-ergst161_rm --&gt; 0.633041 BIO-ergst161_rm</v>
      </c>
      <c r="C58" s="9" t="s">
        <v>96</v>
      </c>
      <c r="D58" s="39" t="n">
        <v>-0.00615466318335084</v>
      </c>
      <c r="E58" s="9" t="s">
        <v>97</v>
      </c>
      <c r="F58" s="40" t="n">
        <v>633.04128</v>
      </c>
      <c r="G58" s="41" t="n">
        <f aca="false">F58*D58/SUMPRODUCT($D$58:$D$70,$F$58:$F$70)</f>
        <v>0.053728245241184</v>
      </c>
      <c r="H58" s="0" t="str">
        <f aca="false">ROUND(G58,6) &amp; " BIO-" &amp; C58 &amp; " + "</f>
        <v>0.053728 BIO-ergst161_rm +</v>
      </c>
    </row>
    <row r="59" customFormat="false" ht="12.8" hidden="false" customHeight="false" outlineLevel="0" collapsed="false">
      <c r="A59" s="0" t="s">
        <v>98</v>
      </c>
      <c r="B59" s="0" t="str">
        <f aca="false">"MET-" &amp; C59 &amp; " --&gt; " &amp; ROUND(F59/1000,6) &amp; " BIO-" &amp;C59</f>
        <v>MET-ergst181_rm --&gt; 0.661094 BIO-ergst181_rm</v>
      </c>
      <c r="C59" s="9" t="s">
        <v>99</v>
      </c>
      <c r="D59" s="39" t="n">
        <v>-0.00225839920385258</v>
      </c>
      <c r="E59" s="9" t="s">
        <v>100</v>
      </c>
      <c r="F59" s="40" t="n">
        <v>661.09444</v>
      </c>
      <c r="G59" s="41" t="n">
        <f aca="false">F59*D59/SUMPRODUCT($D$58:$D$70,$F$58:$F$70)</f>
        <v>0.0205887770905198</v>
      </c>
      <c r="H59" s="0" t="str">
        <f aca="false">ROUND(G59,6) &amp; " BIO-" &amp; C59 &amp; " + "</f>
        <v>0.020589 BIO-ergst181_rm +</v>
      </c>
    </row>
    <row r="60" customFormat="false" ht="12.8" hidden="false" customHeight="false" outlineLevel="0" collapsed="false">
      <c r="A60" s="0" t="s">
        <v>101</v>
      </c>
      <c r="B60" s="0" t="str">
        <f aca="false">"MET-" &amp; C60 &amp; " --&gt; " &amp; ROUND(F60/1000,6) &amp; " BIO-" &amp;C60</f>
        <v>MET-ergst_c --&gt; 0.396648 BIO-ergst_c</v>
      </c>
      <c r="C60" s="9" t="s">
        <v>102</v>
      </c>
      <c r="D60" s="39" t="n">
        <v>-0.0328598938347088</v>
      </c>
      <c r="E60" s="9" t="s">
        <v>103</v>
      </c>
      <c r="F60" s="40" t="n">
        <v>396.64836</v>
      </c>
      <c r="G60" s="41" t="n">
        <f aca="false">F60*D60/SUMPRODUCT($D$58:$D$70,$F$58:$F$70)</f>
        <v>0.179737275350364</v>
      </c>
      <c r="H60" s="0" t="str">
        <f aca="false">ROUND(G60,6) &amp; " BIO-" &amp; C60 &amp; " + "</f>
        <v>0.179737 BIO-ergst_c +</v>
      </c>
    </row>
    <row r="61" customFormat="false" ht="12.8" hidden="false" customHeight="false" outlineLevel="0" collapsed="false">
      <c r="A61" s="0" t="s">
        <v>104</v>
      </c>
      <c r="B61" s="0" t="str">
        <f aca="false">"MET-" &amp; C61 &amp; " --&gt; " &amp; ROUND(F61/1000,6) &amp; " BIO-" &amp;C61</f>
        <v>MET-hdca_c --&gt; 0.255415 BIO-hdca_c</v>
      </c>
      <c r="C61" s="9" t="s">
        <v>105</v>
      </c>
      <c r="D61" s="39" t="n">
        <v>-0.000346114820513805</v>
      </c>
      <c r="E61" s="9" t="s">
        <v>106</v>
      </c>
      <c r="F61" s="40" t="n">
        <v>255.41534</v>
      </c>
      <c r="G61" s="41" t="n">
        <f aca="false">F61*D61/SUMPRODUCT($D$58:$D$70,$F$58:$F$70)</f>
        <v>0.00121908365377226</v>
      </c>
      <c r="H61" s="0" t="str">
        <f aca="false">ROUND(G61,6) &amp; " BIO-" &amp; C61 &amp; " + "</f>
        <v>0.001219 BIO-hdca_c +</v>
      </c>
    </row>
    <row r="62" customFormat="false" ht="12.8" hidden="false" customHeight="false" outlineLevel="0" collapsed="false">
      <c r="A62" s="0" t="s">
        <v>107</v>
      </c>
      <c r="B62" s="0" t="str">
        <f aca="false">"MET-" &amp; C62 &amp; " --&gt; " &amp; ROUND(F62/1000,6) &amp; " BIO-" &amp;C62</f>
        <v>MET-hdcea_c --&gt; 0.253399 BIO-hdcea_c</v>
      </c>
      <c r="C62" s="9" t="s">
        <v>108</v>
      </c>
      <c r="D62" s="39" t="n">
        <v>-0.00101485809872084</v>
      </c>
      <c r="E62" s="9" t="s">
        <v>109</v>
      </c>
      <c r="F62" s="40" t="n">
        <v>253.39946</v>
      </c>
      <c r="G62" s="41" t="n">
        <f aca="false">F62*D62/SUMPRODUCT($D$58:$D$70,$F$58:$F$70)</f>
        <v>0.00354631526801112</v>
      </c>
      <c r="H62" s="0" t="str">
        <f aca="false">ROUND(G62,6) &amp; " BIO-" &amp; C62 &amp; " + "</f>
        <v>0.003546 BIO-hdcea_c +</v>
      </c>
    </row>
    <row r="63" customFormat="false" ht="12.8" hidden="false" customHeight="false" outlineLevel="0" collapsed="false">
      <c r="A63" s="0" t="s">
        <v>110</v>
      </c>
      <c r="B63" s="0" t="str">
        <f aca="false">"MET-" &amp; C63 &amp; " --&gt; " &amp; ROUND(F63/1000,6) &amp; " BIO-" &amp;C63</f>
        <v>MET-ocdca_c --&gt; 0.283469 BIO-ocdca_c</v>
      </c>
      <c r="C63" s="9" t="s">
        <v>111</v>
      </c>
      <c r="D63" s="39" t="n">
        <v>-9.64177000002742E-005</v>
      </c>
      <c r="E63" s="9" t="s">
        <v>112</v>
      </c>
      <c r="F63" s="40" t="n">
        <v>283.4685</v>
      </c>
      <c r="G63" s="41" t="n">
        <f aca="false">F63*D63/SUMPRODUCT($D$58:$D$70,$F$58:$F$70)</f>
        <v>0.000376901536523226</v>
      </c>
      <c r="H63" s="0" t="str">
        <f aca="false">ROUND(G63,6) &amp; " BIO-" &amp; C63 &amp; " + "</f>
        <v>0.000377 BIO-ocdca_c +</v>
      </c>
    </row>
    <row r="64" customFormat="false" ht="12.8" hidden="false" customHeight="false" outlineLevel="0" collapsed="false">
      <c r="A64" s="0" t="s">
        <v>113</v>
      </c>
      <c r="B64" s="0" t="str">
        <f aca="false">"MET-" &amp; C64 &amp; " --&gt; " &amp; ROUND(F64/1000,6) &amp; " BIO-" &amp;C64</f>
        <v>MET-ocdcea_c --&gt; 0.281453 BIO-ocdcea_c</v>
      </c>
      <c r="C64" s="9" t="s">
        <v>114</v>
      </c>
      <c r="D64" s="39" t="n">
        <v>-0.00037207343205234</v>
      </c>
      <c r="E64" s="9" t="s">
        <v>115</v>
      </c>
      <c r="F64" s="40" t="n">
        <v>281.45262</v>
      </c>
      <c r="G64" s="41" t="n">
        <f aca="false">F64*D64/SUMPRODUCT($D$58:$D$70,$F$58:$F$70)</f>
        <v>0.00144411005219921</v>
      </c>
      <c r="H64" s="0" t="str">
        <f aca="false">ROUND(G64,6) &amp; " BIO-" &amp; C64 &amp; " + "</f>
        <v>0.001444 BIO-ocdcea_c +</v>
      </c>
    </row>
    <row r="65" customFormat="false" ht="12.8" hidden="false" customHeight="false" outlineLevel="0" collapsed="false">
      <c r="A65" s="0" t="s">
        <v>116</v>
      </c>
      <c r="B65" s="0" t="str">
        <f aca="false">"MET-" &amp; C65 &amp; " --&gt; " &amp; ROUND(F65/1000,6) &amp; " BIO-" &amp;C65</f>
        <v>MET-pail_c --&gt; 0.821351 BIO-pail_c</v>
      </c>
      <c r="C65" s="9" t="s">
        <v>117</v>
      </c>
      <c r="D65" s="39" t="n">
        <v>-0.00854161932053711</v>
      </c>
      <c r="E65" s="9" t="s">
        <v>118</v>
      </c>
      <c r="F65" s="40" t="n">
        <v>821.350569418454</v>
      </c>
      <c r="G65" s="41" t="n">
        <f aca="false">F65*D65/SUMPRODUCT($D$58:$D$70,$F$58:$F$70)</f>
        <v>0.0967464659379406</v>
      </c>
      <c r="H65" s="0" t="str">
        <f aca="false">ROUND(G65,6) &amp; " BIO-" &amp; C65 &amp; " + "</f>
        <v>0.096746 BIO-pail_c +</v>
      </c>
    </row>
    <row r="66" customFormat="false" ht="12.8" hidden="false" customHeight="false" outlineLevel="0" collapsed="false">
      <c r="A66" s="0" t="s">
        <v>119</v>
      </c>
      <c r="B66" s="0" t="str">
        <f aca="false">"MET-" &amp; C66 &amp; " --&gt; " &amp; ROUND(F66/1000,6) &amp; " BIO-" &amp;C66</f>
        <v>MET-pc_c --&gt; 0.745367 BIO-pc_c</v>
      </c>
      <c r="C66" s="9" t="s">
        <v>120</v>
      </c>
      <c r="D66" s="39" t="n">
        <v>-0.0318709943475266</v>
      </c>
      <c r="E66" s="9" t="s">
        <v>121</v>
      </c>
      <c r="F66" s="40" t="n">
        <v>745.367449418454</v>
      </c>
      <c r="G66" s="41" t="n">
        <f aca="false">F66*D66/SUMPRODUCT($D$58:$D$70,$F$58:$F$70)</f>
        <v>0.327591308872206</v>
      </c>
      <c r="H66" s="0" t="str">
        <f aca="false">ROUND(G66,6) &amp; " BIO-" &amp; C66 &amp; " + "</f>
        <v>0.327591 BIO-pc_c +</v>
      </c>
    </row>
    <row r="67" customFormat="false" ht="12.8" hidden="false" customHeight="false" outlineLevel="0" collapsed="false">
      <c r="A67" s="0" t="s">
        <v>122</v>
      </c>
      <c r="B67" s="0" t="str">
        <f aca="false">"MET-" &amp; C67 &amp; " --&gt; " &amp; ROUND(F67/1000,6) &amp; " BIO-" &amp;C67</f>
        <v>MET-pe_c --&gt; 0.703288 BIO-pe_c</v>
      </c>
      <c r="C67" s="9" t="s">
        <v>123</v>
      </c>
      <c r="D67" s="39" t="n">
        <v>-0.00856510568335769</v>
      </c>
      <c r="E67" s="9" t="s">
        <v>124</v>
      </c>
      <c r="F67" s="40" t="n">
        <v>703.287709418454</v>
      </c>
      <c r="G67" s="41" t="n">
        <f aca="false">F67*D67/SUMPRODUCT($D$58:$D$70,$F$58:$F$70)</f>
        <v>0.0830676814488396</v>
      </c>
      <c r="H67" s="0" t="str">
        <f aca="false">ROUND(G67,6) &amp; " BIO-" &amp; C67 &amp; " + "</f>
        <v>0.083068 BIO-pe_c +</v>
      </c>
    </row>
    <row r="68" customFormat="false" ht="12.8" hidden="false" customHeight="false" outlineLevel="0" collapsed="false">
      <c r="A68" s="0" t="s">
        <v>125</v>
      </c>
      <c r="B68" s="0" t="str">
        <f aca="false">"MET-" &amp; C68 &amp; " --&gt; " &amp; ROUND(F68/1000,6) &amp; " BIO-" &amp;C68</f>
        <v>MET-ps_c --&gt; 0.745281 BIO-ps_c</v>
      </c>
      <c r="C68" s="9" t="s">
        <v>126</v>
      </c>
      <c r="D68" s="39" t="n">
        <v>-0.00735617606027733</v>
      </c>
      <c r="E68" s="9" t="s">
        <v>127</v>
      </c>
      <c r="F68" s="40" t="n">
        <v>745.280529418454</v>
      </c>
      <c r="G68" s="41" t="n">
        <f aca="false">F68*D68/SUMPRODUCT($D$58:$D$70,$F$58:$F$70)</f>
        <v>0.0756028600751551</v>
      </c>
      <c r="H68" s="0" t="str">
        <f aca="false">ROUND(G68,6) &amp; " BIO-" &amp; C68 &amp; " + "</f>
        <v>0.075603 BIO-ps_c +</v>
      </c>
    </row>
    <row r="69" customFormat="false" ht="12.8" hidden="false" customHeight="false" outlineLevel="0" collapsed="false">
      <c r="A69" s="0" t="s">
        <v>128</v>
      </c>
      <c r="B69" s="0" t="str">
        <f aca="false">"MET-" &amp; C69 &amp; " --&gt; " &amp; ROUND(F69/1000,6) &amp; " BIO-" &amp;C69</f>
        <v>MET-tag_c --&gt; 0.824316 BIO-tag_c</v>
      </c>
      <c r="C69" s="9" t="s">
        <v>129</v>
      </c>
      <c r="D69" s="39" t="n">
        <v>-0.00847610472951128</v>
      </c>
      <c r="E69" s="9" t="s">
        <v>130</v>
      </c>
      <c r="F69" s="40" t="n">
        <v>824.315501127681</v>
      </c>
      <c r="G69" s="41" t="n">
        <f aca="false">F69*D69/SUMPRODUCT($D$58:$D$70,$F$58:$F$70)</f>
        <v>0.0963509754732843</v>
      </c>
      <c r="H69" s="0" t="str">
        <f aca="false">ROUND(G69,6) &amp; " BIO-" &amp; C69 &amp; " + "</f>
        <v>0.096351 BIO-tag_c +</v>
      </c>
    </row>
    <row r="70" customFormat="false" ht="12.8" hidden="false" customHeight="false" outlineLevel="0" collapsed="false">
      <c r="A70" s="0" t="s">
        <v>131</v>
      </c>
      <c r="B70" s="0" t="str">
        <f aca="false">"MET-" &amp; C70 &amp; " --&gt; " &amp; ROUND(F70/1000,6) &amp; " BIO-" &amp;C70</f>
        <v>MET-ipc_g --&gt; 0.915263 BIO-ipc_g</v>
      </c>
      <c r="C70" s="9" t="s">
        <v>132</v>
      </c>
      <c r="D70" s="39" t="n">
        <v>-0.00475377693945438</v>
      </c>
      <c r="E70" s="9" t="s">
        <v>133</v>
      </c>
      <c r="F70" s="40" t="n">
        <v>915.263442</v>
      </c>
      <c r="G70" s="41" t="n">
        <f aca="false">F70*D70/SUMPRODUCT($D$58:$D$70,$F$58:$F$70)</f>
        <v>0.06</v>
      </c>
      <c r="H70" s="0" t="str">
        <f aca="false">ROUND(G70,6) &amp; " BIO-" &amp; C70</f>
        <v>0.06 BIO-ipc_g</v>
      </c>
    </row>
    <row r="72" customFormat="false" ht="12.8" hidden="false" customHeight="false" outlineLevel="0" collapsed="false">
      <c r="A72" s="1" t="s">
        <v>134</v>
      </c>
    </row>
    <row r="73" customFormat="false" ht="12.8" hidden="false" customHeight="false" outlineLevel="0" collapsed="false">
      <c r="A73" s="0" t="s">
        <v>135</v>
      </c>
      <c r="B73" s="0" t="str">
        <f aca="false">_xlfn.CONCAT(H75:H78) &amp; " --&gt; BIO-dna"</f>
        <v>0.302676 BIO-datp_c + 0.188596 BIO-dctp_c + 0.21479 BIO-dgtp_c + 0.293938 BIO-dttp_c --&gt; BIO-dna</v>
      </c>
    </row>
    <row r="74" customFormat="false" ht="12.8" hidden="false" customHeight="false" outlineLevel="0" collapsed="false">
      <c r="C74" s="1" t="s">
        <v>13</v>
      </c>
      <c r="D74" s="1" t="s">
        <v>54</v>
      </c>
      <c r="E74" s="1" t="s">
        <v>55</v>
      </c>
      <c r="F74" s="1" t="s">
        <v>56</v>
      </c>
      <c r="G74" s="1" t="s">
        <v>57</v>
      </c>
      <c r="I74" s="1" t="s">
        <v>77</v>
      </c>
    </row>
    <row r="75" customFormat="false" ht="12.8" hidden="false" customHeight="false" outlineLevel="0" collapsed="false">
      <c r="A75" s="0" t="s">
        <v>136</v>
      </c>
      <c r="B75" s="0" t="str">
        <f aca="false">"MET-" &amp; C75 &amp; " --&gt; " &amp; ROUND(I75/1000,6) &amp; " BIO-" &amp; C75 &amp; " + MET-ppi_c"</f>
        <v>MET-datp_c --&gt; 0.312199 BIO-datp_c + MET-ppi_c</v>
      </c>
      <c r="C75" s="12" t="s">
        <v>137</v>
      </c>
      <c r="D75" s="42" t="n">
        <v>-0.0038897789986954</v>
      </c>
      <c r="E75" s="12" t="s">
        <v>138</v>
      </c>
      <c r="F75" s="43" t="n">
        <v>487.149863</v>
      </c>
      <c r="G75" s="44" t="n">
        <f aca="false">D75 * I75 / SUMPRODUCT($D$75:$D$78, $I$75:$I$78)</f>
        <v>0.30267619979511</v>
      </c>
      <c r="H75" s="0" t="str">
        <f aca="false">ROUND(G75,6) &amp; " BIO-" &amp; C75 &amp; " + "</f>
        <v>0.302676 BIO-datp_c +</v>
      </c>
      <c r="I75" s="37" t="n">
        <f aca="false">F75 - 174.951262</f>
        <v>312.198601</v>
      </c>
    </row>
    <row r="76" customFormat="false" ht="12.8" hidden="false" customHeight="false" outlineLevel="0" collapsed="false">
      <c r="A76" s="0" t="s">
        <v>139</v>
      </c>
      <c r="B76" s="0" t="str">
        <f aca="false">"MET-" &amp; C76 &amp; " --&gt; " &amp; ROUND(I76/1000,6) &amp; " BIO-" &amp; C76 &amp; " + MET-ppi_c"</f>
        <v>MET-dctp_c --&gt; 0.288174 BIO-dctp_c + MET-ppi_c</v>
      </c>
      <c r="C76" s="12" t="s">
        <v>140</v>
      </c>
      <c r="D76" s="42" t="n">
        <v>-0.00262576371268718</v>
      </c>
      <c r="E76" s="12" t="s">
        <v>141</v>
      </c>
      <c r="F76" s="43" t="n">
        <v>463.125163</v>
      </c>
      <c r="G76" s="44" t="n">
        <f aca="false">D76 * I76 / SUMPRODUCT($D$75:$D$78, $I$75:$I$78)</f>
        <v>0.188596088244168</v>
      </c>
      <c r="H76" s="0" t="str">
        <f aca="false">ROUND(G76,6) &amp; " BIO-" &amp; C76 &amp; " + "</f>
        <v>0.188596 BIO-dctp_c +</v>
      </c>
      <c r="I76" s="37" t="n">
        <f aca="false">F76 - 174.951262</f>
        <v>288.173901</v>
      </c>
    </row>
    <row r="77" customFormat="false" ht="12.8" hidden="false" customHeight="false" outlineLevel="0" collapsed="false">
      <c r="A77" s="0" t="s">
        <v>142</v>
      </c>
      <c r="B77" s="0" t="str">
        <f aca="false">"MET-" &amp; C77 &amp; " --&gt; " &amp; ROUND(I77/1000,6) &amp; " BIO-" &amp; C77 &amp; " + MET-ppi_c"</f>
        <v>MET-dgtp_c --&gt; 0.328198 BIO-dgtp_c + MET-ppi_c</v>
      </c>
      <c r="C77" s="12" t="s">
        <v>143</v>
      </c>
      <c r="D77" s="42" t="n">
        <v>-0.00262576371268718</v>
      </c>
      <c r="E77" s="12" t="s">
        <v>80</v>
      </c>
      <c r="F77" s="43" t="n">
        <v>503.149263</v>
      </c>
      <c r="G77" s="44" t="n">
        <f aca="false">D77 * I77 / SUMPRODUCT($D$75:$D$78, $I$75:$I$78)</f>
        <v>0.214789954757754</v>
      </c>
      <c r="H77" s="0" t="str">
        <f aca="false">ROUND(G77,6) &amp; " BIO-" &amp; C77 &amp; " + "</f>
        <v>0.21479 BIO-dgtp_c +</v>
      </c>
      <c r="I77" s="37" t="n">
        <f aca="false">F77 - 174.951262</f>
        <v>328.198001</v>
      </c>
    </row>
    <row r="78" customFormat="false" ht="12.8" hidden="false" customHeight="false" outlineLevel="0" collapsed="false">
      <c r="A78" s="0" t="s">
        <v>144</v>
      </c>
      <c r="B78" s="0" t="str">
        <f aca="false">"MET-" &amp; C78 &amp; " --&gt; " &amp; ROUND(I78/1000,6) &amp; " BIO-" &amp; C78 &amp; " + MET-ppi_c"</f>
        <v>MET-dttp_c --&gt; 0.303185 BIO-dttp_c + MET-ppi_c</v>
      </c>
      <c r="C78" s="12" t="s">
        <v>145</v>
      </c>
      <c r="D78" s="42" t="n">
        <v>-0.0038897789986954</v>
      </c>
      <c r="E78" s="12" t="s">
        <v>146</v>
      </c>
      <c r="F78" s="43" t="n">
        <v>478.136503</v>
      </c>
      <c r="G78" s="44" t="n">
        <f aca="false">D78 * I78 / SUMPRODUCT($D$75:$D$78, $I$75:$I$78)</f>
        <v>0.293937757202969</v>
      </c>
      <c r="H78" s="0" t="str">
        <f aca="false">ROUND(G78,6) &amp; " BIO-" &amp; C78</f>
        <v>0.293938 BIO-dttp_c</v>
      </c>
      <c r="I78" s="37" t="n">
        <f aca="false">F78 - 174.951262</f>
        <v>303.185241</v>
      </c>
    </row>
    <row r="79" customFormat="false" ht="12.8" hidden="false" customHeight="false" outlineLevel="0" collapsed="false">
      <c r="G79" s="38"/>
    </row>
    <row r="80" customFormat="false" ht="12.8" hidden="false" customHeight="false" outlineLevel="0" collapsed="false">
      <c r="A80" s="1" t="s">
        <v>147</v>
      </c>
    </row>
    <row r="81" customFormat="false" ht="12.8" hidden="false" customHeight="false" outlineLevel="0" collapsed="false">
      <c r="A81" s="0" t="s">
        <v>148</v>
      </c>
      <c r="B81" s="0" t="str">
        <f aca="false">_xlfn.CONCAT(H83:H89) &amp; " --&gt; BIO-metal"</f>
        <v>0.002033 BIO-ca2_c + 0.000285 BIO-cu2_c + 0.001464 BIO-fe2_c + 0.93097 BIO-k_c + 0.060981 BIO-mg2_c + 0.000203 BIO-mn2_c + 0.004065 BIO-zn2_c --&gt; BIO-metal</v>
      </c>
    </row>
    <row r="82" customFormat="false" ht="12.8" hidden="false" customHeight="false" outlineLevel="0" collapsed="false">
      <c r="C82" s="1" t="s">
        <v>13</v>
      </c>
      <c r="D82" s="1" t="s">
        <v>54</v>
      </c>
      <c r="E82" s="1" t="s">
        <v>55</v>
      </c>
      <c r="F82" s="1" t="s">
        <v>56</v>
      </c>
      <c r="G82" s="1" t="s">
        <v>57</v>
      </c>
    </row>
    <row r="83" customFormat="false" ht="12.8" hidden="false" customHeight="false" outlineLevel="0" collapsed="false">
      <c r="A83" s="0" t="s">
        <v>149</v>
      </c>
      <c r="B83" s="0" t="str">
        <f aca="false">"MET-" &amp; C83 &amp; " --&gt; " &amp; ROUND(F83/1000,6) &amp; " BIO-" &amp;C83</f>
        <v>MET-ca2_c --&gt; 0.040078 BIO-ca2_c</v>
      </c>
      <c r="C83" s="15" t="s">
        <v>150</v>
      </c>
      <c r="D83" s="45" t="n">
        <v>-0.00128579410545924</v>
      </c>
      <c r="E83" s="15" t="s">
        <v>151</v>
      </c>
      <c r="F83" s="46" t="n">
        <v>40.078</v>
      </c>
      <c r="G83" s="47" t="n">
        <f aca="false">F83*D83/SUMPRODUCT($D$83:$D$89,$F$83:$F$89)</f>
        <v>0.00203268558419384</v>
      </c>
      <c r="H83" s="0" t="str">
        <f aca="false">ROUND(G83,6) &amp; " BIO-" &amp; C83 &amp; " + "</f>
        <v>0.002033 BIO-ca2_c +</v>
      </c>
    </row>
    <row r="84" customFormat="false" ht="12.8" hidden="false" customHeight="false" outlineLevel="0" collapsed="false">
      <c r="A84" s="0" t="s">
        <v>152</v>
      </c>
      <c r="B84" s="0" t="str">
        <f aca="false">"MET-" &amp; C84 &amp; " --&gt; " &amp; ROUND(F84/1000,6) &amp; " BIO-" &amp;C84</f>
        <v>MET-cu2_c --&gt; 0.063546 BIO-cu2_c</v>
      </c>
      <c r="C84" s="15" t="s">
        <v>153</v>
      </c>
      <c r="D84" s="45" t="n">
        <v>-0.000113531738617747</v>
      </c>
      <c r="E84" s="15" t="s">
        <v>154</v>
      </c>
      <c r="F84" s="46" t="n">
        <v>63.546</v>
      </c>
      <c r="G84" s="47" t="n">
        <f aca="false">F84*D84/SUMPRODUCT($D$83:$D$89,$F$83:$F$89)</f>
        <v>0.000284575981787137</v>
      </c>
      <c r="H84" s="0" t="str">
        <f aca="false">ROUND(G84,6) &amp; " BIO-" &amp; C84 &amp; " + "</f>
        <v>0.000285 BIO-cu2_c +</v>
      </c>
    </row>
    <row r="85" customFormat="false" ht="12.8" hidden="false" customHeight="false" outlineLevel="0" collapsed="false">
      <c r="A85" s="0" t="s">
        <v>155</v>
      </c>
      <c r="B85" s="0" t="str">
        <f aca="false">"MET-" &amp; C85 &amp; " --&gt; " &amp; ROUND(F85/1000,6) &amp; " BIO-" &amp;C85</f>
        <v>MET-fe2_c --&gt; 0.055845 BIO-fe2_c</v>
      </c>
      <c r="C85" s="15" t="s">
        <v>156</v>
      </c>
      <c r="D85" s="45" t="n">
        <v>-0.000664393955308241</v>
      </c>
      <c r="E85" s="15" t="s">
        <v>157</v>
      </c>
      <c r="F85" s="46" t="n">
        <v>55.845</v>
      </c>
      <c r="G85" s="47" t="n">
        <f aca="false">F85*D85/SUMPRODUCT($D$83:$D$89,$F$83:$F$89)</f>
        <v>0.00146353362061956</v>
      </c>
      <c r="H85" s="0" t="str">
        <f aca="false">ROUND(G85,6) &amp; " BIO-" &amp; C85 &amp; " + "</f>
        <v>0.001464 BIO-fe2_c +</v>
      </c>
    </row>
    <row r="86" customFormat="false" ht="12.8" hidden="false" customHeight="false" outlineLevel="0" collapsed="false">
      <c r="A86" s="0" t="s">
        <v>158</v>
      </c>
      <c r="B86" s="0" t="str">
        <f aca="false">"MET-" &amp; C86 &amp; " --&gt; " &amp; ROUND(F86/1000,6) &amp; " BIO-" &amp;C86</f>
        <v>MET-k_c --&gt; 0.039098 BIO-k_c</v>
      </c>
      <c r="C86" s="15" t="s">
        <v>159</v>
      </c>
      <c r="D86" s="45" t="n">
        <v>-0.603649819062125</v>
      </c>
      <c r="E86" s="15" t="s">
        <v>160</v>
      </c>
      <c r="F86" s="46" t="n">
        <v>39.0983</v>
      </c>
      <c r="G86" s="47" t="n">
        <f aca="false">F86*D86/SUMPRODUCT($D$83:$D$89,$F$83:$F$89)</f>
        <v>0.930969997560777</v>
      </c>
      <c r="H86" s="0" t="str">
        <f aca="false">ROUND(G86,6) &amp; " BIO-" &amp; C86 &amp; " + "</f>
        <v>0.93097 BIO-k_c +</v>
      </c>
    </row>
    <row r="87" customFormat="false" ht="12.8" hidden="false" customHeight="false" outlineLevel="0" collapsed="false">
      <c r="A87" s="0" t="s">
        <v>161</v>
      </c>
      <c r="B87" s="0" t="str">
        <f aca="false">"MET-" &amp; C87 &amp; " --&gt; " &amp; ROUND(F87/1000,6) &amp; " BIO-" &amp;C87</f>
        <v>MET-mg2_c --&gt; 0.024305 BIO-mg2_c</v>
      </c>
      <c r="C87" s="15" t="s">
        <v>162</v>
      </c>
      <c r="D87" s="45" t="n">
        <v>-0.0636067346125432</v>
      </c>
      <c r="E87" s="15" t="s">
        <v>163</v>
      </c>
      <c r="F87" s="46" t="n">
        <v>24.305</v>
      </c>
      <c r="G87" s="47" t="n">
        <f aca="false">F87*D87/SUMPRODUCT($D$83:$D$89,$F$83:$F$89)</f>
        <v>0.0609805675258151</v>
      </c>
      <c r="H87" s="0" t="str">
        <f aca="false">ROUND(G87,6) &amp; " BIO-" &amp; C87 &amp; " + "</f>
        <v>0.060981 BIO-mg2_c +</v>
      </c>
    </row>
    <row r="88" customFormat="false" ht="12.8" hidden="false" customHeight="false" outlineLevel="0" collapsed="false">
      <c r="A88" s="0" t="s">
        <v>164</v>
      </c>
      <c r="B88" s="0" t="str">
        <f aca="false">"MET-" &amp; C88 &amp; " --&gt; " &amp; ROUND(F88/1000,6) &amp; " BIO-" &amp;C88</f>
        <v>MET-mn2_c --&gt; 0.054938 BIO-mn2_c</v>
      </c>
      <c r="C88" s="15" t="s">
        <v>165</v>
      </c>
      <c r="D88" s="45" t="n">
        <v>-9.38003110532938E-005</v>
      </c>
      <c r="E88" s="15" t="s">
        <v>166</v>
      </c>
      <c r="F88" s="46" t="n">
        <v>54.938044</v>
      </c>
      <c r="G88" s="47" t="n">
        <f aca="false">F88*D88/SUMPRODUCT($D$83:$D$89,$F$83:$F$89)</f>
        <v>0.000203268558419384</v>
      </c>
      <c r="H88" s="0" t="str">
        <f aca="false">ROUND(G88,6) &amp; " BIO-" &amp; C88 &amp; " + "</f>
        <v>0.000203 BIO-mn2_c +</v>
      </c>
    </row>
    <row r="89" customFormat="false" ht="12.8" hidden="false" customHeight="false" outlineLevel="0" collapsed="false">
      <c r="A89" s="0" t="s">
        <v>167</v>
      </c>
      <c r="B89" s="0" t="str">
        <f aca="false">"MET-" &amp; C89 &amp; " --&gt; " &amp; ROUND(F89/1000,6) &amp; " BIO-" &amp;C89</f>
        <v>MET-zn2_c --&gt; 0.06538 BIO-zn2_c</v>
      </c>
      <c r="C89" s="15" t="s">
        <v>168</v>
      </c>
      <c r="D89" s="45" t="n">
        <v>-0.00157638593326997</v>
      </c>
      <c r="E89" s="15" t="s">
        <v>169</v>
      </c>
      <c r="F89" s="46" t="n">
        <v>65.38</v>
      </c>
      <c r="G89" s="47" t="n">
        <f aca="false">F89*D89/SUMPRODUCT($D$83:$D$89,$F$83:$F$89)</f>
        <v>0.00406537116838767</v>
      </c>
      <c r="H89" s="0" t="str">
        <f aca="false">ROUND(G89,6) &amp; " BIO-" &amp; C89</f>
        <v>0.004065 BIO-zn2_c</v>
      </c>
    </row>
    <row r="91" customFormat="false" ht="12.8" hidden="false" customHeight="false" outlineLevel="0" collapsed="false">
      <c r="A91" s="1" t="s">
        <v>170</v>
      </c>
    </row>
    <row r="92" customFormat="false" ht="12.8" hidden="false" customHeight="false" outlineLevel="0" collapsed="false">
      <c r="A92" s="0" t="s">
        <v>171</v>
      </c>
      <c r="B92" s="0" t="str">
        <f aca="false">_xlfn.CONCAT(H94:H103) &amp; " --&gt; BIO-cofactor"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93" customFormat="false" ht="12.8" hidden="false" customHeight="false" outlineLevel="0" collapsed="false">
      <c r="C93" s="1" t="s">
        <v>13</v>
      </c>
      <c r="D93" s="1" t="s">
        <v>54</v>
      </c>
      <c r="E93" s="1" t="s">
        <v>55</v>
      </c>
      <c r="F93" s="1" t="s">
        <v>56</v>
      </c>
      <c r="G93" s="1" t="s">
        <v>57</v>
      </c>
    </row>
    <row r="94" customFormat="false" ht="12.8" hidden="false" customHeight="false" outlineLevel="0" collapsed="false">
      <c r="A94" s="0" t="s">
        <v>172</v>
      </c>
      <c r="B94" s="0" t="str">
        <f aca="false">"MET-" &amp; C94 &amp; " --&gt; " &amp; ROUND(F94/1000,6) &amp; " BIO-" &amp;C94</f>
        <v>MET-coa_c --&gt; 0.763502 BIO-coa_c</v>
      </c>
      <c r="C94" s="18" t="s">
        <v>173</v>
      </c>
      <c r="D94" s="48" t="n">
        <v>-0.00019</v>
      </c>
      <c r="E94" s="18" t="s">
        <v>174</v>
      </c>
      <c r="F94" s="49" t="n">
        <v>763.502363</v>
      </c>
      <c r="G94" s="50" t="n">
        <f aca="false">F94*D94/SUMPRODUCT($D$94:$D$103,$F$94:$F$103)</f>
        <v>0.0300194099908257</v>
      </c>
      <c r="H94" s="0" t="str">
        <f aca="false">ROUND(G94,6) &amp; " BIO-" &amp; C94 &amp; " + "</f>
        <v>0.030019 BIO-coa_c +</v>
      </c>
    </row>
    <row r="95" customFormat="false" ht="12.8" hidden="false" customHeight="false" outlineLevel="0" collapsed="false">
      <c r="A95" s="0" t="s">
        <v>175</v>
      </c>
      <c r="B95" s="0" t="str">
        <f aca="false">"MET-" &amp; C95 &amp; " --&gt; " &amp; ROUND(F95/1000,6) &amp; " BIO-" &amp;C95</f>
        <v>MET-fad_c --&gt; 0.782526 BIO-fad_c</v>
      </c>
      <c r="C95" s="18" t="s">
        <v>176</v>
      </c>
      <c r="D95" s="48" t="n">
        <v>-1E-005</v>
      </c>
      <c r="E95" s="18" t="s">
        <v>177</v>
      </c>
      <c r="F95" s="49" t="n">
        <v>782.525922</v>
      </c>
      <c r="G95" s="50" t="n">
        <f aca="false">F95*D95/SUMPRODUCT($D$94:$D$103,$F$94:$F$103)</f>
        <v>0.0016193357307173</v>
      </c>
      <c r="H95" s="0" t="str">
        <f aca="false">ROUND(G95,6) &amp; " BIO-" &amp; C95 &amp; " + "</f>
        <v>0.001619 BIO-fad_c +</v>
      </c>
    </row>
    <row r="96" customFormat="false" ht="12.8" hidden="false" customHeight="false" outlineLevel="0" collapsed="false">
      <c r="A96" s="0" t="s">
        <v>178</v>
      </c>
      <c r="B96" s="0" t="str">
        <f aca="false">"MET-" &amp; C96 &amp; " --&gt; " &amp; ROUND(F96/1000,6) &amp; " BIO-" &amp;C96</f>
        <v>MET-hemeA_c --&gt; 0.850821 BIO-hemeA_c</v>
      </c>
      <c r="C96" s="18" t="s">
        <v>179</v>
      </c>
      <c r="D96" s="48" t="n">
        <v>-1E-006</v>
      </c>
      <c r="E96" s="18" t="s">
        <v>180</v>
      </c>
      <c r="F96" s="49" t="n">
        <v>850.82126</v>
      </c>
      <c r="G96" s="50" t="n">
        <f aca="false">F96*D96/SUMPRODUCT($D$94:$D$103,$F$94:$F$103)</f>
        <v>0.000176066405985707</v>
      </c>
      <c r="H96" s="0" t="str">
        <f aca="false">ROUND(G96,6) &amp; " BIO-" &amp; C96 &amp; " + "</f>
        <v>0.000176 BIO-hemeA_c +</v>
      </c>
    </row>
    <row r="97" customFormat="false" ht="12.8" hidden="false" customHeight="false" outlineLevel="0" collapsed="false">
      <c r="A97" s="0" t="s">
        <v>181</v>
      </c>
      <c r="B97" s="0" t="str">
        <f aca="false">"MET-" &amp; C97 &amp; " --&gt; " &amp; ROUND(F97/1000,6) &amp; " BIO-" &amp;C97</f>
        <v>MET-nad_c --&gt; 0.662417 BIO-nad_c</v>
      </c>
      <c r="C97" s="18" t="s">
        <v>182</v>
      </c>
      <c r="D97" s="48" t="n">
        <v>-0.00265</v>
      </c>
      <c r="E97" s="18" t="s">
        <v>183</v>
      </c>
      <c r="F97" s="49" t="n">
        <v>662.417162</v>
      </c>
      <c r="G97" s="50" t="n">
        <f aca="false">F97*D97/SUMPRODUCT($D$94:$D$103,$F$94:$F$103)</f>
        <v>0.363258357916407</v>
      </c>
      <c r="H97" s="0" t="str">
        <f aca="false">ROUND(G97,6) &amp; " BIO-" &amp; C97 &amp; " + "</f>
        <v>0.363258 BIO-nad_c +</v>
      </c>
    </row>
    <row r="98" customFormat="false" ht="12.8" hidden="false" customHeight="false" outlineLevel="0" collapsed="false">
      <c r="A98" s="0" t="s">
        <v>184</v>
      </c>
      <c r="B98" s="0" t="str">
        <f aca="false">"MET-" &amp; C98 &amp; " --&gt; " &amp; ROUND(F98/1000,6) &amp; " BIO-" &amp;C98</f>
        <v>MET-nadh_c --&gt; 0.663425 BIO-nadh_c</v>
      </c>
      <c r="C98" s="18" t="s">
        <v>185</v>
      </c>
      <c r="D98" s="48" t="n">
        <v>-0.00015</v>
      </c>
      <c r="E98" s="18" t="s">
        <v>186</v>
      </c>
      <c r="F98" s="49" t="n">
        <v>663.425102</v>
      </c>
      <c r="G98" s="50" t="n">
        <f aca="false">F98*D98/SUMPRODUCT($D$94:$D$103,$F$94:$F$103)</f>
        <v>0.020593080857519</v>
      </c>
      <c r="H98" s="0" t="str">
        <f aca="false">ROUND(G98,6) &amp; " BIO-" &amp; C98 &amp; " + "</f>
        <v>0.020593 BIO-nadh_c +</v>
      </c>
    </row>
    <row r="99" customFormat="false" ht="12.8" hidden="false" customHeight="false" outlineLevel="0" collapsed="false">
      <c r="A99" s="0" t="s">
        <v>187</v>
      </c>
      <c r="B99" s="0" t="str">
        <f aca="false">"MET-" &amp; C99 &amp; " --&gt; " &amp; ROUND(F99/1000,6) &amp; " BIO-" &amp;C99</f>
        <v>MET-nadp_c --&gt; 0.740381 BIO-nadp_c</v>
      </c>
      <c r="C99" s="18" t="s">
        <v>188</v>
      </c>
      <c r="D99" s="48" t="n">
        <v>-0.00057</v>
      </c>
      <c r="E99" s="18" t="s">
        <v>189</v>
      </c>
      <c r="F99" s="49" t="n">
        <v>740.381183</v>
      </c>
      <c r="G99" s="50" t="n">
        <f aca="false">F99*D99/SUMPRODUCT($D$94:$D$103,$F$94:$F$103)</f>
        <v>0.0873309921188923</v>
      </c>
      <c r="H99" s="0" t="str">
        <f aca="false">ROUND(G99,6) &amp; " BIO-" &amp; C99 &amp; " + "</f>
        <v>0.087331 BIO-nadp_c +</v>
      </c>
    </row>
    <row r="100" customFormat="false" ht="12.8" hidden="false" customHeight="false" outlineLevel="0" collapsed="false">
      <c r="A100" s="0" t="s">
        <v>190</v>
      </c>
      <c r="B100" s="0" t="str">
        <f aca="false">"MET-" &amp; C100 &amp; " --&gt; " &amp; ROUND(F100/1000,6) &amp; " BIO-" &amp;C100</f>
        <v>MET-nadph_c --&gt; 0.741389 BIO-nadph_c</v>
      </c>
      <c r="C100" s="18" t="s">
        <v>191</v>
      </c>
      <c r="D100" s="48" t="n">
        <v>-0.0027</v>
      </c>
      <c r="E100" s="18" t="s">
        <v>192</v>
      </c>
      <c r="F100" s="49" t="n">
        <v>741.389123</v>
      </c>
      <c r="G100" s="50" t="n">
        <f aca="false">F100*D100/SUMPRODUCT($D$94:$D$103,$F$94:$F$103)</f>
        <v>0.414236286800667</v>
      </c>
      <c r="H100" s="0" t="str">
        <f aca="false">ROUND(G100,6) &amp; " BIO-" &amp; C100 &amp; " + "</f>
        <v>0.414236 BIO-nadph_c +</v>
      </c>
    </row>
    <row r="101" customFormat="false" ht="12.8" hidden="false" customHeight="false" outlineLevel="0" collapsed="false">
      <c r="A101" s="0" t="s">
        <v>193</v>
      </c>
      <c r="B101" s="0" t="str">
        <f aca="false">"MET-" &amp; C101 &amp; " --&gt; " &amp; ROUND(F101/1000,6) &amp; " BIO-" &amp;C101</f>
        <v>MET-ribflv_c --&gt; 0.375356 BIO-ribflv_c</v>
      </c>
      <c r="C101" s="18" t="s">
        <v>194</v>
      </c>
      <c r="D101" s="48" t="n">
        <v>-0.00099</v>
      </c>
      <c r="E101" s="18" t="s">
        <v>195</v>
      </c>
      <c r="F101" s="49" t="n">
        <v>375.35596</v>
      </c>
      <c r="G101" s="50" t="n">
        <f aca="false">F101*D101/SUMPRODUCT($D$94:$D$103,$F$94:$F$103)</f>
        <v>0.076898288947422</v>
      </c>
      <c r="H101" s="0" t="str">
        <f aca="false">ROUND(G101,6) &amp; " BIO-" &amp; C101 &amp; " + "</f>
        <v>0.076898 BIO-ribflv_c +</v>
      </c>
    </row>
    <row r="102" customFormat="false" ht="12.8" hidden="false" customHeight="false" outlineLevel="0" collapsed="false">
      <c r="A102" s="0" t="s">
        <v>196</v>
      </c>
      <c r="B102" s="0" t="str">
        <f aca="false">"MET-" &amp; C102 &amp; " --&gt; " &amp; ROUND(F102/1000,6) &amp; " BIO-" &amp;C102</f>
        <v>MET-thf_c --&gt; 0.443413 BIO-thf_c</v>
      </c>
      <c r="C102" s="18" t="s">
        <v>197</v>
      </c>
      <c r="D102" s="48" t="n">
        <v>-6.3E-005</v>
      </c>
      <c r="E102" s="18" t="s">
        <v>198</v>
      </c>
      <c r="F102" s="49" t="n">
        <v>443.41334</v>
      </c>
      <c r="G102" s="50" t="n">
        <f aca="false">F102*D102/SUMPRODUCT($D$94:$D$103,$F$94:$F$103)</f>
        <v>0.00578079368610848</v>
      </c>
      <c r="H102" s="0" t="str">
        <f aca="false">ROUND(G102,6) &amp; " BIO-" &amp; C102 &amp; " + "</f>
        <v>0.005781 BIO-thf_c +</v>
      </c>
    </row>
    <row r="103" customFormat="false" ht="12.8" hidden="false" customHeight="false" outlineLevel="0" collapsed="false">
      <c r="A103" s="0" t="s">
        <v>199</v>
      </c>
      <c r="B103" s="0" t="str">
        <f aca="false">"MET-" &amp; C103 &amp; " --&gt; " &amp; ROUND(F103/1000,6) &amp; " BIO-" &amp;C103</f>
        <v>MET-thmpp_c --&gt; 0.422291 BIO-thmpp_c</v>
      </c>
      <c r="C103" s="18" t="s">
        <v>200</v>
      </c>
      <c r="D103" s="48" t="n">
        <v>-1E-006</v>
      </c>
      <c r="E103" s="18" t="s">
        <v>201</v>
      </c>
      <c r="F103" s="49" t="n">
        <v>422.290562</v>
      </c>
      <c r="G103" s="50" t="n">
        <f aca="false">F103*D103/SUMPRODUCT($D$94:$D$103,$F$94:$F$103)</f>
        <v>8.73875454558158E-005</v>
      </c>
      <c r="H103" s="0" t="str">
        <f aca="false">ROUND(G103,6) &amp; " BIO-" &amp; C103</f>
        <v>0.000087 BIO-thmpp_c</v>
      </c>
    </row>
    <row r="105" customFormat="false" ht="12.8" hidden="false" customHeight="false" outlineLevel="0" collapsed="false">
      <c r="A105" s="1" t="s">
        <v>202</v>
      </c>
    </row>
    <row r="106" customFormat="false" ht="12.8" hidden="false" customHeight="false" outlineLevel="0" collapsed="false">
      <c r="C106" s="1" t="s">
        <v>13</v>
      </c>
      <c r="D106" s="1" t="s">
        <v>54</v>
      </c>
      <c r="E106" s="1" t="s">
        <v>55</v>
      </c>
      <c r="F106" s="1" t="s">
        <v>56</v>
      </c>
      <c r="G106" s="1" t="s">
        <v>57</v>
      </c>
    </row>
    <row r="107" customFormat="false" ht="12.8" hidden="false" customHeight="false" outlineLevel="0" collapsed="false">
      <c r="A107" s="0" t="s">
        <v>203</v>
      </c>
      <c r="B107" s="0" t="str">
        <f aca="false">"MET-" &amp; C107 &amp; " --&gt; " &amp; ROUND(F107/1000,6) &amp; " BIO-so4"</f>
        <v>MET-so4_c --&gt; 0.096063 BIO-so4</v>
      </c>
      <c r="C107" s="51" t="s">
        <v>204</v>
      </c>
      <c r="D107" s="52" t="n">
        <v>-0.0312229450439893</v>
      </c>
      <c r="E107" s="51" t="s">
        <v>205</v>
      </c>
      <c r="F107" s="51" t="n">
        <v>96.0626</v>
      </c>
      <c r="G107" s="53" t="n">
        <v>1</v>
      </c>
    </row>
    <row r="109" customFormat="false" ht="12.8" hidden="false" customHeight="false" outlineLevel="0" collapsed="false">
      <c r="A109" s="1" t="s">
        <v>206</v>
      </c>
    </row>
    <row r="110" customFormat="false" ht="12.8" hidden="false" customHeight="false" outlineLevel="0" collapsed="false">
      <c r="C110" s="1" t="s">
        <v>13</v>
      </c>
      <c r="D110" s="1" t="s">
        <v>54</v>
      </c>
      <c r="E110" s="1" t="s">
        <v>55</v>
      </c>
      <c r="F110" s="1" t="s">
        <v>56</v>
      </c>
      <c r="G110" s="1" t="s">
        <v>57</v>
      </c>
    </row>
    <row r="111" customFormat="false" ht="12.8" hidden="false" customHeight="false" outlineLevel="0" collapsed="false">
      <c r="A111" s="0" t="s">
        <v>207</v>
      </c>
      <c r="B111" s="0" t="str">
        <f aca="false">"MET-" &amp; C111 &amp; " --&gt; " &amp; ROUND(F111/1000,6) &amp; " BIO-pi"</f>
        <v>MET-pi_c --&gt; 0.095979 BIO-pi</v>
      </c>
      <c r="C111" s="54" t="s">
        <v>208</v>
      </c>
      <c r="D111" s="55" t="n">
        <v>-0.105654907187884</v>
      </c>
      <c r="E111" s="54" t="s">
        <v>209</v>
      </c>
      <c r="F111" s="54" t="n">
        <v>95.979301</v>
      </c>
      <c r="G111" s="5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2022-02-19T10:30:27Z</dcterms:modified>
  <cp:revision>1691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