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build_model/input/"/>
    </mc:Choice>
  </mc:AlternateContent>
  <xr:revisionPtr revIDLastSave="0" documentId="13_ncr:1_{D2B7D051-4975-4E40-9649-B494CB6E1062}" xr6:coauthVersionLast="47" xr6:coauthVersionMax="47" xr10:uidLastSave="{00000000-0000-0000-0000-000000000000}"/>
  <bookViews>
    <workbookView xWindow="0" yWindow="760" windowWidth="30240" windowHeight="17240" tabRatio="500" activeTab="1" xr2:uid="{00000000-000D-0000-FFFF-FFFF00000000}"/>
  </bookViews>
  <sheets>
    <sheet name="RBABioRxns" sheetId="1" r:id="rId1"/>
    <sheet name="batch-Rabinowitz" sheetId="5" r:id="rId2"/>
    <sheet name="metaboliteInfo" sheetId="4" r:id="rId3"/>
    <sheet name="RBABiomass" sheetId="7" r:id="rId4"/>
    <sheet name="RBABiomass-HVD" sheetId="3" r:id="rId5"/>
  </sheets>
  <externalReferences>
    <externalReference r:id="rId6"/>
  </externalReferences>
  <definedNames>
    <definedName name="Duplicates_DIY" comment="Returns all values in an array with duplicates (including duplicates) as a column. Case-sensitive by default, but set 2nd argument to false to make it case-insensitive." localSheetId="1">_xlfn.LAMBDA(_xlpm.array,_xlop.match_case,_xlfn.LET(_xlpm.col,_xlfn.TOCOL(_xlpm.array),IF('batch-Rabinowitz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 localSheetId="1">_xlfn.LAMBDA(_xlpm.value,_xlpm.default,IF(_xlpm.value="",_xlpm.default,_xlpm.value))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 localSheetId="1">_xlfn.LAMBDA(_xlpm.element,_xlpm.array,OR(_xlpm.element=_xlpm.array))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localSheetId="1">_xlfn.LAMBDA(_xlpm.element,_xlpm.array,OR(EXACT(_xlpm.element,_xlpm.array)))</definedName>
    <definedName name="IsElementOfSet_DIY" comment="Checks if a value is an element of a set (case-sensitive).">_xlfn.LAMBDA(_xlpm.element,_xlpm.array,OR(EXACT(_xlpm.element,_xlpm.array)))</definedName>
    <definedName name="IsSubset_DIY" localSheetId="1">_xlfn.LAMBDA(_xlpm.x,_xlpm.y,AND(COUNTIF(_xlpm.y,_xlpm.x)&gt;=COUNTIF(_xlpm.x,_xlpm.x)))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 localSheetId="1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1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 localSheetId="1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 localSheetId="1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 localSheetId="1">_xlfn.LAMBDA(_xlpm.cells,_xlop.delimiter,_xlfn.LET(_xlpm.str,'batch-Rabinowitz'!IfBlank_DIY(_xlpm.delimiter,"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S2" i="5" l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11" i="7"/>
  <c r="B107" i="7"/>
  <c r="G103" i="7"/>
  <c r="H103" i="7" s="1"/>
  <c r="B103" i="7"/>
  <c r="H102" i="7"/>
  <c r="G102" i="7"/>
  <c r="B102" i="7"/>
  <c r="G101" i="7"/>
  <c r="H101" i="7" s="1"/>
  <c r="B101" i="7"/>
  <c r="H100" i="7"/>
  <c r="G100" i="7"/>
  <c r="B100" i="7"/>
  <c r="G99" i="7"/>
  <c r="H99" i="7" s="1"/>
  <c r="B99" i="7"/>
  <c r="G98" i="7"/>
  <c r="H98" i="7" s="1"/>
  <c r="B98" i="7"/>
  <c r="G97" i="7"/>
  <c r="H97" i="7" s="1"/>
  <c r="B97" i="7"/>
  <c r="H96" i="7"/>
  <c r="G96" i="7"/>
  <c r="B96" i="7"/>
  <c r="G95" i="7"/>
  <c r="H95" i="7" s="1"/>
  <c r="B95" i="7"/>
  <c r="G94" i="7"/>
  <c r="H94" i="7" s="1"/>
  <c r="B94" i="7"/>
  <c r="H89" i="7"/>
  <c r="G89" i="7"/>
  <c r="B89" i="7"/>
  <c r="G88" i="7"/>
  <c r="H88" i="7" s="1"/>
  <c r="B88" i="7"/>
  <c r="G87" i="7"/>
  <c r="H87" i="7" s="1"/>
  <c r="B87" i="7"/>
  <c r="H86" i="7"/>
  <c r="G86" i="7"/>
  <c r="B86" i="7"/>
  <c r="H85" i="7"/>
  <c r="G85" i="7"/>
  <c r="B85" i="7"/>
  <c r="G84" i="7"/>
  <c r="H84" i="7" s="1"/>
  <c r="B84" i="7"/>
  <c r="G83" i="7"/>
  <c r="H83" i="7" s="1"/>
  <c r="B83" i="7"/>
  <c r="I78" i="7"/>
  <c r="B78" i="7" s="1"/>
  <c r="G78" i="7"/>
  <c r="H78" i="7" s="1"/>
  <c r="I77" i="7"/>
  <c r="G77" i="7" s="1"/>
  <c r="H77" i="7" s="1"/>
  <c r="I76" i="7"/>
  <c r="B76" i="7"/>
  <c r="I75" i="7"/>
  <c r="G76" i="7" s="1"/>
  <c r="H76" i="7" s="1"/>
  <c r="G75" i="7"/>
  <c r="H75" i="7" s="1"/>
  <c r="G70" i="7"/>
  <c r="H70" i="7" s="1"/>
  <c r="B70" i="7"/>
  <c r="G69" i="7"/>
  <c r="H69" i="7" s="1"/>
  <c r="B69" i="7"/>
  <c r="G68" i="7"/>
  <c r="H68" i="7" s="1"/>
  <c r="B68" i="7"/>
  <c r="H67" i="7"/>
  <c r="G67" i="7"/>
  <c r="B67" i="7"/>
  <c r="G66" i="7"/>
  <c r="H66" i="7" s="1"/>
  <c r="B66" i="7"/>
  <c r="G65" i="7"/>
  <c r="H65" i="7" s="1"/>
  <c r="B65" i="7"/>
  <c r="G64" i="7"/>
  <c r="H64" i="7" s="1"/>
  <c r="B64" i="7"/>
  <c r="H63" i="7"/>
  <c r="G63" i="7"/>
  <c r="B63" i="7"/>
  <c r="G62" i="7"/>
  <c r="H62" i="7" s="1"/>
  <c r="B62" i="7"/>
  <c r="G61" i="7"/>
  <c r="H61" i="7" s="1"/>
  <c r="B61" i="7"/>
  <c r="G60" i="7"/>
  <c r="H60" i="7" s="1"/>
  <c r="B60" i="7"/>
  <c r="H59" i="7"/>
  <c r="G59" i="7"/>
  <c r="B59" i="7"/>
  <c r="G58" i="7"/>
  <c r="H58" i="7" s="1"/>
  <c r="B58" i="7"/>
  <c r="I50" i="7"/>
  <c r="B50" i="7" s="1"/>
  <c r="G50" i="7"/>
  <c r="H50" i="7" s="1"/>
  <c r="I49" i="7"/>
  <c r="G49" i="7" s="1"/>
  <c r="H49" i="7" s="1"/>
  <c r="I48" i="7"/>
  <c r="B48" i="7"/>
  <c r="I47" i="7"/>
  <c r="G48" i="7" s="1"/>
  <c r="H48" i="7" s="1"/>
  <c r="G47" i="7"/>
  <c r="H47" i="7" s="1"/>
  <c r="H42" i="7"/>
  <c r="G42" i="7"/>
  <c r="B42" i="7"/>
  <c r="G41" i="7"/>
  <c r="H41" i="7" s="1"/>
  <c r="B41" i="7"/>
  <c r="G40" i="7"/>
  <c r="H40" i="7" s="1"/>
  <c r="B40" i="7"/>
  <c r="G39" i="7"/>
  <c r="H39" i="7" s="1"/>
  <c r="B39" i="7"/>
  <c r="H38" i="7"/>
  <c r="G38" i="7"/>
  <c r="B38" i="7"/>
  <c r="G37" i="7"/>
  <c r="H37" i="7" s="1"/>
  <c r="B37" i="7"/>
  <c r="B25" i="7"/>
  <c r="B24" i="7"/>
  <c r="B23" i="7"/>
  <c r="J19" i="7"/>
  <c r="J18" i="7"/>
  <c r="J17" i="7"/>
  <c r="J16" i="7"/>
  <c r="C16" i="7" s="1"/>
  <c r="E14" i="7"/>
  <c r="E13" i="7"/>
  <c r="E12" i="7"/>
  <c r="E11" i="7"/>
  <c r="E10" i="7"/>
  <c r="E9" i="7"/>
  <c r="E8" i="7"/>
  <c r="Q6" i="5"/>
  <c r="D6" i="5"/>
  <c r="D118" i="4"/>
  <c r="D117" i="4"/>
  <c r="D116" i="4"/>
  <c r="D115" i="4"/>
  <c r="D19" i="4"/>
  <c r="D95" i="5"/>
  <c r="D94" i="5"/>
  <c r="D84" i="5"/>
  <c r="D82" i="5"/>
  <c r="D73" i="5"/>
  <c r="D61" i="5"/>
  <c r="D47" i="5"/>
  <c r="D46" i="5"/>
  <c r="D36" i="5"/>
  <c r="D24" i="5"/>
  <c r="D23" i="5"/>
  <c r="D22" i="5"/>
  <c r="D7" i="5"/>
  <c r="F95" i="5"/>
  <c r="B95" i="5"/>
  <c r="C95" i="5" s="1"/>
  <c r="G95" i="5" s="1" a="1"/>
  <c r="G95" i="5" s="1"/>
  <c r="H95" i="5" s="1"/>
  <c r="F94" i="5"/>
  <c r="B94" i="5"/>
  <c r="C94" i="5" s="1"/>
  <c r="F93" i="5"/>
  <c r="B93" i="5"/>
  <c r="C93" i="5" s="1"/>
  <c r="D93" i="5" s="1"/>
  <c r="F92" i="5"/>
  <c r="B92" i="5"/>
  <c r="C92" i="5" s="1"/>
  <c r="D92" i="5" s="1"/>
  <c r="F91" i="5"/>
  <c r="B91" i="5"/>
  <c r="C91" i="5" s="1"/>
  <c r="D91" i="5" s="1"/>
  <c r="F90" i="5"/>
  <c r="B90" i="5"/>
  <c r="C90" i="5" s="1"/>
  <c r="D90" i="5" s="1"/>
  <c r="F89" i="5"/>
  <c r="B89" i="5"/>
  <c r="C89" i="5" s="1"/>
  <c r="D89" i="5" s="1"/>
  <c r="F88" i="5"/>
  <c r="B88" i="5"/>
  <c r="C88" i="5" s="1"/>
  <c r="D88" i="5" s="1"/>
  <c r="F87" i="5"/>
  <c r="B87" i="5"/>
  <c r="C87" i="5" s="1"/>
  <c r="D87" i="5" s="1"/>
  <c r="F86" i="5"/>
  <c r="B86" i="5"/>
  <c r="C86" i="5" s="1"/>
  <c r="D86" i="5" s="1"/>
  <c r="F85" i="5"/>
  <c r="B85" i="5"/>
  <c r="C85" i="5" s="1"/>
  <c r="D85" i="5" s="1"/>
  <c r="F84" i="5"/>
  <c r="B84" i="5"/>
  <c r="C84" i="5" s="1"/>
  <c r="F83" i="5"/>
  <c r="B83" i="5"/>
  <c r="C83" i="5" s="1"/>
  <c r="G83" i="5" s="1" a="1"/>
  <c r="G83" i="5" s="1"/>
  <c r="H83" i="5" s="1"/>
  <c r="F82" i="5"/>
  <c r="B82" i="5"/>
  <c r="C82" i="5" s="1"/>
  <c r="F81" i="5"/>
  <c r="B81" i="5"/>
  <c r="C81" i="5" s="1"/>
  <c r="D81" i="5" s="1"/>
  <c r="F80" i="5"/>
  <c r="B80" i="5"/>
  <c r="C80" i="5" s="1"/>
  <c r="D80" i="5" s="1"/>
  <c r="F79" i="5"/>
  <c r="B79" i="5"/>
  <c r="C79" i="5" s="1"/>
  <c r="D79" i="5" s="1"/>
  <c r="F78" i="5"/>
  <c r="B78" i="5"/>
  <c r="C78" i="5" s="1"/>
  <c r="D78" i="5" s="1"/>
  <c r="F77" i="5"/>
  <c r="B77" i="5"/>
  <c r="C77" i="5" s="1"/>
  <c r="G77" i="5" s="1" a="1"/>
  <c r="G77" i="5" s="1"/>
  <c r="H77" i="5" s="1"/>
  <c r="F76" i="5"/>
  <c r="B76" i="5"/>
  <c r="C76" i="5" s="1"/>
  <c r="D76" i="5" s="1"/>
  <c r="F75" i="5"/>
  <c r="B75" i="5"/>
  <c r="C75" i="5" s="1"/>
  <c r="G75" i="5" s="1" a="1"/>
  <c r="G75" i="5" s="1"/>
  <c r="H75" i="5" s="1"/>
  <c r="F74" i="5"/>
  <c r="B74" i="5"/>
  <c r="C74" i="5" s="1"/>
  <c r="F73" i="5"/>
  <c r="B73" i="5"/>
  <c r="C73" i="5" s="1"/>
  <c r="F72" i="5"/>
  <c r="B72" i="5"/>
  <c r="C72" i="5" s="1"/>
  <c r="D72" i="5" s="1"/>
  <c r="F71" i="5"/>
  <c r="B71" i="5"/>
  <c r="C71" i="5" s="1"/>
  <c r="D71" i="5" s="1"/>
  <c r="F70" i="5"/>
  <c r="B70" i="5"/>
  <c r="C70" i="5" s="1"/>
  <c r="D70" i="5" s="1"/>
  <c r="F69" i="5"/>
  <c r="B69" i="5"/>
  <c r="C69" i="5" s="1"/>
  <c r="D69" i="5" s="1"/>
  <c r="F68" i="5"/>
  <c r="B68" i="5"/>
  <c r="C68" i="5" s="1"/>
  <c r="D68" i="5" s="1"/>
  <c r="F67" i="5"/>
  <c r="B67" i="5"/>
  <c r="C67" i="5" s="1"/>
  <c r="D67" i="5" s="1"/>
  <c r="F66" i="5"/>
  <c r="B66" i="5"/>
  <c r="C66" i="5" s="1"/>
  <c r="D66" i="5" s="1"/>
  <c r="F65" i="5"/>
  <c r="B65" i="5"/>
  <c r="C65" i="5" s="1"/>
  <c r="G65" i="5" s="1" a="1"/>
  <c r="G65" i="5" s="1"/>
  <c r="H65" i="5" s="1"/>
  <c r="F64" i="5"/>
  <c r="B64" i="5"/>
  <c r="C64" i="5" s="1"/>
  <c r="D64" i="5" s="1"/>
  <c r="F63" i="5"/>
  <c r="B63" i="5"/>
  <c r="C63" i="5" s="1"/>
  <c r="D63" i="5" s="1"/>
  <c r="F62" i="5"/>
  <c r="B62" i="5"/>
  <c r="C62" i="5" s="1"/>
  <c r="D62" i="5" s="1"/>
  <c r="F61" i="5"/>
  <c r="B61" i="5"/>
  <c r="C61" i="5" s="1"/>
  <c r="F60" i="5"/>
  <c r="B60" i="5"/>
  <c r="C60" i="5" s="1"/>
  <c r="G60" i="5" s="1" a="1"/>
  <c r="G60" i="5" s="1"/>
  <c r="H60" i="5" s="1"/>
  <c r="F59" i="5"/>
  <c r="B59" i="5"/>
  <c r="C59" i="5" s="1"/>
  <c r="D59" i="5" s="1"/>
  <c r="F58" i="5"/>
  <c r="B58" i="5"/>
  <c r="C58" i="5" s="1"/>
  <c r="D58" i="5" s="1"/>
  <c r="F57" i="5"/>
  <c r="B57" i="5"/>
  <c r="C57" i="5" s="1"/>
  <c r="D57" i="5" s="1"/>
  <c r="F56" i="5"/>
  <c r="B56" i="5"/>
  <c r="C56" i="5" s="1"/>
  <c r="D56" i="5" s="1"/>
  <c r="F55" i="5"/>
  <c r="B55" i="5"/>
  <c r="C55" i="5" s="1"/>
  <c r="D55" i="5" s="1"/>
  <c r="F54" i="5"/>
  <c r="B54" i="5"/>
  <c r="C54" i="5" s="1"/>
  <c r="D54" i="5" s="1"/>
  <c r="F53" i="5"/>
  <c r="B53" i="5"/>
  <c r="C53" i="5" s="1"/>
  <c r="E53" i="5" s="1"/>
  <c r="F52" i="5"/>
  <c r="B52" i="5"/>
  <c r="C52" i="5" s="1"/>
  <c r="F51" i="5"/>
  <c r="B51" i="5"/>
  <c r="C51" i="5" s="1"/>
  <c r="D51" i="5" s="1"/>
  <c r="F50" i="5"/>
  <c r="B50" i="5"/>
  <c r="F49" i="5"/>
  <c r="B49" i="5"/>
  <c r="C49" i="5" s="1"/>
  <c r="G49" i="5" s="1" a="1"/>
  <c r="G49" i="5" s="1"/>
  <c r="H49" i="5" s="1"/>
  <c r="F48" i="5"/>
  <c r="B48" i="5"/>
  <c r="C48" i="5" s="1"/>
  <c r="D48" i="5" s="1"/>
  <c r="K48" i="5" s="1" a="1"/>
  <c r="K48" i="5" s="1"/>
  <c r="F47" i="5"/>
  <c r="B47" i="5"/>
  <c r="C47" i="5" s="1"/>
  <c r="F46" i="5"/>
  <c r="B46" i="5"/>
  <c r="C46" i="5" s="1"/>
  <c r="F45" i="5"/>
  <c r="B45" i="5"/>
  <c r="C45" i="5" s="1"/>
  <c r="D45" i="5" s="1"/>
  <c r="F44" i="5"/>
  <c r="B44" i="5"/>
  <c r="C44" i="5" s="1"/>
  <c r="D44" i="5" s="1"/>
  <c r="F43" i="5"/>
  <c r="B43" i="5"/>
  <c r="C43" i="5" s="1"/>
  <c r="G43" i="5" s="1" a="1"/>
  <c r="G43" i="5" s="1"/>
  <c r="H43" i="5" s="1"/>
  <c r="F42" i="5"/>
  <c r="B42" i="5"/>
  <c r="C42" i="5" s="1"/>
  <c r="D42" i="5" s="1"/>
  <c r="F41" i="5"/>
  <c r="B41" i="5"/>
  <c r="C41" i="5" s="1"/>
  <c r="D41" i="5" s="1"/>
  <c r="F40" i="5"/>
  <c r="B40" i="5"/>
  <c r="C40" i="5" s="1"/>
  <c r="D40" i="5" s="1"/>
  <c r="F39" i="5"/>
  <c r="B39" i="5"/>
  <c r="C39" i="5" s="1"/>
  <c r="D39" i="5" s="1"/>
  <c r="F38" i="5"/>
  <c r="B38" i="5"/>
  <c r="C38" i="5" s="1"/>
  <c r="D38" i="5" s="1"/>
  <c r="F37" i="5"/>
  <c r="B37" i="5"/>
  <c r="C37" i="5" s="1"/>
  <c r="D37" i="5" s="1"/>
  <c r="F36" i="5"/>
  <c r="B36" i="5"/>
  <c r="C36" i="5" s="1"/>
  <c r="F35" i="5"/>
  <c r="B35" i="5"/>
  <c r="C35" i="5" s="1"/>
  <c r="D35" i="5" s="1"/>
  <c r="F34" i="5"/>
  <c r="B34" i="5"/>
  <c r="C34" i="5" s="1"/>
  <c r="D34" i="5" s="1"/>
  <c r="L34" i="5" s="1" a="1"/>
  <c r="L34" i="5" s="1"/>
  <c r="F33" i="5"/>
  <c r="B33" i="5"/>
  <c r="C33" i="5" s="1"/>
  <c r="D33" i="5" s="1"/>
  <c r="F32" i="5"/>
  <c r="B32" i="5"/>
  <c r="C32" i="5" s="1"/>
  <c r="D32" i="5" s="1"/>
  <c r="F31" i="5"/>
  <c r="B31" i="5"/>
  <c r="C31" i="5" s="1"/>
  <c r="G31" i="5" s="1" a="1"/>
  <c r="G31" i="5" s="1"/>
  <c r="H31" i="5" s="1"/>
  <c r="F30" i="5"/>
  <c r="B30" i="5"/>
  <c r="C30" i="5" s="1"/>
  <c r="D30" i="5" s="1"/>
  <c r="F29" i="5"/>
  <c r="B29" i="5"/>
  <c r="C29" i="5" s="1"/>
  <c r="D29" i="5" s="1"/>
  <c r="F28" i="5"/>
  <c r="B28" i="5"/>
  <c r="C28" i="5" s="1"/>
  <c r="D28" i="5" s="1"/>
  <c r="F27" i="5"/>
  <c r="B27" i="5"/>
  <c r="C27" i="5" s="1"/>
  <c r="D27" i="5" s="1"/>
  <c r="F26" i="5"/>
  <c r="B26" i="5"/>
  <c r="C26" i="5" s="1"/>
  <c r="D26" i="5" s="1"/>
  <c r="F25" i="5"/>
  <c r="B25" i="5"/>
  <c r="C25" i="5" s="1"/>
  <c r="D25" i="5" s="1"/>
  <c r="F24" i="5"/>
  <c r="B24" i="5"/>
  <c r="C24" i="5" s="1"/>
  <c r="F23" i="5"/>
  <c r="B23" i="5"/>
  <c r="C23" i="5" s="1"/>
  <c r="F22" i="5"/>
  <c r="B22" i="5"/>
  <c r="C22" i="5" s="1"/>
  <c r="G22" i="5" s="1" a="1"/>
  <c r="G22" i="5" s="1"/>
  <c r="H22" i="5" s="1"/>
  <c r="F21" i="5"/>
  <c r="B21" i="5"/>
  <c r="C21" i="5" s="1"/>
  <c r="D21" i="5" s="1"/>
  <c r="F20" i="5"/>
  <c r="B20" i="5"/>
  <c r="C20" i="5" s="1"/>
  <c r="D20" i="5" s="1"/>
  <c r="F19" i="5"/>
  <c r="B19" i="5"/>
  <c r="C19" i="5" s="1"/>
  <c r="D19" i="5" s="1"/>
  <c r="F18" i="5"/>
  <c r="B18" i="5"/>
  <c r="C18" i="5" s="1"/>
  <c r="D18" i="5" s="1"/>
  <c r="F17" i="5"/>
  <c r="B17" i="5"/>
  <c r="F16" i="5"/>
  <c r="B16" i="5"/>
  <c r="C16" i="5" s="1"/>
  <c r="G16" i="5" s="1" a="1"/>
  <c r="G16" i="5" s="1"/>
  <c r="H16" i="5" s="1"/>
  <c r="F15" i="5"/>
  <c r="B15" i="5"/>
  <c r="F14" i="5"/>
  <c r="B14" i="5"/>
  <c r="C14" i="5" s="1"/>
  <c r="D14" i="5" s="1"/>
  <c r="F13" i="5"/>
  <c r="B13" i="5"/>
  <c r="C13" i="5" s="1"/>
  <c r="D13" i="5" s="1"/>
  <c r="F12" i="5"/>
  <c r="B12" i="5"/>
  <c r="C12" i="5" s="1"/>
  <c r="F11" i="5"/>
  <c r="B11" i="5"/>
  <c r="C11" i="5" s="1"/>
  <c r="D11" i="5" s="1"/>
  <c r="F10" i="5"/>
  <c r="B10" i="5"/>
  <c r="C10" i="5" s="1"/>
  <c r="D10" i="5" s="1"/>
  <c r="K10" i="5" s="1" a="1"/>
  <c r="K10" i="5" s="1"/>
  <c r="F9" i="5"/>
  <c r="B9" i="5"/>
  <c r="C9" i="5" s="1"/>
  <c r="D9" i="5" s="1"/>
  <c r="F8" i="5"/>
  <c r="B8" i="5"/>
  <c r="C8" i="5" s="1"/>
  <c r="D8" i="5" s="1"/>
  <c r="Y7" i="5"/>
  <c r="F7" i="5"/>
  <c r="B7" i="5"/>
  <c r="C7" i="5" s="1"/>
  <c r="F6" i="5"/>
  <c r="B6" i="5"/>
  <c r="C6" i="5" s="1"/>
  <c r="D4" i="5"/>
  <c r="D114" i="4"/>
  <c r="D113" i="4"/>
  <c r="D112" i="4"/>
  <c r="E10" i="5" s="1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E47" i="5" s="1"/>
  <c r="D95" i="4"/>
  <c r="D94" i="4"/>
  <c r="D93" i="4"/>
  <c r="D92" i="4"/>
  <c r="D91" i="4"/>
  <c r="E42" i="5" s="1"/>
  <c r="D90" i="4"/>
  <c r="E41" i="5" s="1"/>
  <c r="D89" i="4"/>
  <c r="E40" i="5" s="1"/>
  <c r="D88" i="4"/>
  <c r="E39" i="5" s="1"/>
  <c r="D87" i="4"/>
  <c r="D86" i="4"/>
  <c r="D85" i="4"/>
  <c r="D84" i="4"/>
  <c r="E35" i="5" s="1"/>
  <c r="D83" i="4"/>
  <c r="D82" i="4"/>
  <c r="D81" i="4"/>
  <c r="D80" i="4"/>
  <c r="D79" i="4"/>
  <c r="D78" i="4"/>
  <c r="E29" i="5" s="1"/>
  <c r="D77" i="4"/>
  <c r="E28" i="5" s="1"/>
  <c r="D76" i="4"/>
  <c r="E95" i="5" s="1"/>
  <c r="D75" i="4"/>
  <c r="D74" i="4"/>
  <c r="D73" i="4"/>
  <c r="D72" i="4"/>
  <c r="E91" i="5" s="1"/>
  <c r="D71" i="4"/>
  <c r="D70" i="4"/>
  <c r="D69" i="4"/>
  <c r="D68" i="4"/>
  <c r="D67" i="4"/>
  <c r="D66" i="4"/>
  <c r="D65" i="4"/>
  <c r="D64" i="4"/>
  <c r="E83" i="5" s="1"/>
  <c r="D63" i="4"/>
  <c r="D62" i="4"/>
  <c r="D61" i="4"/>
  <c r="D60" i="4"/>
  <c r="E79" i="5" s="1"/>
  <c r="D59" i="4"/>
  <c r="D58" i="4"/>
  <c r="D57" i="4"/>
  <c r="D56" i="4"/>
  <c r="D55" i="4"/>
  <c r="D54" i="4"/>
  <c r="E73" i="5" s="1"/>
  <c r="D53" i="4"/>
  <c r="D52" i="4"/>
  <c r="E71" i="5" s="1"/>
  <c r="D51" i="4"/>
  <c r="D50" i="4"/>
  <c r="D49" i="4"/>
  <c r="E67" i="5" s="1"/>
  <c r="D48" i="4"/>
  <c r="D47" i="4"/>
  <c r="D46" i="4"/>
  <c r="D45" i="4"/>
  <c r="D44" i="4"/>
  <c r="D43" i="4"/>
  <c r="D42" i="4"/>
  <c r="E61" i="5" s="1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E24" i="5" s="1"/>
  <c r="D28" i="4"/>
  <c r="E23" i="5" s="1"/>
  <c r="D27" i="4"/>
  <c r="D26" i="4"/>
  <c r="D25" i="4"/>
  <c r="D24" i="4"/>
  <c r="E19" i="5" s="1"/>
  <c r="D23" i="4"/>
  <c r="D22" i="4"/>
  <c r="E18" i="5" s="1"/>
  <c r="D21" i="4"/>
  <c r="D20" i="4"/>
  <c r="D18" i="4"/>
  <c r="D17" i="4"/>
  <c r="E13" i="5" s="1"/>
  <c r="D16" i="4"/>
  <c r="E12" i="5" s="1"/>
  <c r="D15" i="4"/>
  <c r="E11" i="5" s="1"/>
  <c r="D14" i="4"/>
  <c r="D13" i="4"/>
  <c r="D12" i="4"/>
  <c r="D11" i="4"/>
  <c r="D10" i="4"/>
  <c r="D9" i="4"/>
  <c r="D8" i="4"/>
  <c r="D7" i="4"/>
  <c r="D6" i="4"/>
  <c r="E6" i="5" s="1"/>
  <c r="D5" i="4"/>
  <c r="D4" i="4"/>
  <c r="D3" i="4"/>
  <c r="B111" i="3"/>
  <c r="B107" i="3"/>
  <c r="G103" i="3"/>
  <c r="H103" i="3" s="1"/>
  <c r="B103" i="3"/>
  <c r="G102" i="3"/>
  <c r="H102" i="3" s="1"/>
  <c r="B102" i="3"/>
  <c r="H101" i="3"/>
  <c r="G101" i="3"/>
  <c r="B101" i="3"/>
  <c r="H100" i="3"/>
  <c r="G100" i="3"/>
  <c r="B100" i="3"/>
  <c r="G99" i="3"/>
  <c r="H99" i="3" s="1"/>
  <c r="B99" i="3"/>
  <c r="G98" i="3"/>
  <c r="H98" i="3" s="1"/>
  <c r="B98" i="3"/>
  <c r="H97" i="3"/>
  <c r="G97" i="3"/>
  <c r="B97" i="3"/>
  <c r="H96" i="3"/>
  <c r="G96" i="3"/>
  <c r="B96" i="3"/>
  <c r="G95" i="3"/>
  <c r="H95" i="3" s="1"/>
  <c r="B95" i="3"/>
  <c r="G94" i="3"/>
  <c r="H94" i="3" s="1"/>
  <c r="B94" i="3"/>
  <c r="G89" i="3"/>
  <c r="H89" i="3" s="1"/>
  <c r="B89" i="3"/>
  <c r="H88" i="3"/>
  <c r="G88" i="3"/>
  <c r="B88" i="3"/>
  <c r="G87" i="3"/>
  <c r="H87" i="3" s="1"/>
  <c r="B87" i="3"/>
  <c r="G86" i="3"/>
  <c r="H86" i="3" s="1"/>
  <c r="B86" i="3"/>
  <c r="G85" i="3"/>
  <c r="H85" i="3" s="1"/>
  <c r="B81" i="3" s="1"/>
  <c r="B85" i="3"/>
  <c r="H84" i="3"/>
  <c r="G84" i="3"/>
  <c r="B84" i="3"/>
  <c r="H83" i="3"/>
  <c r="G83" i="3"/>
  <c r="B83" i="3"/>
  <c r="I78" i="3"/>
  <c r="G78" i="3" s="1"/>
  <c r="H78" i="3" s="1"/>
  <c r="I77" i="3"/>
  <c r="G77" i="3" s="1"/>
  <c r="H77" i="3" s="1"/>
  <c r="I76" i="3"/>
  <c r="B76" i="3"/>
  <c r="I75" i="3"/>
  <c r="G76" i="3" s="1"/>
  <c r="H76" i="3" s="1"/>
  <c r="H70" i="3"/>
  <c r="G70" i="3"/>
  <c r="B70" i="3"/>
  <c r="H69" i="3"/>
  <c r="G69" i="3"/>
  <c r="B69" i="3"/>
  <c r="G68" i="3"/>
  <c r="H68" i="3" s="1"/>
  <c r="B68" i="3"/>
  <c r="G67" i="3"/>
  <c r="H67" i="3" s="1"/>
  <c r="B67" i="3"/>
  <c r="H66" i="3"/>
  <c r="G66" i="3"/>
  <c r="B66" i="3"/>
  <c r="H65" i="3"/>
  <c r="G65" i="3"/>
  <c r="B65" i="3"/>
  <c r="G64" i="3"/>
  <c r="H64" i="3" s="1"/>
  <c r="B64" i="3"/>
  <c r="G63" i="3"/>
  <c r="H63" i="3" s="1"/>
  <c r="B63" i="3"/>
  <c r="H62" i="3"/>
  <c r="G62" i="3"/>
  <c r="B62" i="3"/>
  <c r="H61" i="3"/>
  <c r="G61" i="3"/>
  <c r="B61" i="3"/>
  <c r="G60" i="3"/>
  <c r="H60" i="3" s="1"/>
  <c r="B60" i="3"/>
  <c r="G59" i="3"/>
  <c r="H59" i="3" s="1"/>
  <c r="B59" i="3"/>
  <c r="H58" i="3"/>
  <c r="G58" i="3"/>
  <c r="B58" i="3"/>
  <c r="I50" i="3"/>
  <c r="G50" i="3" s="1"/>
  <c r="H50" i="3" s="1"/>
  <c r="I49" i="3"/>
  <c r="G49" i="3" s="1"/>
  <c r="H49" i="3" s="1"/>
  <c r="I48" i="3"/>
  <c r="B48" i="3"/>
  <c r="I47" i="3"/>
  <c r="G48" i="3" s="1"/>
  <c r="H48" i="3" s="1"/>
  <c r="H42" i="3"/>
  <c r="G42" i="3"/>
  <c r="B42" i="3"/>
  <c r="G41" i="3"/>
  <c r="H41" i="3" s="1"/>
  <c r="B41" i="3"/>
  <c r="G40" i="3"/>
  <c r="H40" i="3" s="1"/>
  <c r="B40" i="3"/>
  <c r="H39" i="3"/>
  <c r="G39" i="3"/>
  <c r="B39" i="3"/>
  <c r="H38" i="3"/>
  <c r="G38" i="3"/>
  <c r="B38" i="3"/>
  <c r="G37" i="3"/>
  <c r="H37" i="3" s="1"/>
  <c r="B37" i="3"/>
  <c r="B25" i="3"/>
  <c r="B24" i="3"/>
  <c r="B23" i="3"/>
  <c r="J19" i="3"/>
  <c r="J18" i="3"/>
  <c r="J17" i="3"/>
  <c r="J16" i="3"/>
  <c r="C16" i="3" s="1"/>
  <c r="E14" i="3"/>
  <c r="E13" i="3"/>
  <c r="E12" i="3"/>
  <c r="E11" i="3"/>
  <c r="E10" i="3"/>
  <c r="E9" i="3"/>
  <c r="E8" i="3"/>
  <c r="C19" i="7" l="1"/>
  <c r="E19" i="7" s="1"/>
  <c r="C18" i="7"/>
  <c r="E18" i="7" s="1"/>
  <c r="E16" i="7"/>
  <c r="C20" i="7"/>
  <c r="E20" i="7" s="1"/>
  <c r="C17" i="7"/>
  <c r="E17" i="7" s="1"/>
  <c r="B92" i="7"/>
  <c r="B56" i="7"/>
  <c r="B81" i="7"/>
  <c r="B35" i="7"/>
  <c r="B53" i="7"/>
  <c r="B52" i="7"/>
  <c r="B51" i="7"/>
  <c r="B73" i="7"/>
  <c r="B47" i="7"/>
  <c r="B75" i="7"/>
  <c r="B49" i="7"/>
  <c r="B77" i="7"/>
  <c r="E20" i="5"/>
  <c r="E56" i="5"/>
  <c r="E80" i="5"/>
  <c r="E57" i="5"/>
  <c r="E68" i="5"/>
  <c r="D83" i="5"/>
  <c r="E25" i="5"/>
  <c r="E14" i="5"/>
  <c r="E86" i="5"/>
  <c r="E7" i="5"/>
  <c r="E62" i="5"/>
  <c r="G34" i="5" a="1"/>
  <c r="G34" i="5" s="1"/>
  <c r="H34" i="5" s="1"/>
  <c r="E8" i="5"/>
  <c r="E63" i="5"/>
  <c r="E69" i="5"/>
  <c r="G12" i="5" a="1"/>
  <c r="G12" i="5" s="1"/>
  <c r="H12" i="5" s="1"/>
  <c r="E48" i="5"/>
  <c r="E58" i="5"/>
  <c r="E60" i="5"/>
  <c r="E72" i="5"/>
  <c r="E84" i="5"/>
  <c r="D60" i="5"/>
  <c r="E27" i="5"/>
  <c r="E9" i="5"/>
  <c r="E78" i="5"/>
  <c r="E90" i="5"/>
  <c r="E34" i="5"/>
  <c r="E46" i="5"/>
  <c r="G52" i="5" a="1"/>
  <c r="G52" i="5" s="1"/>
  <c r="H52" i="5" s="1"/>
  <c r="D52" i="5"/>
  <c r="D74" i="5"/>
  <c r="K74" i="5" s="1" a="1"/>
  <c r="K74" i="5" s="1"/>
  <c r="G74" i="5" a="1"/>
  <c r="G74" i="5" s="1"/>
  <c r="H74" i="5" s="1"/>
  <c r="E16" i="5"/>
  <c r="E75" i="5"/>
  <c r="E55" i="5"/>
  <c r="E66" i="5"/>
  <c r="E22" i="5"/>
  <c r="E70" i="5"/>
  <c r="E82" i="5"/>
  <c r="E94" i="5"/>
  <c r="E38" i="5"/>
  <c r="E49" i="5"/>
  <c r="D31" i="5"/>
  <c r="D43" i="5"/>
  <c r="E30" i="5"/>
  <c r="E44" i="5"/>
  <c r="D75" i="5"/>
  <c r="E64" i="5"/>
  <c r="E77" i="5"/>
  <c r="E89" i="5"/>
  <c r="E33" i="5"/>
  <c r="E45" i="5"/>
  <c r="E59" i="5"/>
  <c r="E26" i="5"/>
  <c r="E51" i="5"/>
  <c r="E31" i="5"/>
  <c r="D53" i="5"/>
  <c r="K53" i="5" s="1" a="1"/>
  <c r="K53" i="5" s="1"/>
  <c r="D65" i="5"/>
  <c r="D77" i="5"/>
  <c r="G54" i="5" a="1"/>
  <c r="G54" i="5" s="1"/>
  <c r="H54" i="5" s="1"/>
  <c r="E52" i="5"/>
  <c r="E87" i="5"/>
  <c r="E43" i="5"/>
  <c r="E76" i="5"/>
  <c r="E65" i="5"/>
  <c r="D16" i="5"/>
  <c r="E74" i="5"/>
  <c r="E54" i="5"/>
  <c r="E32" i="5"/>
  <c r="D12" i="5"/>
  <c r="E92" i="5"/>
  <c r="E36" i="5"/>
  <c r="E85" i="5"/>
  <c r="D49" i="5"/>
  <c r="E88" i="5"/>
  <c r="E21" i="5"/>
  <c r="E81" i="5"/>
  <c r="E93" i="5"/>
  <c r="E37" i="5"/>
  <c r="K91" i="5" a="1"/>
  <c r="K91" i="5" s="1"/>
  <c r="K27" i="5" a="1"/>
  <c r="K27" i="5" s="1"/>
  <c r="K24" i="5" a="1"/>
  <c r="K24" i="5" s="1"/>
  <c r="K25" i="5" a="1"/>
  <c r="K25" i="5" s="1"/>
  <c r="G81" i="5" a="1"/>
  <c r="G81" i="5" s="1"/>
  <c r="H81" i="5" s="1"/>
  <c r="G40" i="5" a="1"/>
  <c r="G40" i="5" s="1"/>
  <c r="H40" i="5" s="1"/>
  <c r="L46" i="5" a="1"/>
  <c r="L46" i="5" s="1"/>
  <c r="K46" i="5" a="1"/>
  <c r="K46" i="5" s="1"/>
  <c r="G41" i="5" a="1"/>
  <c r="G41" i="5" s="1"/>
  <c r="H41" i="5" s="1"/>
  <c r="G93" i="5" a="1"/>
  <c r="G93" i="5" s="1"/>
  <c r="H93" i="5" s="1"/>
  <c r="G57" i="5" a="1"/>
  <c r="G57" i="5" s="1"/>
  <c r="H57" i="5" s="1"/>
  <c r="L62" i="5" a="1"/>
  <c r="L62" i="5" s="1"/>
  <c r="G62" i="5" a="1"/>
  <c r="G62" i="5" s="1"/>
  <c r="H62" i="5" s="1"/>
  <c r="G86" i="5" a="1"/>
  <c r="G86" i="5" s="1"/>
  <c r="H86" i="5" s="1"/>
  <c r="L8" i="5" a="1"/>
  <c r="L8" i="5" s="1"/>
  <c r="K8" i="5" a="1"/>
  <c r="K8" i="5" s="1"/>
  <c r="L29" i="5" a="1"/>
  <c r="L29" i="5" s="1"/>
  <c r="G29" i="5" a="1"/>
  <c r="G29" i="5" s="1"/>
  <c r="H29" i="5" s="1"/>
  <c r="G14" i="5" a="1"/>
  <c r="G14" i="5" s="1"/>
  <c r="H14" i="5" s="1"/>
  <c r="K28" i="5" a="1"/>
  <c r="K28" i="5" s="1"/>
  <c r="G28" i="5" a="1"/>
  <c r="G28" i="5" s="1"/>
  <c r="H28" i="5" s="1"/>
  <c r="G11" i="5" a="1"/>
  <c r="G11" i="5" s="1"/>
  <c r="H11" i="5" s="1"/>
  <c r="G69" i="5" a="1"/>
  <c r="G69" i="5" s="1"/>
  <c r="H69" i="5" s="1"/>
  <c r="K52" i="5" a="1"/>
  <c r="K52" i="5" s="1"/>
  <c r="G8" i="5" a="1"/>
  <c r="G8" i="5" s="1"/>
  <c r="H8" i="5" s="1"/>
  <c r="G46" i="5" a="1"/>
  <c r="G46" i="5" s="1"/>
  <c r="H46" i="5" s="1"/>
  <c r="G76" i="5" a="1"/>
  <c r="G76" i="5" s="1"/>
  <c r="H76" i="5" s="1"/>
  <c r="G89" i="5" a="1"/>
  <c r="G89" i="5" s="1"/>
  <c r="H89" i="5" s="1"/>
  <c r="G84" i="5" a="1"/>
  <c r="G84" i="5" s="1"/>
  <c r="H84" i="5" s="1"/>
  <c r="G6" i="5" a="1"/>
  <c r="G6" i="5" s="1"/>
  <c r="G9" i="5" a="1"/>
  <c r="G9" i="5" s="1"/>
  <c r="H9" i="5" s="1"/>
  <c r="K21" i="5" a="1"/>
  <c r="K21" i="5" s="1"/>
  <c r="G18" i="5" a="1"/>
  <c r="G18" i="5" s="1"/>
  <c r="H18" i="5" s="1"/>
  <c r="L11" i="5" a="1"/>
  <c r="L11" i="5" s="1"/>
  <c r="K11" i="5" a="1"/>
  <c r="K11" i="5" s="1"/>
  <c r="G13" i="5" a="1"/>
  <c r="G13" i="5" s="1"/>
  <c r="H13" i="5" s="1"/>
  <c r="G45" i="5" a="1"/>
  <c r="G45" i="5" s="1"/>
  <c r="H45" i="5" s="1"/>
  <c r="G7" i="5" a="1"/>
  <c r="G7" i="5" s="1"/>
  <c r="H7" i="5" s="1"/>
  <c r="G20" i="5" a="1"/>
  <c r="G20" i="5" s="1"/>
  <c r="H20" i="5" s="1"/>
  <c r="L10" i="5" a="1"/>
  <c r="L10" i="5" s="1"/>
  <c r="L14" i="5" a="1"/>
  <c r="L14" i="5" s="1"/>
  <c r="K14" i="5" a="1"/>
  <c r="K14" i="5" s="1"/>
  <c r="G19" i="5" a="1"/>
  <c r="G19" i="5" s="1"/>
  <c r="H19" i="5" s="1"/>
  <c r="G36" i="5" a="1"/>
  <c r="G36" i="5" s="1"/>
  <c r="H36" i="5" s="1"/>
  <c r="C17" i="5"/>
  <c r="D17" i="5" s="1"/>
  <c r="K17" i="5" s="1" a="1"/>
  <c r="K17" i="5" s="1"/>
  <c r="L16" i="5" a="1"/>
  <c r="L16" i="5" s="1"/>
  <c r="K16" i="5" a="1"/>
  <c r="K16" i="5" s="1"/>
  <c r="L33" i="5" a="1"/>
  <c r="L33" i="5" s="1"/>
  <c r="K33" i="5" a="1"/>
  <c r="K33" i="5" s="1"/>
  <c r="G42" i="5" a="1"/>
  <c r="G42" i="5" s="1"/>
  <c r="H42" i="5" s="1"/>
  <c r="G23" i="5" a="1"/>
  <c r="G23" i="5" s="1"/>
  <c r="H23" i="5" s="1"/>
  <c r="C15" i="5"/>
  <c r="D15" i="5" s="1"/>
  <c r="K15" i="5" s="1" a="1"/>
  <c r="K15" i="5" s="1"/>
  <c r="G10" i="5" a="1"/>
  <c r="G10" i="5" s="1"/>
  <c r="H10" i="5" s="1"/>
  <c r="L35" i="5" a="1"/>
  <c r="L35" i="5" s="1"/>
  <c r="K35" i="5" a="1"/>
  <c r="K35" i="5" s="1"/>
  <c r="K67" i="5" a="1"/>
  <c r="K67" i="5" s="1"/>
  <c r="G21" i="5" a="1"/>
  <c r="G21" i="5" s="1"/>
  <c r="H21" i="5" s="1"/>
  <c r="G56" i="5" a="1"/>
  <c r="G56" i="5" s="1"/>
  <c r="H56" i="5" s="1"/>
  <c r="G82" i="5" a="1"/>
  <c r="G82" i="5" s="1"/>
  <c r="H82" i="5" s="1"/>
  <c r="K62" i="5" a="1"/>
  <c r="K62" i="5" s="1"/>
  <c r="G73" i="5" a="1"/>
  <c r="G73" i="5" s="1"/>
  <c r="H73" i="5" s="1"/>
  <c r="L21" i="5" a="1"/>
  <c r="L21" i="5" s="1"/>
  <c r="G30" i="5" a="1"/>
  <c r="G30" i="5" s="1"/>
  <c r="H30" i="5" s="1"/>
  <c r="G58" i="5" a="1"/>
  <c r="G58" i="5" s="1"/>
  <c r="H58" i="5" s="1"/>
  <c r="G68" i="5" a="1"/>
  <c r="G68" i="5" s="1"/>
  <c r="H68" i="5" s="1"/>
  <c r="G37" i="5" a="1"/>
  <c r="G37" i="5" s="1"/>
  <c r="H37" i="5" s="1"/>
  <c r="G47" i="5" a="1"/>
  <c r="G47" i="5" s="1"/>
  <c r="H47" i="5" s="1"/>
  <c r="G51" i="5" a="1"/>
  <c r="G51" i="5" s="1"/>
  <c r="H51" i="5" s="1"/>
  <c r="G53" i="5" a="1"/>
  <c r="G53" i="5" s="1"/>
  <c r="H53" i="5" s="1"/>
  <c r="L53" i="5" a="1"/>
  <c r="L53" i="5" s="1"/>
  <c r="G94" i="5" a="1"/>
  <c r="G94" i="5" s="1"/>
  <c r="H94" i="5" s="1"/>
  <c r="G63" i="5" a="1"/>
  <c r="G63" i="5" s="1"/>
  <c r="H63" i="5" s="1"/>
  <c r="K29" i="5" a="1"/>
  <c r="K29" i="5" s="1"/>
  <c r="G39" i="5" a="1"/>
  <c r="G39" i="5" s="1"/>
  <c r="H39" i="5" s="1"/>
  <c r="G44" i="5" a="1"/>
  <c r="G44" i="5" s="1"/>
  <c r="H44" i="5" s="1"/>
  <c r="G61" i="5" a="1"/>
  <c r="G61" i="5" s="1"/>
  <c r="H61" i="5" s="1"/>
  <c r="G87" i="5" a="1"/>
  <c r="G87" i="5" s="1"/>
  <c r="H87" i="5" s="1"/>
  <c r="L24" i="5" a="1"/>
  <c r="L24" i="5" s="1"/>
  <c r="L25" i="5" a="1"/>
  <c r="L25" i="5" s="1"/>
  <c r="G32" i="5" a="1"/>
  <c r="G32" i="5" s="1"/>
  <c r="H32" i="5" s="1"/>
  <c r="G55" i="5" a="1"/>
  <c r="G55" i="5" s="1"/>
  <c r="H55" i="5" s="1"/>
  <c r="G33" i="5" a="1"/>
  <c r="G33" i="5" s="1"/>
  <c r="H33" i="5" s="1"/>
  <c r="K34" i="5" a="1"/>
  <c r="K34" i="5" s="1"/>
  <c r="L48" i="5" a="1"/>
  <c r="L48" i="5" s="1"/>
  <c r="G48" i="5" a="1"/>
  <c r="G48" i="5" s="1"/>
  <c r="H48" i="5" s="1"/>
  <c r="C50" i="5"/>
  <c r="D50" i="5" s="1"/>
  <c r="K50" i="5" s="1" a="1"/>
  <c r="K50" i="5" s="1"/>
  <c r="G24" i="5" a="1"/>
  <c r="G24" i="5" s="1"/>
  <c r="H24" i="5" s="1"/>
  <c r="L27" i="5" a="1"/>
  <c r="L27" i="5" s="1"/>
  <c r="G35" i="5" a="1"/>
  <c r="G35" i="5" s="1"/>
  <c r="H35" i="5" s="1"/>
  <c r="G38" i="5" a="1"/>
  <c r="G38" i="5" s="1"/>
  <c r="H38" i="5" s="1"/>
  <c r="G67" i="5" a="1"/>
  <c r="G67" i="5" s="1"/>
  <c r="H67" i="5" s="1"/>
  <c r="L67" i="5" a="1"/>
  <c r="L67" i="5" s="1"/>
  <c r="L92" i="5" a="1"/>
  <c r="L92" i="5" s="1"/>
  <c r="L81" i="5" a="1"/>
  <c r="L81" i="5" s="1"/>
  <c r="K81" i="5" a="1"/>
  <c r="K81" i="5" s="1"/>
  <c r="G88" i="5" a="1"/>
  <c r="G88" i="5" s="1"/>
  <c r="H88" i="5" s="1"/>
  <c r="L93" i="5" a="1"/>
  <c r="L93" i="5" s="1"/>
  <c r="K93" i="5" a="1"/>
  <c r="K93" i="5" s="1"/>
  <c r="G80" i="5" a="1"/>
  <c r="G80" i="5" s="1"/>
  <c r="H80" i="5" s="1"/>
  <c r="L64" i="5" a="1"/>
  <c r="L64" i="5" s="1"/>
  <c r="K64" i="5" a="1"/>
  <c r="K64" i="5" s="1"/>
  <c r="G71" i="5" a="1"/>
  <c r="G71" i="5" s="1"/>
  <c r="H71" i="5" s="1"/>
  <c r="G92" i="5" a="1"/>
  <c r="G92" i="5" s="1"/>
  <c r="H92" i="5" s="1"/>
  <c r="L76" i="5" a="1"/>
  <c r="L76" i="5" s="1"/>
  <c r="K76" i="5" a="1"/>
  <c r="K76" i="5" s="1"/>
  <c r="G78" i="5" a="1"/>
  <c r="G78" i="5" s="1"/>
  <c r="H78" i="5" s="1"/>
  <c r="G72" i="5" a="1"/>
  <c r="G72" i="5" s="1"/>
  <c r="H72" i="5" s="1"/>
  <c r="G64" i="5" a="1"/>
  <c r="G64" i="5" s="1"/>
  <c r="H64" i="5" s="1"/>
  <c r="G79" i="5" a="1"/>
  <c r="G79" i="5" s="1"/>
  <c r="H79" i="5" s="1"/>
  <c r="L86" i="5" a="1"/>
  <c r="L86" i="5" s="1"/>
  <c r="K86" i="5" a="1"/>
  <c r="K86" i="5" s="1"/>
  <c r="L52" i="5" a="1"/>
  <c r="L52" i="5" s="1"/>
  <c r="G66" i="5" a="1"/>
  <c r="G66" i="5" s="1"/>
  <c r="H66" i="5" s="1"/>
  <c r="G85" i="5" a="1"/>
  <c r="G85" i="5" s="1"/>
  <c r="H85" i="5" s="1"/>
  <c r="G90" i="5" a="1"/>
  <c r="G90" i="5" s="1"/>
  <c r="H90" i="5" s="1"/>
  <c r="K92" i="5" a="1"/>
  <c r="K92" i="5" s="1"/>
  <c r="K84" i="5" a="1"/>
  <c r="K84" i="5" s="1"/>
  <c r="L84" i="5" a="1"/>
  <c r="L84" i="5" s="1"/>
  <c r="G59" i="5" a="1"/>
  <c r="G59" i="5" s="1"/>
  <c r="H59" i="5" s="1"/>
  <c r="L74" i="5" a="1"/>
  <c r="L74" i="5" s="1"/>
  <c r="L91" i="5" a="1"/>
  <c r="L91" i="5" s="1"/>
  <c r="B35" i="3"/>
  <c r="B56" i="3"/>
  <c r="C19" i="3"/>
  <c r="E19" i="3" s="1"/>
  <c r="C18" i="3"/>
  <c r="E18" i="3" s="1"/>
  <c r="C17" i="3"/>
  <c r="E17" i="3" s="1"/>
  <c r="E16" i="3"/>
  <c r="B6" i="3" s="1"/>
  <c r="C20" i="3"/>
  <c r="E20" i="3" s="1"/>
  <c r="B92" i="3"/>
  <c r="B47" i="3"/>
  <c r="B50" i="3"/>
  <c r="B75" i="3"/>
  <c r="B78" i="3"/>
  <c r="G47" i="3"/>
  <c r="H47" i="3" s="1"/>
  <c r="G75" i="3"/>
  <c r="H75" i="3" s="1"/>
  <c r="B73" i="3" s="1"/>
  <c r="B49" i="3"/>
  <c r="B77" i="3"/>
  <c r="B6" i="7" l="1"/>
  <c r="L49" i="5" a="1"/>
  <c r="L49" i="5" s="1"/>
  <c r="K49" i="5" a="1"/>
  <c r="K49" i="5" s="1"/>
  <c r="E50" i="5"/>
  <c r="E17" i="5"/>
  <c r="E15" i="5"/>
  <c r="L41" i="5" a="1"/>
  <c r="L41" i="5" s="1"/>
  <c r="K41" i="5" a="1"/>
  <c r="K41" i="5" s="1"/>
  <c r="K40" i="5" a="1"/>
  <c r="K40" i="5" s="1"/>
  <c r="L40" i="5" a="1"/>
  <c r="L40" i="5" s="1"/>
  <c r="L28" i="5" a="1"/>
  <c r="L28" i="5" s="1"/>
  <c r="L69" i="5" a="1"/>
  <c r="L69" i="5" s="1"/>
  <c r="K69" i="5" a="1"/>
  <c r="K69" i="5" s="1"/>
  <c r="L47" i="5" a="1"/>
  <c r="L47" i="5" s="1"/>
  <c r="K47" i="5" a="1"/>
  <c r="K47" i="5" s="1"/>
  <c r="L19" i="5" a="1"/>
  <c r="L19" i="5" s="1"/>
  <c r="K19" i="5" a="1"/>
  <c r="K19" i="5" s="1"/>
  <c r="L89" i="5" a="1"/>
  <c r="L89" i="5" s="1"/>
  <c r="K89" i="5" a="1"/>
  <c r="K89" i="5" s="1"/>
  <c r="L83" i="5" a="1"/>
  <c r="L83" i="5" s="1"/>
  <c r="K83" i="5" a="1"/>
  <c r="K83" i="5" s="1"/>
  <c r="K79" i="5" a="1"/>
  <c r="K79" i="5" s="1"/>
  <c r="L79" i="5" a="1"/>
  <c r="L79" i="5" s="1"/>
  <c r="L71" i="5" a="1"/>
  <c r="L71" i="5" s="1"/>
  <c r="K71" i="5" a="1"/>
  <c r="K71" i="5" s="1"/>
  <c r="L59" i="5" a="1"/>
  <c r="L59" i="5" s="1"/>
  <c r="K59" i="5" a="1"/>
  <c r="K59" i="5" s="1"/>
  <c r="L57" i="5" a="1"/>
  <c r="L57" i="5" s="1"/>
  <c r="K57" i="5" a="1"/>
  <c r="K57" i="5" s="1"/>
  <c r="K65" i="5" a="1"/>
  <c r="K65" i="5" s="1"/>
  <c r="L65" i="5" a="1"/>
  <c r="L65" i="5" s="1"/>
  <c r="L72" i="5" a="1"/>
  <c r="L72" i="5" s="1"/>
  <c r="K72" i="5" a="1"/>
  <c r="K72" i="5" s="1"/>
  <c r="L78" i="5" a="1"/>
  <c r="L78" i="5" s="1"/>
  <c r="K78" i="5" a="1"/>
  <c r="K78" i="5" s="1"/>
  <c r="L44" i="5" a="1"/>
  <c r="L44" i="5" s="1"/>
  <c r="K44" i="5" a="1"/>
  <c r="K44" i="5" s="1"/>
  <c r="L63" i="5" a="1"/>
  <c r="L63" i="5" s="1"/>
  <c r="K63" i="5" a="1"/>
  <c r="K63" i="5" s="1"/>
  <c r="K73" i="5" a="1"/>
  <c r="K73" i="5" s="1"/>
  <c r="L73" i="5" a="1"/>
  <c r="L73" i="5" s="1"/>
  <c r="L26" i="5" a="1"/>
  <c r="L26" i="5" s="1"/>
  <c r="K26" i="5" a="1"/>
  <c r="K26" i="5" s="1"/>
  <c r="L20" i="5" a="1"/>
  <c r="L20" i="5" s="1"/>
  <c r="K20" i="5" a="1"/>
  <c r="K20" i="5" s="1"/>
  <c r="K9" i="5" a="1"/>
  <c r="K9" i="5" s="1"/>
  <c r="L9" i="5" a="1"/>
  <c r="L9" i="5" s="1"/>
  <c r="L60" i="5" a="1"/>
  <c r="L60" i="5" s="1"/>
  <c r="K60" i="5" a="1"/>
  <c r="K60" i="5" s="1"/>
  <c r="L13" i="5" a="1"/>
  <c r="L13" i="5" s="1"/>
  <c r="K13" i="5" a="1"/>
  <c r="K13" i="5" s="1"/>
  <c r="L87" i="5" a="1"/>
  <c r="L87" i="5" s="1"/>
  <c r="K87" i="5" a="1"/>
  <c r="K87" i="5" s="1"/>
  <c r="L55" i="5" a="1"/>
  <c r="L55" i="5" s="1"/>
  <c r="K55" i="5" a="1"/>
  <c r="K55" i="5" s="1"/>
  <c r="L43" i="5" a="1"/>
  <c r="L43" i="5" s="1"/>
  <c r="K43" i="5" a="1"/>
  <c r="K43" i="5" s="1"/>
  <c r="K23" i="5" a="1"/>
  <c r="K23" i="5" s="1"/>
  <c r="L23" i="5" a="1"/>
  <c r="L23" i="5" s="1"/>
  <c r="L17" i="5" a="1"/>
  <c r="L17" i="5" s="1"/>
  <c r="G17" i="5" a="1"/>
  <c r="G17" i="5" s="1"/>
  <c r="H17" i="5" s="1"/>
  <c r="L37" i="5" a="1"/>
  <c r="L37" i="5" s="1"/>
  <c r="K37" i="5" a="1"/>
  <c r="K37" i="5" s="1"/>
  <c r="L88" i="5" a="1"/>
  <c r="L88" i="5" s="1"/>
  <c r="K88" i="5" a="1"/>
  <c r="K88" i="5" s="1"/>
  <c r="L90" i="5" a="1"/>
  <c r="L90" i="5" s="1"/>
  <c r="K90" i="5" a="1"/>
  <c r="K90" i="5" s="1"/>
  <c r="K45" i="5" a="1"/>
  <c r="K45" i="5" s="1"/>
  <c r="L45" i="5" a="1"/>
  <c r="L45" i="5" s="1"/>
  <c r="L77" i="5" a="1"/>
  <c r="L77" i="5" s="1"/>
  <c r="K77" i="5" a="1"/>
  <c r="K77" i="5" s="1"/>
  <c r="K58" i="5" a="1"/>
  <c r="K58" i="5" s="1"/>
  <c r="L58" i="5" a="1"/>
  <c r="L58" i="5" s="1"/>
  <c r="K36" i="5" a="1"/>
  <c r="K36" i="5" s="1"/>
  <c r="L36" i="5" a="1"/>
  <c r="L36" i="5" s="1"/>
  <c r="K51" i="5" a="1"/>
  <c r="K51" i="5" s="1"/>
  <c r="L51" i="5" a="1"/>
  <c r="L51" i="5" s="1"/>
  <c r="K56" i="5" a="1"/>
  <c r="K56" i="5" s="1"/>
  <c r="L56" i="5" a="1"/>
  <c r="L56" i="5" s="1"/>
  <c r="K30" i="5" a="1"/>
  <c r="K30" i="5" s="1"/>
  <c r="L30" i="5" a="1"/>
  <c r="L30" i="5" s="1"/>
  <c r="K42" i="5" a="1"/>
  <c r="K42" i="5" s="1"/>
  <c r="L42" i="5" a="1"/>
  <c r="L42" i="5" s="1"/>
  <c r="L32" i="5" a="1"/>
  <c r="L32" i="5" s="1"/>
  <c r="K32" i="5" a="1"/>
  <c r="K32" i="5" s="1"/>
  <c r="L95" i="5" a="1"/>
  <c r="L95" i="5" s="1"/>
  <c r="K95" i="5" a="1"/>
  <c r="K95" i="5" s="1"/>
  <c r="K75" i="5" a="1"/>
  <c r="K75" i="5" s="1"/>
  <c r="L75" i="5" a="1"/>
  <c r="L75" i="5" s="1"/>
  <c r="K94" i="5" a="1"/>
  <c r="K94" i="5" s="1"/>
  <c r="L94" i="5" a="1"/>
  <c r="L94" i="5" s="1"/>
  <c r="L70" i="5" a="1"/>
  <c r="L70" i="5" s="1"/>
  <c r="K70" i="5" a="1"/>
  <c r="K70" i="5" s="1"/>
  <c r="K12" i="5" a="1"/>
  <c r="K12" i="5" s="1"/>
  <c r="L12" i="5" a="1"/>
  <c r="L12" i="5" s="1"/>
  <c r="L22" i="5" a="1"/>
  <c r="L22" i="5" s="1"/>
  <c r="K22" i="5" a="1"/>
  <c r="K22" i="5" s="1"/>
  <c r="L82" i="5" a="1"/>
  <c r="L82" i="5" s="1"/>
  <c r="K82" i="5" a="1"/>
  <c r="K82" i="5" s="1"/>
  <c r="K18" i="5" a="1"/>
  <c r="K18" i="5" s="1"/>
  <c r="L18" i="5" a="1"/>
  <c r="L18" i="5" s="1"/>
  <c r="K6" i="5" a="1"/>
  <c r="K6" i="5" s="1"/>
  <c r="L6" i="5" a="1"/>
  <c r="L6" i="5" s="1"/>
  <c r="O6" i="5" a="1"/>
  <c r="K31" i="5" a="1"/>
  <c r="K31" i="5" s="1"/>
  <c r="L31" i="5" a="1"/>
  <c r="L31" i="5" s="1"/>
  <c r="L54" i="5" a="1"/>
  <c r="L54" i="5" s="1"/>
  <c r="K54" i="5" a="1"/>
  <c r="K54" i="5" s="1"/>
  <c r="L85" i="5" a="1"/>
  <c r="L85" i="5" s="1"/>
  <c r="K85" i="5" a="1"/>
  <c r="K85" i="5" s="1"/>
  <c r="L66" i="5" a="1"/>
  <c r="L66" i="5" s="1"/>
  <c r="K66" i="5" a="1"/>
  <c r="K66" i="5" s="1"/>
  <c r="L80" i="5" a="1"/>
  <c r="L80" i="5" s="1"/>
  <c r="K80" i="5" a="1"/>
  <c r="K80" i="5" s="1"/>
  <c r="L38" i="5" a="1"/>
  <c r="L38" i="5" s="1"/>
  <c r="K38" i="5" a="1"/>
  <c r="K38" i="5" s="1"/>
  <c r="G50" i="5" a="1"/>
  <c r="G50" i="5" s="1"/>
  <c r="H50" i="5" s="1"/>
  <c r="L50" i="5" a="1"/>
  <c r="L50" i="5" s="1"/>
  <c r="L61" i="5" a="1"/>
  <c r="L61" i="5" s="1"/>
  <c r="K61" i="5" a="1"/>
  <c r="K61" i="5" s="1"/>
  <c r="L39" i="5" a="1"/>
  <c r="L39" i="5" s="1"/>
  <c r="K39" i="5" a="1"/>
  <c r="K39" i="5" s="1"/>
  <c r="L68" i="5" a="1"/>
  <c r="L68" i="5" s="1"/>
  <c r="K68" i="5" a="1"/>
  <c r="K68" i="5" s="1"/>
  <c r="H6" i="5"/>
  <c r="L15" i="5" a="1"/>
  <c r="L15" i="5" s="1"/>
  <c r="G15" i="5" a="1"/>
  <c r="G15" i="5" s="1"/>
  <c r="H15" i="5" s="1"/>
  <c r="L7" i="5" a="1"/>
  <c r="L7" i="5" s="1"/>
  <c r="K7" i="5" a="1"/>
  <c r="K7" i="5" s="1"/>
  <c r="J2" i="5"/>
  <c r="B51" i="3"/>
  <c r="B52" i="3"/>
  <c r="B53" i="3"/>
  <c r="P13" i="5" l="1"/>
  <c r="Q13" i="5" s="1"/>
  <c r="P12" i="5"/>
  <c r="P9" i="5"/>
  <c r="Q9" i="5" s="1"/>
  <c r="P14" i="5"/>
  <c r="Q14" i="5" s="1"/>
  <c r="P8" i="5"/>
  <c r="Q8" i="5" s="1"/>
  <c r="O6" i="5"/>
  <c r="P10" i="5"/>
  <c r="Q10" i="5" s="1"/>
  <c r="P11" i="5"/>
  <c r="Q11" i="5" s="1"/>
  <c r="P7" i="5"/>
  <c r="Q7" i="5" s="1"/>
  <c r="G27" i="5" a="1"/>
  <c r="G27" i="5" s="1"/>
  <c r="H27" i="5" s="1"/>
  <c r="G70" i="5" a="1"/>
  <c r="G70" i="5" s="1"/>
  <c r="H70" i="5" s="1"/>
  <c r="G25" i="5" a="1"/>
  <c r="G25" i="5" s="1"/>
  <c r="G91" i="5" a="1"/>
  <c r="G91" i="5" s="1"/>
  <c r="H91" i="5" s="1"/>
  <c r="G26" i="5" a="1"/>
  <c r="G26" i="5" s="1"/>
  <c r="H26" i="5" s="1"/>
  <c r="H25" i="5" l="1"/>
  <c r="G3" i="5" a="1"/>
  <c r="G3" i="5" s="1"/>
  <c r="P6" i="5"/>
  <c r="H3" i="5" l="1" a="1"/>
  <c r="H3" i="5" s="1"/>
  <c r="I6" i="5" s="1"/>
  <c r="I52" i="5" l="1"/>
  <c r="J52" i="5" s="1" a="1"/>
  <c r="J52" i="5" s="1"/>
  <c r="I81" i="5"/>
  <c r="J81" i="5" s="1" a="1"/>
  <c r="J81" i="5" s="1"/>
  <c r="I40" i="5"/>
  <c r="J40" i="5" s="1" a="1"/>
  <c r="J40" i="5" s="1"/>
  <c r="I28" i="5"/>
  <c r="J28" i="5" s="1" a="1"/>
  <c r="J28" i="5" s="1"/>
  <c r="I86" i="5"/>
  <c r="J86" i="5" s="1" a="1"/>
  <c r="J86" i="5" s="1"/>
  <c r="I11" i="5"/>
  <c r="J11" i="5" s="1" a="1"/>
  <c r="J11" i="5" s="1"/>
  <c r="I83" i="5"/>
  <c r="J83" i="5" s="1" a="1"/>
  <c r="J83" i="5" s="1"/>
  <c r="I74" i="5"/>
  <c r="J74" i="5" s="1" a="1"/>
  <c r="J74" i="5" s="1"/>
  <c r="I12" i="5"/>
  <c r="J12" i="5" s="1" a="1"/>
  <c r="J12" i="5" s="1"/>
  <c r="I54" i="5"/>
  <c r="J54" i="5" s="1" a="1"/>
  <c r="J54" i="5" s="1"/>
  <c r="I29" i="5"/>
  <c r="J29" i="5" s="1" a="1"/>
  <c r="J29" i="5" s="1"/>
  <c r="I84" i="5"/>
  <c r="J84" i="5" s="1" a="1"/>
  <c r="J84" i="5" s="1"/>
  <c r="I89" i="5"/>
  <c r="J89" i="5" s="1" a="1"/>
  <c r="J89" i="5" s="1"/>
  <c r="I16" i="5"/>
  <c r="J16" i="5" s="1" a="1"/>
  <c r="J16" i="5" s="1"/>
  <c r="I8" i="5"/>
  <c r="J8" i="5" s="1" a="1"/>
  <c r="J8" i="5" s="1"/>
  <c r="I49" i="5"/>
  <c r="J49" i="5" s="1" a="1"/>
  <c r="J49" i="5" s="1"/>
  <c r="I62" i="5"/>
  <c r="J62" i="5" s="1" a="1"/>
  <c r="J62" i="5" s="1"/>
  <c r="I41" i="5"/>
  <c r="J41" i="5" s="1" a="1"/>
  <c r="J41" i="5" s="1"/>
  <c r="I65" i="5"/>
  <c r="J65" i="5" s="1" a="1"/>
  <c r="J65" i="5" s="1"/>
  <c r="I31" i="5"/>
  <c r="J31" i="5" s="1" a="1"/>
  <c r="J31" i="5" s="1"/>
  <c r="I76" i="5"/>
  <c r="J76" i="5" s="1" a="1"/>
  <c r="J76" i="5" s="1"/>
  <c r="I77" i="5"/>
  <c r="J77" i="5" s="1" a="1"/>
  <c r="J77" i="5" s="1"/>
  <c r="I34" i="5"/>
  <c r="J34" i="5" s="1" a="1"/>
  <c r="J34" i="5" s="1"/>
  <c r="I93" i="5"/>
  <c r="J93" i="5" s="1" a="1"/>
  <c r="J93" i="5" s="1"/>
  <c r="I75" i="5"/>
  <c r="J75" i="5" s="1" a="1"/>
  <c r="J75" i="5" s="1"/>
  <c r="I60" i="5"/>
  <c r="J60" i="5" s="1" a="1"/>
  <c r="J60" i="5" s="1"/>
  <c r="I46" i="5"/>
  <c r="J46" i="5" s="1" a="1"/>
  <c r="J46" i="5" s="1"/>
  <c r="I22" i="5"/>
  <c r="J22" i="5" s="1" a="1"/>
  <c r="J22" i="5" s="1"/>
  <c r="I14" i="5"/>
  <c r="J14" i="5" s="1" a="1"/>
  <c r="J14" i="5" s="1"/>
  <c r="I95" i="5"/>
  <c r="J95" i="5" s="1" a="1"/>
  <c r="J95" i="5" s="1"/>
  <c r="I43" i="5"/>
  <c r="J43" i="5" s="1" a="1"/>
  <c r="J43" i="5" s="1"/>
  <c r="I69" i="5"/>
  <c r="J69" i="5" s="1" a="1"/>
  <c r="J69" i="5" s="1"/>
  <c r="I57" i="5"/>
  <c r="J57" i="5" s="1" a="1"/>
  <c r="J57" i="5" s="1"/>
  <c r="I32" i="5"/>
  <c r="J32" i="5" s="1" a="1"/>
  <c r="J32" i="5" s="1"/>
  <c r="I64" i="5"/>
  <c r="J64" i="5" s="1" a="1"/>
  <c r="J64" i="5" s="1"/>
  <c r="I7" i="5"/>
  <c r="J7" i="5" s="1" a="1"/>
  <c r="J7" i="5" s="1"/>
  <c r="I59" i="5"/>
  <c r="J59" i="5" s="1" a="1"/>
  <c r="J59" i="5" s="1"/>
  <c r="I13" i="5"/>
  <c r="J13" i="5" s="1" a="1"/>
  <c r="J13" i="5" s="1"/>
  <c r="I55" i="5"/>
  <c r="J55" i="5" s="1" a="1"/>
  <c r="J55" i="5" s="1"/>
  <c r="I35" i="5"/>
  <c r="J35" i="5" s="1" a="1"/>
  <c r="J35" i="5" s="1"/>
  <c r="I58" i="5"/>
  <c r="J58" i="5" s="1" a="1"/>
  <c r="J58" i="5" s="1"/>
  <c r="I61" i="5"/>
  <c r="J61" i="5" s="1" a="1"/>
  <c r="J61" i="5" s="1"/>
  <c r="I24" i="5"/>
  <c r="J24" i="5" s="1" a="1"/>
  <c r="J24" i="5" s="1"/>
  <c r="I30" i="5"/>
  <c r="J30" i="5" s="1" a="1"/>
  <c r="J30" i="5" s="1"/>
  <c r="I87" i="5"/>
  <c r="J87" i="5" s="1" a="1"/>
  <c r="J87" i="5" s="1"/>
  <c r="I72" i="5"/>
  <c r="J72" i="5" s="1" a="1"/>
  <c r="J72" i="5" s="1"/>
  <c r="I10" i="5"/>
  <c r="J10" i="5" s="1" a="1"/>
  <c r="J10" i="5" s="1"/>
  <c r="I94" i="5"/>
  <c r="J94" i="5" s="1" a="1"/>
  <c r="J94" i="5" s="1"/>
  <c r="I78" i="5"/>
  <c r="J78" i="5" s="1" a="1"/>
  <c r="J78" i="5" s="1"/>
  <c r="I9" i="5"/>
  <c r="J9" i="5" s="1" a="1"/>
  <c r="J9" i="5" s="1"/>
  <c r="I90" i="5"/>
  <c r="J90" i="5" s="1" a="1"/>
  <c r="J90" i="5" s="1"/>
  <c r="I19" i="5"/>
  <c r="J19" i="5" s="1" a="1"/>
  <c r="J19" i="5" s="1"/>
  <c r="I20" i="5"/>
  <c r="J20" i="5" s="1" a="1"/>
  <c r="J20" i="5" s="1"/>
  <c r="I38" i="5"/>
  <c r="J38" i="5" s="1" a="1"/>
  <c r="J38" i="5" s="1"/>
  <c r="I21" i="5"/>
  <c r="J21" i="5" s="1" a="1"/>
  <c r="J21" i="5" s="1"/>
  <c r="I48" i="5"/>
  <c r="J48" i="5" s="1" a="1"/>
  <c r="J48" i="5" s="1"/>
  <c r="I80" i="5"/>
  <c r="J80" i="5" s="1" a="1"/>
  <c r="J80" i="5" s="1"/>
  <c r="I82" i="5"/>
  <c r="J82" i="5" s="1" a="1"/>
  <c r="J82" i="5" s="1"/>
  <c r="I66" i="5"/>
  <c r="J66" i="5" s="1" a="1"/>
  <c r="J66" i="5" s="1"/>
  <c r="I53" i="5"/>
  <c r="J53" i="5" s="1" a="1"/>
  <c r="J53" i="5" s="1"/>
  <c r="I51" i="5"/>
  <c r="J51" i="5" s="1" a="1"/>
  <c r="J51" i="5" s="1"/>
  <c r="I33" i="5"/>
  <c r="J33" i="5" s="1" a="1"/>
  <c r="J33" i="5" s="1"/>
  <c r="I67" i="5"/>
  <c r="J67" i="5" s="1" a="1"/>
  <c r="J67" i="5" s="1"/>
  <c r="I47" i="5"/>
  <c r="J47" i="5" s="1" a="1"/>
  <c r="J47" i="5" s="1"/>
  <c r="I63" i="5"/>
  <c r="J63" i="5" s="1" a="1"/>
  <c r="J63" i="5" s="1"/>
  <c r="I42" i="5"/>
  <c r="J42" i="5" s="1" a="1"/>
  <c r="J42" i="5" s="1"/>
  <c r="I18" i="5"/>
  <c r="J18" i="5" s="1" a="1"/>
  <c r="J18" i="5" s="1"/>
  <c r="I39" i="5"/>
  <c r="J39" i="5" s="1" a="1"/>
  <c r="J39" i="5" s="1"/>
  <c r="I92" i="5"/>
  <c r="J92" i="5" s="1" a="1"/>
  <c r="J92" i="5" s="1"/>
  <c r="I37" i="5"/>
  <c r="J37" i="5" s="1" a="1"/>
  <c r="J37" i="5" s="1"/>
  <c r="I44" i="5"/>
  <c r="J44" i="5" s="1" a="1"/>
  <c r="J44" i="5" s="1"/>
  <c r="I23" i="5"/>
  <c r="J23" i="5" s="1" a="1"/>
  <c r="J23" i="5" s="1"/>
  <c r="I71" i="5"/>
  <c r="J71" i="5" s="1" a="1"/>
  <c r="J71" i="5" s="1"/>
  <c r="I85" i="5"/>
  <c r="J85" i="5" s="1" a="1"/>
  <c r="J85" i="5" s="1"/>
  <c r="I88" i="5"/>
  <c r="J88" i="5" s="1" a="1"/>
  <c r="J88" i="5" s="1"/>
  <c r="I45" i="5"/>
  <c r="J45" i="5" s="1" a="1"/>
  <c r="J45" i="5" s="1"/>
  <c r="I68" i="5"/>
  <c r="J68" i="5" s="1" a="1"/>
  <c r="J68" i="5" s="1"/>
  <c r="I56" i="5"/>
  <c r="J56" i="5" s="1" a="1"/>
  <c r="J56" i="5" s="1"/>
  <c r="I73" i="5"/>
  <c r="J73" i="5" s="1" a="1"/>
  <c r="J73" i="5" s="1"/>
  <c r="I79" i="5"/>
  <c r="J79" i="5" s="1" a="1"/>
  <c r="J79" i="5" s="1"/>
  <c r="I36" i="5"/>
  <c r="J36" i="5" s="1" a="1"/>
  <c r="J36" i="5" s="1"/>
  <c r="I50" i="5"/>
  <c r="J50" i="5" s="1" a="1"/>
  <c r="J50" i="5" s="1"/>
  <c r="I17" i="5"/>
  <c r="J17" i="5" s="1" a="1"/>
  <c r="J17" i="5" s="1"/>
  <c r="I15" i="5"/>
  <c r="J15" i="5" s="1" a="1"/>
  <c r="J15" i="5" s="1"/>
  <c r="I70" i="5"/>
  <c r="J70" i="5" s="1" a="1"/>
  <c r="J70" i="5" s="1"/>
  <c r="I27" i="5"/>
  <c r="J27" i="5" s="1" a="1"/>
  <c r="J27" i="5" s="1"/>
  <c r="I26" i="5"/>
  <c r="J26" i="5" s="1" a="1"/>
  <c r="J26" i="5" s="1"/>
  <c r="I91" i="5"/>
  <c r="J91" i="5" s="1" a="1"/>
  <c r="J91" i="5" s="1"/>
  <c r="I25" i="5"/>
  <c r="J25" i="5" s="1" a="1"/>
  <c r="J25" i="5" s="1"/>
  <c r="R8" i="5" l="1" a="1"/>
  <c r="R8" i="5" s="1"/>
  <c r="R6" i="5" a="1"/>
  <c r="R6" i="5" s="1"/>
  <c r="R14" i="5" a="1"/>
  <c r="R14" i="5" s="1"/>
  <c r="R10" i="5" a="1"/>
  <c r="R10" i="5" s="1"/>
  <c r="T10" i="5" s="1" a="1"/>
  <c r="T10" i="5" s="1"/>
  <c r="U10" i="5" s="1" a="1"/>
  <c r="U10" i="5" s="1"/>
  <c r="I3" i="5" a="1"/>
  <c r="I3" i="5" s="1"/>
  <c r="R12" i="5" a="1"/>
  <c r="R12" i="5" s="1"/>
  <c r="R9" i="5" a="1"/>
  <c r="R9" i="5" s="1"/>
  <c r="R11" i="5" a="1"/>
  <c r="R11" i="5" s="1"/>
  <c r="T11" i="5" s="1" a="1"/>
  <c r="T11" i="5" s="1"/>
  <c r="V11" i="5" s="1" a="1"/>
  <c r="V11" i="5" s="1"/>
  <c r="R13" i="5" a="1"/>
  <c r="R13" i="5" s="1"/>
  <c r="R7" i="5" a="1"/>
  <c r="R7" i="5" s="1"/>
  <c r="J6" i="5" a="1"/>
  <c r="J6" i="5" s="1"/>
  <c r="K2" i="5" s="1" a="1"/>
  <c r="K2" i="5" s="1"/>
  <c r="T12" i="5" l="1" a="1"/>
  <c r="T12" i="5" s="1"/>
  <c r="V12" i="5" s="1" a="1"/>
  <c r="V12" i="5" s="1"/>
  <c r="T6" i="5" a="1"/>
  <c r="T6" i="5" s="1"/>
  <c r="T13" i="5" a="1"/>
  <c r="T13" i="5" s="1"/>
  <c r="V13" i="5" s="1" a="1"/>
  <c r="V13" i="5" s="1"/>
  <c r="T9" i="5" a="1"/>
  <c r="T9" i="5" s="1"/>
  <c r="U9" i="5" s="1" a="1"/>
  <c r="U9" i="5" s="1"/>
  <c r="T7" i="5" a="1"/>
  <c r="T7" i="5" s="1"/>
  <c r="U7" i="5" s="1" a="1"/>
  <c r="U7" i="5" s="1"/>
  <c r="T14" i="5" a="1"/>
  <c r="T14" i="5" s="1"/>
  <c r="T8" i="5" a="1"/>
  <c r="T8" i="5" s="1"/>
  <c r="V9" i="5" a="1"/>
  <c r="V9" i="5" s="1"/>
  <c r="V10" i="5" a="1"/>
  <c r="V10" i="5" s="1"/>
  <c r="U11" i="5" a="1"/>
  <c r="U11" i="5" s="1"/>
  <c r="Z16" i="5" l="1" a="1"/>
  <c r="Z16" i="5" s="1"/>
  <c r="Z17" i="5" a="1"/>
  <c r="Z17" i="5" s="1"/>
  <c r="Z15" i="5" a="1"/>
  <c r="Z15" i="5" s="1"/>
  <c r="T2" i="5"/>
  <c r="U6" i="5" a="1"/>
  <c r="U6" i="5" s="1"/>
  <c r="Z7" i="5" a="1"/>
  <c r="Z7" i="5" s="1"/>
  <c r="Z6" i="5" s="1"/>
  <c r="V14" i="5" a="1"/>
  <c r="V14" i="5" s="1"/>
  <c r="U14" i="5" a="1"/>
  <c r="U14" i="5" s="1"/>
  <c r="V7" i="5" a="1"/>
  <c r="V7" i="5" s="1"/>
  <c r="M93" i="5" a="1"/>
  <c r="M93" i="5" s="1"/>
  <c r="V6" i="5" a="1"/>
  <c r="V6" i="5" s="1"/>
  <c r="M20" i="5" a="1"/>
  <c r="M20" i="5" s="1"/>
  <c r="M65" i="5" a="1"/>
  <c r="M65" i="5" s="1"/>
  <c r="M72" i="5" a="1"/>
  <c r="M72" i="5" s="1"/>
  <c r="M85" i="5" a="1"/>
  <c r="M85" i="5" s="1"/>
  <c r="M47" i="5" a="1"/>
  <c r="M47" i="5" s="1"/>
  <c r="M95" i="5" a="1"/>
  <c r="M95" i="5" s="1"/>
  <c r="M52" i="5" a="1"/>
  <c r="M52" i="5" s="1"/>
  <c r="M38" i="5" a="1"/>
  <c r="M38" i="5" s="1"/>
  <c r="M68" i="5" a="1"/>
  <c r="M68" i="5" s="1"/>
  <c r="M41" i="5" a="1"/>
  <c r="M41" i="5" s="1"/>
  <c r="M53" i="5" a="1"/>
  <c r="M53" i="5" s="1"/>
  <c r="M46" i="5" a="1"/>
  <c r="M46" i="5" s="1"/>
  <c r="M26" i="5" a="1"/>
  <c r="M26" i="5" s="1"/>
  <c r="M37" i="5" a="1"/>
  <c r="M37" i="5" s="1"/>
  <c r="M10" i="5" a="1"/>
  <c r="M10" i="5" s="1"/>
  <c r="M36" i="5" a="1"/>
  <c r="M36" i="5" s="1"/>
  <c r="M34" i="5" a="1"/>
  <c r="M34" i="5" s="1"/>
  <c r="M14" i="5" a="1"/>
  <c r="M14" i="5" s="1"/>
  <c r="M7" i="5" a="1"/>
  <c r="M7" i="5" s="1"/>
  <c r="M57" i="5" a="1"/>
  <c r="M57" i="5" s="1"/>
  <c r="M48" i="5" a="1"/>
  <c r="M48" i="5" s="1"/>
  <c r="M19" i="5" a="1"/>
  <c r="M19" i="5" s="1"/>
  <c r="M82" i="5" a="1"/>
  <c r="M82" i="5" s="1"/>
  <c r="M77" i="5" a="1"/>
  <c r="M77" i="5" s="1"/>
  <c r="M73" i="5" a="1"/>
  <c r="M73" i="5" s="1"/>
  <c r="M58" i="5" a="1"/>
  <c r="M58" i="5" s="1"/>
  <c r="M90" i="5" a="1"/>
  <c r="M90" i="5" s="1"/>
  <c r="M78" i="5" a="1"/>
  <c r="M78" i="5" s="1"/>
  <c r="M12" i="5" a="1"/>
  <c r="M12" i="5" s="1"/>
  <c r="M89" i="5" a="1"/>
  <c r="M89" i="5" s="1"/>
  <c r="M17" i="5" a="1"/>
  <c r="M17" i="5" s="1"/>
  <c r="M75" i="5" a="1"/>
  <c r="M75" i="5" s="1"/>
  <c r="M16" i="5" a="1"/>
  <c r="M16" i="5" s="1"/>
  <c r="M43" i="5" a="1"/>
  <c r="M43" i="5" s="1"/>
  <c r="M27" i="5" a="1"/>
  <c r="M27" i="5" s="1"/>
  <c r="M80" i="5" a="1"/>
  <c r="M80" i="5" s="1"/>
  <c r="M25" i="5" a="1"/>
  <c r="M25" i="5" s="1"/>
  <c r="M69" i="5" a="1"/>
  <c r="M69" i="5" s="1"/>
  <c r="M91" i="5" a="1"/>
  <c r="M91" i="5" s="1"/>
  <c r="M83" i="5" a="1"/>
  <c r="M83" i="5" s="1"/>
  <c r="M45" i="5" a="1"/>
  <c r="M45" i="5" s="1"/>
  <c r="M9" i="5" a="1"/>
  <c r="M9" i="5" s="1"/>
  <c r="M92" i="5" a="1"/>
  <c r="M92" i="5" s="1"/>
  <c r="M76" i="5" a="1"/>
  <c r="M76" i="5" s="1"/>
  <c r="M81" i="5" a="1"/>
  <c r="M81" i="5" s="1"/>
  <c r="M86" i="5" a="1"/>
  <c r="M86" i="5" s="1"/>
  <c r="M44" i="5" a="1"/>
  <c r="M44" i="5" s="1"/>
  <c r="M18" i="5" a="1"/>
  <c r="M18" i="5" s="1"/>
  <c r="M29" i="5" a="1"/>
  <c r="M29" i="5" s="1"/>
  <c r="M8" i="5" a="1"/>
  <c r="M8" i="5" s="1"/>
  <c r="M49" i="5" a="1"/>
  <c r="M49" i="5" s="1"/>
  <c r="M79" i="5" a="1"/>
  <c r="M79" i="5" s="1"/>
  <c r="M21" i="5" a="1"/>
  <c r="M21" i="5" s="1"/>
  <c r="M88" i="5" a="1"/>
  <c r="M88" i="5" s="1"/>
  <c r="M56" i="5" a="1"/>
  <c r="M56" i="5" s="1"/>
  <c r="M50" i="5" a="1"/>
  <c r="M50" i="5" s="1"/>
  <c r="M40" i="5" a="1"/>
  <c r="M40" i="5" s="1"/>
  <c r="M15" i="5" a="1"/>
  <c r="M15" i="5" s="1"/>
  <c r="M13" i="5" a="1"/>
  <c r="M13" i="5" s="1"/>
  <c r="M71" i="5" a="1"/>
  <c r="M71" i="5" s="1"/>
  <c r="M59" i="5" a="1"/>
  <c r="M59" i="5" s="1"/>
  <c r="M94" i="5" a="1"/>
  <c r="M94" i="5" s="1"/>
  <c r="M33" i="5" a="1"/>
  <c r="M33" i="5" s="1"/>
  <c r="M39" i="5" a="1"/>
  <c r="M39" i="5" s="1"/>
  <c r="M32" i="5" a="1"/>
  <c r="M32" i="5" s="1"/>
  <c r="M62" i="5" a="1"/>
  <c r="M62" i="5" s="1"/>
  <c r="M6" i="5" a="1"/>
  <c r="M6" i="5" s="1"/>
  <c r="M54" i="5" a="1"/>
  <c r="M54" i="5" s="1"/>
  <c r="M28" i="5" a="1"/>
  <c r="M28" i="5" s="1"/>
  <c r="M67" i="5" a="1"/>
  <c r="M67" i="5" s="1"/>
  <c r="M66" i="5" a="1"/>
  <c r="M66" i="5" s="1"/>
  <c r="M84" i="5" a="1"/>
  <c r="M84" i="5" s="1"/>
  <c r="M61" i="5" a="1"/>
  <c r="M61" i="5" s="1"/>
  <c r="M35" i="5" a="1"/>
  <c r="M35" i="5" s="1"/>
  <c r="M70" i="5" a="1"/>
  <c r="M70" i="5" s="1"/>
  <c r="M30" i="5" a="1"/>
  <c r="M30" i="5" s="1"/>
  <c r="M51" i="5" a="1"/>
  <c r="M51" i="5" s="1"/>
  <c r="M24" i="5" a="1"/>
  <c r="M24" i="5" s="1"/>
  <c r="M64" i="5" a="1"/>
  <c r="M64" i="5" s="1"/>
  <c r="M60" i="5" a="1"/>
  <c r="M60" i="5" s="1"/>
  <c r="M63" i="5" a="1"/>
  <c r="M63" i="5" s="1"/>
  <c r="M87" i="5" a="1"/>
  <c r="M87" i="5" s="1"/>
  <c r="M55" i="5" a="1"/>
  <c r="M55" i="5" s="1"/>
  <c r="M23" i="5" a="1"/>
  <c r="M23" i="5" s="1"/>
  <c r="M31" i="5" a="1"/>
  <c r="M31" i="5" s="1"/>
  <c r="M22" i="5" a="1"/>
  <c r="M22" i="5" s="1"/>
  <c r="M42" i="5" a="1"/>
  <c r="M42" i="5" s="1"/>
  <c r="M74" i="5" a="1"/>
  <c r="M74" i="5" s="1"/>
  <c r="M11" i="5" a="1"/>
  <c r="M11" i="5" s="1"/>
  <c r="V8" i="5" a="1"/>
  <c r="V8" i="5" s="1"/>
  <c r="U8" i="5" a="1"/>
  <c r="U8" i="5" s="1"/>
  <c r="AB12" i="5" l="1" a="1"/>
  <c r="AB12" i="5" s="1"/>
  <c r="V3" i="5" a="1"/>
  <c r="V3" i="5" s="1"/>
  <c r="M3" i="5" a="1"/>
  <c r="M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tc={6A897FB9-6D28-E744-BB1B-CF86AEC3AD2D}</author>
  </authors>
  <commentList>
    <comment ref="L5" authorId="0" shapeId="0" xr:uid="{6A897FB9-6D28-E744-BB1B-CF86AEC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<sst xmlns="http://schemas.openxmlformats.org/spreadsheetml/2006/main" count="930" uniqueCount="485">
  <si>
    <t>rxn_id</t>
  </si>
  <si>
    <t>rxn_equation</t>
  </si>
  <si>
    <t>BIOSYN-COFACTORANAEROBIC</t>
  </si>
  <si>
    <t>0.030019 BIO-coa_c + 0.001619 BIO-fad_c + 0.363258 BIO-nad_c + 0.020593 BIO-nadh_c + 0.087331 BIO-nadp_c + 0.414236 BIO-nadph_c + 0.076898 BIO-ribflv_c + 0.005781 BIO-thf_c + 0.000087 BIO-thmpp_c --&gt; BIO-cofactor</t>
  </si>
  <si>
    <t>BIOSYN-compCERANAEROBIC</t>
  </si>
  <si>
    <t>0.5 MET-cer1_24_r + 0.5 MET-cer1_26_r --&gt; MET-cer_r</t>
  </si>
  <si>
    <t>BIOSYN-BIODILBATCHANAERO</t>
  </si>
  <si>
    <t>0.8831 BIO-varbiom + 0.0697 BIO-lipid + 0.0039 BIO-dna + 0.0254 BIO-metal + 0.0048 BIO-cofactor + 0.003 BIO-so4 + 0.0101 BIO-pi + 39.3 MET-atp_c + 39.3 MET-h2o_c --&gt; 39.3 MET-adp_c + 39.3 MET-pi_c + 39.3 MET-h_c</t>
  </si>
  <si>
    <t>BIOSYN-BIODILCHEMOANAERO</t>
  </si>
  <si>
    <t>0.8831 BIO-varbiom + 0.0697 BIO-lipid + 0.0039 BIO-dna + 0.0254 BIO-metal + 0.0048 BIO-cofactor + 0.003 BIO-so4 + 0.0101 BIO-pi + 68.4 MET-atp_c + 68.4 MET-h2o_c --&gt; 68.4 MET-adp_c + 68.4 MET-pi_c + 68.4 MET-h_c</t>
  </si>
  <si>
    <t>BIOSYN-BIODILSTARVE</t>
  </si>
  <si>
    <t>0.8831 BIO-varbiom + 0.0697 BIO-lipid + 0.0039 BIO-dna + 0.0254 BIO-metal + 0.0048 BIO-cofactor + 0.003 BIO-so4 + 0.0101 BIO-pi + 129.1 MET-atp_c + 129.1 MET-h2o_c --&gt; 129.1 MET-adp_c + 129.1 MET-pi_c + 129.1 MET-h_c</t>
  </si>
  <si>
    <t>BIOSYN-BIODILNOGAM</t>
  </si>
  <si>
    <t xml:space="preserve">0.8831 BIO-varbiom + 0.0697 BIO-lipid + 0.0039 BIO-dna + 0.0254 BIO-metal + 0.0048 BIO-cofactor + 0.003 BIO-so4 + 0.0101 BIO-pi --&gt; </t>
  </si>
  <si>
    <t>Deriving RBA yeast-biomass synthesis network</t>
  </si>
  <si>
    <t>Hoang Dinh</t>
  </si>
  <si>
    <t>Biomass reaction network</t>
  </si>
  <si>
    <t>Biomass dilution and molecular weight constraint</t>
  </si>
  <si>
    <t>BIOSYN-BIODILAERO</t>
  </si>
  <si>
    <t>Metabolite</t>
  </si>
  <si>
    <t>Coeff (g/gDW)</t>
  </si>
  <si>
    <t>Remarks</t>
  </si>
  <si>
    <t>BIO-varbiom</t>
  </si>
  <si>
    <t>Protein, RNA, Carbohydrate</t>
  </si>
  <si>
    <t>BIO-lipid</t>
  </si>
  <si>
    <t>Lipid</t>
  </si>
  <si>
    <t>BIO-dna</t>
  </si>
  <si>
    <t>DNA</t>
  </si>
  <si>
    <t>BIO-metal</t>
  </si>
  <si>
    <t>Metals</t>
  </si>
  <si>
    <t>BIO-cofactor</t>
  </si>
  <si>
    <t>Trace</t>
  </si>
  <si>
    <t>BIO-so4</t>
  </si>
  <si>
    <t>Sulphate</t>
  </si>
  <si>
    <t>BIO-pi</t>
  </si>
  <si>
    <t>Phosphate</t>
  </si>
  <si>
    <t>Protein polymerization cost</t>
  </si>
  <si>
    <t>Coeff (mmol/gDW/h)</t>
  </si>
  <si>
    <t>FBA</t>
  </si>
  <si>
    <t>RBA</t>
  </si>
  <si>
    <t>MET-atp_c</t>
  </si>
  <si>
    <t>GAM</t>
  </si>
  <si>
    <t>Aerobic</t>
  </si>
  <si>
    <t>MET-h2o_c</t>
  </si>
  <si>
    <t>Batch, anaerobic</t>
  </si>
  <si>
    <t>MET-adp_c</t>
  </si>
  <si>
    <t>Chemostats, anaerobic</t>
  </si>
  <si>
    <t>MET-pi_c</t>
  </si>
  <si>
    <t>N-limited</t>
  </si>
  <si>
    <t>MET-h_c</t>
  </si>
  <si>
    <t>Mass contribution of total protein, total RNA, and total carbohydrate to biomass. The proportion can be controlled by flux bounds</t>
  </si>
  <si>
    <t>BIOSYN-PROTTOBIO</t>
  </si>
  <si>
    <t>BIOSYN-RNATOBIO</t>
  </si>
  <si>
    <t>BIOSYN-CARBTOBIO</t>
  </si>
  <si>
    <t>Mass contribution of cytoplasmic and mitochondrial proteins to total protein. The proportion can be controlled by flux bounds</t>
  </si>
  <si>
    <t>BIOSYN-PROTMODELED</t>
  </si>
  <si>
    <t>BIO-protmodeled --&gt; BIO-prot</t>
  </si>
  <si>
    <t>BIOSYN-PROTDUMMY</t>
  </si>
  <si>
    <t>BIO-protdummy --&gt; BIO-prot</t>
  </si>
  <si>
    <t>BIOSYN-PROTDUMMY2</t>
  </si>
  <si>
    <t>BIO-protdummy --&gt; BIO-protmodeled</t>
  </si>
  <si>
    <t>BIOSYN-PROTCYT</t>
  </si>
  <si>
    <t>BIO-protcyt --&gt; BIO-protmodeled</t>
  </si>
  <si>
    <t>BIOSYN-PROTMITO</t>
  </si>
  <si>
    <t>BIO-protmito --&gt; BIO-protmodeled</t>
  </si>
  <si>
    <t>Carbohydrate synthesis (coefficients in gram per gDW)</t>
  </si>
  <si>
    <t>BIOSYN-CARB</t>
  </si>
  <si>
    <t>Coeff</t>
  </si>
  <si>
    <t>Formula</t>
  </si>
  <si>
    <t>MW</t>
  </si>
  <si>
    <t>%wt. in macro</t>
  </si>
  <si>
    <t>BIOSYN-CARB1</t>
  </si>
  <si>
    <t>mannan_c</t>
  </si>
  <si>
    <t>C6H12O6</t>
  </si>
  <si>
    <t>BIOSYN-CARB2</t>
  </si>
  <si>
    <t>13BDglucan_en</t>
  </si>
  <si>
    <t>C6H10O5</t>
  </si>
  <si>
    <t>BIOSYN-CARB3</t>
  </si>
  <si>
    <t>16BDglucan_en</t>
  </si>
  <si>
    <t>BIOSYN-CARB4</t>
  </si>
  <si>
    <t>chtn_c</t>
  </si>
  <si>
    <t>C8H13NO5</t>
  </si>
  <si>
    <t>BIOSYN-CARB5</t>
  </si>
  <si>
    <t>glycogen_c</t>
  </si>
  <si>
    <t>BIOSYN-CARB6</t>
  </si>
  <si>
    <t>tre_c</t>
  </si>
  <si>
    <t>C12H22O11</t>
  </si>
  <si>
    <t>RNA synthesis (coefficients in gram per gDW)</t>
  </si>
  <si>
    <t>BIOSYN-RNA</t>
  </si>
  <si>
    <t>0.15 BIO-trna + 0.05 BIO-mrna + 0.80 BIO-rrna --&gt; BIO-rna</t>
  </si>
  <si>
    <t>MW without pyrophosphate</t>
  </si>
  <si>
    <t>BIOSYN-RNA1</t>
  </si>
  <si>
    <t>atp_c</t>
  </si>
  <si>
    <t>C10H12N5O13P3</t>
  </si>
  <si>
    <t>BIOSYN-RNA2</t>
  </si>
  <si>
    <t>ctp_c</t>
  </si>
  <si>
    <t>C9H12N3O14P3</t>
  </si>
  <si>
    <t>BIOSYN-RNA3</t>
  </si>
  <si>
    <t>gtp_c</t>
  </si>
  <si>
    <t>C10H12N5O14P3</t>
  </si>
  <si>
    <t>BIOSYN-RNA4</t>
  </si>
  <si>
    <t>utp_c</t>
  </si>
  <si>
    <t>C9H11N2O15P3</t>
  </si>
  <si>
    <t>BIOSYN-RNA5</t>
  </si>
  <si>
    <t>BIOSYN-RNA6</t>
  </si>
  <si>
    <t>BIOSYN-RNA7</t>
  </si>
  <si>
    <t>Lipid synthesis (coefficients in gram per gDW)</t>
  </si>
  <si>
    <t>BIOSYN-LIPID</t>
  </si>
  <si>
    <t>BIOSYN-LIPID1</t>
  </si>
  <si>
    <t>ergst161_rm</t>
  </si>
  <si>
    <t>C44H72O2</t>
  </si>
  <si>
    <t>BIOSYN-LIPID2</t>
  </si>
  <si>
    <t>ergst181_rm</t>
  </si>
  <si>
    <t>C46H76O2</t>
  </si>
  <si>
    <t>BIOSYN-LIPID3</t>
  </si>
  <si>
    <t>ergst_c</t>
  </si>
  <si>
    <t>C28H44O</t>
  </si>
  <si>
    <t>BIOSYN-LIPID4</t>
  </si>
  <si>
    <t>hdca_c</t>
  </si>
  <si>
    <t>C16H31O2</t>
  </si>
  <si>
    <t>BIOSYN-LIPID5</t>
  </si>
  <si>
    <t>hdcea_c</t>
  </si>
  <si>
    <t>C16H29O2</t>
  </si>
  <si>
    <t>BIOSYN-LIPID6</t>
  </si>
  <si>
    <t>ocdca_c</t>
  </si>
  <si>
    <t>C18H35O2</t>
  </si>
  <si>
    <t>BIOSYN-LIPID7</t>
  </si>
  <si>
    <t>ocdcea_c</t>
  </si>
  <si>
    <t>C18H33O2</t>
  </si>
  <si>
    <t>BIOSYN-LIPID8</t>
  </si>
  <si>
    <t>pail_c</t>
  </si>
  <si>
    <t>C9H16O11PAcyl2</t>
  </si>
  <si>
    <t>BIOSYN-LIPID9</t>
  </si>
  <si>
    <t>pc_c</t>
  </si>
  <si>
    <t>C8H18NO6PAcyl2</t>
  </si>
  <si>
    <t>BIOSYN-LIPID10</t>
  </si>
  <si>
    <t>pe_c</t>
  </si>
  <si>
    <t>C5H12NO6PAcyl2</t>
  </si>
  <si>
    <t>BIOSYN-LIPID11</t>
  </si>
  <si>
    <t>ps_c</t>
  </si>
  <si>
    <t>C6H10NO8PAcyl2</t>
  </si>
  <si>
    <t>BIOSYN-LIPID12</t>
  </si>
  <si>
    <t>tag_c</t>
  </si>
  <si>
    <t>C3H5O3Acyl3</t>
  </si>
  <si>
    <t>BIOSYN-LIPID13</t>
  </si>
  <si>
    <t>ipc_g</t>
  </si>
  <si>
    <t>C6H10O8P1Cer</t>
  </si>
  <si>
    <t>DNA synthesis (coefficients in gram per gDW)</t>
  </si>
  <si>
    <t>BIOSYN-DNA</t>
  </si>
  <si>
    <t>BIOSYN-DNA1</t>
  </si>
  <si>
    <t>datp_c</t>
  </si>
  <si>
    <t>C10H12N5O12P3</t>
  </si>
  <si>
    <t>BIOSYN-DNA2</t>
  </si>
  <si>
    <t>dctp_c</t>
  </si>
  <si>
    <t>C9H12N3O13P3</t>
  </si>
  <si>
    <t>BIOSYN-DNA3</t>
  </si>
  <si>
    <t>dgtp_c</t>
  </si>
  <si>
    <t>BIOSYN-DNA4</t>
  </si>
  <si>
    <t>dttp_c</t>
  </si>
  <si>
    <t>C10H13N2O14P3</t>
  </si>
  <si>
    <t>Metals synthesis (coefficients in gram per gDW)</t>
  </si>
  <si>
    <t>BIOSYN-METAL</t>
  </si>
  <si>
    <t>BIOSYN-METAL1</t>
  </si>
  <si>
    <t>ca2_c</t>
  </si>
  <si>
    <t>Ca</t>
  </si>
  <si>
    <t>BIOSYN-METAL2</t>
  </si>
  <si>
    <t>cu2_c</t>
  </si>
  <si>
    <t>Cu</t>
  </si>
  <si>
    <t>BIOSYN-METAL3</t>
  </si>
  <si>
    <t>fe2_c</t>
  </si>
  <si>
    <t>Fe</t>
  </si>
  <si>
    <t>BIOSYN-METAL4</t>
  </si>
  <si>
    <t>k_c</t>
  </si>
  <si>
    <t>K</t>
  </si>
  <si>
    <t>BIOSYN-METAL5</t>
  </si>
  <si>
    <t>mg2_c</t>
  </si>
  <si>
    <t>Mg</t>
  </si>
  <si>
    <t>BIOSYN-METAL6</t>
  </si>
  <si>
    <t>mn2_c</t>
  </si>
  <si>
    <t>Mn</t>
  </si>
  <si>
    <t>BIOSYN-METAL7</t>
  </si>
  <si>
    <t>zn2_c</t>
  </si>
  <si>
    <t>Zn</t>
  </si>
  <si>
    <t>Cofactors synthesis (coefficients in gram per gDW)</t>
  </si>
  <si>
    <t>BIOSYN-COFACTOR</t>
  </si>
  <si>
    <t>BIOSYN-COFACTOR1</t>
  </si>
  <si>
    <t>coa_c</t>
  </si>
  <si>
    <t>C21H32N7O16P3S</t>
  </si>
  <si>
    <t>BIOSYN-COFACTOR2</t>
  </si>
  <si>
    <t>fad_c</t>
  </si>
  <si>
    <t>C27H30N9O15P2</t>
  </si>
  <si>
    <t>BIOSYN-COFACTOR3</t>
  </si>
  <si>
    <t>hemeA_c</t>
  </si>
  <si>
    <t>C49H56FeN4O6</t>
  </si>
  <si>
    <t>BIOSYN-COFACTOR4</t>
  </si>
  <si>
    <t>nad_c</t>
  </si>
  <si>
    <t>C21H26N7O14P2</t>
  </si>
  <si>
    <t>BIOSYN-COFACTOR5</t>
  </si>
  <si>
    <t>nadh_c</t>
  </si>
  <si>
    <t>C21H27N7O14P2</t>
  </si>
  <si>
    <t>BIOSYN-COFACTOR6</t>
  </si>
  <si>
    <t>nadp_c</t>
  </si>
  <si>
    <t>C21H25N7O17P3</t>
  </si>
  <si>
    <t>BIOSYN-COFACTOR7</t>
  </si>
  <si>
    <t>nadph_c</t>
  </si>
  <si>
    <t>C21H26N7O17P3</t>
  </si>
  <si>
    <t>BIOSYN-COFACTOR8</t>
  </si>
  <si>
    <t>ribflv_c</t>
  </si>
  <si>
    <t>C17H19N4O6</t>
  </si>
  <si>
    <t>BIOSYN-COFACTOR9</t>
  </si>
  <si>
    <t>thf_c</t>
  </si>
  <si>
    <t>C19H23N7O6</t>
  </si>
  <si>
    <t>BIOSYN-COFACTOR10</t>
  </si>
  <si>
    <t>thmpp_c</t>
  </si>
  <si>
    <t>C12H18N4O7P2S</t>
  </si>
  <si>
    <t>Sulphate synthesis (coefficients in gram per gDW)</t>
  </si>
  <si>
    <t>BIOSYN-SO4</t>
  </si>
  <si>
    <t>so4_c</t>
  </si>
  <si>
    <t>O4S1</t>
  </si>
  <si>
    <t>Phosphate synthesis (coefficients in gram per gDW)</t>
  </si>
  <si>
    <t>BIOSYN-PI</t>
  </si>
  <si>
    <t>pi_c</t>
  </si>
  <si>
    <t>H1O4P1</t>
  </si>
  <si>
    <t>"ignore" category means metabolite won't affect biomass normalization. "other" for anything that doesn't fit into a specific category; can use this by default to save time adding metabolites.</t>
  </si>
  <si>
    <t>Avoids counting pyrophosphate for NTPs and dNTPs, since pyrophosphate is removed during their conversion to D/RNA.</t>
  </si>
  <si>
    <t>name w/o location</t>
  </si>
  <si>
    <t>suggested category</t>
  </si>
  <si>
    <t>MW (g/mol)</t>
  </si>
  <si>
    <t>MW for biomass normalization (g/mol)</t>
  </si>
  <si>
    <t>comments</t>
  </si>
  <si>
    <t>adp</t>
  </si>
  <si>
    <t>h2o</t>
  </si>
  <si>
    <t>h</t>
  </si>
  <si>
    <t>ppi</t>
  </si>
  <si>
    <t>13BDglucan</t>
  </si>
  <si>
    <t>CARB</t>
  </si>
  <si>
    <t>16BDglucan</t>
  </si>
  <si>
    <t>G00006</t>
  </si>
  <si>
    <t>chtn</t>
  </si>
  <si>
    <t>gpianchorSC</t>
  </si>
  <si>
    <t>oglycanSC</t>
  </si>
  <si>
    <t>amet</t>
  </si>
  <si>
    <t>COFACTOR</t>
  </si>
  <si>
    <t>btn</t>
  </si>
  <si>
    <t>coa</t>
  </si>
  <si>
    <t>fad</t>
  </si>
  <si>
    <t>hemeA</t>
  </si>
  <si>
    <t>nad</t>
  </si>
  <si>
    <t>nadp</t>
  </si>
  <si>
    <t>pydx5p</t>
  </si>
  <si>
    <t>ribflv</t>
  </si>
  <si>
    <t>spmd</t>
  </si>
  <si>
    <t>thf</t>
  </si>
  <si>
    <t>thmpp</t>
  </si>
  <si>
    <t>datp</t>
  </si>
  <si>
    <t>dctp</t>
  </si>
  <si>
    <t>dgtp</t>
  </si>
  <si>
    <t>dttp</t>
  </si>
  <si>
    <t>docosa</t>
  </si>
  <si>
    <t>LIPID</t>
  </si>
  <si>
    <t>epist</t>
  </si>
  <si>
    <t>hdca</t>
  </si>
  <si>
    <t>ipc</t>
  </si>
  <si>
    <t>linoea</t>
  </si>
  <si>
    <t>linolen</t>
  </si>
  <si>
    <t>ocdca</t>
  </si>
  <si>
    <t>ocdcea</t>
  </si>
  <si>
    <t>pail</t>
  </si>
  <si>
    <t>pc</t>
  </si>
  <si>
    <t>pe</t>
  </si>
  <si>
    <t>ps</t>
  </si>
  <si>
    <t>tag</t>
  </si>
  <si>
    <t>ttcosa</t>
  </si>
  <si>
    <t>ca2</t>
  </si>
  <si>
    <t>METAL</t>
  </si>
  <si>
    <t>cu2</t>
  </si>
  <si>
    <t>fe2</t>
  </si>
  <si>
    <t>k</t>
  </si>
  <si>
    <t>mg2</t>
  </si>
  <si>
    <t>mn2</t>
  </si>
  <si>
    <t>zn2</t>
  </si>
  <si>
    <t>pi</t>
  </si>
  <si>
    <t>PI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</si>
  <si>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</si>
  <si>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</si>
  <si>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</si>
  <si>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</si>
  <si>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</si>
  <si>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</si>
  <si>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</si>
  <si>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</si>
  <si>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</si>
  <si>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</si>
  <si>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</si>
  <si>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</si>
  <si>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</si>
  <si>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</si>
  <si>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</si>
  <si>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</si>
  <si>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</si>
  <si>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</si>
  <si>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</si>
  <si>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</si>
  <si>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</si>
  <si>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atp</t>
  </si>
  <si>
    <t>RNA</t>
  </si>
  <si>
    <t>ctp</t>
  </si>
  <si>
    <t>gtp</t>
  </si>
  <si>
    <t>utp</t>
  </si>
  <si>
    <t>so4</t>
  </si>
  <si>
    <t>SO4</t>
  </si>
  <si>
    <t>trnaala</t>
  </si>
  <si>
    <t>ignore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</si>
  <si>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</si>
  <si>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</si>
  <si>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</si>
  <si>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</si>
  <si>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</si>
  <si>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</si>
  <si>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</si>
  <si>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</si>
  <si>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</si>
  <si>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</si>
  <si>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</si>
  <si>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</si>
  <si>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</si>
  <si>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</si>
  <si>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</si>
  <si>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</si>
  <si>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</si>
  <si>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</si>
  <si>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</si>
  <si>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5mthf</t>
  </si>
  <si>
    <t>camp</t>
  </si>
  <si>
    <t>other</t>
  </si>
  <si>
    <t>clpn</t>
  </si>
  <si>
    <t>ergst</t>
  </si>
  <si>
    <t>ergstest</t>
  </si>
  <si>
    <t>fe3</t>
  </si>
  <si>
    <t>glycogen</t>
  </si>
  <si>
    <t>gthrd</t>
  </si>
  <si>
    <t>MW from RT_IFO0880</t>
  </si>
  <si>
    <t>mannan</t>
  </si>
  <si>
    <t>mlthf</t>
  </si>
  <si>
    <t>na1</t>
  </si>
  <si>
    <t>pa</t>
  </si>
  <si>
    <t>psphings</t>
  </si>
  <si>
    <t>ptrc</t>
  </si>
  <si>
    <t>q9</t>
  </si>
  <si>
    <t>tre</t>
  </si>
  <si>
    <t>zymst</t>
  </si>
  <si>
    <t>zymstest_RT</t>
  </si>
  <si>
    <t>Yellow sections indicate likely spots for manual input, so it's easier to create duplicate sheets w/o accidentally editing key formulas</t>
  </si>
  <si>
    <t>Protein polymerization cost (PPC)</t>
  </si>
  <si>
    <t>GAM (inc. PPC)</t>
  </si>
  <si>
    <t>GAM expression</t>
  </si>
  <si>
    <t>RBA stoich. In JSON form</t>
  </si>
  <si>
    <t>RBA stoich. In JSON form w/o additions from "new GSM coeffs" (e.g., ATPM fixes, adding ppi, etc.; copy below)</t>
  </si>
  <si>
    <t>Biomass MW (g/mmol, should be 1 at the last step)</t>
  </si>
  <si>
    <t>For extra features (e.g., adjusting proportions of specific macromolecules)</t>
  </si>
  <si>
    <t>Manually added biomass rxns</t>
  </si>
  <si>
    <t>All biomass rxns</t>
  </si>
  <si>
    <t>pasted JSON metabolite keys and values from GSM biomass rxn</t>
  </si>
  <si>
    <t>name</t>
  </si>
  <si>
    <t>category</t>
  </si>
  <si>
    <t>raw (GSM) coefficient</t>
  </si>
  <si>
    <t>coeff. w/o GAM</t>
  </si>
  <si>
    <t>coeffs after extra operations</t>
  </si>
  <si>
    <t>normalized coeffs</t>
  </si>
  <si>
    <t>normalized coeff. w/ updated GAM</t>
  </si>
  <si>
    <t>biomass equation name</t>
  </si>
  <si>
    <t>biomass equation</t>
  </si>
  <si>
    <t>new GSM coeffs</t>
  </si>
  <si>
    <t>rxn making biomass component</t>
  </si>
  <si>
    <t>rxn name</t>
  </si>
  <si>
    <t>product name</t>
  </si>
  <si>
    <t>original coeffs from input</t>
  </si>
  <si>
    <t>pre-determined coeffs</t>
  </si>
  <si>
    <t>stoichiometry (if needed)</t>
  </si>
  <si>
    <t>rxn description or data (optional)</t>
  </si>
  <si>
    <t>stoichiometry</t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</si>
  <si>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0.192581</t>
    </r>
    <r>
      <rPr>
        <sz val="12"/>
        <color rgb="FF3B3B3B"/>
        <rFont val="Menlo"/>
        <family val="2"/>
      </rPr>
      <t>,</t>
    </r>
  </si>
  <si>
    <r>
      <t>"13BDglucan_en"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-0.968206</t>
    </r>
    <r>
      <rPr>
        <sz val="12"/>
        <color rgb="FF3B3B3B"/>
        <rFont val="Menlo"/>
        <family val="2"/>
      </rPr>
      <t>,</t>
    </r>
  </si>
  <si>
    <r>
      <t>"16BDglucan_en"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-0.254791</t>
    </r>
    <r>
      <rPr>
        <sz val="12"/>
        <color rgb="FF3B3B3B"/>
        <rFont val="Menlo"/>
        <family val="2"/>
      </rPr>
      <t>,</t>
    </r>
  </si>
  <si>
    <t>Mass contribution of total protein, total RNA, and total carbohydrate to biomass. The proportion can be controlled by flux bounds. Unused unless BIO-varbiom is consumed somewhere (i.e., the biomass rxn).</t>
  </si>
  <si>
    <t>BIO-prot --&gt; BIO-varbiom</t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</si>
  <si>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-0.022891</t>
    </r>
    <r>
      <rPr>
        <sz val="12"/>
        <color rgb="FF3B3B3B"/>
        <rFont val="Menlo"/>
        <family val="2"/>
      </rPr>
      <t>,</t>
    </r>
  </si>
  <si>
    <t>BIO-rna --&gt; BIO-varbiom</t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</si>
  <si>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-0.023398</t>
    </r>
    <r>
      <rPr>
        <sz val="12"/>
        <color rgb="FF3B3B3B"/>
        <rFont val="Menlo"/>
        <family val="2"/>
      </rPr>
      <t>,</t>
    </r>
  </si>
  <si>
    <t>BIO-carb --&gt; BIO-varbiom</t>
  </si>
  <si>
    <r>
      <t>"coa_c"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-0.00019</t>
    </r>
    <r>
      <rPr>
        <sz val="12"/>
        <color rgb="FF3B3B3B"/>
        <rFont val="Menlo"/>
        <family val="2"/>
      </rPr>
      <t>,</t>
    </r>
  </si>
  <si>
    <r>
      <t>"fad_c"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-1e-05</t>
    </r>
    <r>
      <rPr>
        <sz val="12"/>
        <color rgb="FF3B3B3B"/>
        <rFont val="Menlo"/>
        <family val="2"/>
      </rPr>
      <t>,</t>
    </r>
  </si>
  <si>
    <r>
      <t>"hemeA_c"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</si>
  <si>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"nad_c"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-0.00265</t>
    </r>
    <r>
      <rPr>
        <sz val="12"/>
        <color rgb="FF3B3B3B"/>
        <rFont val="Menlo"/>
        <family val="2"/>
      </rPr>
      <t>,</t>
    </r>
  </si>
  <si>
    <r>
      <t>"nadh_c"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-0.00015</t>
    </r>
    <r>
      <rPr>
        <sz val="12"/>
        <color rgb="FF3B3B3B"/>
        <rFont val="Menlo"/>
        <family val="2"/>
      </rPr>
      <t>,</t>
    </r>
  </si>
  <si>
    <t>BIOSYN-TRNA</t>
  </si>
  <si>
    <r>
      <t>"nadp_c"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-0.00057</t>
    </r>
    <r>
      <rPr>
        <sz val="12"/>
        <color rgb="FF3B3B3B"/>
        <rFont val="Menlo"/>
        <family val="2"/>
      </rPr>
      <t>,</t>
    </r>
  </si>
  <si>
    <t>BIOSYN-RRNA</t>
  </si>
  <si>
    <r>
      <t>"nadph_c"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-0.0027</t>
    </r>
    <r>
      <rPr>
        <sz val="12"/>
        <color rgb="FF3B3B3B"/>
        <rFont val="Menlo"/>
        <family val="2"/>
      </rPr>
      <t>,</t>
    </r>
  </si>
  <si>
    <t>BIOSYN-MRNA</t>
  </si>
  <si>
    <r>
      <t>"ribflv_c"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-0.00099</t>
    </r>
    <r>
      <rPr>
        <sz val="12"/>
        <color rgb="FF3B3B3B"/>
        <rFont val="Menlo"/>
        <family val="2"/>
      </rPr>
      <t>,</t>
    </r>
  </si>
  <si>
    <r>
      <t>"thf_c"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-6.3e-05</t>
    </r>
    <r>
      <rPr>
        <sz val="12"/>
        <color rgb="FF3B3B3B"/>
        <rFont val="Menlo"/>
        <family val="2"/>
      </rPr>
      <t>,</t>
    </r>
  </si>
  <si>
    <r>
      <t>"thmpp_c"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</si>
  <si>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</si>
  <si>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</si>
  <si>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</si>
  <si>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</si>
  <si>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</si>
  <si>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</si>
  <si>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</si>
  <si>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"trnaala_c"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0.370407</t>
    </r>
    <r>
      <rPr>
        <sz val="12"/>
        <color rgb="FF3B3B3B"/>
        <rFont val="Menlo"/>
        <family val="2"/>
      </rPr>
      <t>,</t>
    </r>
  </si>
  <si>
    <r>
      <t>"trnaarg_c"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0.146343</t>
    </r>
    <r>
      <rPr>
        <sz val="12"/>
        <color rgb="FF3B3B3B"/>
        <rFont val="Menlo"/>
        <family val="2"/>
      </rPr>
      <t>,</t>
    </r>
  </si>
  <si>
    <r>
      <t>"trnaasn_c"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</si>
  <si>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"trnaasp_c"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</si>
  <si>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"trnacys_c"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0.005308</t>
    </r>
    <r>
      <rPr>
        <sz val="12"/>
        <color rgb="FF3B3B3B"/>
        <rFont val="Menlo"/>
        <family val="2"/>
      </rPr>
      <t>,</t>
    </r>
  </si>
  <si>
    <r>
      <t>"trnagln_c"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</si>
  <si>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</si>
  <si>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"trnagly_c"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0.337044</t>
    </r>
    <r>
      <rPr>
        <sz val="12"/>
        <color rgb="FF3B3B3B"/>
        <rFont val="Menlo"/>
        <family val="2"/>
      </rPr>
      <t>,</t>
    </r>
  </si>
  <si>
    <r>
      <t>"trnahis_c"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0.073171</t>
    </r>
    <r>
      <rPr>
        <sz val="12"/>
        <color rgb="FF3B3B3B"/>
        <rFont val="Menlo"/>
        <family val="2"/>
      </rPr>
      <t>,</t>
    </r>
  </si>
  <si>
    <r>
      <t>"trnaile_c"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0.223306</t>
    </r>
    <r>
      <rPr>
        <sz val="12"/>
        <color rgb="FF3B3B3B"/>
        <rFont val="Menlo"/>
        <family val="2"/>
      </rPr>
      <t>,</t>
    </r>
  </si>
  <si>
    <r>
      <t>"trnaleu_c"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0.30368</t>
    </r>
    <r>
      <rPr>
        <sz val="12"/>
        <color rgb="FF3B3B3B"/>
        <rFont val="Menlo"/>
        <family val="2"/>
      </rPr>
      <t>,</t>
    </r>
  </si>
  <si>
    <r>
      <t>"trnalys_c"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0.249086</t>
    </r>
    <r>
      <rPr>
        <sz val="12"/>
        <color rgb="FF3B3B3B"/>
        <rFont val="Menlo"/>
        <family val="2"/>
      </rPr>
      <t>,</t>
    </r>
  </si>
  <si>
    <r>
      <t>"trnamet_c"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0.04322</t>
    </r>
    <r>
      <rPr>
        <sz val="12"/>
        <color rgb="FF3B3B3B"/>
        <rFont val="Menlo"/>
        <family val="2"/>
      </rPr>
      <t>,</t>
    </r>
  </si>
  <si>
    <r>
      <t>"trnaphe_c"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0.142552</t>
    </r>
    <r>
      <rPr>
        <sz val="12"/>
        <color rgb="FF3B3B3B"/>
        <rFont val="Menlo"/>
        <family val="2"/>
      </rPr>
      <t>,</t>
    </r>
  </si>
  <si>
    <r>
      <t>"trnapro_c"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0.159991</t>
    </r>
    <r>
      <rPr>
        <sz val="12"/>
        <color rgb="FF3B3B3B"/>
        <rFont val="Menlo"/>
        <family val="2"/>
      </rPr>
      <t>,</t>
    </r>
  </si>
  <si>
    <r>
      <t>"trnaser_c"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0.202075</t>
    </r>
    <r>
      <rPr>
        <sz val="12"/>
        <color rgb="FF3B3B3B"/>
        <rFont val="Menlo"/>
        <family val="2"/>
      </rPr>
      <t>,</t>
    </r>
  </si>
  <si>
    <r>
      <t>"trnathr_c"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0.211174</t>
    </r>
    <r>
      <rPr>
        <sz val="12"/>
        <color rgb="FF3B3B3B"/>
        <rFont val="Menlo"/>
        <family val="2"/>
      </rPr>
      <t>,</t>
    </r>
  </si>
  <si>
    <r>
      <t>"trnatrp_c"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0.024643</t>
    </r>
    <r>
      <rPr>
        <sz val="12"/>
        <color rgb="FF3B3B3B"/>
        <rFont val="Menlo"/>
        <family val="2"/>
      </rPr>
      <t>,</t>
    </r>
  </si>
  <si>
    <r>
      <t>"trnatyr_c"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0.074309</t>
    </r>
    <r>
      <rPr>
        <sz val="12"/>
        <color rgb="FF3B3B3B"/>
        <rFont val="Menlo"/>
        <family val="2"/>
      </rPr>
      <t>,</t>
    </r>
  </si>
  <si>
    <r>
      <t>"trnaval_c"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0.2779</t>
    </r>
    <r>
      <rPr>
        <sz val="12"/>
        <color rgb="FF3B3B3B"/>
        <rFont val="Menlo"/>
        <family val="2"/>
      </rPr>
      <t>,</t>
    </r>
  </si>
  <si>
    <r>
      <t>"ergst161_rm"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-0.006155</t>
    </r>
    <r>
      <rPr>
        <sz val="12"/>
        <color rgb="FF3B3B3B"/>
        <rFont val="Menlo"/>
        <family val="2"/>
      </rPr>
      <t>,</t>
    </r>
  </si>
  <si>
    <r>
      <t>"ergst181_rm"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-0.002258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</si>
  <si>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-0.03286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</si>
  <si>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-0.466786</t>
    </r>
    <r>
      <rPr>
        <sz val="12"/>
        <color rgb="FF3B3B3B"/>
        <rFont val="Menlo"/>
        <family val="2"/>
      </rPr>
      <t>,</t>
    </r>
  </si>
  <si>
    <r>
      <t>"hdca_c"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-0.000346</t>
    </r>
    <r>
      <rPr>
        <sz val="12"/>
        <color rgb="FF3B3B3B"/>
        <rFont val="Menlo"/>
        <family val="2"/>
      </rPr>
      <t>,</t>
    </r>
  </si>
  <si>
    <r>
      <t>"hdcea_c"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-0.001015</t>
    </r>
    <r>
      <rPr>
        <sz val="12"/>
        <color rgb="FF3B3B3B"/>
        <rFont val="Menlo"/>
        <family val="2"/>
      </rPr>
      <t>,</t>
    </r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</si>
  <si>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-0.004754</t>
    </r>
    <r>
      <rPr>
        <sz val="12"/>
        <color rgb="FF3B3B3B"/>
        <rFont val="Menlo"/>
        <family val="2"/>
      </rPr>
      <t>,</t>
    </r>
  </si>
  <si>
    <r>
      <t>"ocdca_c"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-9.6e-05</t>
    </r>
    <r>
      <rPr>
        <sz val="12"/>
        <color rgb="FF3B3B3B"/>
        <rFont val="Menlo"/>
        <family val="2"/>
      </rPr>
      <t>,</t>
    </r>
  </si>
  <si>
    <r>
      <t>"ocdcea_c"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-0.000372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</si>
  <si>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-0.008542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</si>
  <si>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-0.031871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</si>
  <si>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-0.008565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</si>
  <si>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-0.007356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</si>
  <si>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-0.008476</t>
    </r>
    <r>
      <rPr>
        <sz val="12"/>
        <color rgb="FF3B3B3B"/>
        <rFont val="Menlo"/>
        <family val="2"/>
      </rPr>
      <t>,</t>
    </r>
  </si>
  <si>
    <r>
      <t>"ca2_c"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-0.001286</t>
    </r>
    <r>
      <rPr>
        <sz val="12"/>
        <color rgb="FF3B3B3B"/>
        <rFont val="Menlo"/>
        <family val="2"/>
      </rPr>
      <t>,</t>
    </r>
  </si>
  <si>
    <r>
      <t>"cu2_c"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-0.000114</t>
    </r>
    <r>
      <rPr>
        <sz val="12"/>
        <color rgb="FF3B3B3B"/>
        <rFont val="Menlo"/>
        <family val="2"/>
      </rPr>
      <t>,</t>
    </r>
  </si>
  <si>
    <r>
      <t>"fe2_c"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-0.000664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</si>
  <si>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</t>
    </r>
    <r>
      <rPr>
        <sz val="12"/>
        <color rgb="FF3B3B3B"/>
        <rFont val="Menlo"/>
        <family val="2"/>
      </rPr>
      <t>,</t>
    </r>
  </si>
  <si>
    <r>
      <t>"mg2_c"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-0.063607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</si>
  <si>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-9.4e-05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</si>
  <si>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</si>
  <si>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-0.62393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</si>
  <si>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91.894345</t>
    </r>
    <r>
      <rPr>
        <sz val="12"/>
        <color rgb="FF3B3B3B"/>
        <rFont val="Menlo"/>
        <family val="2"/>
      </rPr>
      <t>,</t>
    </r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</si>
  <si>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-0.370407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</si>
  <si>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-0.146343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</si>
  <si>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</si>
  <si>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</si>
  <si>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-0.005308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</si>
  <si>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</si>
  <si>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</si>
  <si>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-0.337044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</si>
  <si>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-0.073171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</si>
  <si>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-0.223306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</si>
  <si>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-0.30368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</si>
  <si>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-0.249086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</si>
  <si>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-0.04322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</si>
  <si>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-0.142552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</si>
  <si>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-0.159991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</si>
  <si>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-0.202075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</si>
  <si>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-0.211174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</si>
  <si>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-0.024643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</si>
  <si>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-0.074309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</si>
  <si>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-0.2779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</si>
  <si>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-92.042011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</si>
  <si>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-0.040823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</si>
  <si>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-0.042011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</si>
  <si>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-0.054705</t>
    </r>
    <r>
      <rPr>
        <sz val="12"/>
        <color rgb="FF3B3B3B"/>
        <rFont val="Menlo"/>
        <family val="2"/>
      </rPr>
      <t>,</t>
    </r>
  </si>
  <si>
    <r>
      <t>"so4_c"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-0.031223</t>
    </r>
    <r>
      <rPr>
        <sz val="12"/>
        <color rgb="FF3B3B3B"/>
        <rFont val="Menlo"/>
        <family val="2"/>
      </rPr>
      <t>,</t>
    </r>
  </si>
  <si>
    <t>nadph</t>
  </si>
  <si>
    <t>nadh</t>
  </si>
  <si>
    <t>ergst161</t>
  </si>
  <si>
    <t>ergst181</t>
  </si>
  <si>
    <t>hdcea</t>
  </si>
  <si>
    <t>Total varbiom from kapp calculations</t>
  </si>
  <si>
    <t>amount from sheet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</si>
</sst>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00000"/>
    <numFmt numFmtId="167" formatCode="0.0"/>
    <numFmt numFmtId="168" formatCode="0.0000"/>
    <numFmt numFmtId="169" formatCode="0.000000000000000%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8"/>
      <name val="Arial"/>
      <family val="2"/>
      <charset val="1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8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0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0" fontId="0" fillId="7" borderId="0" xfId="0" applyNumberFormat="1" applyFill="1" applyAlignment="1">
      <alignment horizontal="left"/>
    </xf>
    <xf numFmtId="0" fontId="1" fillId="7" borderId="0" xfId="0" applyFont="1" applyFill="1"/>
    <xf numFmtId="0" fontId="0" fillId="8" borderId="0" xfId="0" applyFill="1"/>
    <xf numFmtId="10" fontId="0" fillId="8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2" fontId="0" fillId="9" borderId="0" xfId="0" applyNumberFormat="1" applyFill="1" applyAlignment="1">
      <alignment horizontal="left"/>
    </xf>
    <xf numFmtId="0" fontId="1" fillId="9" borderId="0" xfId="0" applyFont="1" applyFill="1"/>
    <xf numFmtId="0" fontId="0" fillId="0" borderId="0" xfId="0" applyAlignment="1">
      <alignment horizontal="left"/>
    </xf>
    <xf numFmtId="2" fontId="0" fillId="10" borderId="0" xfId="0" applyNumberFormat="1" applyFill="1"/>
    <xf numFmtId="166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166" fontId="0" fillId="11" borderId="0" xfId="0" applyNumberFormat="1" applyFill="1"/>
    <xf numFmtId="2" fontId="0" fillId="11" borderId="0" xfId="0" applyNumberFormat="1" applyFill="1"/>
    <xf numFmtId="10" fontId="0" fillId="11" borderId="0" xfId="0" applyNumberFormat="1" applyFill="1"/>
    <xf numFmtId="2" fontId="0" fillId="0" borderId="0" xfId="0" applyNumberFormat="1"/>
    <xf numFmtId="10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166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67" fontId="0" fillId="7" borderId="0" xfId="0" applyNumberFormat="1" applyFill="1"/>
    <xf numFmtId="166" fontId="0" fillId="7" borderId="0" xfId="0" applyNumberFormat="1" applyFill="1"/>
    <xf numFmtId="10" fontId="0" fillId="7" borderId="0" xfId="0" applyNumberFormat="1" applyFill="1"/>
    <xf numFmtId="167" fontId="0" fillId="8" borderId="0" xfId="0" applyNumberFormat="1" applyFill="1"/>
    <xf numFmtId="166" fontId="0" fillId="8" borderId="0" xfId="0" applyNumberFormat="1" applyFill="1"/>
    <xf numFmtId="10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2" applyAlignment="1">
      <alignment horizontal="center" wrapText="1"/>
    </xf>
    <xf numFmtId="0" fontId="5" fillId="12" borderId="0" xfId="0" applyFont="1" applyFill="1" applyAlignment="1">
      <alignment horizontal="left"/>
    </xf>
    <xf numFmtId="0" fontId="0" fillId="12" borderId="0" xfId="0" applyFill="1" applyAlignment="1">
      <alignment horizontal="center" wrapText="1"/>
    </xf>
    <xf numFmtId="0" fontId="0" fillId="12" borderId="0" xfId="0" applyFill="1"/>
    <xf numFmtId="0" fontId="6" fillId="1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0" borderId="0" xfId="3"/>
    <xf numFmtId="0" fontId="5" fillId="0" borderId="0" xfId="3" applyFont="1"/>
    <xf numFmtId="0" fontId="6" fillId="0" borderId="0" xfId="3" applyFont="1"/>
    <xf numFmtId="9" fontId="0" fillId="12" borderId="0" xfId="1" applyFont="1" applyFill="1" applyAlignment="1">
      <alignment horizontal="right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165" fontId="11" fillId="0" borderId="1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</cellXfs>
  <cellStyles count="4">
    <cellStyle name="Hyperlink" xfId="2" builtinId="8"/>
    <cellStyle name="Normal" xfId="0" builtinId="0"/>
    <cellStyle name="Normal 2" xfId="3" xr:uid="{FA81D386-83CA-2644-8497-75AC01D4946D}"/>
    <cellStyle name="Percent" xfId="1" builtinId="5"/>
  </cellStyles>
  <dxfs count="28"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BIOMASS_RBA.xlsx" TargetMode="External"/><Relationship Id="rId1" Type="http://schemas.openxmlformats.org/officeDocument/2006/relationships/externalLinkPath" Target="/Users/ejm6426/Documents/rtRBA-main/build_model/input/BIOMASS_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ABiomass-NOvarbiom-release2"/>
      <sheetName val="RBABiomass-Novarbiom-nlim"/>
      <sheetName val="batch-Rabinowitz"/>
      <sheetName val="sc-batch-Rabinowitz (2)"/>
      <sheetName val="chemo-clim-Rabinowitz"/>
      <sheetName val="release2-to-chemo-c-lim"/>
      <sheetName val="chemo-nlim-Rabinowitz"/>
      <sheetName val="release2-to-chemo-n-lim"/>
      <sheetName val="Kim-et-al-2020"/>
      <sheetName val="Kim-equation-conversion"/>
      <sheetName val="metaboliteInfo"/>
      <sheetName val="oldBiomass-RBABioRxns"/>
      <sheetName val="oldBiomass-Rabinowitz-clim"/>
      <sheetName val="BIOMASS_R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51CB5DC0-7941-6F46-AD5C-9798DD0A314C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3E509-47ED-294D-80DD-CFD493369AA3}" name="ExtraRxns2511" displayName="ExtraRxns2511" ref="X5:Z17" totalsRowShown="0" headerRowDxfId="27" dataDxfId="26">
  <autoFilter ref="X5:Z17" xr:uid="{FE7B857A-6163-784B-9297-DC54E624BDF2}"/>
  <tableColumns count="3">
    <tableColumn id="1" xr3:uid="{F5018EEF-D7DA-5F4D-8739-C1CC54AF082E}" name="rxn description or data (optional)" dataDxfId="25" dataCellStyle="Normal 2"/>
    <tableColumn id="2" xr3:uid="{4DBE0BFD-D45C-894F-8934-910CDB550998}" name="name" dataDxfId="24" dataCellStyle="Normal 2"/>
    <tableColumn id="3" xr3:uid="{D55D4CED-07A9-3744-818A-42B81B1DCE1A}" name="stoichiometry" dataDxfId="23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3AE5-B7A4-C64B-AD56-C7C56568C074}" name="biomassComponents2612" displayName="biomassComponents2612" ref="P5:V14" totalsRowShown="0" headerRowDxfId="22" dataDxfId="21" dataCellStyle="Percent">
  <autoFilter ref="P5:V14" xr:uid="{FF498876-BCFA-DE44-AB80-834F76DB6419}"/>
  <tableColumns count="7">
    <tableColumn id="4" xr3:uid="{157AF8C9-2BF1-A24F-A008-E2511B8767B2}" name="rxn name" dataDxfId="20" dataCellStyle="Percent">
      <calculatedColumnFormula>O6</calculatedColumnFormula>
    </tableColumn>
    <tableColumn id="2" xr3:uid="{BCD92397-1C82-8348-A978-05B0CB2AD8EA}" name="product name" dataDxfId="19" dataCellStyle="Percent">
      <calculatedColumnFormula>SUBSTITUTE(LOWER(biomassComponents2612[[#This Row],[rxn name]]),"biosyn-","BIO-")</calculatedColumnFormula>
    </tableColumn>
    <tableColumn id="6" xr3:uid="{DB4182DF-660B-A749-AABA-40B7F3C720D0}" name="original coeffs from input" dataDxfId="18" dataCellStyle="Percent">
      <calculatedColumnFormula array="1">SUM(_xlfn._xlws.FILTER(-mets2713[MW for biomass normalization (g/mol)]*mets2713[normalized coeffs]/1000,mets2713[category]=_xlfn.TEXTAFTER(O6,"BIOSYN-"),""))</calculatedColumnFormula>
    </tableColumn>
    <tableColumn id="5" xr3:uid="{D82D6910-D5D0-A244-8671-03CEE1409563}" name="pre-determined coeffs" dataDxfId="17" dataCellStyle="Percent"/>
    <tableColumn id="1" xr3:uid="{792B1EC8-637D-AE4B-A1D3-0323A667081C}" name="normalized coeffs" dataDxfId="16" dataCellStyle="Percent">
      <calculatedColumnFormula array="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calculatedColumnFormula>
    </tableColumn>
    <tableColumn id="3" xr3:uid="{223ED0EC-00A9-EA41-90D9-FA9A479A63AF}" name="stoichiometry (if needed)" dataDxfId="15" dataCellStyle="Percent">
      <calculatedColumnFormula array="1">_xlfn.TEXTJOIN(" + ",TRUE,_xlfn._xlws.FILTER(ROUND(-[1]!mets[MW for biomass normalization (g/mol)]*[1]!mets[normalized coeffs]*(biomassComponents2612[[#This Row],[normalized coeffs]]/biomassComponents2612[[#This Row],[original coeffs from input]])/(1000*biomassComponents2612[[#This Row],[normalized coeffs]]),6)&amp;" BIO-"&amp;[1]!mets[name],[1]!mets[category]=_xlfn.TEXTAFTER(O6,"BIOSYN-"),""))&amp;" --&gt; "&amp;biomassComponents2612[[#This Row],[product name]]</calculatedColumnFormula>
    </tableColumn>
    <tableColumn id="7" xr3:uid="{38AAF5B7-6799-FA4C-B87A-F81B4CFF12DD}" name="new GSM coeffs" dataDxfId="14" dataCellStyle="Percent">
      <calculatedColumnFormula array="1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B8A99-D019-364E-B479-31FED72F0D28}" name="mets2713" displayName="mets2713" ref="A5:M95" totalsRowShown="0" headerRowDxfId="13">
  <autoFilter ref="A5:M95" xr:uid="{A59107F0-EED3-5F4B-9DA5-382606291CC5}"/>
  <sortState xmlns:xlrd2="http://schemas.microsoft.com/office/spreadsheetml/2017/richdata2" ref="A6:M95">
    <sortCondition ref="D5:D95"/>
  </sortState>
  <tableColumns count="13">
    <tableColumn id="1" xr3:uid="{B2FC23D8-FC54-B041-A858-29396B407CE3}" name="pasted JSON metabolite keys and values from GSM biomass rxn"/>
    <tableColumn id="2" xr3:uid="{21D10AD7-1D35-2A46-B8EF-79A6D70D5B45}" name="name" dataDxfId="12">
      <calculatedColumnFormula>SUBSTITUTE(_xlfn.TEXTBEFORE(mets2713[[#This Row],[pasted JSON metabolite keys and values from GSM biomass rxn]],":"),CHAR(34),"")</calculatedColumnFormula>
    </tableColumn>
    <tableColumn id="3" xr3:uid="{4E4026AA-D599-2C4C-92A4-C95CF70C7C1B}" name="name w/o location" dataDxfId="11">
      <calculatedColumnFormula>_xlfn.TEXTBEFORE(mets2713[[#This Row],[name]],"_",-1)</calculatedColumnFormula>
    </tableColumn>
    <tableColumn id="4" xr3:uid="{9F7B0518-AC5B-5348-8725-EA09B6FECB7C}" name="category" dataDxfId="10">
      <calculatedColumnFormula>_xlfn.XLOOKUP(mets2713[[#This Row],[name w/o location]],metaboliteInfo[name w/o location],metaboliteInfo[suggested category],"")</calculatedColumnFormula>
    </tableColumn>
    <tableColumn id="5" xr3:uid="{8C51D09F-8642-D94D-8BA0-15212C7D5094}" name="MW for biomass normalization (g/mol)" dataDxfId="9">
      <calculatedColumnFormula>_xlfn.XLOOKUP(mets2713[[#This Row],[name w/o location]],metaboliteInfo[name w/o location],metaboliteInfo[MW for biomass normalization (g/mol)],0)</calculatedColumnFormula>
    </tableColumn>
    <tableColumn id="6" xr3:uid="{19167507-6454-6F4D-AD6B-6C9AEA7065B5}" name="raw (GSM) coefficient" dataDxfId="8">
      <calculatedColumnFormula>_xlfn.NUMBERVALUE(SUBSTITUTE(_xlfn.TEXTAFTER(mets2713[[#This Row],[pasted JSON metabolite keys and values from GSM biomass rxn]],":"),",",""))</calculatedColumnFormula>
    </tableColumn>
    <tableColumn id="7" xr3:uid="{FE61D089-B2D2-914F-A854-C2D395D0A7EC}" name="coeff. w/o GAM" dataDxfId="7">
      <calculatedColumnFormula array="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calculatedColumnFormula>
    </tableColumn>
    <tableColumn id="8" xr3:uid="{6106706A-24A4-B349-BB82-BB3A886479E4}" name="coeffs after extra operations" dataDxfId="6">
      <calculatedColumnFormula>mets2713[[#This Row],[coeff. w/o GAM]]</calculatedColumnFormula>
    </tableColumn>
    <tableColumn id="9" xr3:uid="{FEAE8E31-B137-CC46-9CBE-533B680D0D9F}" name="normalized coeffs" dataDxfId="5">
      <calculatedColumnFormula>H6/($H$3)</calculatedColumnFormula>
    </tableColumn>
    <tableColumn id="10" xr3:uid="{DD0B9EA5-B606-8648-9646-464B4D4B754F}" name="normalized coeff. w/ updated GAM" dataDxfId="4">
      <calculatedColumnFormula array="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584247CA-83EC-444B-8E28-A8A70D1A47F0}" name="biomass equation name">
      <calculatedColumnFormula array="1">"BIOSYN-"&amp;_xlfn.IFS(IFERROR(MATCH(mets2713[[#This Row],[category]],{0,"0",""},0),0)&gt;0,mets2713[[#This Row],[name]],TRUE,mets2713[[#This Row],[category]]&amp;"-"&amp;mets2713[[#This Row],[name]])</calculatedColumnFormula>
    </tableColumn>
    <tableColumn id="12" xr3:uid="{8C9C5065-9670-254B-9A52-B076DE6B8F41}" name="biomass equation" dataDxfId="3">
      <calculatedColumnFormula array="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calculatedColumnFormula>
    </tableColumn>
    <tableColumn id="13" xr3:uid="{9239BE10-54C3-B341-8336-29E7A083E000}" name="new GSM coeffs" dataDxfId="2">
      <calculatedColumnFormula array="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806C-897B-5147-A380-91890FB6F1D0}" name="metaboliteInfo" displayName="metaboliteInfo" ref="A2:E118" totalsRowShown="0">
  <autoFilter ref="A2:E118" xr:uid="{EB067577-3D81-D244-B73F-3CC89BC642F7}"/>
  <tableColumns count="5">
    <tableColumn id="1" xr3:uid="{03663191-5848-1A4B-801E-1B9D39F1DF45}" name="name w/o location"/>
    <tableColumn id="2" xr3:uid="{94E1A5A2-0D76-E04F-A11D-E4E1E5C300E2}" name="suggested category"/>
    <tableColumn id="3" xr3:uid="{13F1E37A-0CFA-AC49-8022-439C47541C14}" name="MW (g/mol)"/>
    <tableColumn id="4" xr3:uid="{B39DE857-3019-B049-8D6A-3E3A91B88166}" name="MW for biomass normalization (g/mol)">
      <calculatedColumnFormula>IF(IFERROR(MATCH(metaboliteInfo[[#This Row],[name w/o location]],{"atp","ctp","gtp","utp","datp","dctp","dgtp","dttp"},0),0)&gt;0,metaboliteInfo[[#This Row],[MW (g/mol)]]-174.951262,metaboliteInfo[[#This Row],[MW (g/mol)]])</calculatedColumnFormula>
    </tableColumn>
    <tableColumn id="5" xr3:uid="{B07CA120-189A-1C49-B697-651B06C8C73E}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A897FB9-6D28-E744-BB1B-CF86AEC3AD2D}">
    <text>Currently rounds all coefficients to 6 decimals; in the future, could consider scientific notation (e.g., 1E-6) if I get extra time, since GAMS does support it.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opLeftCell="A41" zoomScale="110" zoomScaleNormal="110" workbookViewId="0">
      <selection activeCell="A68" sqref="A68"/>
    </sheetView>
  </sheetViews>
  <sheetFormatPr baseColWidth="10" defaultColWidth="12" defaultRowHeight="13" x14ac:dyDescent="0.15"/>
  <cols>
    <col min="1" max="1" width="31.83203125" customWidth="1"/>
    <col min="2" max="2" width="58.1640625" customWidth="1"/>
    <col min="3" max="3" width="31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tr">
        <f>RBABiomass!A23</f>
        <v>BIOSYN-PROTTOBIO</v>
      </c>
      <c r="B2" t="str">
        <f>RBABiomass!B23</f>
        <v>BIO-prot --&gt; BIO-varbiom</v>
      </c>
    </row>
    <row r="3" spans="1:2" x14ac:dyDescent="0.15">
      <c r="A3" t="str">
        <f>RBABiomass!A24</f>
        <v>BIOSYN-RNATOBIO</v>
      </c>
      <c r="B3" t="str">
        <f>RBABiomass!B24</f>
        <v>BIO-rna --&gt; BIO-varbiom</v>
      </c>
    </row>
    <row r="4" spans="1:2" x14ac:dyDescent="0.15">
      <c r="A4" t="str">
        <f>RBABiomass!A25</f>
        <v>BIOSYN-CARBTOBIO</v>
      </c>
      <c r="B4" t="str">
        <f>RBABiomass!B25</f>
        <v>BIO-carb --&gt; BIO-varbiom</v>
      </c>
    </row>
    <row r="5" spans="1:2" x14ac:dyDescent="0.15">
      <c r="A5" t="str">
        <f>RBABiomass!A28</f>
        <v>BIOSYN-PROTMODELED</v>
      </c>
      <c r="B5" t="str">
        <f>RBABiomass!B28</f>
        <v>BIO-protmodeled --&gt; BIO-prot</v>
      </c>
    </row>
    <row r="6" spans="1:2" x14ac:dyDescent="0.15">
      <c r="A6" t="str">
        <f>RBABiomass!A29</f>
        <v>BIOSYN-PROTDUMMY</v>
      </c>
      <c r="B6" t="str">
        <f>RBABiomass!B29</f>
        <v>BIO-protdummy --&gt; BIO-prot</v>
      </c>
    </row>
    <row r="7" spans="1:2" x14ac:dyDescent="0.15">
      <c r="A7" t="str">
        <f>RBABiomass!A30</f>
        <v>BIOSYN-PROTDUMMY2</v>
      </c>
      <c r="B7" t="str">
        <f>RBABiomass!B30</f>
        <v>BIO-protdummy --&gt; BIO-protmodeled</v>
      </c>
    </row>
    <row r="8" spans="1:2" x14ac:dyDescent="0.15">
      <c r="A8" t="str">
        <f>RBABiomass!A31</f>
        <v>BIOSYN-PROTCYT</v>
      </c>
      <c r="B8" t="str">
        <f>RBABiomass!B31</f>
        <v>BIO-protcyt --&gt; BIO-protmodeled</v>
      </c>
    </row>
    <row r="9" spans="1:2" x14ac:dyDescent="0.15">
      <c r="A9" t="str">
        <f>RBABiomass!A32</f>
        <v>BIOSYN-PROTMITO</v>
      </c>
      <c r="B9" t="str">
        <f>RBABiomass!B32</f>
        <v>BIO-protmito --&gt; BIO-protmodeled</v>
      </c>
    </row>
    <row r="10" spans="1:2" x14ac:dyDescent="0.15">
      <c r="A10" t="str">
        <f>RBABiomass!A35</f>
        <v>BIOSYN-CARB</v>
      </c>
      <c r="B10" t="str">
        <f>RBABiomass!B35</f>
        <v>0.275869 BIO-mannan_c + 0.385281 BIO-13BDglucan_en + 0.10139 BIO-16BDglucan_en + 0.011415 BIO-chtn_c + 0.206388 BIO-glycogen_c + 0.019656 BIO-tre_c --&gt; BIO-carb</v>
      </c>
    </row>
    <row r="11" spans="1:2" x14ac:dyDescent="0.15">
      <c r="A11" t="str">
        <f>RBABiomass!A37</f>
        <v>BIOSYN-CARB1</v>
      </c>
      <c r="B11" t="str">
        <f>RBABiomass!B37</f>
        <v>MET-mannan_c --&gt; 0.180156 BIO-mannan_c</v>
      </c>
    </row>
    <row r="12" spans="1:2" x14ac:dyDescent="0.15">
      <c r="A12" t="str">
        <f>RBABiomass!A38</f>
        <v>BIOSYN-CARB2</v>
      </c>
      <c r="B12" t="str">
        <f>RBABiomass!B38</f>
        <v>MET-13BDglucan_en --&gt; 0.162141 BIO-13BDglucan_en</v>
      </c>
    </row>
    <row r="13" spans="1:2" x14ac:dyDescent="0.15">
      <c r="A13" t="str">
        <f>RBABiomass!A39</f>
        <v>BIOSYN-CARB3</v>
      </c>
      <c r="B13" t="str">
        <f>RBABiomass!B39</f>
        <v>MET-16BDglucan_en --&gt; 0.162141 BIO-16BDglucan_en</v>
      </c>
    </row>
    <row r="14" spans="1:2" x14ac:dyDescent="0.15">
      <c r="A14" t="str">
        <f>RBABiomass!A40</f>
        <v>BIOSYN-CARB4</v>
      </c>
      <c r="B14" t="str">
        <f>RBABiomass!B40</f>
        <v>MET-chtn_c --&gt; 0.203193 BIO-chtn_c</v>
      </c>
    </row>
    <row r="15" spans="1:2" x14ac:dyDescent="0.15">
      <c r="A15" t="str">
        <f>RBABiomass!A41</f>
        <v>BIOSYN-CARB5</v>
      </c>
      <c r="B15" t="str">
        <f>RBABiomass!B41</f>
        <v>MET-glycogen_c --&gt; 0.180156 BIO-glycogen_c</v>
      </c>
    </row>
    <row r="16" spans="1:2" x14ac:dyDescent="0.15">
      <c r="A16" t="str">
        <f>RBABiomass!A42</f>
        <v>BIOSYN-CARB6</v>
      </c>
      <c r="B16" t="str">
        <f>RBABiomass!B42</f>
        <v>MET-tre_c --&gt; 0.342296 BIO-tre_c</v>
      </c>
    </row>
    <row r="17" spans="1:2" x14ac:dyDescent="0.15">
      <c r="A17" t="str">
        <f>RBABiomass!A45</f>
        <v>BIOSYN-RNA</v>
      </c>
      <c r="B17" t="str">
        <f>RBABiomass!B45</f>
        <v>0.15 BIO-trna + 0.05 BIO-mrna + 0.80 BIO-rrna --&gt; BIO-rna</v>
      </c>
    </row>
    <row r="18" spans="1:2" x14ac:dyDescent="0.15">
      <c r="A18" t="str">
        <f>RBABiomass!A47</f>
        <v>BIOSYN-RNA1</v>
      </c>
      <c r="B18" t="str">
        <f>RBABiomass!B47</f>
        <v>MET-atp_c --&gt; 0.328198 BIO-atp_c + MET-ppi_c</v>
      </c>
    </row>
    <row r="19" spans="1:2" x14ac:dyDescent="0.15">
      <c r="A19" t="str">
        <f>RBABiomass!A48</f>
        <v>BIOSYN-RNA2</v>
      </c>
      <c r="B19" t="str">
        <f>RBABiomass!B48</f>
        <v>MET-ctp_c --&gt; 0.304173 BIO-ctp_c + MET-ppi_c</v>
      </c>
    </row>
    <row r="20" spans="1:2" x14ac:dyDescent="0.15">
      <c r="A20" t="str">
        <f>RBABiomass!A49</f>
        <v>BIOSYN-RNA3</v>
      </c>
      <c r="B20" t="str">
        <f>RBABiomass!B49</f>
        <v>MET-gtp_c --&gt; 0.344197 BIO-gtp_c + MET-ppi_c</v>
      </c>
    </row>
    <row r="21" spans="1:2" x14ac:dyDescent="0.15">
      <c r="A21" t="str">
        <f>RBABiomass!A50</f>
        <v>BIOSYN-RNA4</v>
      </c>
      <c r="B21" t="str">
        <f>RBABiomass!B50</f>
        <v>MET-utp_c --&gt; 0.305158 BIO-utp_c + MET-ppi_c</v>
      </c>
    </row>
    <row r="22" spans="1:2" x14ac:dyDescent="0.15">
      <c r="A22" t="str">
        <f>RBABiomass!A51</f>
        <v>BIOSYN-RNA5</v>
      </c>
      <c r="B22" t="str">
        <f>RBABiomass!B51</f>
        <v>0.240379 BIO-atp_c + 0.216485 BIO-ctp_c + 0.252097 BIO-gtp_c + 0.291039 BIO-utp_c --&gt; BIO-trna</v>
      </c>
    </row>
    <row r="23" spans="1:2" x14ac:dyDescent="0.15">
      <c r="A23" t="str">
        <f>RBABiomass!A52</f>
        <v>BIOSYN-RNA6</v>
      </c>
      <c r="B23" t="str">
        <f>RBABiomass!B52</f>
        <v>0.240379 BIO-atp_c + 0.216485 BIO-ctp_c + 0.252097 BIO-gtp_c + 0.291039 BIO-utp_c --&gt; BIO-mrna</v>
      </c>
    </row>
    <row r="24" spans="1:2" x14ac:dyDescent="0.15">
      <c r="A24" t="str">
        <f>RBABiomass!A53</f>
        <v>BIOSYN-RNA7</v>
      </c>
      <c r="B24" t="str">
        <f>RBABiomass!B53</f>
        <v>0.240379 BIO-atp_c + 0.216485 BIO-ctp_c + 0.252097 BIO-gtp_c + 0.291039 BIO-utp_c --&gt; BIO-rrna</v>
      </c>
    </row>
    <row r="25" spans="1:2" x14ac:dyDescent="0.15">
      <c r="A25" t="str">
        <f>RBABiomass!A56</f>
        <v>BIOSYN-LIPID</v>
      </c>
      <c r="B25" t="str">
        <f>RBABiomass!B56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26" spans="1:2" x14ac:dyDescent="0.15">
      <c r="A26" t="str">
        <f>RBABiomass!A58</f>
        <v>BIOSYN-LIPID1</v>
      </c>
      <c r="B26" t="str">
        <f>RBABiomass!B58</f>
        <v>MET-ergst161_rm --&gt; 0.633041 BIO-ergst161_rm</v>
      </c>
    </row>
    <row r="27" spans="1:2" x14ac:dyDescent="0.15">
      <c r="A27" t="str">
        <f>RBABiomass!A59</f>
        <v>BIOSYN-LIPID2</v>
      </c>
      <c r="B27" t="str">
        <f>RBABiomass!B59</f>
        <v>MET-ergst181_rm --&gt; 0.661094 BIO-ergst181_rm</v>
      </c>
    </row>
    <row r="28" spans="1:2" x14ac:dyDescent="0.15">
      <c r="A28" t="str">
        <f>RBABiomass!A60</f>
        <v>BIOSYN-LIPID3</v>
      </c>
      <c r="B28" t="str">
        <f>RBABiomass!B60</f>
        <v>MET-ergst_c --&gt; 0.396648 BIO-ergst_c</v>
      </c>
    </row>
    <row r="29" spans="1:2" x14ac:dyDescent="0.15">
      <c r="A29" t="str">
        <f>RBABiomass!A61</f>
        <v>BIOSYN-LIPID4</v>
      </c>
      <c r="B29" t="str">
        <f>RBABiomass!B61</f>
        <v>MET-hdca_c --&gt; 0.255415 BIO-hdca_c</v>
      </c>
    </row>
    <row r="30" spans="1:2" x14ac:dyDescent="0.15">
      <c r="A30" t="str">
        <f>RBABiomass!A62</f>
        <v>BIOSYN-LIPID5</v>
      </c>
      <c r="B30" t="str">
        <f>RBABiomass!B62</f>
        <v>MET-hdcea_c --&gt; 0.253399 BIO-hdcea_c</v>
      </c>
    </row>
    <row r="31" spans="1:2" x14ac:dyDescent="0.15">
      <c r="A31" t="str">
        <f>RBABiomass!A63</f>
        <v>BIOSYN-LIPID6</v>
      </c>
      <c r="B31" t="str">
        <f>RBABiomass!B63</f>
        <v>MET-ocdca_c --&gt; 0.283469 BIO-ocdca_c</v>
      </c>
    </row>
    <row r="32" spans="1:2" x14ac:dyDescent="0.15">
      <c r="A32" t="str">
        <f>RBABiomass!A64</f>
        <v>BIOSYN-LIPID7</v>
      </c>
      <c r="B32" t="str">
        <f>RBABiomass!B64</f>
        <v>MET-ocdcea_c --&gt; 0.281453 BIO-ocdcea_c</v>
      </c>
    </row>
    <row r="33" spans="1:2" x14ac:dyDescent="0.15">
      <c r="A33" t="str">
        <f>RBABiomass!A65</f>
        <v>BIOSYN-LIPID8</v>
      </c>
      <c r="B33" t="str">
        <f>RBABiomass!B65</f>
        <v>MET-pail_c --&gt; 0.821351 BIO-pail_c</v>
      </c>
    </row>
    <row r="34" spans="1:2" x14ac:dyDescent="0.15">
      <c r="A34" t="str">
        <f>RBABiomass!A66</f>
        <v>BIOSYN-LIPID9</v>
      </c>
      <c r="B34" t="str">
        <f>RBABiomass!B66</f>
        <v>MET-pc_c --&gt; 0.745367 BIO-pc_c</v>
      </c>
    </row>
    <row r="35" spans="1:2" x14ac:dyDescent="0.15">
      <c r="A35" t="str">
        <f>RBABiomass!A67</f>
        <v>BIOSYN-LIPID10</v>
      </c>
      <c r="B35" t="str">
        <f>RBABiomass!B67</f>
        <v>MET-pe_c --&gt; 0.703288 BIO-pe_c</v>
      </c>
    </row>
    <row r="36" spans="1:2" x14ac:dyDescent="0.15">
      <c r="A36" t="str">
        <f>RBABiomass!A68</f>
        <v>BIOSYN-LIPID11</v>
      </c>
      <c r="B36" t="str">
        <f>RBABiomass!B68</f>
        <v>MET-ps_c --&gt; 0.745281 BIO-ps_c</v>
      </c>
    </row>
    <row r="37" spans="1:2" x14ac:dyDescent="0.15">
      <c r="A37" t="str">
        <f>RBABiomass!A69</f>
        <v>BIOSYN-LIPID12</v>
      </c>
      <c r="B37" t="str">
        <f>RBABiomass!B69</f>
        <v>MET-tag_c --&gt; 0.824316 BIO-tag_c</v>
      </c>
    </row>
    <row r="38" spans="1:2" x14ac:dyDescent="0.15">
      <c r="A38" t="str">
        <f>RBABiomass!A70</f>
        <v>BIOSYN-LIPID13</v>
      </c>
      <c r="B38" t="str">
        <f>RBABiomass!B70</f>
        <v>MET-ipc_g --&gt; 0.915263 BIO-ipc_g</v>
      </c>
    </row>
    <row r="39" spans="1:2" x14ac:dyDescent="0.15">
      <c r="A39" t="str">
        <f>RBABiomass!A73</f>
        <v>BIOSYN-DNA</v>
      </c>
      <c r="B39" t="str">
        <f>RBABiomass!B73</f>
        <v>0.302676 BIO-datp_c + 0.188596 BIO-dctp_c + 0.21479 BIO-dgtp_c + 0.293938 BIO-dttp_c --&gt; BIO-dna</v>
      </c>
    </row>
    <row r="40" spans="1:2" x14ac:dyDescent="0.15">
      <c r="A40" t="str">
        <f>RBABiomass!A75</f>
        <v>BIOSYN-DNA1</v>
      </c>
      <c r="B40" t="str">
        <f>RBABiomass!B75</f>
        <v>MET-datp_c --&gt; 0.312199 BIO-datp_c + MET-ppi_c</v>
      </c>
    </row>
    <row r="41" spans="1:2" x14ac:dyDescent="0.15">
      <c r="A41" t="str">
        <f>RBABiomass!A76</f>
        <v>BIOSYN-DNA2</v>
      </c>
      <c r="B41" t="str">
        <f>RBABiomass!B76</f>
        <v>MET-dctp_c --&gt; 0.288174 BIO-dctp_c + MET-ppi_c</v>
      </c>
    </row>
    <row r="42" spans="1:2" x14ac:dyDescent="0.15">
      <c r="A42" t="str">
        <f>RBABiomass!A77</f>
        <v>BIOSYN-DNA3</v>
      </c>
      <c r="B42" t="str">
        <f>RBABiomass!B77</f>
        <v>MET-dgtp_c --&gt; 0.328198 BIO-dgtp_c + MET-ppi_c</v>
      </c>
    </row>
    <row r="43" spans="1:2" x14ac:dyDescent="0.15">
      <c r="A43" t="str">
        <f>RBABiomass!A78</f>
        <v>BIOSYN-DNA4</v>
      </c>
      <c r="B43" t="str">
        <f>RBABiomass!B78</f>
        <v>MET-dttp_c --&gt; 0.303185 BIO-dttp_c + MET-ppi_c</v>
      </c>
    </row>
    <row r="44" spans="1:2" x14ac:dyDescent="0.15">
      <c r="A44" t="str">
        <f>RBABiomass!A81</f>
        <v>BIOSYN-METAL</v>
      </c>
      <c r="B44" t="str">
        <f>RBABiomass!B81</f>
        <v>0.002033 BIO-ca2_c + 0.000285 BIO-cu2_c + 0.001464 BIO-fe2_c + 0.93097 BIO-k_c + 0.060981 BIO-mg2_c + 0.000203 BIO-mn2_c + 0.004065 BIO-zn2_c --&gt; BIO-metal</v>
      </c>
    </row>
    <row r="45" spans="1:2" x14ac:dyDescent="0.15">
      <c r="A45" t="str">
        <f>RBABiomass!A83</f>
        <v>BIOSYN-METAL1</v>
      </c>
      <c r="B45" t="str">
        <f>RBABiomass!B83</f>
        <v>MET-ca2_c --&gt; 0.040078 BIO-ca2_c</v>
      </c>
    </row>
    <row r="46" spans="1:2" x14ac:dyDescent="0.15">
      <c r="A46" t="str">
        <f>RBABiomass!A84</f>
        <v>BIOSYN-METAL2</v>
      </c>
      <c r="B46" t="str">
        <f>RBABiomass!B84</f>
        <v>MET-cu2_c --&gt; 0.063546 BIO-cu2_c</v>
      </c>
    </row>
    <row r="47" spans="1:2" x14ac:dyDescent="0.15">
      <c r="A47" t="str">
        <f>RBABiomass!A85</f>
        <v>BIOSYN-METAL3</v>
      </c>
      <c r="B47" t="str">
        <f>RBABiomass!B85</f>
        <v>MET-fe2_c --&gt; 0.055845 BIO-fe2_c</v>
      </c>
    </row>
    <row r="48" spans="1:2" x14ac:dyDescent="0.15">
      <c r="A48" t="str">
        <f>RBABiomass!A86</f>
        <v>BIOSYN-METAL4</v>
      </c>
      <c r="B48" t="str">
        <f>RBABiomass!B86</f>
        <v>MET-k_c --&gt; 0.039098 BIO-k_c</v>
      </c>
    </row>
    <row r="49" spans="1:2" x14ac:dyDescent="0.15">
      <c r="A49" t="str">
        <f>RBABiomass!A87</f>
        <v>BIOSYN-METAL5</v>
      </c>
      <c r="B49" t="str">
        <f>RBABiomass!B87</f>
        <v>MET-mg2_c --&gt; 0.024305 BIO-mg2_c</v>
      </c>
    </row>
    <row r="50" spans="1:2" x14ac:dyDescent="0.15">
      <c r="A50" t="str">
        <f>RBABiomass!A88</f>
        <v>BIOSYN-METAL6</v>
      </c>
      <c r="B50" t="str">
        <f>RBABiomass!B88</f>
        <v>MET-mn2_c --&gt; 0.054938 BIO-mn2_c</v>
      </c>
    </row>
    <row r="51" spans="1:2" x14ac:dyDescent="0.15">
      <c r="A51" t="str">
        <f>RBABiomass!A89</f>
        <v>BIOSYN-METAL7</v>
      </c>
      <c r="B51" t="str">
        <f>RBABiomass!B89</f>
        <v>MET-zn2_c --&gt; 0.06538 BIO-zn2_c</v>
      </c>
    </row>
    <row r="52" spans="1:2" x14ac:dyDescent="0.15">
      <c r="A52" t="str">
        <f>RBABiomass!A92</f>
        <v>BIOSYN-COFACTOR</v>
      </c>
      <c r="B52" t="str">
        <f>RBABiomass!B92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53" spans="1:2" x14ac:dyDescent="0.15">
      <c r="A53" t="str">
        <f>RBABiomass!A94</f>
        <v>BIOSYN-COFACTOR1</v>
      </c>
      <c r="B53" t="str">
        <f>RBABiomass!B94</f>
        <v>MET-coa_c --&gt; 0.763502 BIO-coa_c</v>
      </c>
    </row>
    <row r="54" spans="1:2" x14ac:dyDescent="0.15">
      <c r="A54" t="str">
        <f>RBABiomass!A95</f>
        <v>BIOSYN-COFACTOR2</v>
      </c>
      <c r="B54" t="str">
        <f>RBABiomass!B95</f>
        <v>MET-fad_c --&gt; 0.782526 BIO-fad_c</v>
      </c>
    </row>
    <row r="55" spans="1:2" x14ac:dyDescent="0.15">
      <c r="A55" t="str">
        <f>RBABiomass!A96</f>
        <v>BIOSYN-COFACTOR3</v>
      </c>
      <c r="B55" t="str">
        <f>RBABiomass!B96</f>
        <v>MET-hemeA_c --&gt; 0.850821 BIO-hemeA_c</v>
      </c>
    </row>
    <row r="56" spans="1:2" x14ac:dyDescent="0.15">
      <c r="A56" t="str">
        <f>RBABiomass!A97</f>
        <v>BIOSYN-COFACTOR4</v>
      </c>
      <c r="B56" t="str">
        <f>RBABiomass!B97</f>
        <v>MET-nad_c --&gt; 0.662417 BIO-nad_c</v>
      </c>
    </row>
    <row r="57" spans="1:2" x14ac:dyDescent="0.15">
      <c r="A57" t="str">
        <f>RBABiomass!A98</f>
        <v>BIOSYN-COFACTOR5</v>
      </c>
      <c r="B57" t="str">
        <f>RBABiomass!B98</f>
        <v>MET-nadh_c --&gt; 0.663425 BIO-nadh_c</v>
      </c>
    </row>
    <row r="58" spans="1:2" x14ac:dyDescent="0.15">
      <c r="A58" t="str">
        <f>RBABiomass!A99</f>
        <v>BIOSYN-COFACTOR6</v>
      </c>
      <c r="B58" t="str">
        <f>RBABiomass!B99</f>
        <v>MET-nadp_c --&gt; 0.740381 BIO-nadp_c</v>
      </c>
    </row>
    <row r="59" spans="1:2" x14ac:dyDescent="0.15">
      <c r="A59" t="str">
        <f>RBABiomass!A100</f>
        <v>BIOSYN-COFACTOR7</v>
      </c>
      <c r="B59" t="str">
        <f>RBABiomass!B100</f>
        <v>MET-nadph_c --&gt; 0.741389 BIO-nadph_c</v>
      </c>
    </row>
    <row r="60" spans="1:2" x14ac:dyDescent="0.15">
      <c r="A60" t="str">
        <f>RBABiomass!A101</f>
        <v>BIOSYN-COFACTOR8</v>
      </c>
      <c r="B60" t="str">
        <f>RBABiomass!B101</f>
        <v>MET-ribflv_c --&gt; 0.375356 BIO-ribflv_c</v>
      </c>
    </row>
    <row r="61" spans="1:2" x14ac:dyDescent="0.15">
      <c r="A61" t="str">
        <f>RBABiomass!A102</f>
        <v>BIOSYN-COFACTOR9</v>
      </c>
      <c r="B61" t="str">
        <f>RBABiomass!B102</f>
        <v>MET-thf_c --&gt; 0.443413 BIO-thf_c</v>
      </c>
    </row>
    <row r="62" spans="1:2" x14ac:dyDescent="0.15">
      <c r="A62" t="str">
        <f>RBABiomass!A103</f>
        <v>BIOSYN-COFACTOR10</v>
      </c>
      <c r="B62" t="str">
        <f>RBABiomass!B103</f>
        <v>MET-thmpp_c --&gt; 0.422291 BIO-thmpp_c</v>
      </c>
    </row>
    <row r="63" spans="1:2" x14ac:dyDescent="0.15">
      <c r="A63" t="str">
        <f>RBABiomass!A107</f>
        <v>BIOSYN-SO4</v>
      </c>
      <c r="B63" t="str">
        <f>RBABiomass!B107</f>
        <v>MET-so4_c --&gt; 0.096063 BIO-so4</v>
      </c>
    </row>
    <row r="64" spans="1:2" x14ac:dyDescent="0.15">
      <c r="A64" t="str">
        <f>RBABiomass!A111</f>
        <v>BIOSYN-PI</v>
      </c>
      <c r="B64" t="str">
        <f>RBABiomass!B111</f>
        <v>MET-pi_c --&gt; 0.095979 BIO-pi</v>
      </c>
    </row>
    <row r="65" spans="1:2" x14ac:dyDescent="0.15">
      <c r="A65" t="str">
        <f>RBABiomass!A6</f>
        <v>BIOSYN-BIODILAERO</v>
      </c>
      <c r="B65" t="str">
        <f>RBABiomass!B6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66" spans="1:2" x14ac:dyDescent="0.15">
      <c r="A66" t="s">
        <v>2</v>
      </c>
      <c r="B66" t="s">
        <v>3</v>
      </c>
    </row>
    <row r="67" spans="1:2" x14ac:dyDescent="0.15">
      <c r="A67" t="s">
        <v>4</v>
      </c>
      <c r="B67" t="s">
        <v>5</v>
      </c>
    </row>
    <row r="68" spans="1:2" x14ac:dyDescent="0.15">
      <c r="A68" t="s">
        <v>6</v>
      </c>
      <c r="B68" t="s">
        <v>7</v>
      </c>
    </row>
    <row r="69" spans="1:2" x14ac:dyDescent="0.15">
      <c r="A69" t="s">
        <v>8</v>
      </c>
      <c r="B69" t="s">
        <v>9</v>
      </c>
    </row>
    <row r="70" spans="1:2" x14ac:dyDescent="0.15">
      <c r="A70" t="s">
        <v>10</v>
      </c>
      <c r="B70" t="s">
        <v>11</v>
      </c>
    </row>
    <row r="71" spans="1:2" x14ac:dyDescent="0.15">
      <c r="A71" t="s">
        <v>12</v>
      </c>
      <c r="B71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A7-6B4E-494D-BA75-6693E50B2433}">
  <dimension ref="A1:AG95"/>
  <sheetViews>
    <sheetView tabSelected="1" topLeftCell="M1" zoomScale="110" zoomScaleNormal="110" workbookViewId="0">
      <selection activeCell="S8" sqref="S8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87" t="s">
        <v>352</v>
      </c>
      <c r="B1" s="87"/>
      <c r="C1" s="87"/>
      <c r="D1" s="87"/>
      <c r="E1" s="87"/>
      <c r="F1" s="87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6" t="s">
        <v>483</v>
      </c>
      <c r="T1" s="86" t="s">
        <v>484</v>
      </c>
      <c r="U1" s="59"/>
      <c r="V1" s="59"/>
      <c r="W1" s="59"/>
    </row>
    <row r="2" spans="1:33" ht="13" customHeight="1" x14ac:dyDescent="0.15">
      <c r="A2" s="87"/>
      <c r="B2" s="87"/>
      <c r="C2" s="87"/>
      <c r="D2" s="87"/>
      <c r="E2" s="87"/>
      <c r="F2" s="87"/>
      <c r="G2">
        <v>10.74</v>
      </c>
      <c r="J2" s="60">
        <f>_xlfn.XLOOKUP("adp",mets2713[name w/o location],mets2713[raw (GSM) coefficient],0)</f>
        <v>92</v>
      </c>
      <c r="K2" t="str" cm="1">
        <f t="array" ref="K2">_xlfn.LET(_xlpm.array,_xlfn._xlws.SORT(_xlfn._xlws.FILTER(_xlfn.HSTACK(mets2713[normalized coeff. w/ updated GAM]-mets2713[normalized coeffs],"MET-"&amp;mets2713[name]),(mets2713[category]="GAM")+(mets2713[name w/o location]="atp")+(mets2713[name w/o location]="pi"))),SUBSTITUTE(_xlfn.TEXTJOIN(" + ",TRUE,ABS(_xlfn.CHOOSECOLS(_xlpm.array,1))&amp;" "&amp;_xlfn.CHOOSECOLS(_xlpm.array,2))," + "," --&gt; ",2))</f>
        <v>81.26 MET-h2o_c + 81.26 MET-atp_c --&gt; 81.26 MET-adp_c + 81.26 MET-h_c + 81.26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0.36497593052886229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_xlfn.LET(_xlpm.coeffs,mets2713[coeff. w/o GAM],-SUM(_xlfn._xlws.FILTER(_xlpm.coeffs*mets2713[MW for biomass normalization (g/mol)],(IFERROR(_xlfn.NUMBERVALUE(_xlpm.coeffs),0)&lt;0)*(_xlfn.IFNA(mets2713[category],"ignore")&lt;&gt;"ignore")))/1000)</f>
        <v>0.98316813531648928</v>
      </c>
      <c r="H3" s="60" cm="1">
        <f t="array" ref="H3">_xlfn.LET(_xlpm.coeffs,mets2713[coeffs after extra operations],-SUM(_xlfn._xlws.FILTER(_xlpm.coeffs*mets2713[MW for biomass normalization (g/mol)],(IFERROR(_xlfn.NUMBERVALUE(_xlpm.coeffs),0)&lt;0)*(_xlfn.IFNA(mets2713[category],"ignore")&lt;&gt;"ignore")))/1000)</f>
        <v>0.98316813531648928</v>
      </c>
      <c r="I3" s="57" cm="1">
        <f t="array" ref="I3">_xlfn.LET(_xlpm.coeffs,mets2713[normalized coeffs],-SUM(_xlfn._xlws.FILTER(_xlpm.coeffs*mets2713[MW for biomass normalization (g/mol)],(IFERROR(_xlfn.NUMBERVALUE(_xlpm.coeffs),0)&lt;0)*(_xlfn.IFNA(mets2713[category],"ignore")&lt;&gt;"ignore")))/1000)</f>
        <v>1</v>
      </c>
      <c r="J3" s="60"/>
      <c r="L3" s="60"/>
      <c r="M3" s="60" t="str" cm="1">
        <f t="array" ref="M3">_xlfn.TEXTJOIN(","&amp;CHAR(10),TRUE,CHAR(34)&amp;mets2713[name]&amp;CHAR(34)&amp;":"&amp;mets2713[new GSM coeffs])</f>
        <v>"ppi_c":0.264813826117498,
"13BDglucan_en":-0.919439505863855,
"16BDglucan_en":-0.241957714720377,
"chtn_c":-0.0217380286103675,
"tre_c":-0.0222194920897025,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"adp_c":92,
"h2o_c":-92,
"h_c":92,
"trnaala_c":0.495049166480429,
"trnaarg_c":0.19558750285563,
"trnaasn_c":0.23511049769957,
"trnaasp_c":0.23511049769957,
"trnacys_c":0.0070941450233881,
"trnagln_c":0.39218807314301,
"trnaglu_c":0.39218807314301,
"trnagly_c":0.45045949797717,
"trnahis_c":0.0977930831775303,
"trnaile_c":0.298448596193049,
"trnaleu_c":0.405868492973342,
"trnalys_c":0.3329035808771,
"trnamet_c":0.0577635546177155,
"trnaphe_c":0.190520829196311,
"trnapro_c":0.213828062629406,
"trnaser_c":0.270073352600066,
"trnathr_c":0.282234171282773,
"trnatrp_c":0.0329353835364267,
"trnatyr_c":0.0993140208257246,
"trnaval_c":0.37141350828929,
"ergst161_rm":-0.000817194541622674,
"ergst181_rm":-0.000299792896016896,
"ergst_c":-0.00436279652928043,
"glycogen_c":-0.0619748125598507,
"hdca_c":-4.59381496996661E-05,
"hdcea_c":-0.00013476075706694,
"ipc_g":-0.000631184866104661,
"ocdca_c":-1.27458450033756E-05,
"ocdcea_c":-4.93901493880803E-05,
"pail_c":-0.00113411466686286,
"pc_c":-0.00423148777190191,
"pe_c":-0.00113716835889491,
"ps_c":-0.000976650373383654,
"tag_c":-0.00112535189842304,
"ca2_c":-0.00130801635427904,
"cu2_c":-0.000115951683038733,
"fe2_c":-0.000675367697699289,
"k_c":-0.613984504090626,
"mg2_c":-0.0646959535354799,
"mn2_c":-9.56092825056222E-05,
"zn2_c":-0.00160298116200915,
"mannan_c":-0.592503961856914,
"pi_c":91.8925361835837,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"atp_c":-92.0600214062688,
"ctp_c":-0.0583241024520015,
"gtp_c":-0.0600214062687954,
"utp_c":-0.07815741186676,
"so4_c":-0.0317575385922664</v>
      </c>
      <c r="N3" s="60"/>
      <c r="O3" s="60"/>
      <c r="P3" s="60"/>
      <c r="Q3" s="60"/>
      <c r="R3" s="60"/>
      <c r="S3" s="60"/>
      <c r="T3" s="60"/>
      <c r="U3" s="60"/>
      <c r="V3" s="60" t="str" cm="1">
        <f t="array" ref="V3">_xlfn.LET(_xlpm.eqn,_xlfn.TEXTJOIN(" + ",TRUE,biomassComponents2612[new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"13BDglucan_en":-0.919439505863855,
"16BDglucan_en":-0.241957714720377,
"chtn_c":-0.0217380286103675,
"tre_c":-0.0222194920897025,
"mannan_c":-0.592503961856914,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"ergst161_rm":-0.000817194541622674,
"ergst181_rm":-0.000299792896016896,
"ergst_c":-0.00436279652928043,
"glycogen_c":-0.0619748125598507,
"hdca_c":-4.59381496996661E-05,
"hdcea_c":-0.00013476075706694,
"ipc_g":-0.000631184866104661,
"ocdca_c":-1.27458450033756E-05,
"ocdcea_c":-4.93901493880803E-05,
"pail_c":-0.00113411466686286,
"pc_c":-0.00423148777190191,
"pe_c":-0.00113716835889491,
"ps_c":-0.000976650373383654,
"tag_c":-0.00112535189842304,
"ca2_c":-0.00130801635427904,
"cu2_c":-0.000115951683038733,
"fe2_c":-0.000675367697699289,
"k_c":-0.613984504090626,
"mg2_c":-0.0646959535354799,
"mn2_c":-9.56092825056222E-05,
"zn2_c":-0.00160298116200915,
"pi_c":81.1525361835837,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"atp_c":-81.3200214062688,
"ctp_c":-0.0583241024520015,
"gtp_c":-0.0600214062687954,
"utp_c":-0.07815741186676,
"so4_c":-0.0317575385922664,
"h2o_c":-81.26,
"adp_c":81.26,
"h_c":81.26</v>
      </c>
      <c r="X3" s="57"/>
      <c r="Y3" s="57"/>
    </row>
    <row r="4" spans="1:33" ht="28" customHeight="1" x14ac:dyDescent="0.15">
      <c r="A4" s="57"/>
      <c r="B4" s="57"/>
      <c r="C4" s="57"/>
      <c r="D4" s="88" t="str">
        <f>HYPERLINK("[BIOMASS_RBA.xlsx]metaboliteInfo!A1","click here to add new metabolite MWs and categories")</f>
        <v>click here to add new metabolite MWs and categories</v>
      </c>
      <c r="E4" s="88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71" t="s">
        <v>381</v>
      </c>
      <c r="B6" t="str">
        <f>SUBSTITUTE(_xlfn.TEXTBEFORE(mets2713[[#This Row],[pasted JSON metabolite keys and values from GSM biomass rxn]],":"),CHAR(34),"")</f>
        <v>ppi_c</v>
      </c>
      <c r="C6" t="str">
        <f>_xlfn.TEXTBEFORE(mets2713[[#This Row],[name]],"_",-1)</f>
        <v>ppi</v>
      </c>
      <c r="D6">
        <f>_xlfn.XLOOKUP(mets2713[[#This Row],[name w/o location]],metaboliteInfo[name w/o location],metaboliteInfo[suggested category],"")</f>
        <v>0</v>
      </c>
      <c r="E6" s="37">
        <f>_xlfn.XLOOKUP(mets2713[[#This Row],[name w/o location]],metaboliteInfo[name w/o location],metaboliteInfo[MW for biomass normalization (g/mol)],0)</f>
        <v>174.95126200000001</v>
      </c>
      <c r="F6" s="37">
        <f>_xlfn.NUMBERVALUE(SUBSTITUTE(_xlfn.TEXTAFTER(mets2713[[#This Row],[pasted JSON metabolite keys and values from GSM biomass rxn]],":"),",",""))</f>
        <v>0.192581</v>
      </c>
      <c r="G6" s="37" cm="1">
        <f t="array" ref="G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0.192581</v>
      </c>
      <c r="H6" s="37">
        <f>mets2713[[#This Row],[coeff. w/o GAM]]</f>
        <v>0.192581</v>
      </c>
      <c r="I6" s="72">
        <f>H6/($H$3)</f>
        <v>0.19587799185335347</v>
      </c>
      <c r="J6" s="37" cm="1">
        <f t="array" ref="J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0.19587799185335347</v>
      </c>
      <c r="K6" t="str" cm="1">
        <f t="array" ref="K6">"BIOSYN-"&amp;_xlfn.IFS(IFERROR(MATCH(mets2713[[#This Row],[category]],{0,"0",""},0),0)&gt;0,mets2713[[#This Row],[name]],TRUE,mets2713[[#This Row],[category]]&amp;"-"&amp;mets2713[[#This Row],[name]])</f>
        <v>BIOSYN-ppi_c</v>
      </c>
      <c r="L6" s="73" t="str" cm="1">
        <f t="array" ref="L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MET-ppi_c --&gt; 0.174951 BIO-ppi_c</v>
      </c>
      <c r="M6" s="73" cm="1">
        <f t="array" ref="M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0.26481382611749787</v>
      </c>
      <c r="N6" s="73"/>
      <c r="O6" s="74" t="str" cm="1">
        <f t="array" ref="O6:O14">"BIOSYN-"&amp;_xlfn._xlws.SORT(_xlfn.UNIQUE(_xlfn._xlws.FILTER(mets2713[category],(mets2713[category]&lt;&gt;0)*(mets2713[category]&lt;&gt;"GAM")*(mets2713[category]&lt;&gt;"ignore"))))</f>
        <v>BIOSYN-CARB</v>
      </c>
      <c r="P6" s="75" t="str">
        <f t="shared" ref="P6:P14" si="0">O6</f>
        <v>BIOSYN-CARB</v>
      </c>
      <c r="Q6" s="75" t="str">
        <f>SUBSTITUTE(LOWER(biomassComponents2612[[#This Row],[rxn name]]),"biosyn-","BIO-")</f>
        <v>BIO-carb</v>
      </c>
      <c r="R6" s="76" cm="1">
        <f t="array" ref="R6">SUM(_xlfn._xlws.FILTER(-mets2713[MW for biomass normalization (g/mol)]*mets2713[normalized coeffs]/1000,mets2713[category]=_xlfn.TEXTAFTER(O6,"BIOSYN-"),""))</f>
        <v>0.31746572507670373</v>
      </c>
      <c r="S6" s="83">
        <v>31.006451467927871</v>
      </c>
      <c r="T6" s="76" cm="1">
        <f t="array" ref="T6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0.29640124880458263</v>
      </c>
      <c r="U6" s="75" t="str" cm="1">
        <f t="array" ref="U6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BIO-"&amp;mets2713[name],mets2713[category]=_xlfn.TEXTAFTER(O6,"BIOSYN-"),""))&amp;" --&gt; "&amp;biomassComponents2612[[#This Row],[product name]]</f>
        <v>0.502962 BIO-13BDglucan_en + 0.132358 BIO-16BDglucan_en + 0.014902 BIO-chtn_c + 0.02566 BIO-tre_c + 0.324118 BIO-mannan_c --&gt; BIO-carb</v>
      </c>
      <c r="V6" s="75" t="str" cm="1">
        <f t="array" ref="V6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f>
        <v>0.919439505863855 BIO-13BDglucan_en + 0.241957714720377 BIO-16BDglucan_en + 0.0217380286103675 BIO-chtn_c + 0.0222194920897025 BIO-tre_c + 0.592503961856914 BIO-mannan_c</v>
      </c>
      <c r="Y6" s="77" t="s">
        <v>18</v>
      </c>
      <c r="Z6" t="str">
        <f>SUBSTITUTE(Z7," --&gt; "," + "&amp;K2)</f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  <c r="AB6" t="s">
        <v>2</v>
      </c>
      <c r="AC6" t="s">
        <v>3</v>
      </c>
    </row>
    <row r="7" spans="1:33" ht="16" x14ac:dyDescent="0.2">
      <c r="A7" s="71" t="s">
        <v>382</v>
      </c>
      <c r="B7" t="str">
        <f>SUBSTITUTE(_xlfn.TEXTBEFORE(mets2713[[#This Row],[pasted JSON metabolite keys and values from GSM biomass rxn]],":"),CHAR(34),"")</f>
        <v>13BDglucan_en</v>
      </c>
      <c r="C7" t="str">
        <f>_xlfn.TEXTBEFORE(mets2713[[#This Row],[name]],"_",-1)</f>
        <v>13BDglucan</v>
      </c>
      <c r="D7" t="str">
        <f>_xlfn.XLOOKUP(mets2713[[#This Row],[name w/o location]],metaboliteInfo[name w/o location],metaboliteInfo[suggested category],"")</f>
        <v>CARB</v>
      </c>
      <c r="E7" s="37">
        <f>_xlfn.XLOOKUP(mets2713[[#This Row],[name w/o location]],metaboliteInfo[name w/o location],metaboliteInfo[MW for biomass normalization (g/mol)],0)</f>
        <v>162.14060000000001</v>
      </c>
      <c r="F7" s="37">
        <f>_xlfn.NUMBERVALUE(SUBSTITUTE(_xlfn.TEXTAFTER(mets2713[[#This Row],[pasted JSON metabolite keys and values from GSM biomass rxn]],":"),",",""))</f>
        <v>-0.96820600000000001</v>
      </c>
      <c r="G7" s="37" cm="1">
        <f t="array" ref="G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-0.96820600000000001</v>
      </c>
      <c r="H7" s="37">
        <f>mets2713[[#This Row],[coeff. w/o GAM]]</f>
        <v>-0.96820600000000001</v>
      </c>
      <c r="I7" s="72">
        <f t="shared" ref="I7:I37" si="1">H7/($H$3)</f>
        <v>-0.98478171252806845</v>
      </c>
      <c r="J7" s="37" cm="1">
        <f t="array" ref="J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-0.98478171252806845</v>
      </c>
      <c r="K7" t="str" cm="1">
        <f t="array" ref="K7">"BIOSYN-"&amp;_xlfn.IFS(IFERROR(MATCH(mets2713[[#This Row],[category]],{0,"0",""},0),0)&gt;0,mets2713[[#This Row],[name]],TRUE,mets2713[[#This Row],[category]]&amp;"-"&amp;mets2713[[#This Row],[name]])</f>
        <v>BIOSYN-CARB-13BDglucan_en</v>
      </c>
      <c r="L7" s="73" t="str" cm="1">
        <f t="array" ref="L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MET-13BDglucan_en --&gt; 0.162141 BIO-13BDglucan_en</v>
      </c>
      <c r="M7" s="73" cm="1">
        <f t="array" ref="M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-0.91943950586385526</v>
      </c>
      <c r="N7" s="73"/>
      <c r="O7" s="74" t="str">
        <v>BIOSYN-COFACTOR</v>
      </c>
      <c r="P7" s="75" t="str">
        <f t="shared" si="0"/>
        <v>BIOSYN-COFACTOR</v>
      </c>
      <c r="Q7" s="75" t="str">
        <f>SUBSTITUTE(LOWER(biomassComponents2612[[#This Row],[rxn name]]),"biosyn-","BIO-")</f>
        <v>BIO-cofactor</v>
      </c>
      <c r="R7" s="76" cm="1">
        <f t="array" ref="R7">SUM(_xlfn._xlws.FILTER(-mets2713[MW for biomass normalization (g/mol)]*mets2713[normalized coeffs]/1000,mets2713[category]=_xlfn.TEXTAFTER(O7,"BIOSYN-"),""))</f>
        <v>4.9151190302627306E-3</v>
      </c>
      <c r="S7" s="83"/>
      <c r="T7" s="76" cm="1">
        <f t="array" ref="T7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4.9151190302627306E-3</v>
      </c>
      <c r="U7" s="75" t="str" cm="1">
        <f t="array" ref="U7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BIO-"&amp;mets2713[name],mets2713[category]=_xlfn.TEXTAFTER(O7,"BIOSYN-"),""))&amp;" --&gt; "&amp;biomassComponents2612[[#This Row],[product name]]</f>
        <v>0.030019 BIO-coa_c + 0.001619 BIO-fad_c + 0.000176 BIO-hemeA_c + 0.363258 BIO-nad_c + 0.020593 BIO-nadh_c + 0.087331 BIO-nadp_c + 0.414236 BIO-nadph_c + 0.076898 BIO-ribflv_c + 0.005781 BIO-thf_c + 0.000087 BIO-thmpp_c --&gt; BIO-cofactor</v>
      </c>
      <c r="V7" s="75" t="str" cm="1">
        <f t="array" ref="V7">_xlfn.TEXTJOIN(" + ",TRUE,_xlfn._xlws.FILTER((-mets2713[normalized coeffs]*biomassComponents2612[[#This Row],[normalized coeffs]]/biomassComponents2612[[#This Row],[original coeffs from input]])&amp;" BIO-"&amp;mets2713[name],mets2713[category]=_xlfn.TEXTAFTER(P7,"BIOSYN-"),""))</f>
        <v>0.000193252805064555 BIO-coa_c + 1.01712002665556E-05 BIO-fad_c + 1.01712002665555E-06 BIO-hemeA_c + 0.00269536807063722 BIO-nad_c + 0.000152568003998333 BIO-nadh_c + 0.000579758415193666 BIO-nadp_c + 0.00274622407197 BIO-nadph_c + 0.001006948826389 BIO-ribflv_c + 0.0000640785616793 BIO-thf_c + 1.01712002665555E-06 BIO-thmpp_c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_xlfn.LET(_xlpm.varbiom,_xlfn.HSTACK(_xlfn.VSTACK(Q6,Q12:Q13),_xlfn.VSTACK(T6,T12:T13)),_xlpm.non_varbiom,IFERROR(_xlfn.XLOOKUP(biomassComponents2612[product name],_xlfn.CHOOSECOLS(_xlpm.varbiom,1),LEFT(_xlfn.CHOOSECOLS(_xlpm.varbiom,1),0),biomassComponents2612[product name]),_xlfn.HSTACK(biomassComponents2612[product name],biomassComponents2612[normalized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0.933442277567423 BIO-varbiom + 0.00491511903026273 BIO-cofactor + 0.00244129187799933 BIO-dna + 0.020050549978631 BIO-lipid + 0.0257857478364828 BIO-metal + 0.010314301982428 BIO-pi + 0.00305071172677345 BIO-so4 --&gt; </v>
      </c>
      <c r="AB7" t="s">
        <v>4</v>
      </c>
      <c r="AC7" t="s">
        <v>5</v>
      </c>
    </row>
    <row r="8" spans="1:33" ht="16" x14ac:dyDescent="0.2">
      <c r="A8" s="71" t="s">
        <v>383</v>
      </c>
      <c r="B8" t="str">
        <f>SUBSTITUTE(_xlfn.TEXTBEFORE(mets2713[[#This Row],[pasted JSON metabolite keys and values from GSM biomass rxn]],":"),CHAR(34),"")</f>
        <v>16BDglucan_en</v>
      </c>
      <c r="C8" t="str">
        <f>_xlfn.TEXTBEFORE(mets2713[[#This Row],[name]],"_",-1)</f>
        <v>16BDglucan</v>
      </c>
      <c r="D8" t="str">
        <f>_xlfn.XLOOKUP(mets2713[[#This Row],[name w/o location]],metaboliteInfo[name w/o location],metaboliteInfo[suggested category],"")</f>
        <v>CARB</v>
      </c>
      <c r="E8" s="37">
        <f>_xlfn.XLOOKUP(mets2713[[#This Row],[name w/o location]],metaboliteInfo[name w/o location],metaboliteInfo[MW for biomass normalization (g/mol)],0)</f>
        <v>162.14060000000001</v>
      </c>
      <c r="F8" s="37">
        <f>_xlfn.NUMBERVALUE(SUBSTITUTE(_xlfn.TEXTAFTER(mets2713[[#This Row],[pasted JSON metabolite keys and values from GSM biomass rxn]],":"),",",""))</f>
        <v>-0.25479099999999999</v>
      </c>
      <c r="G8" s="37" cm="1">
        <f t="array" ref="G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-0.25479099999999999</v>
      </c>
      <c r="H8" s="72">
        <f>mets2713[[#This Row],[coeff. w/o GAM]]</f>
        <v>-0.25479099999999999</v>
      </c>
      <c r="I8" s="72">
        <f t="shared" si="1"/>
        <v>-0.25915302871159551</v>
      </c>
      <c r="J8" s="37" cm="1">
        <f t="array" ref="J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-0.25915302871159551</v>
      </c>
      <c r="K8" t="str" cm="1">
        <f t="array" ref="K8">"BIOSYN-"&amp;_xlfn.IFS(IFERROR(MATCH(mets2713[[#This Row],[category]],{0,"0",""},0),0)&gt;0,mets2713[[#This Row],[name]],TRUE,mets2713[[#This Row],[category]]&amp;"-"&amp;mets2713[[#This Row],[name]])</f>
        <v>BIOSYN-CARB-16BDglucan_en</v>
      </c>
      <c r="L8" s="73" t="str" cm="1">
        <f t="array" ref="L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MET-16BDglucan_en --&gt; 0.162141 BIO-16BDglucan_en</v>
      </c>
      <c r="M8" s="73" cm="1">
        <f t="array" ref="M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-0.24195771472037716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SUBSTITUTE(LOWER(biomassComponents2612[[#This Row],[rxn name]]),"biosyn-","BIO-")</f>
        <v>BIO-dna</v>
      </c>
      <c r="R8" s="76" cm="1">
        <f t="array" ref="R8">SUM(_xlfn._xlws.FILTER(-mets2713[MW for biomass normalization (g/mol)]*mets2713[normalized coeffs]/1000,mets2713[category]=_xlfn.TEXTAFTER(O8,"BIOSYN-"),""))</f>
        <v>4.0811287671974495E-3</v>
      </c>
      <c r="S8" s="84">
        <v>0.25538285833653501</v>
      </c>
      <c r="T8" s="76" cm="1">
        <f t="array" ref="T8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2.4412918779993325E-3</v>
      </c>
      <c r="U8" s="75" t="str" cm="1">
        <f t="array" ref="U8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BIO-"&amp;mets2713[name],mets2713[category]=_xlfn.TEXTAFTER(O8,"BIOSYN-"),""))&amp;" --&gt; "&amp;biomassComponents2612[[#This Row],[product name]]</f>
        <v>0.302672 BIO-datp_c + 0.1886 BIO-dctp_c + 0.214794 BIO-dgtp_c + 0.293934 BIO-dttp_c --&gt; BIO-dna</v>
      </c>
      <c r="V8" s="75" t="str" cm="1">
        <f t="array" ref="V8">_xlfn.TEXTJOIN(" + ",TRUE,_xlfn._xlws.FILTER((-mets2713[normalized coeffs]*biomassComponents2612[[#This Row],[normalized coeffs]]/biomassComponents2612[[#This Row],[original coeffs from input]])&amp;" BIO-"&amp;mets2713[name],mets2713[category]=_xlfn.TEXTAFTER(P8,"BIOSYN-"),""))</f>
        <v>0.00236679811799446 BIO-datp_c + 0.00159774083749446 BIO-dctp_c + 0.00159774083749446 BIO-dgtp_c + 0.00236679811799446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71" t="s">
        <v>386</v>
      </c>
      <c r="B9" t="str">
        <f>SUBSTITUTE(_xlfn.TEXTBEFORE(mets2713[[#This Row],[pasted JSON metabolite keys and values from GSM biomass rxn]],":"),CHAR(34),"")</f>
        <v>chtn_c</v>
      </c>
      <c r="C9" t="str">
        <f>_xlfn.TEXTBEFORE(mets2713[[#This Row],[name]],"_",-1)</f>
        <v>chtn</v>
      </c>
      <c r="D9" t="str">
        <f>_xlfn.XLOOKUP(mets2713[[#This Row],[name w/o location]],metaboliteInfo[name w/o location],metaboliteInfo[suggested category],"")</f>
        <v>CARB</v>
      </c>
      <c r="E9" s="37">
        <f>_xlfn.XLOOKUP(mets2713[[#This Row],[name w/o location]],metaboliteInfo[name w/o location],metaboliteInfo[MW for biomass normalization (g/mol)],0)</f>
        <v>203.19252</v>
      </c>
      <c r="F9" s="37">
        <f>_xlfn.NUMBERVALUE(SUBSTITUTE(_xlfn.TEXTAFTER(mets2713[[#This Row],[pasted JSON metabolite keys and values from GSM biomass rxn]],":"),",",""))</f>
        <v>-2.2891000000000002E-2</v>
      </c>
      <c r="G9" s="37" cm="1">
        <f t="array" ref="G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-2.2891000000000002E-2</v>
      </c>
      <c r="H9" s="37">
        <f>mets2713[[#This Row],[coeff. w/o GAM]]</f>
        <v>-2.2891000000000002E-2</v>
      </c>
      <c r="I9" s="72">
        <f t="shared" si="1"/>
        <v>-2.3282894530172314E-2</v>
      </c>
      <c r="J9" s="37" cm="1">
        <f t="array" ref="J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-2.3282894530172314E-2</v>
      </c>
      <c r="K9" t="str" cm="1">
        <f t="array" ref="K9">"BIOSYN-"&amp;_xlfn.IFS(IFERROR(MATCH(mets2713[[#This Row],[category]],{0,"0",""},0),0)&gt;0,mets2713[[#This Row],[name]],TRUE,mets2713[[#This Row],[category]]&amp;"-"&amp;mets2713[[#This Row],[name]])</f>
        <v>BIOSYN-CARB-chtn_c</v>
      </c>
      <c r="L9" s="73" t="str" cm="1">
        <f t="array" ref="L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MET-chtn_c --&gt; 0.203193 BIO-chtn_c</v>
      </c>
      <c r="M9" s="73" cm="1">
        <f t="array" ref="M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-2.1738028610367537E-2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SUBSTITUTE(LOWER(biomassComponents2612[[#This Row],[rxn name]]),"biosyn-","BIO-")</f>
        <v>BIO-lipid</v>
      </c>
      <c r="R9" s="76" cm="1">
        <f t="array" ref="R9">SUM(_xlfn._xlws.FILTER(-mets2713[MW for biomass normalization (g/mol)]*mets2713[normalized coeffs]/1000,mets2713[category]=_xlfn.TEXTAFTER(O9,"BIOSYN-"),""))</f>
        <v>0.15360349420842423</v>
      </c>
      <c r="S9" s="83">
        <v>2.0974824071256464</v>
      </c>
      <c r="T9" s="76" cm="1">
        <f t="array" ref="T9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2.0050549978630976E-2</v>
      </c>
      <c r="U9" s="75" t="str" cm="1">
        <f t="array" ref="U9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BIO-"&amp;mets2713[name],mets2713[category]=_xlfn.TEXTAFTER(O9,"BIOSYN-"),""))&amp;" --&gt; "&amp;biomassComponents2612[[#This Row],[product name]]</f>
        <v>0.025801 BIO-ergst161_rm + 0.009885 BIO-ergst181_rm + 0.086307 BIO-ergst_c + 0.501165 BIO-glycogen_c + 0.000585 BIO-hdca_c + 0.001703 BIO-hdcea_c + 0.028812 BIO-ipc_g + 0.00018 BIO-ocdca_c + 0.000693 BIO-ocdcea_c + 0.048766 BIO-pail_c + 0.165913 BIO-pc_c + 0.042201 BIO-pe_c + 0.038289 BIO-ps_c + 0.0497 BIO-tag_c --&gt; BIO-lipid</v>
      </c>
      <c r="V9" s="75" t="str" cm="1">
        <f t="array" ref="V9">_xlfn.TEXTJOIN(" + ",TRUE,_xlfn._xlws.FILTER((-mets2713[normalized coeffs]*biomassComponents2612[[#This Row],[normalized coeffs]]/biomassComponents2612[[#This Row],[original coeffs from input]])&amp;" BIO-"&amp;mets2713[name],mets2713[category]=_xlfn.TEXTAFTER(P9,"BIOSYN-"),""))</f>
        <v>0.000817194541622674 BIO-ergst161_rm + 0.000299792896016896 BIO-ergst181_rm + 0.00436279652928043 BIO-ergst_c + 0.0619748125598507 BIO-glycogen_c + 4.59381496996661E-05 BIO-hdca_c + 0.00013476075706694 BIO-hdcea_c + 0.000631184866104661 BIO-ipc_g + 1.27458450033756E-05 BIO-ocdca_c + 4.93901493880803E-05 BIO-ocdcea_c + 0.00113411466686286 BIO-pail_c + 0.00423148777190191 BIO-pc_c + 0.00113716835889491 BIO-pe_c + 0.000976650373383654 BIO-ps_c + 0.00112535189842304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71" t="s">
        <v>388</v>
      </c>
      <c r="B10" t="str">
        <f>SUBSTITUTE(_xlfn.TEXTBEFORE(mets2713[[#This Row],[pasted JSON metabolite keys and values from GSM biomass rxn]],":"),CHAR(34),"")</f>
        <v>tre_c</v>
      </c>
      <c r="C10" t="str">
        <f>_xlfn.TEXTBEFORE(mets2713[[#This Row],[name]],"_",-1)</f>
        <v>tre</v>
      </c>
      <c r="D10" t="str">
        <f>_xlfn.XLOOKUP(mets2713[[#This Row],[name w/o location]],metaboliteInfo[name w/o location],metaboliteInfo[suggested category],"")</f>
        <v>CARB</v>
      </c>
      <c r="E10" s="37">
        <f>_xlfn.XLOOKUP(mets2713[[#This Row],[name w/o location]],metaboliteInfo[name w/o location],metaboliteInfo[MW for biomass normalization (g/mol)],0)</f>
        <v>342.29647999999997</v>
      </c>
      <c r="F10" s="37">
        <f>_xlfn.NUMBERVALUE(SUBSTITUTE(_xlfn.TEXTAFTER(mets2713[[#This Row],[pasted JSON metabolite keys and values from GSM biomass rxn]],":"),",",""))</f>
        <v>-2.3397999999999999E-2</v>
      </c>
      <c r="G10" s="37" cm="1">
        <f t="array" ref="G1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-2.3397999999999999E-2</v>
      </c>
      <c r="H10" s="37">
        <f>mets2713[[#This Row],[coeff. w/o GAM]]</f>
        <v>-2.3397999999999999E-2</v>
      </c>
      <c r="I10" s="72">
        <f t="shared" si="1"/>
        <v>-2.3798574383686679E-2</v>
      </c>
      <c r="J10" s="37" cm="1">
        <f t="array" ref="J1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-2.3798574383686679E-2</v>
      </c>
      <c r="K10" t="str" cm="1">
        <f t="array" ref="K10">"BIOSYN-"&amp;_xlfn.IFS(IFERROR(MATCH(mets2713[[#This Row],[category]],{0,"0",""},0),0)&gt;0,mets2713[[#This Row],[name]],TRUE,mets2713[[#This Row],[category]]&amp;"-"&amp;mets2713[[#This Row],[name]])</f>
        <v>BIOSYN-CARB-tre_c</v>
      </c>
      <c r="L10" s="73" t="str" cm="1">
        <f t="array" ref="L1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MET-tre_c --&gt; 0.342296 BIO-tre_c</v>
      </c>
      <c r="M10" s="73" cm="1">
        <f t="array" ref="M1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-2.2219492089702485E-2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SUBSTITUTE(LOWER(biomassComponents2612[[#This Row],[rxn name]]),"biosyn-","BIO-")</f>
        <v>BIO-metal</v>
      </c>
      <c r="R10" s="76" cm="1">
        <f t="array" ref="R10">SUM(_xlfn._xlws.FILTER(-mets2713[MW for biomass normalization (g/mol)]*mets2713[normalized coeffs]/1000,mets2713[category]=_xlfn.TEXTAFTER(O10,"BIOSYN-"),""))</f>
        <v>2.5785747836482815E-2</v>
      </c>
      <c r="S10" s="76"/>
      <c r="T10" s="76" cm="1">
        <f t="array" ref="T10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2.5785747836482815E-2</v>
      </c>
      <c r="U10" s="75" t="str" cm="1">
        <f t="array" ref="U10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BIO-"&amp;mets2713[name],mets2713[category]=_xlfn.TEXTAFTER(O10,"BIOSYN-"),""))&amp;" --&gt; "&amp;biomassComponents2612[[#This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",TRUE,_xlfn._xlws.FILTER((-mets2713[normalized coeffs]*biomassComponents2612[[#This Row],[normalized coeffs]]/biomassComponents2612[[#This Row],[original coeffs from input]])&amp;" BIO-"&amp;mets2713[name],mets2713[category]=_xlfn.TEXTAFTER(P10,"BIOSYN-"),""))</f>
        <v>0.00130801635427904 BIO-ca2_c + 0.000115951683038733 BIO-cu2_c + 0.000675367697699289 BIO-fe2_c + 0.613984504090626 BIO-k_c + 0.0646959535354799 BIO-mg2_c + 9.56092825056222E-05 BIO-mn2_c + 0.00160298116200915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71" t="s">
        <v>390</v>
      </c>
      <c r="B11" t="str">
        <f>SUBSTITUTE(_xlfn.TEXTBEFORE(mets2713[[#This Row],[pasted JSON metabolite keys and values from GSM biomass rxn]],":"),CHAR(34),"")</f>
        <v>coa_c</v>
      </c>
      <c r="C11" t="str">
        <f>_xlfn.TEXTBEFORE(mets2713[[#This Row],[name]],"_",-1)</f>
        <v>coa</v>
      </c>
      <c r="D11" t="str">
        <f>_xlfn.XLOOKUP(mets2713[[#This Row],[name w/o location]],metaboliteInfo[name w/o location],metaboliteInfo[suggested category],"")</f>
        <v>COFACTOR</v>
      </c>
      <c r="E11" s="37">
        <f>_xlfn.XLOOKUP(mets2713[[#This Row],[name w/o location]],metaboliteInfo[name w/o location],metaboliteInfo[MW for biomass normalization (g/mol)],0)</f>
        <v>763.50236299999995</v>
      </c>
      <c r="F11" s="37">
        <f>_xlfn.NUMBERVALUE(SUBSTITUTE(_xlfn.TEXTAFTER(mets2713[[#This Row],[pasted JSON metabolite keys and values from GSM biomass rxn]],":"),",",""))</f>
        <v>-1.9000000000000001E-4</v>
      </c>
      <c r="G11" s="37" cm="1">
        <f t="array" ref="G1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-1.9000000000000001E-4</v>
      </c>
      <c r="H11" s="37">
        <f>mets2713[[#This Row],[coeff. w/o GAM]]</f>
        <v>-1.9000000000000001E-4</v>
      </c>
      <c r="I11" s="72">
        <f t="shared" si="1"/>
        <v>-1.9325280506455548E-4</v>
      </c>
      <c r="J11" s="37" cm="1">
        <f t="array" ref="J1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-1.9325280506455548E-4</v>
      </c>
      <c r="K11" t="str" cm="1">
        <f t="array" ref="K11">"BIOSYN-"&amp;_xlfn.IFS(IFERROR(MATCH(mets2713[[#This Row],[category]],{0,"0",""},0),0)&gt;0,mets2713[[#This Row],[name]],TRUE,mets2713[[#This Row],[category]]&amp;"-"&amp;mets2713[[#This Row],[name]])</f>
        <v>BIOSYN-COFACTOR-coa_c</v>
      </c>
      <c r="L11" s="73" t="str" cm="1">
        <f t="array" ref="L1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MET-coa_c --&gt; 0.763502 BIO-coa_c</v>
      </c>
      <c r="M11" s="73" cm="1">
        <f t="array" ref="M1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-1.9325280506455548E-4</v>
      </c>
      <c r="N11" s="73"/>
      <c r="O11" s="74" t="str">
        <v>BIOSYN-PI</v>
      </c>
      <c r="P11" s="75" t="str">
        <f t="shared" si="0"/>
        <v>BIOSYN-PI</v>
      </c>
      <c r="Q11" s="75" t="str">
        <f>SUBSTITUTE(LOWER(biomassComponents2612[[#This Row],[rxn name]]),"biosyn-","BIO-")</f>
        <v>BIO-pi</v>
      </c>
      <c r="R11" s="76" cm="1">
        <f t="array" ref="R11">SUM(_xlfn._xlws.FILTER(-mets2713[MW for biomass normalization (g/mol)]*mets2713[normalized coeffs]/1000,mets2713[category]=_xlfn.TEXTAFTER(O11,"BIOSYN-"),""))</f>
        <v>1.0314301982427972E-2</v>
      </c>
      <c r="S11" s="76"/>
      <c r="T11" s="76" cm="1">
        <f t="array" ref="T1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1.0314301982427972E-2</v>
      </c>
      <c r="U11" s="75" t="str" cm="1">
        <f t="array" ref="U11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BIO-"&amp;mets2713[name],mets2713[category]=_xlfn.TEXTAFTER(O11,"BIOSYN-"),""))&amp;" --&gt; "&amp;biomassComponents2612[[#This Row],[product name]]</f>
        <v>1 BIO-pi_c --&gt; BIO-pi</v>
      </c>
      <c r="V11" s="75" t="str" cm="1">
        <f t="array" ref="V11">_xlfn.TEXTJOIN(" + ",TRUE,_xlfn._xlws.FILTER((-mets2713[normalized coeffs]*biomassComponents2612[[#This Row],[normalized coeffs]]/biomassComponents2612[[#This Row],[original coeffs from input]])&amp;" BIO-"&amp;mets2713[name],mets2713[category]=_xlfn.TEXTAFTER(P11,"BIOSYN-"),""))</f>
        <v>0.107463816416291 BIO-pi_c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71" t="s">
        <v>391</v>
      </c>
      <c r="B12" t="str">
        <f>SUBSTITUTE(_xlfn.TEXTBEFORE(mets2713[[#This Row],[pasted JSON metabolite keys and values from GSM biomass rxn]],":"),CHAR(34),"")</f>
        <v>fad_c</v>
      </c>
      <c r="C12" t="str">
        <f>_xlfn.TEXTBEFORE(mets2713[[#This Row],[name]],"_",-1)</f>
        <v>fad</v>
      </c>
      <c r="D12" t="str">
        <f>_xlfn.XLOOKUP(mets2713[[#This Row],[name w/o location]],metaboliteInfo[name w/o location],metaboliteInfo[suggested category],"")</f>
        <v>COFACTOR</v>
      </c>
      <c r="E12" s="37">
        <f>_xlfn.XLOOKUP(mets2713[[#This Row],[name w/o location]],metaboliteInfo[name w/o location],metaboliteInfo[MW for biomass normalization (g/mol)],0)</f>
        <v>782.52592200000004</v>
      </c>
      <c r="F12" s="37">
        <f>_xlfn.NUMBERVALUE(SUBSTITUTE(_xlfn.TEXTAFTER(mets2713[[#This Row],[pasted JSON metabolite keys and values from GSM biomass rxn]],":"),",",""))</f>
        <v>-1.0000000000000001E-5</v>
      </c>
      <c r="G12" s="37" cm="1">
        <f t="array" ref="G1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-1.0000000000000001E-5</v>
      </c>
      <c r="H12" s="37">
        <f>mets2713[[#This Row],[coeff. w/o GAM]]</f>
        <v>-1.0000000000000001E-5</v>
      </c>
      <c r="I12" s="72">
        <f t="shared" si="1"/>
        <v>-1.0171200266555553E-5</v>
      </c>
      <c r="J12" s="37" cm="1">
        <f t="array" ref="J1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-1.0171200266555553E-5</v>
      </c>
      <c r="K12" t="str" cm="1">
        <f t="array" ref="K12">"BIOSYN-"&amp;_xlfn.IFS(IFERROR(MATCH(mets2713[[#This Row],[category]],{0,"0",""},0),0)&gt;0,mets2713[[#This Row],[name]],TRUE,mets2713[[#This Row],[category]]&amp;"-"&amp;mets2713[[#This Row],[name]])</f>
        <v>BIOSYN-COFACTOR-fad_c</v>
      </c>
      <c r="L12" s="73" t="str" cm="1">
        <f t="array" ref="L1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MET-fad_c --&gt; 0.782526 BIO-fad_c</v>
      </c>
      <c r="M12" s="73" cm="1">
        <f t="array" ref="M1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-1.0171200266555553E-5</v>
      </c>
      <c r="N12" s="73"/>
      <c r="O12" s="74" t="str">
        <v>BIOSYN-PROT</v>
      </c>
      <c r="P12" s="75" t="str">
        <f t="shared" si="0"/>
        <v>BIOSYN-PROT</v>
      </c>
      <c r="Q12" s="75" t="s">
        <v>22</v>
      </c>
      <c r="R12" s="76" cm="1">
        <f t="array" ref="R12">SUM(_xlfn._xlws.FILTER(-mets2713[MW for biomass normalization (g/mol)]*mets2713[normalized coeffs]/1000,mets2713[category]=_xlfn.TEXTAFTER(O12,"BIOSYN-"),""))</f>
        <v>0.42244284313498565</v>
      </c>
      <c r="S12" s="85">
        <v>58.068009171159375</v>
      </c>
      <c r="T12" s="76" cm="1">
        <f t="array" ref="T12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0.55509191213740061</v>
      </c>
      <c r="U12" s="75"/>
      <c r="V12" s="75" t="str" cm="1">
        <f t="array" ref="V12">_xlfn.TEXTJOIN(" + ",TRUE,_xlfn._xlws.FILTER((-mets2713[normalized coeffs]*biomassComponents2612[[#This Row],[normalized coeffs]]/biomassComponents2612[[#This Row],[original coeffs from input]])&amp;" BIO-"&amp;mets2713[name],mets2713[category]=_xlfn.TEXTAFTER(P12,"BIOSYN-"),""))</f>
        <v>0.495049166480429 BIO-alatrna_c + 0.19558750285563 BIO-argtrna_c + 0.23511049769957 BIO-asntrna_c + 0.23511049769957 BIO-asptrna_c + 0.0070941450233881 BIO-cystrna_c + 0.39218807314301 BIO-glntrna_c + 0.39218807314301 BIO-glutrna_c + 0.45045949797717 BIO-glytrna_c + 0.0977930831775303 BIO-histrna_c + 0.298448596193049 BIO-iletrna_c + 0.405868492973342 BIO-leutrna_c + 0.3329035808771 BIO-lystrna_c + 0.0577635546177155 BIO-mettrna_c + 0.190520829196311 BIO-phetrna_c + 0.213828062629406 BIO-protrna_c + 0.270073352600066 BIO-sertrna_c + 0.282234171282773 BIO-thrtrna_c + 0.0329353835364267 BIO-trptrna_c + 0.0993140208257246 BIO-tyrtrna_c + 0.37141350828929 BIO-valtrna_c</v>
      </c>
      <c r="X12" s="79" t="s">
        <v>54</v>
      </c>
      <c r="Y12" s="77" t="s">
        <v>57</v>
      </c>
      <c r="Z12" s="77" t="s">
        <v>58</v>
      </c>
      <c r="AB12" t="str" cm="1">
        <f t="array" ref="AB12:AC77">_xlfn.LET(_xlpm.macros,_xlfn._xlws.FILTER(_xlfn.HSTACK(_xlfn.ANCHORARRAY(O6),biomassComponents2612[stoichiometry (if needed)]),biomassComponents2612[stoichiometry (if needed)]&lt;&gt;""),_xlfn.VSTACK(_xlfn._xlws.FILTER(ExtraRxns2511[[name]:[stoichiometry]],ExtraRxns2511[stoichiometry]&lt;&gt;""),_xlpm.macros,_xlfn._xlws.SORT(_xlfn._xlws.FILTER(mets2713[[biomass equation name]:[biomass equation]],ISNUMBER(MATCH(mets2713[category],_xlfn.TEXTAFTER(biomassComponents2612[rxn name],"BIOSYN-"),0))*(mets2713[biomass equation]&lt;&gt;"")))))</f>
        <v>BIOSYN-BIODILAERO</v>
      </c>
      <c r="AC12" t="str"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</row>
    <row r="13" spans="1:33" ht="16" x14ac:dyDescent="0.2">
      <c r="A13" s="71" t="s">
        <v>392</v>
      </c>
      <c r="B13" t="str">
        <f>SUBSTITUTE(_xlfn.TEXTBEFORE(mets2713[[#This Row],[pasted JSON metabolite keys and values from GSM biomass rxn]],":"),CHAR(34),"")</f>
        <v>hemeA_c</v>
      </c>
      <c r="C13" t="str">
        <f>_xlfn.TEXTBEFORE(mets2713[[#This Row],[name]],"_",-1)</f>
        <v>hemeA</v>
      </c>
      <c r="D13" t="str">
        <f>_xlfn.XLOOKUP(mets2713[[#This Row],[name w/o location]],metaboliteInfo[name w/o location],metaboliteInfo[suggested category],"")</f>
        <v>COFACTOR</v>
      </c>
      <c r="E13" s="37">
        <f>_xlfn.XLOOKUP(mets2713[[#This Row],[name w/o location]],metaboliteInfo[name w/o location],metaboliteInfo[MW for biomass normalization (g/mol)],0)</f>
        <v>850.82126000000005</v>
      </c>
      <c r="F13" s="37">
        <f>_xlfn.NUMBERVALUE(SUBSTITUTE(_xlfn.TEXTAFTER(mets2713[[#This Row],[pasted JSON metabolite keys and values from GSM biomass rxn]],":"),",",""))</f>
        <v>-9.9999999999999995E-7</v>
      </c>
      <c r="G13" s="37" cm="1">
        <f t="array" ref="G1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13" s="37">
        <f>mets2713[[#This Row],[coeff. w/o GAM]]</f>
        <v>-9.9999999999999995E-7</v>
      </c>
      <c r="I13" s="72">
        <f t="shared" si="1"/>
        <v>-1.017120026655555E-6</v>
      </c>
      <c r="J13" s="37" cm="1">
        <f t="array" ref="J1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13" t="str" cm="1">
        <f t="array" ref="K13">"BIOSYN-"&amp;_xlfn.IFS(IFERROR(MATCH(mets2713[[#This Row],[category]],{0,"0",""},0),0)&gt;0,mets2713[[#This Row],[name]],TRUE,mets2713[[#This Row],[category]]&amp;"-"&amp;mets2713[[#This Row],[name]])</f>
        <v>BIOSYN-COFACTOR-hemeA_c</v>
      </c>
      <c r="L13" s="73" t="str" cm="1">
        <f t="array" ref="L1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MET-hemeA_c --&gt; 0.850821 BIO-hemeA_c</v>
      </c>
      <c r="M13" s="73" cm="1">
        <f t="array" ref="M1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13" s="73"/>
      <c r="O13" s="74" t="str">
        <v>BIOSYN-RNA</v>
      </c>
      <c r="P13" s="75" t="str">
        <f t="shared" si="0"/>
        <v>BIOSYN-RNA</v>
      </c>
      <c r="Q13" s="75" t="str">
        <f>SUBSTITUTE(LOWER(biomassComponents2612[[#This Row],[rxn name]]),"biosyn-","BIO-")</f>
        <v>BIO-rna</v>
      </c>
      <c r="R13" s="76" cm="1">
        <f t="array" ref="R13">SUM(_xlfn._xlws.FILTER(-mets2713[MW for biomass normalization (g/mol)]*mets2713[normalized coeffs]/1000,mets2713[category]=_xlfn.TEXTAFTER(O13,"BIOSYN-"),""))</f>
        <v>5.8340928236741987E-2</v>
      </c>
      <c r="S13" s="83">
        <v>8.5726740954505853</v>
      </c>
      <c r="T13" s="76" cm="1">
        <f t="array" ref="T13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8.1949116625439453E-2</v>
      </c>
      <c r="U13" s="80" t="s">
        <v>89</v>
      </c>
      <c r="V13" s="75" t="str" cm="1">
        <f t="array" ref="V13">_xlfn.TEXTJOIN(" + ",TRUE,_xlfn._xlws.FILTER((-mets2713[normalized coeffs]*biomassComponents2612[[#This Row],[normalized coeffs]]/biomassComponents2612[[#This Row],[original coeffs from input]])&amp;" BIO-"&amp;mets2713[name],mets2713[category]=_xlfn.TEXTAFTER(P13,"BIOSYN-"),""))</f>
        <v>0.0600214062687986 BIO-atp_c + 0.0583241024520015 BIO-ctp_c + 0.0600214062687954 BIO-gtp_c + 0.07815741186676 BIO-utp_c</v>
      </c>
      <c r="X13" s="79" t="s">
        <v>54</v>
      </c>
      <c r="Y13" s="77" t="s">
        <v>61</v>
      </c>
      <c r="Z13" s="77" t="s">
        <v>62</v>
      </c>
      <c r="AB13" t="str">
        <v>BIOSYN-BIODILAERO-NOGAM</v>
      </c>
      <c r="AC13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  <row r="14" spans="1:33" ht="16" x14ac:dyDescent="0.2">
      <c r="A14" s="71" t="s">
        <v>393</v>
      </c>
      <c r="B14" t="str">
        <f>SUBSTITUTE(_xlfn.TEXTBEFORE(mets2713[[#This Row],[pasted JSON metabolite keys and values from GSM biomass rxn]],":"),CHAR(34),"")</f>
        <v>nad_c</v>
      </c>
      <c r="C14" t="str">
        <f>_xlfn.TEXTBEFORE(mets2713[[#This Row],[name]],"_",-1)</f>
        <v>nad</v>
      </c>
      <c r="D14" t="str">
        <f>_xlfn.XLOOKUP(mets2713[[#This Row],[name w/o location]],metaboliteInfo[name w/o location],metaboliteInfo[suggested category],"")</f>
        <v>COFACTOR</v>
      </c>
      <c r="E14" s="37">
        <f>_xlfn.XLOOKUP(mets2713[[#This Row],[name w/o location]],metaboliteInfo[name w/o location],metaboliteInfo[MW for biomass normalization (g/mol)],0)</f>
        <v>662.41716199999996</v>
      </c>
      <c r="F14" s="37">
        <f>_xlfn.NUMBERVALUE(SUBSTITUTE(_xlfn.TEXTAFTER(mets2713[[#This Row],[pasted JSON metabolite keys and values from GSM biomass rxn]],":"),",",""))</f>
        <v>-2.65E-3</v>
      </c>
      <c r="G14" s="37" cm="1">
        <f t="array" ref="G1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-2.65E-3</v>
      </c>
      <c r="H14" s="37">
        <f>mets2713[[#This Row],[coeff. w/o GAM]]</f>
        <v>-2.65E-3</v>
      </c>
      <c r="I14" s="72">
        <f t="shared" si="1"/>
        <v>-2.695368070637221E-3</v>
      </c>
      <c r="J14" s="37" cm="1">
        <f t="array" ref="J1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-2.695368070637221E-3</v>
      </c>
      <c r="K14" t="str" cm="1">
        <f t="array" ref="K14">"BIOSYN-"&amp;_xlfn.IFS(IFERROR(MATCH(mets2713[[#This Row],[category]],{0,"0",""},0),0)&gt;0,mets2713[[#This Row],[name]],TRUE,mets2713[[#This Row],[category]]&amp;"-"&amp;mets2713[[#This Row],[name]])</f>
        <v>BIOSYN-COFACTOR-nad_c</v>
      </c>
      <c r="L14" s="73" t="str" cm="1">
        <f t="array" ref="L1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MET-nad_c --&gt; 0.662417 BIO-nad_c</v>
      </c>
      <c r="M14" s="73" cm="1">
        <f t="array" ref="M1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-2.695368070637221E-3</v>
      </c>
      <c r="N14" s="73"/>
      <c r="O14" s="74" t="str">
        <v>BIOSYN-SO4</v>
      </c>
      <c r="P14" s="75" t="str">
        <f t="shared" si="0"/>
        <v>BIOSYN-SO4</v>
      </c>
      <c r="Q14" s="75" t="str">
        <f>SUBSTITUTE(LOWER(biomassComponents2612[[#This Row],[rxn name]]),"biosyn-","BIO-")</f>
        <v>BIO-so4</v>
      </c>
      <c r="R14" s="76" cm="1">
        <f t="array" ref="R14">SUM(_xlfn._xlws.FILTER(-mets2713[MW for biomass normalization (g/mol)]*mets2713[normalized coeffs]/1000,mets2713[category]=_xlfn.TEXTAFTER(O14,"BIOSYN-"),""))</f>
        <v>3.0507117267734502E-3</v>
      </c>
      <c r="S14" s="83"/>
      <c r="T14" s="76" cm="1">
        <f t="array" ref="T14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3.0507117267734502E-3</v>
      </c>
      <c r="U14" s="75" t="str" cm="1">
        <f t="array" ref="U14">_xlfn.TEXTJOIN(" + ",TRUE,_xlfn._xlws.FILTER(ROUND(-mets2713[MW for biomass normalization (g/mol)]*mets2713[normalized coeffs]*(biomassComponents2612[[#This Row],[original coeffs from input]])/(1000*biomassComponents2612[[#This Row],[normalized coeffs]]),6)&amp;" BIO-"&amp;mets2713[name],mets2713[category]=_xlfn.TEXTAFTER(O14,"BIOSYN-"),""))&amp;" --&gt; "&amp;biomassComponents2612[[#This Row],[product name]]</f>
        <v>0.003051 BIO-so4_c --&gt; BIO-so4</v>
      </c>
      <c r="V14" s="75" t="str" cm="1">
        <f t="array" ref="V14">_xlfn.TEXTJOIN(" + ",TRUE,_xlfn._xlws.FILTER((-mets2713[normalized coeffs]*biomassComponents2612[[#This Row],[normalized coeffs]]/biomassComponents2612[[#This Row],[original coeffs from input]])&amp;" BIO-"&amp;mets2713[name],mets2713[category]=_xlfn.TEXTAFTER(P14,"BIOSYN-"),""))</f>
        <v>0.0317575385922664 BIO-so4_c</v>
      </c>
      <c r="X14" s="79" t="s">
        <v>54</v>
      </c>
      <c r="Y14" s="77" t="s">
        <v>63</v>
      </c>
      <c r="Z14" s="77" t="s">
        <v>64</v>
      </c>
      <c r="AB14" t="str">
        <v>BIOSYN-PROTTOBIO</v>
      </c>
      <c r="AC14" t="str">
        <v>BIO-prot --&gt; BIO-varbiom</v>
      </c>
    </row>
    <row r="15" spans="1:33" ht="16" x14ac:dyDescent="0.2">
      <c r="A15" s="71" t="s">
        <v>394</v>
      </c>
      <c r="B15" t="str">
        <f>SUBSTITUTE(_xlfn.TEXTBEFORE(mets2713[[#This Row],[pasted JSON metabolite keys and values from GSM biomass rxn]],":"),CHAR(34),"")</f>
        <v>nadh_c</v>
      </c>
      <c r="C15" t="str">
        <f>_xlfn.TEXTBEFORE(mets2713[[#This Row],[name]],"_",-1)</f>
        <v>nadh</v>
      </c>
      <c r="D15" t="str">
        <f>_xlfn.XLOOKUP(mets2713[[#This Row],[name w/o location]],metaboliteInfo[name w/o location],metaboliteInfo[suggested category],"")</f>
        <v>COFACTOR</v>
      </c>
      <c r="E15" s="37">
        <f>_xlfn.XLOOKUP(mets2713[[#This Row],[name w/o location]],metaboliteInfo[name w/o location],metaboliteInfo[MW for biomass normalization (g/mol)],0)</f>
        <v>663.42510200000004</v>
      </c>
      <c r="F15" s="37">
        <f>_xlfn.NUMBERVALUE(SUBSTITUTE(_xlfn.TEXTAFTER(mets2713[[#This Row],[pasted JSON metabolite keys and values from GSM biomass rxn]],":"),",",""))</f>
        <v>-1.4999999999999999E-4</v>
      </c>
      <c r="G15" s="37" cm="1">
        <f t="array" ref="G1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-1.4999999999999999E-4</v>
      </c>
      <c r="H15" s="37">
        <f>mets2713[[#This Row],[coeff. w/o GAM]]</f>
        <v>-1.4999999999999999E-4</v>
      </c>
      <c r="I15" s="72">
        <f t="shared" si="1"/>
        <v>-1.5256800399833325E-4</v>
      </c>
      <c r="J15" s="37" cm="1">
        <f t="array" ref="J1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-1.5256800399833325E-4</v>
      </c>
      <c r="K15" t="str" cm="1">
        <f t="array" ref="K15">"BIOSYN-"&amp;_xlfn.IFS(IFERROR(MATCH(mets2713[[#This Row],[category]],{0,"0",""},0),0)&gt;0,mets2713[[#This Row],[name]],TRUE,mets2713[[#This Row],[category]]&amp;"-"&amp;mets2713[[#This Row],[name]])</f>
        <v>BIOSYN-COFACTOR-nadh_c</v>
      </c>
      <c r="L15" s="73" t="str" cm="1">
        <f t="array" ref="L1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MET-nadh_c --&gt; 0.663425 BIO-nadh_c</v>
      </c>
      <c r="M15" s="73" cm="1">
        <f t="array" ref="M1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-1.5256800399833325E-4</v>
      </c>
      <c r="N15" s="73"/>
      <c r="O15" s="73"/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BIO-trna</v>
      </c>
      <c r="AB15" t="str">
        <v>BIOSYN-RNATOBIO</v>
      </c>
      <c r="AC15" t="str">
        <v>BIO-rna --&gt; BIO-varbiom</v>
      </c>
    </row>
    <row r="16" spans="1:33" ht="16" x14ac:dyDescent="0.2">
      <c r="A16" s="71" t="s">
        <v>396</v>
      </c>
      <c r="B16" t="str">
        <f>SUBSTITUTE(_xlfn.TEXTBEFORE(mets2713[[#This Row],[pasted JSON metabolite keys and values from GSM biomass rxn]],":"),CHAR(34),"")</f>
        <v>nadp_c</v>
      </c>
      <c r="C16" t="str">
        <f>_xlfn.TEXTBEFORE(mets2713[[#This Row],[name]],"_",-1)</f>
        <v>nadp</v>
      </c>
      <c r="D16" t="str">
        <f>_xlfn.XLOOKUP(mets2713[[#This Row],[name w/o location]],metaboliteInfo[name w/o location],metaboliteInfo[suggested category],"")</f>
        <v>COFACTOR</v>
      </c>
      <c r="E16" s="37">
        <f>_xlfn.XLOOKUP(mets2713[[#This Row],[name w/o location]],metaboliteInfo[name w/o location],metaboliteInfo[MW for biomass normalization (g/mol)],0)</f>
        <v>740.38118299999996</v>
      </c>
      <c r="F16" s="37">
        <f>_xlfn.NUMBERVALUE(SUBSTITUTE(_xlfn.TEXTAFTER(mets2713[[#This Row],[pasted JSON metabolite keys and values from GSM biomass rxn]],":"),",",""))</f>
        <v>-5.6999999999999998E-4</v>
      </c>
      <c r="G16" s="37" cm="1">
        <f t="array" ref="G1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-5.6999999999999998E-4</v>
      </c>
      <c r="H16" s="37">
        <f>mets2713[[#This Row],[coeff. w/o GAM]]</f>
        <v>-5.6999999999999998E-4</v>
      </c>
      <c r="I16" s="72">
        <f t="shared" si="1"/>
        <v>-5.7975841519366644E-4</v>
      </c>
      <c r="J16" s="37" cm="1">
        <f t="array" ref="J1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-5.7975841519366644E-4</v>
      </c>
      <c r="K16" t="str" cm="1">
        <f t="array" ref="K16">"BIOSYN-"&amp;_xlfn.IFS(IFERROR(MATCH(mets2713[[#This Row],[category]],{0,"0",""},0),0)&gt;0,mets2713[[#This Row],[name]],TRUE,mets2713[[#This Row],[category]]&amp;"-"&amp;mets2713[[#This Row],[name]])</f>
        <v>BIOSYN-COFACTOR-nadp_c</v>
      </c>
      <c r="L16" s="73" t="str" cm="1">
        <f t="array" ref="L1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MET-nadp_c --&gt; 0.740381 BIO-nadp_c</v>
      </c>
      <c r="M16" s="73" cm="1">
        <f t="array" ref="M1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-5.7975841519366644E-4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BIO-rrna</v>
      </c>
      <c r="AB16" t="str">
        <v>BIOSYN-CARBTOBIO</v>
      </c>
      <c r="AC16" t="str">
        <v>BIO-carb --&gt; BIO-varbiom</v>
      </c>
    </row>
    <row r="17" spans="1:29" ht="16" x14ac:dyDescent="0.2">
      <c r="A17" s="71" t="s">
        <v>398</v>
      </c>
      <c r="B17" t="str">
        <f>SUBSTITUTE(_xlfn.TEXTBEFORE(mets2713[[#This Row],[pasted JSON metabolite keys and values from GSM biomass rxn]],":"),CHAR(34),"")</f>
        <v>nadph_c</v>
      </c>
      <c r="C17" t="str">
        <f>_xlfn.TEXTBEFORE(mets2713[[#This Row],[name]],"_",-1)</f>
        <v>nadph</v>
      </c>
      <c r="D17" t="str">
        <f>_xlfn.XLOOKUP(mets2713[[#This Row],[name w/o location]],metaboliteInfo[name w/o location],metaboliteInfo[suggested category],"")</f>
        <v>COFACTOR</v>
      </c>
      <c r="E17" s="37">
        <f>_xlfn.XLOOKUP(mets2713[[#This Row],[name w/o location]],metaboliteInfo[name w/o location],metaboliteInfo[MW for biomass normalization (g/mol)],0)</f>
        <v>741.38912300000004</v>
      </c>
      <c r="F17" s="37">
        <f>_xlfn.NUMBERVALUE(SUBSTITUTE(_xlfn.TEXTAFTER(mets2713[[#This Row],[pasted JSON metabolite keys and values from GSM biomass rxn]],":"),",",""))</f>
        <v>-2.7000000000000001E-3</v>
      </c>
      <c r="G17" s="37" cm="1">
        <f t="array" ref="G1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-2.7000000000000001E-3</v>
      </c>
      <c r="H17" s="37">
        <f>mets2713[[#This Row],[coeff. w/o GAM]]</f>
        <v>-2.7000000000000001E-3</v>
      </c>
      <c r="I17" s="72">
        <f t="shared" si="1"/>
        <v>-2.7462240719699988E-3</v>
      </c>
      <c r="J17" s="37" cm="1">
        <f t="array" ref="J1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-2.7462240719699988E-3</v>
      </c>
      <c r="K17" t="str" cm="1">
        <f t="array" ref="K17">"BIOSYN-"&amp;_xlfn.IFS(IFERROR(MATCH(mets2713[[#This Row],[category]],{0,"0",""},0),0)&gt;0,mets2713[[#This Row],[name]],TRUE,mets2713[[#This Row],[category]]&amp;"-"&amp;mets2713[[#This Row],[name]])</f>
        <v>BIOSYN-COFACTOR-nadph_c</v>
      </c>
      <c r="L17" s="73" t="str" cm="1">
        <f t="array" ref="L1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MET-nadph_c --&gt; 0.741389 BIO-nadph_c</v>
      </c>
      <c r="M17" s="73" cm="1">
        <f t="array" ref="M1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-2.7462240719699988E-3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BIO-mrna</v>
      </c>
      <c r="AB17" t="str">
        <v>BIOSYN-PROTMODELED</v>
      </c>
      <c r="AC17" t="str">
        <v>BIO-protmodeled --&gt; BIO-prot</v>
      </c>
    </row>
    <row r="18" spans="1:29" ht="16" x14ac:dyDescent="0.2">
      <c r="A18" s="71" t="s">
        <v>400</v>
      </c>
      <c r="B18" t="str">
        <f>SUBSTITUTE(_xlfn.TEXTBEFORE(mets2713[[#This Row],[pasted JSON metabolite keys and values from GSM biomass rxn]],":"),CHAR(34),"")</f>
        <v>ribflv_c</v>
      </c>
      <c r="C18" t="str">
        <f>_xlfn.TEXTBEFORE(mets2713[[#This Row],[name]],"_",-1)</f>
        <v>ribflv</v>
      </c>
      <c r="D18" t="str">
        <f>_xlfn.XLOOKUP(mets2713[[#This Row],[name w/o location]],metaboliteInfo[name w/o location],metaboliteInfo[suggested category],"")</f>
        <v>COFACTOR</v>
      </c>
      <c r="E18" s="37">
        <f>_xlfn.XLOOKUP(mets2713[[#This Row],[name w/o location]],metaboliteInfo[name w/o location],metaboliteInfo[MW for biomass normalization (g/mol)],0)</f>
        <v>375.35595999999998</v>
      </c>
      <c r="F18" s="37">
        <f>_xlfn.NUMBERVALUE(SUBSTITUTE(_xlfn.TEXTAFTER(mets2713[[#This Row],[pasted JSON metabolite keys and values from GSM biomass rxn]],":"),",",""))</f>
        <v>-9.8999999999999999E-4</v>
      </c>
      <c r="G18" s="37" cm="1">
        <f t="array" ref="G1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-9.8999999999999999E-4</v>
      </c>
      <c r="H18" s="37">
        <f>mets2713[[#This Row],[coeff. w/o GAM]]</f>
        <v>-9.8999999999999999E-4</v>
      </c>
      <c r="I18" s="72">
        <f t="shared" si="1"/>
        <v>-1.0069488263889995E-3</v>
      </c>
      <c r="J18" s="37" cm="1">
        <f t="array" ref="J1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-1.0069488263889995E-3</v>
      </c>
      <c r="K18" t="str" cm="1">
        <f t="array" ref="K18">"BIOSYN-"&amp;_xlfn.IFS(IFERROR(MATCH(mets2713[[#This Row],[category]],{0,"0",""},0),0)&gt;0,mets2713[[#This Row],[name]],TRUE,mets2713[[#This Row],[category]]&amp;"-"&amp;mets2713[[#This Row],[name]])</f>
        <v>BIOSYN-COFACTOR-ribflv_c</v>
      </c>
      <c r="L18" s="73" t="str" cm="1">
        <f t="array" ref="L1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MET-ribflv_c --&gt; 0.375356 BIO-ribflv_c</v>
      </c>
      <c r="M18" s="73" cm="1">
        <f t="array" ref="M1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-1.0069488263889995E-3</v>
      </c>
      <c r="N18" s="73"/>
      <c r="O18" s="73"/>
      <c r="P18" s="73"/>
      <c r="Q18" s="73"/>
      <c r="R18" s="82"/>
      <c r="S18" s="73"/>
      <c r="T18" s="73"/>
      <c r="U18" s="73"/>
      <c r="V18" s="73"/>
      <c r="AB18" t="str">
        <v>BIOSYN-PROTDUMMY</v>
      </c>
      <c r="AC18" t="str">
        <v>BIO-protdummy --&gt; BIO-prot</v>
      </c>
    </row>
    <row r="19" spans="1:29" ht="16" x14ac:dyDescent="0.2">
      <c r="A19" s="71" t="s">
        <v>401</v>
      </c>
      <c r="B19" t="str">
        <f>SUBSTITUTE(_xlfn.TEXTBEFORE(mets2713[[#This Row],[pasted JSON metabolite keys and values from GSM biomass rxn]],":"),CHAR(34),"")</f>
        <v>thf_c</v>
      </c>
      <c r="C19" t="str">
        <f>_xlfn.TEXTBEFORE(mets2713[[#This Row],[name]],"_",-1)</f>
        <v>thf</v>
      </c>
      <c r="D19" t="str">
        <f>_xlfn.XLOOKUP(mets2713[[#This Row],[name w/o location]],metaboliteInfo[name w/o location],metaboliteInfo[suggested category],"")</f>
        <v>COFACTOR</v>
      </c>
      <c r="E19" s="37">
        <f>_xlfn.XLOOKUP(mets2713[[#This Row],[name w/o location]],metaboliteInfo[name w/o location],metaboliteInfo[MW for biomass normalization (g/mol)],0)</f>
        <v>443.41334000000001</v>
      </c>
      <c r="F19" s="37">
        <f>_xlfn.NUMBERVALUE(SUBSTITUTE(_xlfn.TEXTAFTER(mets2713[[#This Row],[pasted JSON metabolite keys and values from GSM biomass rxn]],":"),",",""))</f>
        <v>-6.3E-5</v>
      </c>
      <c r="G19" s="37" cm="1">
        <f t="array" ref="G1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-6.3E-5</v>
      </c>
      <c r="H19" s="37">
        <f>mets2713[[#This Row],[coeff. w/o GAM]]</f>
        <v>-6.3E-5</v>
      </c>
      <c r="I19" s="72">
        <f t="shared" si="1"/>
        <v>-6.4078561679299973E-5</v>
      </c>
      <c r="J19" s="37" cm="1">
        <f t="array" ref="J1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-6.4078561679299973E-5</v>
      </c>
      <c r="K19" t="str" cm="1">
        <f t="array" ref="K19">"BIOSYN-"&amp;_xlfn.IFS(IFERROR(MATCH(mets2713[[#This Row],[category]],{0,"0",""},0),0)&gt;0,mets2713[[#This Row],[name]],TRUE,mets2713[[#This Row],[category]]&amp;"-"&amp;mets2713[[#This Row],[name]])</f>
        <v>BIOSYN-COFACTOR-thf_c</v>
      </c>
      <c r="L19" s="73" t="str" cm="1">
        <f t="array" ref="L1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MET-thf_c --&gt; 0.443413 BIO-thf_c</v>
      </c>
      <c r="M19" s="73" cm="1">
        <f t="array" ref="M1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-6.4078561679299973E-5</v>
      </c>
      <c r="N19" s="73"/>
      <c r="O19" s="73"/>
      <c r="P19" s="73"/>
      <c r="Q19" s="73"/>
      <c r="R19" s="73"/>
      <c r="S19" s="73"/>
      <c r="T19" s="73"/>
      <c r="U19" s="73"/>
      <c r="V19" s="73"/>
      <c r="AB19" t="str">
        <v>BIOSYN-PROTCYT</v>
      </c>
      <c r="AC19" t="str">
        <v>BIO-protcyt --&gt; BIO-protmodeled</v>
      </c>
    </row>
    <row r="20" spans="1:29" ht="16" x14ac:dyDescent="0.2">
      <c r="A20" s="71" t="s">
        <v>402</v>
      </c>
      <c r="B20" t="str">
        <f>SUBSTITUTE(_xlfn.TEXTBEFORE(mets2713[[#This Row],[pasted JSON metabolite keys and values from GSM biomass rxn]],":"),CHAR(34),"")</f>
        <v>thmpp_c</v>
      </c>
      <c r="C20" t="str">
        <f>_xlfn.TEXTBEFORE(mets2713[[#This Row],[name]],"_",-1)</f>
        <v>thmpp</v>
      </c>
      <c r="D20" t="str">
        <f>_xlfn.XLOOKUP(mets2713[[#This Row],[name w/o location]],metaboliteInfo[name w/o location],metaboliteInfo[suggested category],"")</f>
        <v>COFACTOR</v>
      </c>
      <c r="E20" s="37">
        <f>_xlfn.XLOOKUP(mets2713[[#This Row],[name w/o location]],metaboliteInfo[name w/o location],metaboliteInfo[MW for biomass normalization (g/mol)],0)</f>
        <v>422.29056200000002</v>
      </c>
      <c r="F20" s="37">
        <f>_xlfn.NUMBERVALUE(SUBSTITUTE(_xlfn.TEXTAFTER(mets2713[[#This Row],[pasted JSON metabolite keys and values from GSM biomass rxn]],":"),",",""))</f>
        <v>-9.9999999999999995E-7</v>
      </c>
      <c r="G20" s="37" cm="1">
        <f t="array" ref="G2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20" s="37">
        <f>mets2713[[#This Row],[coeff. w/o GAM]]</f>
        <v>-9.9999999999999995E-7</v>
      </c>
      <c r="I20" s="72">
        <f t="shared" si="1"/>
        <v>-1.017120026655555E-6</v>
      </c>
      <c r="J20" s="37" cm="1">
        <f t="array" ref="J2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20" t="str" cm="1">
        <f t="array" ref="K20">"BIOSYN-"&amp;_xlfn.IFS(IFERROR(MATCH(mets2713[[#This Row],[category]],{0,"0",""},0),0)&gt;0,mets2713[[#This Row],[name]],TRUE,mets2713[[#This Row],[category]]&amp;"-"&amp;mets2713[[#This Row],[name]])</f>
        <v>BIOSYN-COFACTOR-thmpp_c</v>
      </c>
      <c r="L20" s="73" t="str" cm="1">
        <f t="array" ref="L2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MET-thmpp_c --&gt; 0.422291 BIO-thmpp_c</v>
      </c>
      <c r="M20" s="73" cm="1">
        <f t="array" ref="M2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20" s="73"/>
      <c r="O20" s="73"/>
      <c r="P20" s="73"/>
      <c r="Q20" s="73"/>
      <c r="R20" s="73"/>
      <c r="S20" s="73"/>
      <c r="T20" s="73"/>
      <c r="U20" s="73"/>
      <c r="V20" s="73"/>
      <c r="AB20" t="str">
        <v>BIOSYN-PROTMITO</v>
      </c>
      <c r="AC20" t="str">
        <v>BIO-protmito --&gt; BIO-protmodeled</v>
      </c>
    </row>
    <row r="21" spans="1:29" ht="16" x14ac:dyDescent="0.2">
      <c r="A21" s="71" t="s">
        <v>403</v>
      </c>
      <c r="B21" t="str">
        <f>SUBSTITUTE(_xlfn.TEXTBEFORE(mets2713[[#This Row],[pasted JSON metabolite keys and values from GSM biomass rxn]],":"),CHAR(34),"")</f>
        <v>datp_c</v>
      </c>
      <c r="C21" t="str">
        <f>_xlfn.TEXTBEFORE(mets2713[[#This Row],[name]],"_",-1)</f>
        <v>datp</v>
      </c>
      <c r="D21" t="str">
        <f>_xlfn.XLOOKUP(mets2713[[#This Row],[name w/o location]],metaboliteInfo[name w/o location],metaboliteInfo[suggested category],"")</f>
        <v>DNA</v>
      </c>
      <c r="E21" s="37">
        <f>_xlfn.XLOOKUP(mets2713[[#This Row],[name w/o location]],metaboliteInfo[name w/o location],metaboliteInfo[MW for biomass normalization (g/mol)],0)</f>
        <v>312.19860099999994</v>
      </c>
      <c r="F21" s="37">
        <f>_xlfn.NUMBERVALUE(SUBSTITUTE(_xlfn.TEXTAFTER(mets2713[[#This Row],[pasted JSON metabolite keys and values from GSM biomass rxn]],":"),",",""))</f>
        <v>-3.8899999999999998E-3</v>
      </c>
      <c r="G21" s="37" cm="1">
        <f t="array" ref="G2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1" s="37">
        <f>mets2713[[#This Row],[coeff. w/o GAM]]</f>
        <v>-3.8899999999999998E-3</v>
      </c>
      <c r="I21" s="72">
        <f t="shared" si="1"/>
        <v>-3.9565969036901094E-3</v>
      </c>
      <c r="J21" s="37" cm="1">
        <f t="array" ref="J2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1" t="str" cm="1">
        <f t="array" ref="K21">"BIOSYN-"&amp;_xlfn.IFS(IFERROR(MATCH(mets2713[[#This Row],[category]],{0,"0",""},0),0)&gt;0,mets2713[[#This Row],[name]],TRUE,mets2713[[#This Row],[category]]&amp;"-"&amp;mets2713[[#This Row],[name]])</f>
        <v>BIOSYN-DNA-datp_c</v>
      </c>
      <c r="L21" s="73" t="str" cm="1">
        <f t="array" ref="L2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MET-datp_c --&gt; MET-ppi_c + 0.312199 BIO-datp_c</v>
      </c>
      <c r="M21" s="73" cm="1">
        <f t="array" ref="M2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1" s="73"/>
      <c r="O21" s="73"/>
      <c r="P21" s="73"/>
      <c r="Q21" s="73"/>
      <c r="R21" s="73"/>
      <c r="S21" s="73"/>
      <c r="T21" s="73"/>
      <c r="U21" s="73"/>
      <c r="V21" s="73"/>
      <c r="AB21" t="str">
        <v>BIOSYN-TRNA</v>
      </c>
      <c r="AC21" t="str">
        <v>0.171130581725472 BIO-atp_c + 0.154120026183165 BIO-ctp_c + 0.179477224473634 BIO-gtp_c + 0.207189542720821 BIO-utp_c --&gt; BIO-trna</v>
      </c>
    </row>
    <row r="22" spans="1:29" ht="16" x14ac:dyDescent="0.2">
      <c r="A22" s="71" t="s">
        <v>404</v>
      </c>
      <c r="B22" t="str">
        <f>SUBSTITUTE(_xlfn.TEXTBEFORE(mets2713[[#This Row],[pasted JSON metabolite keys and values from GSM biomass rxn]],":"),CHAR(34),"")</f>
        <v>dctp_c</v>
      </c>
      <c r="C22" t="str">
        <f>_xlfn.TEXTBEFORE(mets2713[[#This Row],[name]],"_",-1)</f>
        <v>dctp</v>
      </c>
      <c r="D22" t="str">
        <f>_xlfn.XLOOKUP(mets2713[[#This Row],[name w/o location]],metaboliteInfo[name w/o location],metaboliteInfo[suggested category],"")</f>
        <v>DNA</v>
      </c>
      <c r="E22" s="37">
        <f>_xlfn.XLOOKUP(mets2713[[#This Row],[name w/o location]],metaboliteInfo[name w/o location],metaboliteInfo[MW for biomass normalization (g/mol)],0)</f>
        <v>288.173901</v>
      </c>
      <c r="F22" s="37">
        <f>_xlfn.NUMBERVALUE(SUBSTITUTE(_xlfn.TEXTAFTER(mets2713[[#This Row],[pasted JSON metabolite keys and values from GSM biomass rxn]],":"),",",""))</f>
        <v>-2.6259999999999999E-3</v>
      </c>
      <c r="G22" s="37" cm="1">
        <f t="array" ref="G2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2" s="37">
        <f>mets2713[[#This Row],[coeff. w/o GAM]]</f>
        <v>-2.6259999999999999E-3</v>
      </c>
      <c r="I22" s="72">
        <f t="shared" si="1"/>
        <v>-2.6709571899974876E-3</v>
      </c>
      <c r="J22" s="37" cm="1">
        <f t="array" ref="J2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2" t="str" cm="1">
        <f t="array" ref="K22">"BIOSYN-"&amp;_xlfn.IFS(IFERROR(MATCH(mets2713[[#This Row],[category]],{0,"0",""},0),0)&gt;0,mets2713[[#This Row],[name]],TRUE,mets2713[[#This Row],[category]]&amp;"-"&amp;mets2713[[#This Row],[name]])</f>
        <v>BIOSYN-DNA-dctp_c</v>
      </c>
      <c r="L22" s="73" t="str" cm="1">
        <f t="array" ref="L2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MET-dctp_c --&gt; MET-ppi_c + 0.288174 BIO-dctp_c</v>
      </c>
      <c r="M22" s="73" cm="1">
        <f t="array" ref="M2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2" s="73"/>
      <c r="O22" s="73"/>
      <c r="P22" s="73"/>
      <c r="Q22" s="73"/>
      <c r="R22" s="73"/>
      <c r="S22" s="73"/>
      <c r="T22" s="73"/>
      <c r="U22" s="73"/>
      <c r="V22" s="73"/>
      <c r="AB22" t="str">
        <v>BIOSYN-RRNA</v>
      </c>
      <c r="AC22" t="str">
        <v>0.171130581725472 BIO-atp_c + 0.154120026183165 BIO-ctp_c + 0.179477224473634 BIO-gtp_c + 0.207189542720821 BIO-utp_c --&gt; BIO-rrna</v>
      </c>
    </row>
    <row r="23" spans="1:29" ht="16" x14ac:dyDescent="0.2">
      <c r="A23" s="71" t="s">
        <v>405</v>
      </c>
      <c r="B23" t="str">
        <f>SUBSTITUTE(_xlfn.TEXTBEFORE(mets2713[[#This Row],[pasted JSON metabolite keys and values from GSM biomass rxn]],":"),CHAR(34),"")</f>
        <v>dgtp_c</v>
      </c>
      <c r="C23" t="str">
        <f>_xlfn.TEXTBEFORE(mets2713[[#This Row],[name]],"_",-1)</f>
        <v>dgtp</v>
      </c>
      <c r="D23" t="str">
        <f>_xlfn.XLOOKUP(mets2713[[#This Row],[name w/o location]],metaboliteInfo[name w/o location],metaboliteInfo[suggested category],"")</f>
        <v>DNA</v>
      </c>
      <c r="E23" s="37">
        <f>_xlfn.XLOOKUP(mets2713[[#This Row],[name w/o location]],metaboliteInfo[name w/o location],metaboliteInfo[MW for biomass normalization (g/mol)],0)</f>
        <v>328.19800099999998</v>
      </c>
      <c r="F23" s="37">
        <f>_xlfn.NUMBERVALUE(SUBSTITUTE(_xlfn.TEXTAFTER(mets2713[[#This Row],[pasted JSON metabolite keys and values from GSM biomass rxn]],":"),",",""))</f>
        <v>-2.6259999999999999E-3</v>
      </c>
      <c r="G23" s="37" cm="1">
        <f t="array" ref="G2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3" s="37">
        <f>mets2713[[#This Row],[coeff. w/o GAM]]</f>
        <v>-2.6259999999999999E-3</v>
      </c>
      <c r="I23" s="72">
        <f t="shared" si="1"/>
        <v>-2.6709571899974876E-3</v>
      </c>
      <c r="J23" s="37" cm="1">
        <f t="array" ref="J2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3" t="str" cm="1">
        <f t="array" ref="K23">"BIOSYN-"&amp;_xlfn.IFS(IFERROR(MATCH(mets2713[[#This Row],[category]],{0,"0",""},0),0)&gt;0,mets2713[[#This Row],[name]],TRUE,mets2713[[#This Row],[category]]&amp;"-"&amp;mets2713[[#This Row],[name]])</f>
        <v>BIOSYN-DNA-dgtp_c</v>
      </c>
      <c r="L23" s="73" t="str" cm="1">
        <f t="array" ref="L2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MET-dgtp_c --&gt; MET-ppi_c + 0.328198 BIO-dgtp_c</v>
      </c>
      <c r="M23" s="73" cm="1">
        <f t="array" ref="M2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3" s="73"/>
      <c r="O23" s="73"/>
      <c r="P23" s="73"/>
      <c r="Q23" s="73"/>
      <c r="R23" s="73"/>
      <c r="S23" s="73"/>
      <c r="T23" s="73"/>
      <c r="U23" s="73"/>
      <c r="V23" s="73"/>
      <c r="AB23" t="str">
        <v>BIOSYN-MRNA</v>
      </c>
      <c r="AC23" t="str">
        <v>0.171130581725472 BIO-atp_c + 0.154120026183165 BIO-ctp_c + 0.179477224473634 BIO-gtp_c + 0.207189542720821 BIO-utp_c --&gt; BIO-mrna</v>
      </c>
    </row>
    <row r="24" spans="1:29" ht="16" x14ac:dyDescent="0.2">
      <c r="A24" s="71" t="s">
        <v>406</v>
      </c>
      <c r="B24" t="str">
        <f>SUBSTITUTE(_xlfn.TEXTBEFORE(mets2713[[#This Row],[pasted JSON metabolite keys and values from GSM biomass rxn]],":"),CHAR(34),"")</f>
        <v>dttp_c</v>
      </c>
      <c r="C24" t="str">
        <f>_xlfn.TEXTBEFORE(mets2713[[#This Row],[name]],"_",-1)</f>
        <v>dttp</v>
      </c>
      <c r="D24" t="str">
        <f>_xlfn.XLOOKUP(mets2713[[#This Row],[name w/o location]],metaboliteInfo[name w/o location],metaboliteInfo[suggested category],"")</f>
        <v>DNA</v>
      </c>
      <c r="E24" s="37">
        <f>_xlfn.XLOOKUP(mets2713[[#This Row],[name w/o location]],metaboliteInfo[name w/o location],metaboliteInfo[MW for biomass normalization (g/mol)],0)</f>
        <v>303.18524100000002</v>
      </c>
      <c r="F24" s="37">
        <f>_xlfn.NUMBERVALUE(SUBSTITUTE(_xlfn.TEXTAFTER(mets2713[[#This Row],[pasted JSON metabolite keys and values from GSM biomass rxn]],":"),",",""))</f>
        <v>-3.8899999999999998E-3</v>
      </c>
      <c r="G24" s="37" cm="1">
        <f t="array" ref="G2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4" s="37">
        <f>mets2713[[#This Row],[coeff. w/o GAM]]</f>
        <v>-3.8899999999999998E-3</v>
      </c>
      <c r="I24" s="72">
        <f t="shared" si="1"/>
        <v>-3.9565969036901094E-3</v>
      </c>
      <c r="J24" s="37" cm="1">
        <f t="array" ref="J2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4" t="str" cm="1">
        <f t="array" ref="K24">"BIOSYN-"&amp;_xlfn.IFS(IFERROR(MATCH(mets2713[[#This Row],[category]],{0,"0",""},0),0)&gt;0,mets2713[[#This Row],[name]],TRUE,mets2713[[#This Row],[category]]&amp;"-"&amp;mets2713[[#This Row],[name]])</f>
        <v>BIOSYN-DNA-dttp_c</v>
      </c>
      <c r="L24" s="73" t="str" cm="1">
        <f t="array" ref="L2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MET-dttp_c --&gt; MET-ppi_c + 0.303185 BIO-dttp_c</v>
      </c>
      <c r="M24" s="73" cm="1">
        <f t="array" ref="M2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4" s="73"/>
      <c r="O24" s="73"/>
      <c r="P24" s="73"/>
      <c r="Q24" s="73"/>
      <c r="R24" s="73"/>
      <c r="S24" s="73"/>
      <c r="T24" s="73"/>
      <c r="U24" s="73"/>
      <c r="V24" s="73"/>
      <c r="AB24" t="str">
        <v>BIOSYN-CARB</v>
      </c>
      <c r="AC24" t="str">
        <v>0.502962 BIO-13BDglucan_en + 0.132358 BIO-16BDglucan_en + 0.014902 BIO-chtn_c + 0.02566 BIO-tre_c + 0.324118 BIO-mannan_c --&gt; BIO-carb</v>
      </c>
    </row>
    <row r="25" spans="1:29" ht="16" x14ac:dyDescent="0.2">
      <c r="A25" s="71" t="s">
        <v>407</v>
      </c>
      <c r="B25" t="str">
        <f>SUBSTITUTE(_xlfn.TEXTBEFORE(mets2713[[#This Row],[pasted JSON metabolite keys and values from GSM biomass rxn]],":"),CHAR(34),"")</f>
        <v>adp_c</v>
      </c>
      <c r="C25" t="str">
        <f>_xlfn.TEXTBEFORE(mets2713[[#This Row],[name]],"_",-1)</f>
        <v>adp</v>
      </c>
      <c r="D25" t="str">
        <f>_xlfn.XLOOKUP(mets2713[[#This Row],[name w/o location]],metaboliteInfo[name w/o location],metaboliteInfo[suggested category],"")</f>
        <v>GAM</v>
      </c>
      <c r="E25" s="37">
        <f>_xlfn.XLOOKUP(mets2713[[#This Row],[name w/o location]],metaboliteInfo[name w/o location],metaboliteInfo[MW for biomass normalization (g/mol)],0)</f>
        <v>424.177302</v>
      </c>
      <c r="F25" s="37">
        <f>_xlfn.NUMBERVALUE(SUBSTITUTE(_xlfn.TEXTAFTER(mets2713[[#This Row],[pasted JSON metabolite keys and values from GSM biomass rxn]],":"),",",""))</f>
        <v>92</v>
      </c>
      <c r="G25" s="37" cm="1">
        <f t="array" ref="G2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5" s="37">
        <f>mets2713[[#This Row],[coeff. w/o GAM]]</f>
        <v>0</v>
      </c>
      <c r="I25" s="72">
        <f t="shared" si="1"/>
        <v>0</v>
      </c>
      <c r="J25" s="37" cm="1">
        <f t="array" ref="J2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5" t="str" cm="1">
        <f t="array" ref="K25">"BIOSYN-"&amp;_xlfn.IFS(IFERROR(MATCH(mets2713[[#This Row],[category]],{0,"0",""},0),0)&gt;0,mets2713[[#This Row],[name]],TRUE,mets2713[[#This Row],[category]]&amp;"-"&amp;mets2713[[#This Row],[name]])</f>
        <v>BIOSYN-GAM-adp_c</v>
      </c>
      <c r="L25" s="73" t="str" cm="1">
        <f t="array" ref="L2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MET-adp_c --&gt; 0.424177 BIO-adp_c</v>
      </c>
      <c r="M25" s="73" cm="1">
        <f t="array" ref="M2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5" s="73"/>
      <c r="O25" s="73"/>
      <c r="P25" s="73"/>
      <c r="Q25" s="73"/>
      <c r="R25" s="73"/>
      <c r="S25" s="73"/>
      <c r="T25" s="73"/>
      <c r="U25" s="73"/>
      <c r="V25" s="73"/>
      <c r="AB25" t="str">
        <v>BIOSYN-COFACTOR</v>
      </c>
      <c r="AC25" t="str"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26" spans="1:29" ht="16" x14ac:dyDescent="0.2">
      <c r="A26" s="71" t="s">
        <v>408</v>
      </c>
      <c r="B26" t="str">
        <f>SUBSTITUTE(_xlfn.TEXTBEFORE(mets2713[[#This Row],[pasted JSON metabolite keys and values from GSM biomass rxn]],":"),CHAR(34),"")</f>
        <v>h2o_c</v>
      </c>
      <c r="C26" t="str">
        <f>_xlfn.TEXTBEFORE(mets2713[[#This Row],[name]],"_",-1)</f>
        <v>h2o</v>
      </c>
      <c r="D26" t="str">
        <f>_xlfn.XLOOKUP(mets2713[[#This Row],[name w/o location]],metaboliteInfo[name w/o location],metaboliteInfo[suggested category],"")</f>
        <v>GAM</v>
      </c>
      <c r="E26" s="37">
        <f>_xlfn.XLOOKUP(mets2713[[#This Row],[name w/o location]],metaboliteInfo[name w/o location],metaboliteInfo[MW for biomass normalization (g/mol)],0)</f>
        <v>18.015280000000001</v>
      </c>
      <c r="F26" s="37">
        <f>_xlfn.NUMBERVALUE(SUBSTITUTE(_xlfn.TEXTAFTER(mets2713[[#This Row],[pasted JSON metabolite keys and values from GSM biomass rxn]],":"),",",""))</f>
        <v>-92</v>
      </c>
      <c r="G26" s="37" cm="1">
        <f t="array" ref="G2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6" s="37">
        <f>mets2713[[#This Row],[coeff. w/o GAM]]</f>
        <v>0</v>
      </c>
      <c r="I26" s="72">
        <f t="shared" si="1"/>
        <v>0</v>
      </c>
      <c r="J26" s="37" cm="1">
        <f t="array" ref="J2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-81.260000000000005</v>
      </c>
      <c r="K26" t="str" cm="1">
        <f t="array" ref="K26">"BIOSYN-"&amp;_xlfn.IFS(IFERROR(MATCH(mets2713[[#This Row],[category]],{0,"0",""},0),0)&gt;0,mets2713[[#This Row],[name]],TRUE,mets2713[[#This Row],[category]]&amp;"-"&amp;mets2713[[#This Row],[name]])</f>
        <v>BIOSYN-GAM-h2o_c</v>
      </c>
      <c r="L26" s="73" t="str" cm="1">
        <f t="array" ref="L2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MET-h2o_c --&gt; 0.018015 BIO-h2o_c</v>
      </c>
      <c r="M26" s="73" cm="1">
        <f t="array" ref="M2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</v>
      </c>
      <c r="N26" s="73"/>
      <c r="O26" s="73"/>
      <c r="P26" s="73"/>
      <c r="Q26" s="73"/>
      <c r="R26" s="73"/>
      <c r="S26" s="73"/>
      <c r="T26" s="73"/>
      <c r="U26" s="73"/>
      <c r="V26" s="73"/>
      <c r="AB26" t="str">
        <v>BIOSYN-DNA</v>
      </c>
      <c r="AC26" t="str">
        <v>0.302672 BIO-datp_c + 0.1886 BIO-dctp_c + 0.214794 BIO-dgtp_c + 0.293934 BIO-dttp_c --&gt; BIO-dna</v>
      </c>
    </row>
    <row r="27" spans="1:29" ht="16" x14ac:dyDescent="0.2">
      <c r="A27" s="71" t="s">
        <v>409</v>
      </c>
      <c r="B27" t="str">
        <f>SUBSTITUTE(_xlfn.TEXTBEFORE(mets2713[[#This Row],[pasted JSON metabolite keys and values from GSM biomass rxn]],":"),CHAR(34),"")</f>
        <v>h_c</v>
      </c>
      <c r="C27" t="str">
        <f>_xlfn.TEXTBEFORE(mets2713[[#This Row],[name]],"_",-1)</f>
        <v>h</v>
      </c>
      <c r="D27" t="str">
        <f>_xlfn.XLOOKUP(mets2713[[#This Row],[name w/o location]],metaboliteInfo[name w/o location],metaboliteInfo[suggested category],"")</f>
        <v>GAM</v>
      </c>
      <c r="E27" s="37">
        <f>_xlfn.XLOOKUP(mets2713[[#This Row],[name w/o location]],metaboliteInfo[name w/o location],metaboliteInfo[MW for biomass normalization (g/mol)],0)</f>
        <v>1.0079400000000001</v>
      </c>
      <c r="F27" s="37">
        <f>_xlfn.NUMBERVALUE(SUBSTITUTE(_xlfn.TEXTAFTER(mets2713[[#This Row],[pasted JSON metabolite keys and values from GSM biomass rxn]],":"),",",""))</f>
        <v>92</v>
      </c>
      <c r="G27" s="37" cm="1">
        <f t="array" ref="G2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7" s="37">
        <f>mets2713[[#This Row],[coeff. w/o GAM]]</f>
        <v>0</v>
      </c>
      <c r="I27" s="72">
        <f t="shared" si="1"/>
        <v>0</v>
      </c>
      <c r="J27" s="37" cm="1">
        <f t="array" ref="J2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7" t="str" cm="1">
        <f t="array" ref="K27">"BIOSYN-"&amp;_xlfn.IFS(IFERROR(MATCH(mets2713[[#This Row],[category]],{0,"0",""},0),0)&gt;0,mets2713[[#This Row],[name]],TRUE,mets2713[[#This Row],[category]]&amp;"-"&amp;mets2713[[#This Row],[name]])</f>
        <v>BIOSYN-GAM-h_c</v>
      </c>
      <c r="L27" s="73" t="str" cm="1">
        <f t="array" ref="L2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MET-h_c --&gt; 0.001008 BIO-h_c</v>
      </c>
      <c r="M27" s="73" cm="1">
        <f t="array" ref="M2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7" s="73"/>
      <c r="O27" s="73"/>
      <c r="P27" s="73"/>
      <c r="Q27" s="73"/>
      <c r="R27" s="73"/>
      <c r="S27" s="73"/>
      <c r="T27" s="73"/>
      <c r="U27" s="73"/>
      <c r="V27" s="73"/>
      <c r="AB27" t="str">
        <v>BIOSYN-LIPID</v>
      </c>
      <c r="AC27" t="str">
        <v>0.025801 BIO-ergst161_rm + 0.009885 BIO-ergst181_rm + 0.086307 BIO-ergst_c + 0.501165 BIO-glycogen_c + 0.000585 BIO-hdca_c + 0.001703 BIO-hdcea_c + 0.028812 BIO-ipc_g + 0.00018 BIO-ocdca_c + 0.000693 BIO-ocdcea_c + 0.048766 BIO-pail_c + 0.165913 BIO-pc_c + 0.042201 BIO-pe_c + 0.038289 BIO-ps_c + 0.0497 BIO-tag_c --&gt; BIO-lipid</v>
      </c>
    </row>
    <row r="28" spans="1:29" ht="16" x14ac:dyDescent="0.2">
      <c r="A28" s="71" t="s">
        <v>410</v>
      </c>
      <c r="B28" t="str">
        <f>SUBSTITUTE(_xlfn.TEXTBEFORE(mets2713[[#This Row],[pasted JSON metabolite keys and values from GSM biomass rxn]],":"),CHAR(34),"")</f>
        <v>trnaala_c</v>
      </c>
      <c r="C28" t="str">
        <f>_xlfn.TEXTBEFORE(mets2713[[#This Row],[name]],"_",-1)</f>
        <v>trnaala</v>
      </c>
      <c r="D28" t="str">
        <f>_xlfn.XLOOKUP(mets2713[[#This Row],[name w/o location]],metaboliteInfo[name w/o location],metaboliteInfo[suggested category],"")</f>
        <v>ignore</v>
      </c>
      <c r="E28" s="37">
        <f>_xlfn.XLOOKUP(mets2713[[#This Row],[name w/o location]],metaboliteInfo[name w/o location],metaboliteInfo[MW for biomass normalization (g/mol)],0)</f>
        <v>0</v>
      </c>
      <c r="F28" s="37">
        <f>_xlfn.NUMBERVALUE(SUBSTITUTE(_xlfn.TEXTAFTER(mets2713[[#This Row],[pasted JSON metabolite keys and values from GSM biomass rxn]],":"),",",""))</f>
        <v>0.37040699999999999</v>
      </c>
      <c r="G28" s="37" cm="1">
        <f t="array" ref="G2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0.37040699999999999</v>
      </c>
      <c r="H28" s="37">
        <f>mets2713[[#This Row],[coeff. w/o GAM]]</f>
        <v>0.37040699999999999</v>
      </c>
      <c r="I28" s="72">
        <f t="shared" si="1"/>
        <v>0.37674837771340419</v>
      </c>
      <c r="J28" s="37" cm="1">
        <f t="array" ref="J2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0.37674837771340419</v>
      </c>
      <c r="K28" t="str" cm="1">
        <f t="array" ref="K28">"BIOSYN-"&amp;_xlfn.IFS(IFERROR(MATCH(mets2713[[#This Row],[category]],{0,"0",""},0),0)&gt;0,mets2713[[#This Row],[name]],TRUE,mets2713[[#This Row],[category]]&amp;"-"&amp;mets2713[[#This Row],[name]])</f>
        <v>BIOSYN-ignore-trnaala_c</v>
      </c>
      <c r="L28" s="73" t="str" cm="1">
        <f t="array" ref="L2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8" s="73" cm="1">
        <f t="array" ref="M2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0.49504916648042885</v>
      </c>
      <c r="N28" s="73"/>
      <c r="O28" s="73"/>
      <c r="P28" s="73"/>
      <c r="Q28" s="73"/>
      <c r="R28" s="73"/>
      <c r="S28" s="73"/>
      <c r="T28" s="73"/>
      <c r="U28" s="73"/>
      <c r="V28" s="73"/>
      <c r="AB28" t="str">
        <v>BIOSYN-METAL</v>
      </c>
      <c r="AC28" t="str">
        <v>0.002033 BIO-ca2_c + 0.000286 BIO-cu2_c + 0.001463 BIO-fe2_c + 0.93097 BIO-k_c + 0.060981 BIO-mg2_c + 0.000204 BIO-mn2_c + 0.004064 BIO-zn2_c --&gt; BIO-metal</v>
      </c>
    </row>
    <row r="29" spans="1:29" ht="16" x14ac:dyDescent="0.2">
      <c r="A29" s="71" t="s">
        <v>411</v>
      </c>
      <c r="B29" t="str">
        <f>SUBSTITUTE(_xlfn.TEXTBEFORE(mets2713[[#This Row],[pasted JSON metabolite keys and values from GSM biomass rxn]],":"),CHAR(34),"")</f>
        <v>trnaarg_c</v>
      </c>
      <c r="C29" t="str">
        <f>_xlfn.TEXTBEFORE(mets2713[[#This Row],[name]],"_",-1)</f>
        <v>trnaarg</v>
      </c>
      <c r="D29" t="str">
        <f>_xlfn.XLOOKUP(mets2713[[#This Row],[name w/o location]],metaboliteInfo[name w/o location],metaboliteInfo[suggested category],"")</f>
        <v>ignore</v>
      </c>
      <c r="E29" s="37">
        <f>_xlfn.XLOOKUP(mets2713[[#This Row],[name w/o location]],metaboliteInfo[name w/o location],metaboliteInfo[MW for biomass normalization (g/mol)],0)</f>
        <v>0</v>
      </c>
      <c r="F29" s="37">
        <f>_xlfn.NUMBERVALUE(SUBSTITUTE(_xlfn.TEXTAFTER(mets2713[[#This Row],[pasted JSON metabolite keys and values from GSM biomass rxn]],":"),",",""))</f>
        <v>0.146343</v>
      </c>
      <c r="G29" s="37" cm="1">
        <f t="array" ref="G2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0.146343</v>
      </c>
      <c r="H29" s="37">
        <f>mets2713[[#This Row],[coeff. w/o GAM]]</f>
        <v>0.146343</v>
      </c>
      <c r="I29" s="72">
        <f t="shared" si="1"/>
        <v>0.1488483960608539</v>
      </c>
      <c r="J29" s="37" cm="1">
        <f t="array" ref="J2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0.1488483960608539</v>
      </c>
      <c r="K29" t="str" cm="1">
        <f t="array" ref="K29">"BIOSYN-"&amp;_xlfn.IFS(IFERROR(MATCH(mets2713[[#This Row],[category]],{0,"0",""},0),0)&gt;0,mets2713[[#This Row],[name]],TRUE,mets2713[[#This Row],[category]]&amp;"-"&amp;mets2713[[#This Row],[name]])</f>
        <v>BIOSYN-ignore-trnaarg_c</v>
      </c>
      <c r="L29" s="73" t="str" cm="1">
        <f t="array" ref="L2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9" s="73" cm="1">
        <f t="array" ref="M2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0.19558750285563015</v>
      </c>
      <c r="N29" s="73"/>
      <c r="O29" s="73"/>
      <c r="P29" s="73"/>
      <c r="Q29" s="73"/>
      <c r="R29" s="73"/>
      <c r="S29" s="73"/>
      <c r="T29" s="73"/>
      <c r="U29" s="73"/>
      <c r="V29" s="73"/>
      <c r="AB29" t="str">
        <v>BIOSYN-PI</v>
      </c>
      <c r="AC29" t="str">
        <v>1 BIO-pi_c --&gt; BIO-pi</v>
      </c>
    </row>
    <row r="30" spans="1:29" ht="16" x14ac:dyDescent="0.2">
      <c r="A30" s="71" t="s">
        <v>412</v>
      </c>
      <c r="B30" t="str">
        <f>SUBSTITUTE(_xlfn.TEXTBEFORE(mets2713[[#This Row],[pasted JSON metabolite keys and values from GSM biomass rxn]],":"),CHAR(34),"")</f>
        <v>trnaasn_c</v>
      </c>
      <c r="C30" t="str">
        <f>_xlfn.TEXTBEFORE(mets2713[[#This Row],[name]],"_",-1)</f>
        <v>trnaasn</v>
      </c>
      <c r="D30" t="str">
        <f>_xlfn.XLOOKUP(mets2713[[#This Row],[name w/o location]],metaboliteInfo[name w/o location],metaboliteInfo[suggested category],"")</f>
        <v>ignore</v>
      </c>
      <c r="E30" s="37">
        <f>_xlfn.XLOOKUP(mets2713[[#This Row],[name w/o location]],metaboliteInfo[name w/o location],metaboliteInfo[MW for biomass normalization (g/mol)],0)</f>
        <v>0</v>
      </c>
      <c r="F30" s="37">
        <f>_xlfn.NUMBERVALUE(SUBSTITUTE(_xlfn.TEXTAFTER(mets2713[[#This Row],[pasted JSON metabolite keys and values from GSM biomass rxn]],":"),",",""))</f>
        <v>0.17591499999999999</v>
      </c>
      <c r="G30" s="37" cm="1">
        <f t="array" ref="G3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0" s="37">
        <f>mets2713[[#This Row],[coeff. w/o GAM]]</f>
        <v>0.17591499999999999</v>
      </c>
      <c r="I30" s="72">
        <f t="shared" si="1"/>
        <v>0.17892666948911196</v>
      </c>
      <c r="J30" s="37" cm="1">
        <f t="array" ref="J3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0" t="str" cm="1">
        <f t="array" ref="K30">"BIOSYN-"&amp;_xlfn.IFS(IFERROR(MATCH(mets2713[[#This Row],[category]],{0,"0",""},0),0)&gt;0,mets2713[[#This Row],[name]],TRUE,mets2713[[#This Row],[category]]&amp;"-"&amp;mets2713[[#This Row],[name]])</f>
        <v>BIOSYN-ignore-trnaasn_c</v>
      </c>
      <c r="L30" s="73" t="str" cm="1">
        <f t="array" ref="L3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0" s="73" cm="1">
        <f t="array" ref="M3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0" s="73"/>
      <c r="O30" s="73"/>
      <c r="P30" s="73"/>
      <c r="Q30" s="73"/>
      <c r="R30" s="73"/>
      <c r="S30" s="73"/>
      <c r="T30" s="73"/>
      <c r="U30" s="73"/>
      <c r="V30" s="73"/>
      <c r="AB30" t="str">
        <v>BIOSYN-RNA</v>
      </c>
      <c r="AC30" t="str">
        <v>0.15 BIO-trna + 0.05 BIO-mrna + 0.80 BIO-rrna --&gt; BIO-rna</v>
      </c>
    </row>
    <row r="31" spans="1:29" ht="16" x14ac:dyDescent="0.2">
      <c r="A31" s="71" t="s">
        <v>413</v>
      </c>
      <c r="B31" t="str">
        <f>SUBSTITUTE(_xlfn.TEXTBEFORE(mets2713[[#This Row],[pasted JSON metabolite keys and values from GSM biomass rxn]],":"),CHAR(34),"")</f>
        <v>trnaasp_c</v>
      </c>
      <c r="C31" t="str">
        <f>_xlfn.TEXTBEFORE(mets2713[[#This Row],[name]],"_",-1)</f>
        <v>trnaasp</v>
      </c>
      <c r="D31" t="str">
        <f>_xlfn.XLOOKUP(mets2713[[#This Row],[name w/o location]],metaboliteInfo[name w/o location],metaboliteInfo[suggested category],"")</f>
        <v>ignore</v>
      </c>
      <c r="E31" s="37">
        <f>_xlfn.XLOOKUP(mets2713[[#This Row],[name w/o location]],metaboliteInfo[name w/o location],metaboliteInfo[MW for biomass normalization (g/mol)],0)</f>
        <v>0</v>
      </c>
      <c r="F31" s="37">
        <f>_xlfn.NUMBERVALUE(SUBSTITUTE(_xlfn.TEXTAFTER(mets2713[[#This Row],[pasted JSON metabolite keys and values from GSM biomass rxn]],":"),",",""))</f>
        <v>0.17591499999999999</v>
      </c>
      <c r="G31" s="37" cm="1">
        <f t="array" ref="G3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1" s="37">
        <f>mets2713[[#This Row],[coeff. w/o GAM]]</f>
        <v>0.17591499999999999</v>
      </c>
      <c r="I31" s="72">
        <f t="shared" si="1"/>
        <v>0.17892666948911196</v>
      </c>
      <c r="J31" s="37" cm="1">
        <f t="array" ref="J3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1" t="str" cm="1">
        <f t="array" ref="K31">"BIOSYN-"&amp;_xlfn.IFS(IFERROR(MATCH(mets2713[[#This Row],[category]],{0,"0",""},0),0)&gt;0,mets2713[[#This Row],[name]],TRUE,mets2713[[#This Row],[category]]&amp;"-"&amp;mets2713[[#This Row],[name]])</f>
        <v>BIOSYN-ignore-trnaasp_c</v>
      </c>
      <c r="L31" s="73" t="str" cm="1">
        <f t="array" ref="L3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1" s="73" cm="1">
        <f t="array" ref="M3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1" s="73"/>
      <c r="O31" s="73"/>
      <c r="P31" s="73"/>
      <c r="Q31" s="73"/>
      <c r="R31" s="73"/>
      <c r="S31" s="73"/>
      <c r="T31" s="73"/>
      <c r="U31" s="73"/>
      <c r="V31" s="73"/>
      <c r="AB31" t="str">
        <v>BIOSYN-SO4</v>
      </c>
      <c r="AC31" t="str">
        <v>0.003051 BIO-so4_c --&gt; BIO-so4</v>
      </c>
    </row>
    <row r="32" spans="1:29" ht="16" x14ac:dyDescent="0.2">
      <c r="A32" s="71" t="s">
        <v>414</v>
      </c>
      <c r="B32" t="str">
        <f>SUBSTITUTE(_xlfn.TEXTBEFORE(mets2713[[#This Row],[pasted JSON metabolite keys and values from GSM biomass rxn]],":"),CHAR(34),"")</f>
        <v>trnacys_c</v>
      </c>
      <c r="C32" t="str">
        <f>_xlfn.TEXTBEFORE(mets2713[[#This Row],[name]],"_",-1)</f>
        <v>trnacys</v>
      </c>
      <c r="D32" t="str">
        <f>_xlfn.XLOOKUP(mets2713[[#This Row],[name w/o location]],metaboliteInfo[name w/o location],metaboliteInfo[suggested category],"")</f>
        <v>ignore</v>
      </c>
      <c r="E32" s="37">
        <f>_xlfn.XLOOKUP(mets2713[[#This Row],[name w/o location]],metaboliteInfo[name w/o location],metaboliteInfo[MW for biomass normalization (g/mol)],0)</f>
        <v>0</v>
      </c>
      <c r="F32" s="37">
        <f>_xlfn.NUMBERVALUE(SUBSTITUTE(_xlfn.TEXTAFTER(mets2713[[#This Row],[pasted JSON metabolite keys and values from GSM biomass rxn]],":"),",",""))</f>
        <v>5.3080000000000002E-3</v>
      </c>
      <c r="G32" s="37" cm="1">
        <f t="array" ref="G3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5.3080000000000002E-3</v>
      </c>
      <c r="H32" s="37">
        <f>mets2713[[#This Row],[coeff. w/o GAM]]</f>
        <v>5.3080000000000002E-3</v>
      </c>
      <c r="I32" s="72">
        <f t="shared" si="1"/>
        <v>5.3988731014876865E-3</v>
      </c>
      <c r="J32" s="37" cm="1">
        <f t="array" ref="J3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5.3988731014876865E-3</v>
      </c>
      <c r="K32" t="str" cm="1">
        <f t="array" ref="K32">"BIOSYN-"&amp;_xlfn.IFS(IFERROR(MATCH(mets2713[[#This Row],[category]],{0,"0",""},0),0)&gt;0,mets2713[[#This Row],[name]],TRUE,mets2713[[#This Row],[category]]&amp;"-"&amp;mets2713[[#This Row],[name]])</f>
        <v>BIOSYN-ignore-trnacys_c</v>
      </c>
      <c r="L32" s="73" t="str" cm="1">
        <f t="array" ref="L3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2" s="73" cm="1">
        <f t="array" ref="M3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7.094145023388101E-3</v>
      </c>
      <c r="N32" s="73"/>
      <c r="O32" s="73"/>
      <c r="P32" s="73"/>
      <c r="Q32" s="73"/>
      <c r="R32" s="73"/>
      <c r="S32" s="73"/>
      <c r="T32" s="73"/>
      <c r="U32" s="73"/>
      <c r="V32" s="73"/>
      <c r="AB32" t="str">
        <v>BIOSYN-CARB-13BDglucan_en</v>
      </c>
      <c r="AC32" t="str">
        <v>MET-13BDglucan_en --&gt; 0.162141 BIO-13BDglucan_en</v>
      </c>
    </row>
    <row r="33" spans="1:29" ht="16" x14ac:dyDescent="0.2">
      <c r="A33" s="71" t="s">
        <v>415</v>
      </c>
      <c r="B33" t="str">
        <f>SUBSTITUTE(_xlfn.TEXTBEFORE(mets2713[[#This Row],[pasted JSON metabolite keys and values from GSM biomass rxn]],":"),CHAR(34),"")</f>
        <v>trnagln_c</v>
      </c>
      <c r="C33" t="str">
        <f>_xlfn.TEXTBEFORE(mets2713[[#This Row],[name]],"_",-1)</f>
        <v>trnagln</v>
      </c>
      <c r="D33" t="str">
        <f>_xlfn.XLOOKUP(mets2713[[#This Row],[name w/o location]],metaboliteInfo[name w/o location],metaboliteInfo[suggested category],"")</f>
        <v>ignore</v>
      </c>
      <c r="E33" s="37">
        <f>_xlfn.XLOOKUP(mets2713[[#This Row],[name w/o location]],metaboliteInfo[name w/o location],metaboliteInfo[MW for biomass normalization (g/mol)],0)</f>
        <v>0</v>
      </c>
      <c r="F33" s="37">
        <f>_xlfn.NUMBERVALUE(SUBSTITUTE(_xlfn.TEXTAFTER(mets2713[[#This Row],[pasted JSON metabolite keys and values from GSM biomass rxn]],":"),",",""))</f>
        <v>0.29344399999999998</v>
      </c>
      <c r="G33" s="37" cm="1">
        <f t="array" ref="G3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3" s="37">
        <f>mets2713[[#This Row],[coeff. w/o GAM]]</f>
        <v>0.29344399999999998</v>
      </c>
      <c r="I33" s="72">
        <f t="shared" si="1"/>
        <v>0.29846776910191269</v>
      </c>
      <c r="J33" s="37" cm="1">
        <f t="array" ref="J3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3" t="str" cm="1">
        <f t="array" ref="K33">"BIOSYN-"&amp;_xlfn.IFS(IFERROR(MATCH(mets2713[[#This Row],[category]],{0,"0",""},0),0)&gt;0,mets2713[[#This Row],[name]],TRUE,mets2713[[#This Row],[category]]&amp;"-"&amp;mets2713[[#This Row],[name]])</f>
        <v>BIOSYN-ignore-trnagln_c</v>
      </c>
      <c r="L33" s="73" t="str" cm="1">
        <f t="array" ref="L3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3" s="73" cm="1">
        <f t="array" ref="M3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3" s="73"/>
      <c r="O33" s="73"/>
      <c r="P33" s="73"/>
      <c r="Q33" s="73"/>
      <c r="R33" s="73"/>
      <c r="S33" s="73"/>
      <c r="T33" s="73"/>
      <c r="U33" s="73"/>
      <c r="V33" s="73"/>
      <c r="AB33" t="str">
        <v>BIOSYN-CARB-16BDglucan_en</v>
      </c>
      <c r="AC33" t="str">
        <v>MET-16BDglucan_en --&gt; 0.162141 BIO-16BDglucan_en</v>
      </c>
    </row>
    <row r="34" spans="1:29" ht="16" x14ac:dyDescent="0.2">
      <c r="A34" s="71" t="s">
        <v>416</v>
      </c>
      <c r="B34" t="str">
        <f>SUBSTITUTE(_xlfn.TEXTBEFORE(mets2713[[#This Row],[pasted JSON metabolite keys and values from GSM biomass rxn]],":"),CHAR(34),"")</f>
        <v>trnaglu_c</v>
      </c>
      <c r="C34" t="str">
        <f>_xlfn.TEXTBEFORE(mets2713[[#This Row],[name]],"_",-1)</f>
        <v>trnaglu</v>
      </c>
      <c r="D34" t="str">
        <f>_xlfn.XLOOKUP(mets2713[[#This Row],[name w/o location]],metaboliteInfo[name w/o location],metaboliteInfo[suggested category],"")</f>
        <v>ignore</v>
      </c>
      <c r="E34" s="37">
        <f>_xlfn.XLOOKUP(mets2713[[#This Row],[name w/o location]],metaboliteInfo[name w/o location],metaboliteInfo[MW for biomass normalization (g/mol)],0)</f>
        <v>0</v>
      </c>
      <c r="F34" s="37">
        <f>_xlfn.NUMBERVALUE(SUBSTITUTE(_xlfn.TEXTAFTER(mets2713[[#This Row],[pasted JSON metabolite keys and values from GSM biomass rxn]],":"),",",""))</f>
        <v>0.29344399999999998</v>
      </c>
      <c r="G34" s="37" cm="1">
        <f t="array" ref="G3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4" s="37">
        <f>mets2713[[#This Row],[coeff. w/o GAM]]</f>
        <v>0.29344399999999998</v>
      </c>
      <c r="I34" s="72">
        <f t="shared" si="1"/>
        <v>0.29846776910191269</v>
      </c>
      <c r="J34" s="37" cm="1">
        <f t="array" ref="J3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4" t="str" cm="1">
        <f t="array" ref="K34">"BIOSYN-"&amp;_xlfn.IFS(IFERROR(MATCH(mets2713[[#This Row],[category]],{0,"0",""},0),0)&gt;0,mets2713[[#This Row],[name]],TRUE,mets2713[[#This Row],[category]]&amp;"-"&amp;mets2713[[#This Row],[name]])</f>
        <v>BIOSYN-ignore-trnaglu_c</v>
      </c>
      <c r="L34" s="73" t="str" cm="1">
        <f t="array" ref="L3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4" s="73" cm="1">
        <f t="array" ref="M3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4" s="73"/>
      <c r="O34" s="73"/>
      <c r="P34" s="73"/>
      <c r="Q34" s="73"/>
      <c r="R34" s="73"/>
      <c r="S34" s="73"/>
      <c r="T34" s="73"/>
      <c r="U34" s="73"/>
      <c r="V34" s="73"/>
      <c r="AB34" t="str">
        <v>BIOSYN-CARB-chtn_c</v>
      </c>
      <c r="AC34" t="str">
        <v>MET-chtn_c --&gt; 0.203193 BIO-chtn_c</v>
      </c>
    </row>
    <row r="35" spans="1:29" ht="16" x14ac:dyDescent="0.2">
      <c r="A35" s="71" t="s">
        <v>417</v>
      </c>
      <c r="B35" t="str">
        <f>SUBSTITUTE(_xlfn.TEXTBEFORE(mets2713[[#This Row],[pasted JSON metabolite keys and values from GSM biomass rxn]],":"),CHAR(34),"")</f>
        <v>trnagly_c</v>
      </c>
      <c r="C35" t="str">
        <f>_xlfn.TEXTBEFORE(mets2713[[#This Row],[name]],"_",-1)</f>
        <v>trnagly</v>
      </c>
      <c r="D35" t="str">
        <f>_xlfn.XLOOKUP(mets2713[[#This Row],[name w/o location]],metaboliteInfo[name w/o location],metaboliteInfo[suggested category],"")</f>
        <v>ignore</v>
      </c>
      <c r="E35" s="37">
        <f>_xlfn.XLOOKUP(mets2713[[#This Row],[name w/o location]],metaboliteInfo[name w/o location],metaboliteInfo[MW for biomass normalization (g/mol)],0)</f>
        <v>0</v>
      </c>
      <c r="F35" s="37">
        <f>_xlfn.NUMBERVALUE(SUBSTITUTE(_xlfn.TEXTAFTER(mets2713[[#This Row],[pasted JSON metabolite keys and values from GSM biomass rxn]],":"),",",""))</f>
        <v>0.33704400000000001</v>
      </c>
      <c r="G35" s="37" cm="1">
        <f t="array" ref="G3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0.33704400000000001</v>
      </c>
      <c r="H35" s="37">
        <f>mets2713[[#This Row],[coeff. w/o GAM]]</f>
        <v>0.33704400000000001</v>
      </c>
      <c r="I35" s="72">
        <f t="shared" si="1"/>
        <v>0.34281420226409492</v>
      </c>
      <c r="J35" s="37" cm="1">
        <f t="array" ref="J3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0.34281420226409492</v>
      </c>
      <c r="K35" t="str" cm="1">
        <f t="array" ref="K35">"BIOSYN-"&amp;_xlfn.IFS(IFERROR(MATCH(mets2713[[#This Row],[category]],{0,"0",""},0),0)&gt;0,mets2713[[#This Row],[name]],TRUE,mets2713[[#This Row],[category]]&amp;"-"&amp;mets2713[[#This Row],[name]])</f>
        <v>BIOSYN-ignore-trnagly_c</v>
      </c>
      <c r="L35" s="73" t="str" cm="1">
        <f t="array" ref="L3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5" s="73" cm="1">
        <f t="array" ref="M3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0.45045949797717016</v>
      </c>
      <c r="N35" s="73"/>
      <c r="O35" s="73"/>
      <c r="P35" s="73"/>
      <c r="Q35" s="73"/>
      <c r="R35" s="73"/>
      <c r="S35" s="73"/>
      <c r="T35" s="73"/>
      <c r="U35" s="73"/>
      <c r="V35" s="73"/>
      <c r="AB35" t="str">
        <v>BIOSYN-CARB-mannan_c</v>
      </c>
      <c r="AC35" t="str">
        <v>MET-mannan_c --&gt; 0.162141 BIO-mannan_c</v>
      </c>
    </row>
    <row r="36" spans="1:29" ht="16" x14ac:dyDescent="0.2">
      <c r="A36" s="71" t="s">
        <v>418</v>
      </c>
      <c r="B36" t="str">
        <f>SUBSTITUTE(_xlfn.TEXTBEFORE(mets2713[[#This Row],[pasted JSON metabolite keys and values from GSM biomass rxn]],":"),CHAR(34),"")</f>
        <v>trnahis_c</v>
      </c>
      <c r="C36" t="str">
        <f>_xlfn.TEXTBEFORE(mets2713[[#This Row],[name]],"_",-1)</f>
        <v>trnahis</v>
      </c>
      <c r="D36" t="str">
        <f>_xlfn.XLOOKUP(mets2713[[#This Row],[name w/o location]],metaboliteInfo[name w/o location],metaboliteInfo[suggested category],"")</f>
        <v>ignore</v>
      </c>
      <c r="E36" s="37">
        <f>_xlfn.XLOOKUP(mets2713[[#This Row],[name w/o location]],metaboliteInfo[name w/o location],metaboliteInfo[MW for biomass normalization (g/mol)],0)</f>
        <v>0</v>
      </c>
      <c r="F36" s="37">
        <f>_xlfn.NUMBERVALUE(SUBSTITUTE(_xlfn.TEXTAFTER(mets2713[[#This Row],[pasted JSON metabolite keys and values from GSM biomass rxn]],":"),",",""))</f>
        <v>7.3171E-2</v>
      </c>
      <c r="G36" s="37" cm="1">
        <f t="array" ref="G3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7.3171E-2</v>
      </c>
      <c r="H36" s="37">
        <f>mets2713[[#This Row],[coeff. w/o GAM]]</f>
        <v>7.3171E-2</v>
      </c>
      <c r="I36" s="72">
        <f t="shared" si="1"/>
        <v>7.4423689470413626E-2</v>
      </c>
      <c r="J36" s="37" cm="1">
        <f t="array" ref="J3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7.4423689470413626E-2</v>
      </c>
      <c r="K36" t="str" cm="1">
        <f t="array" ref="K36">"BIOSYN-"&amp;_xlfn.IFS(IFERROR(MATCH(mets2713[[#This Row],[category]],{0,"0",""},0),0)&gt;0,mets2713[[#This Row],[name]],TRUE,mets2713[[#This Row],[category]]&amp;"-"&amp;mets2713[[#This Row],[name]])</f>
        <v>BIOSYN-ignore-trnahis_c</v>
      </c>
      <c r="L36" s="73" t="str" cm="1">
        <f t="array" ref="L3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6" s="73" cm="1">
        <f t="array" ref="M3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9.7793083177530285E-2</v>
      </c>
      <c r="N36" s="73"/>
      <c r="O36" s="73"/>
      <c r="P36" s="73"/>
      <c r="Q36" s="73"/>
      <c r="R36" s="73"/>
      <c r="S36" s="73"/>
      <c r="T36" s="73"/>
      <c r="U36" s="73"/>
      <c r="V36" s="73"/>
      <c r="AB36" t="str">
        <v>BIOSYN-CARB-tre_c</v>
      </c>
      <c r="AC36" t="str">
        <v>MET-tre_c --&gt; 0.342296 BIO-tre_c</v>
      </c>
    </row>
    <row r="37" spans="1:29" ht="16" x14ac:dyDescent="0.2">
      <c r="A37" s="71" t="s">
        <v>419</v>
      </c>
      <c r="B37" t="str">
        <f>SUBSTITUTE(_xlfn.TEXTBEFORE(mets2713[[#This Row],[pasted JSON metabolite keys and values from GSM biomass rxn]],":"),CHAR(34),"")</f>
        <v>trnaile_c</v>
      </c>
      <c r="C37" t="str">
        <f>_xlfn.TEXTBEFORE(mets2713[[#This Row],[name]],"_",-1)</f>
        <v>trnaile</v>
      </c>
      <c r="D37" t="str">
        <f>_xlfn.XLOOKUP(mets2713[[#This Row],[name w/o location]],metaboliteInfo[name w/o location],metaboliteInfo[suggested category],"")</f>
        <v>ignore</v>
      </c>
      <c r="E37" s="37">
        <f>_xlfn.XLOOKUP(mets2713[[#This Row],[name w/o location]],metaboliteInfo[name w/o location],metaboliteInfo[MW for biomass normalization (g/mol)],0)</f>
        <v>0</v>
      </c>
      <c r="F37" s="37">
        <f>_xlfn.NUMBERVALUE(SUBSTITUTE(_xlfn.TEXTAFTER(mets2713[[#This Row],[pasted JSON metabolite keys and values from GSM biomass rxn]],":"),",",""))</f>
        <v>0.223306</v>
      </c>
      <c r="G37" s="37" cm="1">
        <f t="array" ref="G3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0.223306</v>
      </c>
      <c r="H37" s="37">
        <f>mets2713[[#This Row],[coeff. w/o GAM]]</f>
        <v>0.223306</v>
      </c>
      <c r="I37" s="72">
        <f t="shared" si="1"/>
        <v>0.2271290046723454</v>
      </c>
      <c r="J37" s="37" cm="1">
        <f t="array" ref="J3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0.2271290046723454</v>
      </c>
      <c r="K37" t="str" cm="1">
        <f t="array" ref="K37">"BIOSYN-"&amp;_xlfn.IFS(IFERROR(MATCH(mets2713[[#This Row],[category]],{0,"0",""},0),0)&gt;0,mets2713[[#This Row],[name]],TRUE,mets2713[[#This Row],[category]]&amp;"-"&amp;mets2713[[#This Row],[name]])</f>
        <v>BIOSYN-ignore-trnaile_c</v>
      </c>
      <c r="L37" s="73" t="str" cm="1">
        <f t="array" ref="L3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7" s="73" cm="1">
        <f t="array" ref="M3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0.29844859619304887</v>
      </c>
      <c r="N37" s="73"/>
      <c r="O37" s="73"/>
      <c r="P37" s="73"/>
      <c r="Q37" s="73"/>
      <c r="R37" s="73"/>
      <c r="S37" s="73"/>
      <c r="T37" s="73"/>
      <c r="U37" s="73"/>
      <c r="V37" s="73"/>
      <c r="AB37" t="str">
        <v>BIOSYN-COFACTOR-coa_c</v>
      </c>
      <c r="AC37" t="str">
        <v>MET-coa_c --&gt; 0.763502 BIO-coa_c</v>
      </c>
    </row>
    <row r="38" spans="1:29" ht="16" x14ac:dyDescent="0.2">
      <c r="A38" s="71" t="s">
        <v>420</v>
      </c>
      <c r="B38" t="str">
        <f>SUBSTITUTE(_xlfn.TEXTBEFORE(mets2713[[#This Row],[pasted JSON metabolite keys and values from GSM biomass rxn]],":"),CHAR(34),"")</f>
        <v>trnaleu_c</v>
      </c>
      <c r="C38" t="str">
        <f>_xlfn.TEXTBEFORE(mets2713[[#This Row],[name]],"_",-1)</f>
        <v>trnaleu</v>
      </c>
      <c r="D38" t="str">
        <f>_xlfn.XLOOKUP(mets2713[[#This Row],[name w/o location]],metaboliteInfo[name w/o location],metaboliteInfo[suggested category],"")</f>
        <v>ignore</v>
      </c>
      <c r="E38" s="37">
        <f>_xlfn.XLOOKUP(mets2713[[#This Row],[name w/o location]],metaboliteInfo[name w/o location],metaboliteInfo[MW for biomass normalization (g/mol)],0)</f>
        <v>0</v>
      </c>
      <c r="F38" s="37">
        <f>_xlfn.NUMBERVALUE(SUBSTITUTE(_xlfn.TEXTAFTER(mets2713[[#This Row],[pasted JSON metabolite keys and values from GSM biomass rxn]],":"),",",""))</f>
        <v>0.30368000000000001</v>
      </c>
      <c r="G38" s="37" cm="1">
        <f t="array" ref="G3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0.30368000000000001</v>
      </c>
      <c r="H38" s="37">
        <f>mets2713[[#This Row],[coeff. w/o GAM]]</f>
        <v>0.30368000000000001</v>
      </c>
      <c r="I38" s="72">
        <f t="shared" ref="I38:I69" si="2">H38/($H$3)</f>
        <v>0.30887900969475901</v>
      </c>
      <c r="J38" s="37" cm="1">
        <f t="array" ref="J3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0.30887900969475901</v>
      </c>
      <c r="K38" t="str" cm="1">
        <f t="array" ref="K38">"BIOSYN-"&amp;_xlfn.IFS(IFERROR(MATCH(mets2713[[#This Row],[category]],{0,"0",""},0),0)&gt;0,mets2713[[#This Row],[name]],TRUE,mets2713[[#This Row],[category]]&amp;"-"&amp;mets2713[[#This Row],[name]])</f>
        <v>BIOSYN-ignore-trnaleu_c</v>
      </c>
      <c r="L38" s="73" t="str" cm="1">
        <f t="array" ref="L3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8" s="73" cm="1">
        <f t="array" ref="M3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0.40586849297334188</v>
      </c>
      <c r="N38" s="73"/>
      <c r="O38" s="73"/>
      <c r="P38" s="73"/>
      <c r="Q38" s="73"/>
      <c r="R38" s="73"/>
      <c r="S38" s="73"/>
      <c r="T38" s="73"/>
      <c r="U38" s="73"/>
      <c r="V38" s="73"/>
      <c r="AB38" t="str">
        <v>BIOSYN-COFACTOR-fad_c</v>
      </c>
      <c r="AC38" t="str">
        <v>MET-fad_c --&gt; 0.782526 BIO-fad_c</v>
      </c>
    </row>
    <row r="39" spans="1:29" ht="16" x14ac:dyDescent="0.2">
      <c r="A39" s="71" t="s">
        <v>421</v>
      </c>
      <c r="B39" t="str">
        <f>SUBSTITUTE(_xlfn.TEXTBEFORE(mets2713[[#This Row],[pasted JSON metabolite keys and values from GSM biomass rxn]],":"),CHAR(34),"")</f>
        <v>trnalys_c</v>
      </c>
      <c r="C39" t="str">
        <f>_xlfn.TEXTBEFORE(mets2713[[#This Row],[name]],"_",-1)</f>
        <v>trnalys</v>
      </c>
      <c r="D39" t="str">
        <f>_xlfn.XLOOKUP(mets2713[[#This Row],[name w/o location]],metaboliteInfo[name w/o location],metaboliteInfo[suggested category],"")</f>
        <v>ignore</v>
      </c>
      <c r="E39" s="37">
        <f>_xlfn.XLOOKUP(mets2713[[#This Row],[name w/o location]],metaboliteInfo[name w/o location],metaboliteInfo[MW for biomass normalization (g/mol)],0)</f>
        <v>0</v>
      </c>
      <c r="F39" s="37">
        <f>_xlfn.NUMBERVALUE(SUBSTITUTE(_xlfn.TEXTAFTER(mets2713[[#This Row],[pasted JSON metabolite keys and values from GSM biomass rxn]],":"),",",""))</f>
        <v>0.249086</v>
      </c>
      <c r="G39" s="37" cm="1">
        <f t="array" ref="G3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0.249086</v>
      </c>
      <c r="H39" s="37">
        <f>mets2713[[#This Row],[coeff. w/o GAM]]</f>
        <v>0.249086</v>
      </c>
      <c r="I39" s="72">
        <f t="shared" si="2"/>
        <v>0.25335035895952562</v>
      </c>
      <c r="J39" s="37" cm="1">
        <f t="array" ref="J3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0.25335035895952562</v>
      </c>
      <c r="K39" t="str" cm="1">
        <f t="array" ref="K39">"BIOSYN-"&amp;_xlfn.IFS(IFERROR(MATCH(mets2713[[#This Row],[category]],{0,"0",""},0),0)&gt;0,mets2713[[#This Row],[name]],TRUE,mets2713[[#This Row],[category]]&amp;"-"&amp;mets2713[[#This Row],[name]])</f>
        <v>BIOSYN-ignore-trnalys_c</v>
      </c>
      <c r="L39" s="73" t="str" cm="1">
        <f t="array" ref="L3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9" s="73" cm="1">
        <f t="array" ref="M3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0.33290358087710037</v>
      </c>
      <c r="N39" s="73"/>
      <c r="O39" s="73"/>
      <c r="P39" s="73"/>
      <c r="Q39" s="73"/>
      <c r="R39" s="73"/>
      <c r="S39" s="73"/>
      <c r="T39" s="73"/>
      <c r="U39" s="73"/>
      <c r="V39" s="73"/>
      <c r="AB39" t="str">
        <v>BIOSYN-COFACTOR-hemeA_c</v>
      </c>
      <c r="AC39" t="str">
        <v>MET-hemeA_c --&gt; 0.850821 BIO-hemeA_c</v>
      </c>
    </row>
    <row r="40" spans="1:29" ht="16" x14ac:dyDescent="0.2">
      <c r="A40" s="71" t="s">
        <v>422</v>
      </c>
      <c r="B40" t="str">
        <f>SUBSTITUTE(_xlfn.TEXTBEFORE(mets2713[[#This Row],[pasted JSON metabolite keys and values from GSM biomass rxn]],":"),CHAR(34),"")</f>
        <v>trnamet_c</v>
      </c>
      <c r="C40" t="str">
        <f>_xlfn.TEXTBEFORE(mets2713[[#This Row],[name]],"_",-1)</f>
        <v>trnamet</v>
      </c>
      <c r="D40" t="str">
        <f>_xlfn.XLOOKUP(mets2713[[#This Row],[name w/o location]],metaboliteInfo[name w/o location],metaboliteInfo[suggested category],"")</f>
        <v>ignore</v>
      </c>
      <c r="E40" s="37">
        <f>_xlfn.XLOOKUP(mets2713[[#This Row],[name w/o location]],metaboliteInfo[name w/o location],metaboliteInfo[MW for biomass normalization (g/mol)],0)</f>
        <v>0</v>
      </c>
      <c r="F40" s="37">
        <f>_xlfn.NUMBERVALUE(SUBSTITUTE(_xlfn.TEXTAFTER(mets2713[[#This Row],[pasted JSON metabolite keys and values from GSM biomass rxn]],":"),",",""))</f>
        <v>4.3220000000000001E-2</v>
      </c>
      <c r="G40" s="37" cm="1">
        <f t="array" ref="G4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4.3220000000000001E-2</v>
      </c>
      <c r="H40" s="37">
        <f>mets2713[[#This Row],[coeff. w/o GAM]]</f>
        <v>4.3220000000000001E-2</v>
      </c>
      <c r="I40" s="72">
        <f t="shared" si="2"/>
        <v>4.3959927552053094E-2</v>
      </c>
      <c r="J40" s="37" cm="1">
        <f t="array" ref="J4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4.3959927552053094E-2</v>
      </c>
      <c r="K40" t="str" cm="1">
        <f t="array" ref="K40">"BIOSYN-"&amp;_xlfn.IFS(IFERROR(MATCH(mets2713[[#This Row],[category]],{0,"0",""},0),0)&gt;0,mets2713[[#This Row],[name]],TRUE,mets2713[[#This Row],[category]]&amp;"-"&amp;mets2713[[#This Row],[name]])</f>
        <v>BIOSYN-ignore-trnamet_c</v>
      </c>
      <c r="L40" s="73" t="str" cm="1">
        <f t="array" ref="L4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0" s="73" cm="1">
        <f t="array" ref="M4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5.7763554617715478E-2</v>
      </c>
      <c r="N40" s="73"/>
      <c r="O40" s="73"/>
      <c r="P40" s="73"/>
      <c r="Q40" s="73"/>
      <c r="R40" s="73"/>
      <c r="S40" s="73"/>
      <c r="T40" s="73"/>
      <c r="U40" s="73"/>
      <c r="V40" s="73"/>
      <c r="AB40" t="str">
        <v>BIOSYN-COFACTOR-nad_c</v>
      </c>
      <c r="AC40" t="str">
        <v>MET-nad_c --&gt; 0.662417 BIO-nad_c</v>
      </c>
    </row>
    <row r="41" spans="1:29" ht="16" x14ac:dyDescent="0.2">
      <c r="A41" s="71" t="s">
        <v>423</v>
      </c>
      <c r="B41" t="str">
        <f>SUBSTITUTE(_xlfn.TEXTBEFORE(mets2713[[#This Row],[pasted JSON metabolite keys and values from GSM biomass rxn]],":"),CHAR(34),"")</f>
        <v>trnaphe_c</v>
      </c>
      <c r="C41" t="str">
        <f>_xlfn.TEXTBEFORE(mets2713[[#This Row],[name]],"_",-1)</f>
        <v>trnaphe</v>
      </c>
      <c r="D41" t="str">
        <f>_xlfn.XLOOKUP(mets2713[[#This Row],[name w/o location]],metaboliteInfo[name w/o location],metaboliteInfo[suggested category],"")</f>
        <v>ignore</v>
      </c>
      <c r="E41" s="37">
        <f>_xlfn.XLOOKUP(mets2713[[#This Row],[name w/o location]],metaboliteInfo[name w/o location],metaboliteInfo[MW for biomass normalization (g/mol)],0)</f>
        <v>0</v>
      </c>
      <c r="F41" s="37">
        <f>_xlfn.NUMBERVALUE(SUBSTITUTE(_xlfn.TEXTAFTER(mets2713[[#This Row],[pasted JSON metabolite keys and values from GSM biomass rxn]],":"),",",""))</f>
        <v>0.14255200000000001</v>
      </c>
      <c r="G41" s="37" cm="1">
        <f t="array" ref="G4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0.14255200000000001</v>
      </c>
      <c r="H41" s="37">
        <f>mets2713[[#This Row],[coeff. w/o GAM]]</f>
        <v>0.14255200000000001</v>
      </c>
      <c r="I41" s="72">
        <f t="shared" si="2"/>
        <v>0.14499249403980272</v>
      </c>
      <c r="J41" s="37" cm="1">
        <f t="array" ref="J4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0.14499249403980272</v>
      </c>
      <c r="K41" t="str" cm="1">
        <f t="array" ref="K41">"BIOSYN-"&amp;_xlfn.IFS(IFERROR(MATCH(mets2713[[#This Row],[category]],{0,"0",""},0),0)&gt;0,mets2713[[#This Row],[name]],TRUE,mets2713[[#This Row],[category]]&amp;"-"&amp;mets2713[[#This Row],[name]])</f>
        <v>BIOSYN-ignore-trnaphe_c</v>
      </c>
      <c r="L41" s="73" t="str" cm="1">
        <f t="array" ref="L4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1" s="73" cm="1">
        <f t="array" ref="M4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0.19052082919631136</v>
      </c>
      <c r="N41" s="73"/>
      <c r="O41" s="73"/>
      <c r="P41" s="73"/>
      <c r="Q41" s="73"/>
      <c r="R41" s="73"/>
      <c r="S41" s="73"/>
      <c r="T41" s="73"/>
      <c r="U41" s="73"/>
      <c r="V41" s="73"/>
      <c r="AB41" t="str">
        <v>BIOSYN-COFACTOR-nadh_c</v>
      </c>
      <c r="AC41" t="str">
        <v>MET-nadh_c --&gt; 0.663425 BIO-nadh_c</v>
      </c>
    </row>
    <row r="42" spans="1:29" ht="16" x14ac:dyDescent="0.2">
      <c r="A42" s="71" t="s">
        <v>424</v>
      </c>
      <c r="B42" t="str">
        <f>SUBSTITUTE(_xlfn.TEXTBEFORE(mets2713[[#This Row],[pasted JSON metabolite keys and values from GSM biomass rxn]],":"),CHAR(34),"")</f>
        <v>trnapro_c</v>
      </c>
      <c r="C42" t="str">
        <f>_xlfn.TEXTBEFORE(mets2713[[#This Row],[name]],"_",-1)</f>
        <v>trnapro</v>
      </c>
      <c r="D42" t="str">
        <f>_xlfn.XLOOKUP(mets2713[[#This Row],[name w/o location]],metaboliteInfo[name w/o location],metaboliteInfo[suggested category],"")</f>
        <v>ignore</v>
      </c>
      <c r="E42" s="37">
        <f>_xlfn.XLOOKUP(mets2713[[#This Row],[name w/o location]],metaboliteInfo[name w/o location],metaboliteInfo[MW for biomass normalization (g/mol)],0)</f>
        <v>0</v>
      </c>
      <c r="F42" s="37">
        <f>_xlfn.NUMBERVALUE(SUBSTITUTE(_xlfn.TEXTAFTER(mets2713[[#This Row],[pasted JSON metabolite keys and values from GSM biomass rxn]],":"),",",""))</f>
        <v>0.15999099999999999</v>
      </c>
      <c r="G42" s="37" cm="1">
        <f t="array" ref="G4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0.15999099999999999</v>
      </c>
      <c r="H42" s="37">
        <f>mets2713[[#This Row],[coeff. w/o GAM]]</f>
        <v>0.15999099999999999</v>
      </c>
      <c r="I42" s="72">
        <f t="shared" si="2"/>
        <v>0.16273005018464892</v>
      </c>
      <c r="J42" s="37" cm="1">
        <f t="array" ref="J4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0.16273005018464892</v>
      </c>
      <c r="K42" t="str" cm="1">
        <f t="array" ref="K42">"BIOSYN-"&amp;_xlfn.IFS(IFERROR(MATCH(mets2713[[#This Row],[category]],{0,"0",""},0),0)&gt;0,mets2713[[#This Row],[name]],TRUE,mets2713[[#This Row],[category]]&amp;"-"&amp;mets2713[[#This Row],[name]])</f>
        <v>BIOSYN-ignore-trnapro_c</v>
      </c>
      <c r="L42" s="73" t="str" cm="1">
        <f t="array" ref="L4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2" s="73" cm="1">
        <f t="array" ref="M4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0.21382806262940574</v>
      </c>
      <c r="N42" s="73"/>
      <c r="O42" s="73"/>
      <c r="P42" s="73"/>
      <c r="Q42" s="73"/>
      <c r="R42" s="73"/>
      <c r="S42" s="73"/>
      <c r="T42" s="73"/>
      <c r="U42" s="73"/>
      <c r="V42" s="73"/>
      <c r="AB42" t="str">
        <v>BIOSYN-COFACTOR-nadp_c</v>
      </c>
      <c r="AC42" t="str">
        <v>MET-nadp_c --&gt; 0.740381 BIO-nadp_c</v>
      </c>
    </row>
    <row r="43" spans="1:29" ht="16" x14ac:dyDescent="0.2">
      <c r="A43" s="71" t="s">
        <v>425</v>
      </c>
      <c r="B43" t="str">
        <f>SUBSTITUTE(_xlfn.TEXTBEFORE(mets2713[[#This Row],[pasted JSON metabolite keys and values from GSM biomass rxn]],":"),CHAR(34),"")</f>
        <v>trnaser_c</v>
      </c>
      <c r="C43" t="str">
        <f>_xlfn.TEXTBEFORE(mets2713[[#This Row],[name]],"_",-1)</f>
        <v>trnaser</v>
      </c>
      <c r="D43" t="str">
        <f>_xlfn.XLOOKUP(mets2713[[#This Row],[name w/o location]],metaboliteInfo[name w/o location],metaboliteInfo[suggested category],"")</f>
        <v>ignore</v>
      </c>
      <c r="E43" s="37">
        <f>_xlfn.XLOOKUP(mets2713[[#This Row],[name w/o location]],metaboliteInfo[name w/o location],metaboliteInfo[MW for biomass normalization (g/mol)],0)</f>
        <v>0</v>
      </c>
      <c r="F43" s="37">
        <f>_xlfn.NUMBERVALUE(SUBSTITUTE(_xlfn.TEXTAFTER(mets2713[[#This Row],[pasted JSON metabolite keys and values from GSM biomass rxn]],":"),",",""))</f>
        <v>0.202075</v>
      </c>
      <c r="G43" s="37" cm="1">
        <f t="array" ref="G4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0.202075</v>
      </c>
      <c r="H43" s="37">
        <f>mets2713[[#This Row],[coeff. w/o GAM]]</f>
        <v>0.202075</v>
      </c>
      <c r="I43" s="72">
        <f t="shared" si="2"/>
        <v>0.20553452938642131</v>
      </c>
      <c r="J43" s="37" cm="1">
        <f t="array" ref="J4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0.20553452938642131</v>
      </c>
      <c r="K43" t="str" cm="1">
        <f t="array" ref="K43">"BIOSYN-"&amp;_xlfn.IFS(IFERROR(MATCH(mets2713[[#This Row],[category]],{0,"0",""},0),0)&gt;0,mets2713[[#This Row],[name]],TRUE,mets2713[[#This Row],[category]]&amp;"-"&amp;mets2713[[#This Row],[name]])</f>
        <v>BIOSYN-ignore-trnaser_c</v>
      </c>
      <c r="L43" s="73" t="str" cm="1">
        <f t="array" ref="L4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3" s="73" cm="1">
        <f t="array" ref="M4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0.27007335260006604</v>
      </c>
      <c r="N43" s="73"/>
      <c r="O43" s="73"/>
      <c r="P43" s="73"/>
      <c r="Q43" s="73"/>
      <c r="R43" s="73"/>
      <c r="S43" s="73"/>
      <c r="T43" s="73"/>
      <c r="U43" s="73"/>
      <c r="V43" s="73"/>
      <c r="AB43" t="str">
        <v>BIOSYN-COFACTOR-nadph_c</v>
      </c>
      <c r="AC43" t="str">
        <v>MET-nadph_c --&gt; 0.741389 BIO-nadph_c</v>
      </c>
    </row>
    <row r="44" spans="1:29" ht="16" x14ac:dyDescent="0.2">
      <c r="A44" s="71" t="s">
        <v>426</v>
      </c>
      <c r="B44" t="str">
        <f>SUBSTITUTE(_xlfn.TEXTBEFORE(mets2713[[#This Row],[pasted JSON metabolite keys and values from GSM biomass rxn]],":"),CHAR(34),"")</f>
        <v>trnathr_c</v>
      </c>
      <c r="C44" t="str">
        <f>_xlfn.TEXTBEFORE(mets2713[[#This Row],[name]],"_",-1)</f>
        <v>trnathr</v>
      </c>
      <c r="D44" t="str">
        <f>_xlfn.XLOOKUP(mets2713[[#This Row],[name w/o location]],metaboliteInfo[name w/o location],metaboliteInfo[suggested category],"")</f>
        <v>ignore</v>
      </c>
      <c r="E44" s="37">
        <f>_xlfn.XLOOKUP(mets2713[[#This Row],[name w/o location]],metaboliteInfo[name w/o location],metaboliteInfo[MW for biomass normalization (g/mol)],0)</f>
        <v>0</v>
      </c>
      <c r="F44" s="37">
        <f>_xlfn.NUMBERVALUE(SUBSTITUTE(_xlfn.TEXTAFTER(mets2713[[#This Row],[pasted JSON metabolite keys and values from GSM biomass rxn]],":"),",",""))</f>
        <v>0.211174</v>
      </c>
      <c r="G44" s="37" cm="1">
        <f t="array" ref="G4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0.211174</v>
      </c>
      <c r="H44" s="37">
        <f>mets2713[[#This Row],[coeff. w/o GAM]]</f>
        <v>0.211174</v>
      </c>
      <c r="I44" s="72">
        <f t="shared" si="2"/>
        <v>0.21478930450896019</v>
      </c>
      <c r="J44" s="37" cm="1">
        <f t="array" ref="J4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0.21478930450896019</v>
      </c>
      <c r="K44" t="str" cm="1">
        <f t="array" ref="K44">"BIOSYN-"&amp;_xlfn.IFS(IFERROR(MATCH(mets2713[[#This Row],[category]],{0,"0",""},0),0)&gt;0,mets2713[[#This Row],[name]],TRUE,mets2713[[#This Row],[category]]&amp;"-"&amp;mets2713[[#This Row],[name]])</f>
        <v>BIOSYN-ignore-trnathr_c</v>
      </c>
      <c r="L44" s="73" t="str" cm="1">
        <f t="array" ref="L4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4" s="73" cm="1">
        <f t="array" ref="M4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0.28223417128277295</v>
      </c>
      <c r="N44" s="73"/>
      <c r="O44" s="73"/>
      <c r="P44" s="73"/>
      <c r="Q44" s="73"/>
      <c r="R44" s="73"/>
      <c r="S44" s="73"/>
      <c r="T44" s="73"/>
      <c r="U44" s="73"/>
      <c r="V44" s="73"/>
      <c r="AB44" t="str">
        <v>BIOSYN-COFACTOR-ribflv_c</v>
      </c>
      <c r="AC44" t="str">
        <v>MET-ribflv_c --&gt; 0.375356 BIO-ribflv_c</v>
      </c>
    </row>
    <row r="45" spans="1:29" ht="16" x14ac:dyDescent="0.2">
      <c r="A45" s="71" t="s">
        <v>427</v>
      </c>
      <c r="B45" t="str">
        <f>SUBSTITUTE(_xlfn.TEXTBEFORE(mets2713[[#This Row],[pasted JSON metabolite keys and values from GSM biomass rxn]],":"),CHAR(34),"")</f>
        <v>trnatrp_c</v>
      </c>
      <c r="C45" t="str">
        <f>_xlfn.TEXTBEFORE(mets2713[[#This Row],[name]],"_",-1)</f>
        <v>trnatrp</v>
      </c>
      <c r="D45" t="str">
        <f>_xlfn.XLOOKUP(mets2713[[#This Row],[name w/o location]],metaboliteInfo[name w/o location],metaboliteInfo[suggested category],"")</f>
        <v>ignore</v>
      </c>
      <c r="E45" s="37">
        <f>_xlfn.XLOOKUP(mets2713[[#This Row],[name w/o location]],metaboliteInfo[name w/o location],metaboliteInfo[MW for biomass normalization (g/mol)],0)</f>
        <v>0</v>
      </c>
      <c r="F45" s="37">
        <f>_xlfn.NUMBERVALUE(SUBSTITUTE(_xlfn.TEXTAFTER(mets2713[[#This Row],[pasted JSON metabolite keys and values from GSM biomass rxn]],":"),",",""))</f>
        <v>2.4643000000000002E-2</v>
      </c>
      <c r="G45" s="37" cm="1">
        <f t="array" ref="G4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2.4643000000000002E-2</v>
      </c>
      <c r="H45" s="37">
        <f>mets2713[[#This Row],[coeff. w/o GAM]]</f>
        <v>2.4643000000000002E-2</v>
      </c>
      <c r="I45" s="72">
        <f t="shared" si="2"/>
        <v>2.5064888816872848E-2</v>
      </c>
      <c r="J45" s="37" cm="1">
        <f t="array" ref="J4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2.5064888816872848E-2</v>
      </c>
      <c r="K45" t="str" cm="1">
        <f t="array" ref="K45">"BIOSYN-"&amp;_xlfn.IFS(IFERROR(MATCH(mets2713[[#This Row],[category]],{0,"0",""},0),0)&gt;0,mets2713[[#This Row],[name]],TRUE,mets2713[[#This Row],[category]]&amp;"-"&amp;mets2713[[#This Row],[name]])</f>
        <v>BIOSYN-ignore-trnatrp_c</v>
      </c>
      <c r="L45" s="73" t="str" cm="1">
        <f t="array" ref="L4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5" s="73" cm="1">
        <f t="array" ref="M4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3.2935383536426714E-2</v>
      </c>
      <c r="N45" s="73"/>
      <c r="O45" s="73"/>
      <c r="P45" s="73"/>
      <c r="Q45" s="73"/>
      <c r="R45" s="73"/>
      <c r="S45" s="73"/>
      <c r="T45" s="73"/>
      <c r="U45" s="73"/>
      <c r="V45" s="73"/>
      <c r="AB45" t="str">
        <v>BIOSYN-COFACTOR-thf_c</v>
      </c>
      <c r="AC45" t="str">
        <v>MET-thf_c --&gt; 0.443413 BIO-thf_c</v>
      </c>
    </row>
    <row r="46" spans="1:29" ht="16" x14ac:dyDescent="0.2">
      <c r="A46" s="71" t="s">
        <v>428</v>
      </c>
      <c r="B46" t="str">
        <f>SUBSTITUTE(_xlfn.TEXTBEFORE(mets2713[[#This Row],[pasted JSON metabolite keys and values from GSM biomass rxn]],":"),CHAR(34),"")</f>
        <v>trnatyr_c</v>
      </c>
      <c r="C46" t="str">
        <f>_xlfn.TEXTBEFORE(mets2713[[#This Row],[name]],"_",-1)</f>
        <v>trnatyr</v>
      </c>
      <c r="D46" t="str">
        <f>_xlfn.XLOOKUP(mets2713[[#This Row],[name w/o location]],metaboliteInfo[name w/o location],metaboliteInfo[suggested category],"")</f>
        <v>ignore</v>
      </c>
      <c r="E46" s="37">
        <f>_xlfn.XLOOKUP(mets2713[[#This Row],[name w/o location]],metaboliteInfo[name w/o location],metaboliteInfo[MW for biomass normalization (g/mol)],0)</f>
        <v>0</v>
      </c>
      <c r="F46" s="37">
        <f>_xlfn.NUMBERVALUE(SUBSTITUTE(_xlfn.TEXTAFTER(mets2713[[#This Row],[pasted JSON metabolite keys and values from GSM biomass rxn]],":"),",",""))</f>
        <v>7.4309E-2</v>
      </c>
      <c r="G46" s="37" cm="1">
        <f t="array" ref="G4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7.4309E-2</v>
      </c>
      <c r="H46" s="37">
        <f>mets2713[[#This Row],[coeff. w/o GAM]]</f>
        <v>7.4309E-2</v>
      </c>
      <c r="I46" s="72">
        <f t="shared" si="2"/>
        <v>7.5581172060747645E-2</v>
      </c>
      <c r="J46" s="37" cm="1">
        <f t="array" ref="J4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7.5581172060747645E-2</v>
      </c>
      <c r="K46" t="str" cm="1">
        <f t="array" ref="K46">"BIOSYN-"&amp;_xlfn.IFS(IFERROR(MATCH(mets2713[[#This Row],[category]],{0,"0",""},0),0)&gt;0,mets2713[[#This Row],[name]],TRUE,mets2713[[#This Row],[category]]&amp;"-"&amp;mets2713[[#This Row],[name]])</f>
        <v>BIOSYN-ignore-trnatyr_c</v>
      </c>
      <c r="L46" s="73" t="str" cm="1">
        <f t="array" ref="L4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6" s="73" cm="1">
        <f t="array" ref="M4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9.9314020825724644E-2</v>
      </c>
      <c r="N46" s="73"/>
      <c r="O46" s="73"/>
      <c r="P46" s="73"/>
      <c r="Q46" s="73"/>
      <c r="R46" s="73"/>
      <c r="S46" s="73"/>
      <c r="T46" s="73"/>
      <c r="U46" s="73"/>
      <c r="V46" s="73"/>
      <c r="AB46" t="str">
        <v>BIOSYN-COFACTOR-thmpp_c</v>
      </c>
      <c r="AC46" t="str">
        <v>MET-thmpp_c --&gt; 0.422291 BIO-thmpp_c</v>
      </c>
    </row>
    <row r="47" spans="1:29" ht="16" x14ac:dyDescent="0.2">
      <c r="A47" s="71" t="s">
        <v>429</v>
      </c>
      <c r="B47" t="str">
        <f>SUBSTITUTE(_xlfn.TEXTBEFORE(mets2713[[#This Row],[pasted JSON metabolite keys and values from GSM biomass rxn]],":"),CHAR(34),"")</f>
        <v>trnaval_c</v>
      </c>
      <c r="C47" t="str">
        <f>_xlfn.TEXTBEFORE(mets2713[[#This Row],[name]],"_",-1)</f>
        <v>trnaval</v>
      </c>
      <c r="D47" t="str">
        <f>_xlfn.XLOOKUP(mets2713[[#This Row],[name w/o location]],metaboliteInfo[name w/o location],metaboliteInfo[suggested category],"")</f>
        <v>ignore</v>
      </c>
      <c r="E47" s="37">
        <f>_xlfn.XLOOKUP(mets2713[[#This Row],[name w/o location]],metaboliteInfo[name w/o location],metaboliteInfo[MW for biomass normalization (g/mol)],0)</f>
        <v>0</v>
      </c>
      <c r="F47" s="37">
        <f>_xlfn.NUMBERVALUE(SUBSTITUTE(_xlfn.TEXTAFTER(mets2713[[#This Row],[pasted JSON metabolite keys and values from GSM biomass rxn]],":"),",",""))</f>
        <v>0.27789999999999998</v>
      </c>
      <c r="G47" s="37" cm="1">
        <f t="array" ref="G4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0.27789999999999998</v>
      </c>
      <c r="H47" s="37">
        <f>mets2713[[#This Row],[coeff. w/o GAM]]</f>
        <v>0.27789999999999998</v>
      </c>
      <c r="I47" s="72">
        <f t="shared" si="2"/>
        <v>0.28265765540757876</v>
      </c>
      <c r="J47" s="37" cm="1">
        <f t="array" ref="J4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0.28265765540757876</v>
      </c>
      <c r="K47" t="str" cm="1">
        <f t="array" ref="K47">"BIOSYN-"&amp;_xlfn.IFS(IFERROR(MATCH(mets2713[[#This Row],[category]],{0,"0",""},0),0)&gt;0,mets2713[[#This Row],[name]],TRUE,mets2713[[#This Row],[category]]&amp;"-"&amp;mets2713[[#This Row],[name]])</f>
        <v>BIOSYN-ignore-trnaval_c</v>
      </c>
      <c r="L47" s="73" t="str" cm="1">
        <f t="array" ref="L4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7" s="73" cm="1">
        <f t="array" ref="M4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0.37141350828929037</v>
      </c>
      <c r="N47" s="73"/>
      <c r="O47" s="73"/>
      <c r="P47" s="73"/>
      <c r="Q47" s="73"/>
      <c r="R47" s="73"/>
      <c r="S47" s="73"/>
      <c r="T47" s="73"/>
      <c r="U47" s="73"/>
      <c r="V47" s="73"/>
      <c r="AB47" t="str">
        <v>BIOSYN-DNA-datp_c</v>
      </c>
      <c r="AC47" t="str">
        <v>MET-datp_c --&gt; MET-ppi_c + 0.312199 BIO-datp_c</v>
      </c>
    </row>
    <row r="48" spans="1:29" ht="16" x14ac:dyDescent="0.2">
      <c r="A48" s="71" t="s">
        <v>430</v>
      </c>
      <c r="B48" t="str">
        <f>SUBSTITUTE(_xlfn.TEXTBEFORE(mets2713[[#This Row],[pasted JSON metabolite keys and values from GSM biomass rxn]],":"),CHAR(34),"")</f>
        <v>ergst161_rm</v>
      </c>
      <c r="C48" t="str">
        <f>_xlfn.TEXTBEFORE(mets2713[[#This Row],[name]],"_",-1)</f>
        <v>ergst161</v>
      </c>
      <c r="D48" t="str">
        <f>_xlfn.XLOOKUP(mets2713[[#This Row],[name w/o location]],metaboliteInfo[name w/o location],metaboliteInfo[suggested category],"")</f>
        <v>LIPID</v>
      </c>
      <c r="E48" s="37">
        <f>_xlfn.XLOOKUP(mets2713[[#This Row],[name w/o location]],metaboliteInfo[name w/o location],metaboliteInfo[MW for biomass normalization (g/mol)],0)</f>
        <v>633.04128000000003</v>
      </c>
      <c r="F48" s="37">
        <f>_xlfn.NUMBERVALUE(SUBSTITUTE(_xlfn.TEXTAFTER(mets2713[[#This Row],[pasted JSON metabolite keys and values from GSM biomass rxn]],":"),",",""))</f>
        <v>-6.1549999999999999E-3</v>
      </c>
      <c r="G48" s="37" cm="1">
        <f t="array" ref="G4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-6.1549999999999999E-3</v>
      </c>
      <c r="H48" s="37">
        <f>mets2713[[#This Row],[coeff. w/o GAM]]</f>
        <v>-6.1549999999999999E-3</v>
      </c>
      <c r="I48" s="72">
        <f t="shared" si="2"/>
        <v>-6.260373764064942E-3</v>
      </c>
      <c r="J48" s="37" cm="1">
        <f t="array" ref="J4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-6.260373764064942E-3</v>
      </c>
      <c r="K48" t="str" cm="1">
        <f t="array" ref="K48">"BIOSYN-"&amp;_xlfn.IFS(IFERROR(MATCH(mets2713[[#This Row],[category]],{0,"0",""},0),0)&gt;0,mets2713[[#This Row],[name]],TRUE,mets2713[[#This Row],[category]]&amp;"-"&amp;mets2713[[#This Row],[name]])</f>
        <v>BIOSYN-LIPID-ergst161_rm</v>
      </c>
      <c r="L48" s="73" t="str" cm="1">
        <f t="array" ref="L4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MET-ergst161_rm --&gt; 0.633041 BIO-ergst161_rm</v>
      </c>
      <c r="M48" s="73" cm="1">
        <f t="array" ref="M4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-8.1719454162267372E-4</v>
      </c>
      <c r="N48" s="73"/>
      <c r="O48" s="73"/>
      <c r="P48" s="73"/>
      <c r="Q48" s="73"/>
      <c r="R48" s="73"/>
      <c r="S48" s="73"/>
      <c r="T48" s="73"/>
      <c r="U48" s="73"/>
      <c r="V48" s="73"/>
      <c r="AB48" t="str">
        <v>BIOSYN-DNA-dctp_c</v>
      </c>
      <c r="AC48" t="str">
        <v>MET-dctp_c --&gt; MET-ppi_c + 0.288174 BIO-dctp_c</v>
      </c>
    </row>
    <row r="49" spans="1:29" ht="16" x14ac:dyDescent="0.2">
      <c r="A49" s="71" t="s">
        <v>431</v>
      </c>
      <c r="B49" t="str">
        <f>SUBSTITUTE(_xlfn.TEXTBEFORE(mets2713[[#This Row],[pasted JSON metabolite keys and values from GSM biomass rxn]],":"),CHAR(34),"")</f>
        <v>ergst181_rm</v>
      </c>
      <c r="C49" t="str">
        <f>_xlfn.TEXTBEFORE(mets2713[[#This Row],[name]],"_",-1)</f>
        <v>ergst181</v>
      </c>
      <c r="D49" t="str">
        <f>_xlfn.XLOOKUP(mets2713[[#This Row],[name w/o location]],metaboliteInfo[name w/o location],metaboliteInfo[suggested category],"")</f>
        <v>LIPID</v>
      </c>
      <c r="E49" s="37">
        <f>_xlfn.XLOOKUP(mets2713[[#This Row],[name w/o location]],metaboliteInfo[name w/o location],metaboliteInfo[MW for biomass normalization (g/mol)],0)</f>
        <v>661.09443999999996</v>
      </c>
      <c r="F49" s="37">
        <f>_xlfn.NUMBERVALUE(SUBSTITUTE(_xlfn.TEXTAFTER(mets2713[[#This Row],[pasted JSON metabolite keys and values from GSM biomass rxn]],":"),",",""))</f>
        <v>-2.258E-3</v>
      </c>
      <c r="G49" s="37" cm="1">
        <f t="array" ref="G4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-2.258E-3</v>
      </c>
      <c r="H49" s="37">
        <f>mets2713[[#This Row],[coeff. w/o GAM]]</f>
        <v>-2.258E-3</v>
      </c>
      <c r="I49" s="72">
        <f t="shared" si="2"/>
        <v>-2.2966570201882436E-3</v>
      </c>
      <c r="J49" s="37" cm="1">
        <f t="array" ref="J4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-2.2966570201882436E-3</v>
      </c>
      <c r="K49" t="str" cm="1">
        <f t="array" ref="K49">"BIOSYN-"&amp;_xlfn.IFS(IFERROR(MATCH(mets2713[[#This Row],[category]],{0,"0",""},0),0)&gt;0,mets2713[[#This Row],[name]],TRUE,mets2713[[#This Row],[category]]&amp;"-"&amp;mets2713[[#This Row],[name]])</f>
        <v>BIOSYN-LIPID-ergst181_rm</v>
      </c>
      <c r="L49" s="73" t="str" cm="1">
        <f t="array" ref="L4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MET-ergst181_rm --&gt; 0.661094 BIO-ergst181_rm</v>
      </c>
      <c r="M49" s="73" cm="1">
        <f t="array" ref="M4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-2.9979289601689637E-4</v>
      </c>
      <c r="N49" s="73"/>
      <c r="O49" s="73"/>
      <c r="P49" s="73"/>
      <c r="Q49" s="73"/>
      <c r="R49" s="73"/>
      <c r="S49" s="73"/>
      <c r="T49" s="73"/>
      <c r="U49" s="73"/>
      <c r="V49" s="73"/>
      <c r="AB49" t="str">
        <v>BIOSYN-DNA-dgtp_c</v>
      </c>
      <c r="AC49" t="str">
        <v>MET-dgtp_c --&gt; MET-ppi_c + 0.328198 BIO-dgtp_c</v>
      </c>
    </row>
    <row r="50" spans="1:29" ht="16" x14ac:dyDescent="0.2">
      <c r="A50" s="71" t="s">
        <v>432</v>
      </c>
      <c r="B50" t="str">
        <f>SUBSTITUTE(_xlfn.TEXTBEFORE(mets2713[[#This Row],[pasted JSON metabolite keys and values from GSM biomass rxn]],":"),CHAR(34),"")</f>
        <v>ergst_c</v>
      </c>
      <c r="C50" t="str">
        <f>_xlfn.TEXTBEFORE(mets2713[[#This Row],[name]],"_",-1)</f>
        <v>ergst</v>
      </c>
      <c r="D50" t="str">
        <f>_xlfn.XLOOKUP(mets2713[[#This Row],[name w/o location]],metaboliteInfo[name w/o location],metaboliteInfo[suggested category],"")</f>
        <v>LIPID</v>
      </c>
      <c r="E50" s="37">
        <f>_xlfn.XLOOKUP(mets2713[[#This Row],[name w/o location]],metaboliteInfo[name w/o location],metaboliteInfo[MW for biomass normalization (g/mol)],0)</f>
        <v>396.648359999999</v>
      </c>
      <c r="F50" s="37">
        <f>_xlfn.NUMBERVALUE(SUBSTITUTE(_xlfn.TEXTAFTER(mets2713[[#This Row],[pasted JSON metabolite keys and values from GSM biomass rxn]],":"),",",""))</f>
        <v>-3.286E-2</v>
      </c>
      <c r="G50" s="37" cm="1">
        <f t="array" ref="G5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-3.286E-2</v>
      </c>
      <c r="H50" s="37">
        <f>mets2713[[#This Row],[coeff. w/o GAM]]</f>
        <v>-3.286E-2</v>
      </c>
      <c r="I50" s="72">
        <f t="shared" si="2"/>
        <v>-3.3422564075901544E-2</v>
      </c>
      <c r="J50" s="37" cm="1">
        <f t="array" ref="J5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-3.3422564075901544E-2</v>
      </c>
      <c r="K50" t="str" cm="1">
        <f t="array" ref="K50">"BIOSYN-"&amp;_xlfn.IFS(IFERROR(MATCH(mets2713[[#This Row],[category]],{0,"0",""},0),0)&gt;0,mets2713[[#This Row],[name]],TRUE,mets2713[[#This Row],[category]]&amp;"-"&amp;mets2713[[#This Row],[name]])</f>
        <v>BIOSYN-LIPID-ergst_c</v>
      </c>
      <c r="L50" s="73" t="str" cm="1">
        <f t="array" ref="L5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MET-ergst_c --&gt; 0.396648 BIO-ergst_c</v>
      </c>
      <c r="M50" s="73" cm="1">
        <f t="array" ref="M5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-4.3627965292804315E-3</v>
      </c>
      <c r="N50" s="73"/>
      <c r="O50" s="73"/>
      <c r="P50" s="73"/>
      <c r="Q50" s="73"/>
      <c r="R50" s="73"/>
      <c r="S50" s="73"/>
      <c r="T50" s="73"/>
      <c r="U50" s="73"/>
      <c r="V50" s="73"/>
      <c r="AB50" t="str">
        <v>BIOSYN-DNA-dttp_c</v>
      </c>
      <c r="AC50" t="str">
        <v>MET-dttp_c --&gt; MET-ppi_c + 0.303185 BIO-dttp_c</v>
      </c>
    </row>
    <row r="51" spans="1:29" ht="16" x14ac:dyDescent="0.2">
      <c r="A51" s="71" t="s">
        <v>433</v>
      </c>
      <c r="B51" t="str">
        <f>SUBSTITUTE(_xlfn.TEXTBEFORE(mets2713[[#This Row],[pasted JSON metabolite keys and values from GSM biomass rxn]],":"),CHAR(34),"")</f>
        <v>glycogen_c</v>
      </c>
      <c r="C51" t="str">
        <f>_xlfn.TEXTBEFORE(mets2713[[#This Row],[name]],"_",-1)</f>
        <v>glycogen</v>
      </c>
      <c r="D51" t="str">
        <f>_xlfn.XLOOKUP(mets2713[[#This Row],[name w/o location]],metaboliteInfo[name w/o location],metaboliteInfo[suggested category],"")</f>
        <v>LIPID</v>
      </c>
      <c r="E51" s="37">
        <f>_xlfn.XLOOKUP(mets2713[[#This Row],[name w/o location]],metaboliteInfo[name w/o location],metaboliteInfo[MW for biomass normalization (g/mol)],0)</f>
        <v>162.14060000000001</v>
      </c>
      <c r="F51" s="37">
        <f>_xlfn.NUMBERVALUE(SUBSTITUTE(_xlfn.TEXTAFTER(mets2713[[#This Row],[pasted JSON metabolite keys and values from GSM biomass rxn]],":"),",",""))</f>
        <v>-0.46678599999999998</v>
      </c>
      <c r="G51" s="37" cm="1">
        <f t="array" ref="G5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-0.46678599999999998</v>
      </c>
      <c r="H51" s="37">
        <f>mets2713[[#This Row],[coeff. w/o GAM]]</f>
        <v>-0.46678599999999998</v>
      </c>
      <c r="I51" s="72">
        <f t="shared" si="2"/>
        <v>-0.47477738876243991</v>
      </c>
      <c r="J51" s="37" cm="1">
        <f t="array" ref="J5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-0.47477738876243991</v>
      </c>
      <c r="K51" t="str" cm="1">
        <f t="array" ref="K51">"BIOSYN-"&amp;_xlfn.IFS(IFERROR(MATCH(mets2713[[#This Row],[category]],{0,"0",""},0),0)&gt;0,mets2713[[#This Row],[name]],TRUE,mets2713[[#This Row],[category]]&amp;"-"&amp;mets2713[[#This Row],[name]])</f>
        <v>BIOSYN-LIPID-glycogen_c</v>
      </c>
      <c r="L51" s="73" t="str" cm="1">
        <f t="array" ref="L5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MET-glycogen_c --&gt; 0.162141 BIO-glycogen_c</v>
      </c>
      <c r="M51" s="73" cm="1">
        <f t="array" ref="M5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-6.1974812559850739E-2</v>
      </c>
      <c r="N51" s="73"/>
      <c r="O51" s="73"/>
      <c r="P51" s="73"/>
      <c r="Q51" s="73"/>
      <c r="R51" s="73"/>
      <c r="S51" s="73"/>
      <c r="T51" s="73"/>
      <c r="U51" s="73"/>
      <c r="V51" s="73"/>
      <c r="AB51" t="str">
        <v>BIOSYN-LIPID-ergst_c</v>
      </c>
      <c r="AC51" t="str">
        <v>MET-ergst_c --&gt; 0.396648 BIO-ergst_c</v>
      </c>
    </row>
    <row r="52" spans="1:29" ht="16" x14ac:dyDescent="0.2">
      <c r="A52" s="71" t="s">
        <v>434</v>
      </c>
      <c r="B52" t="str">
        <f>SUBSTITUTE(_xlfn.TEXTBEFORE(mets2713[[#This Row],[pasted JSON metabolite keys and values from GSM biomass rxn]],":"),CHAR(34),"")</f>
        <v>hdca_c</v>
      </c>
      <c r="C52" t="str">
        <f>_xlfn.TEXTBEFORE(mets2713[[#This Row],[name]],"_",-1)</f>
        <v>hdca</v>
      </c>
      <c r="D52" t="str">
        <f>_xlfn.XLOOKUP(mets2713[[#This Row],[name w/o location]],metaboliteInfo[name w/o location],metaboliteInfo[suggested category],"")</f>
        <v>LIPID</v>
      </c>
      <c r="E52" s="37">
        <f>_xlfn.XLOOKUP(mets2713[[#This Row],[name w/o location]],metaboliteInfo[name w/o location],metaboliteInfo[MW for biomass normalization (g/mol)],0)</f>
        <v>255.41533999999999</v>
      </c>
      <c r="F52" s="37">
        <f>_xlfn.NUMBERVALUE(SUBSTITUTE(_xlfn.TEXTAFTER(mets2713[[#This Row],[pasted JSON metabolite keys and values from GSM biomass rxn]],":"),",",""))</f>
        <v>-3.4600000000000001E-4</v>
      </c>
      <c r="G52" s="37" cm="1">
        <f t="array" ref="G5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-3.4600000000000001E-4</v>
      </c>
      <c r="H52" s="37">
        <f>mets2713[[#This Row],[coeff. w/o GAM]]</f>
        <v>-3.4600000000000001E-4</v>
      </c>
      <c r="I52" s="72">
        <f t="shared" si="2"/>
        <v>-3.5192352922282206E-4</v>
      </c>
      <c r="J52" s="37" cm="1">
        <f t="array" ref="J5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-3.5192352922282206E-4</v>
      </c>
      <c r="K52" t="str" cm="1">
        <f t="array" ref="K52">"BIOSYN-"&amp;_xlfn.IFS(IFERROR(MATCH(mets2713[[#This Row],[category]],{0,"0",""},0),0)&gt;0,mets2713[[#This Row],[name]],TRUE,mets2713[[#This Row],[category]]&amp;"-"&amp;mets2713[[#This Row],[name]])</f>
        <v>BIOSYN-LIPID-hdca_c</v>
      </c>
      <c r="L52" s="73" t="str" cm="1">
        <f t="array" ref="L5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MET-hdca_c --&gt; 0.255415 BIO-hdca_c</v>
      </c>
      <c r="M52" s="73" cm="1">
        <f t="array" ref="M5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-4.5938149699666135E-5</v>
      </c>
      <c r="N52" s="73"/>
      <c r="O52" s="73"/>
      <c r="P52" s="73"/>
      <c r="Q52" s="73"/>
      <c r="R52" s="73"/>
      <c r="S52" s="73"/>
      <c r="T52" s="73"/>
      <c r="U52" s="73"/>
      <c r="V52" s="73"/>
      <c r="AB52" t="str">
        <v>BIOSYN-LIPID-ergst161_rm</v>
      </c>
      <c r="AC52" t="str">
        <v>MET-ergst161_rm --&gt; 0.633041 BIO-ergst161_rm</v>
      </c>
    </row>
    <row r="53" spans="1:29" ht="16" x14ac:dyDescent="0.2">
      <c r="A53" s="71" t="s">
        <v>435</v>
      </c>
      <c r="B53" t="str">
        <f>SUBSTITUTE(_xlfn.TEXTBEFORE(mets2713[[#This Row],[pasted JSON metabolite keys and values from GSM biomass rxn]],":"),CHAR(34),"")</f>
        <v>hdcea_c</v>
      </c>
      <c r="C53" t="str">
        <f>_xlfn.TEXTBEFORE(mets2713[[#This Row],[name]],"_",-1)</f>
        <v>hdcea</v>
      </c>
      <c r="D53" t="str">
        <f>_xlfn.XLOOKUP(mets2713[[#This Row],[name w/o location]],metaboliteInfo[name w/o location],metaboliteInfo[suggested category],"")</f>
        <v>LIPID</v>
      </c>
      <c r="E53" s="37">
        <f>_xlfn.XLOOKUP(mets2713[[#This Row],[name w/o location]],metaboliteInfo[name w/o location],metaboliteInfo[MW for biomass normalization (g/mol)],0)</f>
        <v>253.39946</v>
      </c>
      <c r="F53" s="37">
        <f>_xlfn.NUMBERVALUE(SUBSTITUTE(_xlfn.TEXTAFTER(mets2713[[#This Row],[pasted JSON metabolite keys and values from GSM biomass rxn]],":"),",",""))</f>
        <v>-1.0150000000000001E-3</v>
      </c>
      <c r="G53" s="37" cm="1">
        <f t="array" ref="G5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-1.0150000000000001E-3</v>
      </c>
      <c r="H53" s="37">
        <f>mets2713[[#This Row],[coeff. w/o GAM]]</f>
        <v>-1.0150000000000001E-3</v>
      </c>
      <c r="I53" s="72">
        <f t="shared" si="2"/>
        <v>-1.0323768270553886E-3</v>
      </c>
      <c r="J53" s="37" cm="1">
        <f t="array" ref="J5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-1.0323768270553886E-3</v>
      </c>
      <c r="K53" t="str" cm="1">
        <f t="array" ref="K53">"BIOSYN-"&amp;_xlfn.IFS(IFERROR(MATCH(mets2713[[#This Row],[category]],{0,"0",""},0),0)&gt;0,mets2713[[#This Row],[name]],TRUE,mets2713[[#This Row],[category]]&amp;"-"&amp;mets2713[[#This Row],[name]])</f>
        <v>BIOSYN-LIPID-hdcea_c</v>
      </c>
      <c r="L53" s="73" t="str" cm="1">
        <f t="array" ref="L5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MET-hdcea_c --&gt; 0.253399 BIO-hdcea_c</v>
      </c>
      <c r="M53" s="73" cm="1">
        <f t="array" ref="M5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-1.347607570669397E-4</v>
      </c>
      <c r="N53" s="73"/>
      <c r="O53" s="73"/>
      <c r="P53" s="73"/>
      <c r="Q53" s="73"/>
      <c r="R53" s="73"/>
      <c r="S53" s="73"/>
      <c r="T53" s="73"/>
      <c r="U53" s="73"/>
      <c r="V53" s="73"/>
      <c r="AB53" t="str">
        <v>BIOSYN-LIPID-ergst181_rm</v>
      </c>
      <c r="AC53" t="str">
        <v>MET-ergst181_rm --&gt; 0.661094 BIO-ergst181_rm</v>
      </c>
    </row>
    <row r="54" spans="1:29" ht="16" x14ac:dyDescent="0.2">
      <c r="A54" s="71" t="s">
        <v>436</v>
      </c>
      <c r="B54" t="str">
        <f>SUBSTITUTE(_xlfn.TEXTBEFORE(mets2713[[#This Row],[pasted JSON metabolite keys and values from GSM biomass rxn]],":"),CHAR(34),"")</f>
        <v>ipc_g</v>
      </c>
      <c r="C54" t="str">
        <f>_xlfn.TEXTBEFORE(mets2713[[#This Row],[name]],"_",-1)</f>
        <v>ipc</v>
      </c>
      <c r="D54" t="str">
        <f>_xlfn.XLOOKUP(mets2713[[#This Row],[name w/o location]],metaboliteInfo[name w/o location],metaboliteInfo[suggested category],"")</f>
        <v>LIPID</v>
      </c>
      <c r="E54" s="37">
        <f>_xlfn.XLOOKUP(mets2713[[#This Row],[name w/o location]],metaboliteInfo[name w/o location],metaboliteInfo[MW for biomass normalization (g/mol)],0)</f>
        <v>915.26344200000005</v>
      </c>
      <c r="F54" s="37">
        <f>_xlfn.NUMBERVALUE(SUBSTITUTE(_xlfn.TEXTAFTER(mets2713[[#This Row],[pasted JSON metabolite keys and values from GSM biomass rxn]],":"),",",""))</f>
        <v>-4.7540000000000004E-3</v>
      </c>
      <c r="G54" s="37" cm="1">
        <f t="array" ref="G5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-4.7540000000000004E-3</v>
      </c>
      <c r="H54" s="37">
        <f>mets2713[[#This Row],[coeff. w/o GAM]]</f>
        <v>-4.7540000000000004E-3</v>
      </c>
      <c r="I54" s="72">
        <f t="shared" si="2"/>
        <v>-4.8353886067205093E-3</v>
      </c>
      <c r="J54" s="37" cm="1">
        <f t="array" ref="J5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-4.8353886067205093E-3</v>
      </c>
      <c r="K54" t="str" cm="1">
        <f t="array" ref="K54">"BIOSYN-"&amp;_xlfn.IFS(IFERROR(MATCH(mets2713[[#This Row],[category]],{0,"0",""},0),0)&gt;0,mets2713[[#This Row],[name]],TRUE,mets2713[[#This Row],[category]]&amp;"-"&amp;mets2713[[#This Row],[name]])</f>
        <v>BIOSYN-LIPID-ipc_g</v>
      </c>
      <c r="L54" s="73" t="str" cm="1">
        <f t="array" ref="L5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MET-ipc_g --&gt; 0.915263 BIO-ipc_g</v>
      </c>
      <c r="M54" s="73" cm="1">
        <f t="array" ref="M5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-6.3118486610466132E-4</v>
      </c>
      <c r="N54" s="73"/>
      <c r="O54" s="73"/>
      <c r="P54" s="73"/>
      <c r="Q54" s="73"/>
      <c r="R54" s="73"/>
      <c r="S54" s="73"/>
      <c r="T54" s="73"/>
      <c r="U54" s="73"/>
      <c r="V54" s="73"/>
      <c r="AB54" t="str">
        <v>BIOSYN-LIPID-glycogen_c</v>
      </c>
      <c r="AC54" t="str">
        <v>MET-glycogen_c --&gt; 0.162141 BIO-glycogen_c</v>
      </c>
    </row>
    <row r="55" spans="1:29" ht="16" x14ac:dyDescent="0.2">
      <c r="A55" s="71" t="s">
        <v>437</v>
      </c>
      <c r="B55" t="str">
        <f>SUBSTITUTE(_xlfn.TEXTBEFORE(mets2713[[#This Row],[pasted JSON metabolite keys and values from GSM biomass rxn]],":"),CHAR(34),"")</f>
        <v>ocdca_c</v>
      </c>
      <c r="C55" t="str">
        <f>_xlfn.TEXTBEFORE(mets2713[[#This Row],[name]],"_",-1)</f>
        <v>ocdca</v>
      </c>
      <c r="D55" t="str">
        <f>_xlfn.XLOOKUP(mets2713[[#This Row],[name w/o location]],metaboliteInfo[name w/o location],metaboliteInfo[suggested category],"")</f>
        <v>LIPID</v>
      </c>
      <c r="E55" s="37">
        <f>_xlfn.XLOOKUP(mets2713[[#This Row],[name w/o location]],metaboliteInfo[name w/o location],metaboliteInfo[MW for biomass normalization (g/mol)],0)</f>
        <v>283.46850000000001</v>
      </c>
      <c r="F55" s="37">
        <f>_xlfn.NUMBERVALUE(SUBSTITUTE(_xlfn.TEXTAFTER(mets2713[[#This Row],[pasted JSON metabolite keys and values from GSM biomass rxn]],":"),",",""))</f>
        <v>-9.6000000000000002E-5</v>
      </c>
      <c r="G55" s="37" cm="1">
        <f t="array" ref="G5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-9.6000000000000002E-5</v>
      </c>
      <c r="H55" s="37">
        <f>mets2713[[#This Row],[coeff. w/o GAM]]</f>
        <v>-9.6000000000000002E-5</v>
      </c>
      <c r="I55" s="72">
        <f t="shared" si="2"/>
        <v>-9.7643522558933299E-5</v>
      </c>
      <c r="J55" s="37" cm="1">
        <f t="array" ref="J5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-9.7643522558933299E-5</v>
      </c>
      <c r="K55" t="str" cm="1">
        <f t="array" ref="K55">"BIOSYN-"&amp;_xlfn.IFS(IFERROR(MATCH(mets2713[[#This Row],[category]],{0,"0",""},0),0)&gt;0,mets2713[[#This Row],[name]],TRUE,mets2713[[#This Row],[category]]&amp;"-"&amp;mets2713[[#This Row],[name]])</f>
        <v>BIOSYN-LIPID-ocdca_c</v>
      </c>
      <c r="L55" s="73" t="str" cm="1">
        <f t="array" ref="L5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MET-ocdca_c --&gt; 0.283469 BIO-ocdca_c</v>
      </c>
      <c r="M55" s="73" cm="1">
        <f t="array" ref="M5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-1.2745845003375576E-5</v>
      </c>
      <c r="N55" s="73"/>
      <c r="O55" s="73"/>
      <c r="P55" s="73"/>
      <c r="Q55" s="73"/>
      <c r="R55" s="73"/>
      <c r="S55" s="73"/>
      <c r="T55" s="73"/>
      <c r="U55" s="73"/>
      <c r="V55" s="73"/>
      <c r="AB55" t="str">
        <v>BIOSYN-LIPID-hdca_c</v>
      </c>
      <c r="AC55" t="str">
        <v>MET-hdca_c --&gt; 0.255415 BIO-hdca_c</v>
      </c>
    </row>
    <row r="56" spans="1:29" ht="16" x14ac:dyDescent="0.2">
      <c r="A56" s="71" t="s">
        <v>438</v>
      </c>
      <c r="B56" t="str">
        <f>SUBSTITUTE(_xlfn.TEXTBEFORE(mets2713[[#This Row],[pasted JSON metabolite keys and values from GSM biomass rxn]],":"),CHAR(34),"")</f>
        <v>ocdcea_c</v>
      </c>
      <c r="C56" t="str">
        <f>_xlfn.TEXTBEFORE(mets2713[[#This Row],[name]],"_",-1)</f>
        <v>ocdcea</v>
      </c>
      <c r="D56" t="str">
        <f>_xlfn.XLOOKUP(mets2713[[#This Row],[name w/o location]],metaboliteInfo[name w/o location],metaboliteInfo[suggested category],"")</f>
        <v>LIPID</v>
      </c>
      <c r="E56" s="37">
        <f>_xlfn.XLOOKUP(mets2713[[#This Row],[name w/o location]],metaboliteInfo[name w/o location],metaboliteInfo[MW for biomass normalization (g/mol)],0)</f>
        <v>281.45262000000002</v>
      </c>
      <c r="F56" s="37">
        <f>_xlfn.NUMBERVALUE(SUBSTITUTE(_xlfn.TEXTAFTER(mets2713[[#This Row],[pasted JSON metabolite keys and values from GSM biomass rxn]],":"),",",""))</f>
        <v>-3.7199999999999999E-4</v>
      </c>
      <c r="G56" s="37" cm="1">
        <f t="array" ref="G5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-3.7199999999999999E-4</v>
      </c>
      <c r="H56" s="37">
        <f>mets2713[[#This Row],[coeff. w/o GAM]]</f>
        <v>-3.7199999999999999E-4</v>
      </c>
      <c r="I56" s="72">
        <f t="shared" si="2"/>
        <v>-3.7836864991586648E-4</v>
      </c>
      <c r="J56" s="37" cm="1">
        <f t="array" ref="J5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-3.7836864991586648E-4</v>
      </c>
      <c r="K56" t="str" cm="1">
        <f t="array" ref="K56">"BIOSYN-"&amp;_xlfn.IFS(IFERROR(MATCH(mets2713[[#This Row],[category]],{0,"0",""},0),0)&gt;0,mets2713[[#This Row],[name]],TRUE,mets2713[[#This Row],[category]]&amp;"-"&amp;mets2713[[#This Row],[name]])</f>
        <v>BIOSYN-LIPID-ocdcea_c</v>
      </c>
      <c r="L56" s="73" t="str" cm="1">
        <f t="array" ref="L5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MET-ocdcea_c --&gt; 0.281453 BIO-ocdcea_c</v>
      </c>
      <c r="M56" s="73" cm="1">
        <f t="array" ref="M5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-4.939014938808035E-5</v>
      </c>
      <c r="N56" s="73"/>
      <c r="O56" s="73"/>
      <c r="P56" s="73"/>
      <c r="Q56" s="73"/>
      <c r="R56" s="73"/>
      <c r="S56" s="73"/>
      <c r="T56" s="73"/>
      <c r="U56" s="73"/>
      <c r="V56" s="73"/>
      <c r="AB56" t="str">
        <v>BIOSYN-LIPID-hdcea_c</v>
      </c>
      <c r="AC56" t="str">
        <v>MET-hdcea_c --&gt; 0.253399 BIO-hdcea_c</v>
      </c>
    </row>
    <row r="57" spans="1:29" ht="16" x14ac:dyDescent="0.2">
      <c r="A57" s="71" t="s">
        <v>439</v>
      </c>
      <c r="B57" t="str">
        <f>SUBSTITUTE(_xlfn.TEXTBEFORE(mets2713[[#This Row],[pasted JSON metabolite keys and values from GSM biomass rxn]],":"),CHAR(34),"")</f>
        <v>pail_c</v>
      </c>
      <c r="C57" t="str">
        <f>_xlfn.TEXTBEFORE(mets2713[[#This Row],[name]],"_",-1)</f>
        <v>pail</v>
      </c>
      <c r="D57" t="str">
        <f>_xlfn.XLOOKUP(mets2713[[#This Row],[name w/o location]],metaboliteInfo[name w/o location],metaboliteInfo[suggested category],"")</f>
        <v>LIPID</v>
      </c>
      <c r="E57" s="37">
        <f>_xlfn.XLOOKUP(mets2713[[#This Row],[name w/o location]],metaboliteInfo[name w/o location],metaboliteInfo[MW for biomass normalization (g/mol)],0)</f>
        <v>862.14885442176001</v>
      </c>
      <c r="F57" s="37">
        <f>_xlfn.NUMBERVALUE(SUBSTITUTE(_xlfn.TEXTAFTER(mets2713[[#This Row],[pasted JSON metabolite keys and values from GSM biomass rxn]],":"),",",""))</f>
        <v>-8.5419999999999992E-3</v>
      </c>
      <c r="G57" s="37" cm="1">
        <f t="array" ref="G5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-8.5419999999999992E-3</v>
      </c>
      <c r="H57" s="37">
        <f>mets2713[[#This Row],[coeff. w/o GAM]]</f>
        <v>-8.5419999999999992E-3</v>
      </c>
      <c r="I57" s="72">
        <f t="shared" si="2"/>
        <v>-8.6882392676917511E-3</v>
      </c>
      <c r="J57" s="37" cm="1">
        <f t="array" ref="J5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-8.6882392676917511E-3</v>
      </c>
      <c r="K57" t="str" cm="1">
        <f t="array" ref="K57">"BIOSYN-"&amp;_xlfn.IFS(IFERROR(MATCH(mets2713[[#This Row],[category]],{0,"0",""},0),0)&gt;0,mets2713[[#This Row],[name]],TRUE,mets2713[[#This Row],[category]]&amp;"-"&amp;mets2713[[#This Row],[name]])</f>
        <v>BIOSYN-LIPID-pail_c</v>
      </c>
      <c r="L57" s="73" t="str" cm="1">
        <f t="array" ref="L5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MET-pail_c --&gt; 0.862149 BIO-pail_c</v>
      </c>
      <c r="M57" s="73" cm="1">
        <f t="array" ref="M5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-1.1341146668628558E-3</v>
      </c>
      <c r="N57" s="73"/>
      <c r="O57" s="73"/>
      <c r="P57" s="73"/>
      <c r="Q57" s="73"/>
      <c r="R57" s="73"/>
      <c r="S57" s="73"/>
      <c r="T57" s="73"/>
      <c r="U57" s="73"/>
      <c r="V57" s="73"/>
      <c r="AB57" t="str">
        <v>BIOSYN-LIPID-ipc_g</v>
      </c>
      <c r="AC57" t="str">
        <v>MET-ipc_g --&gt; 0.915263 BIO-ipc_g</v>
      </c>
    </row>
    <row r="58" spans="1:29" ht="16" x14ac:dyDescent="0.2">
      <c r="A58" s="71" t="s">
        <v>440</v>
      </c>
      <c r="B58" t="str">
        <f>SUBSTITUTE(_xlfn.TEXTBEFORE(mets2713[[#This Row],[pasted JSON metabolite keys and values from GSM biomass rxn]],":"),CHAR(34),"")</f>
        <v>pc_c</v>
      </c>
      <c r="C58" t="str">
        <f>_xlfn.TEXTBEFORE(mets2713[[#This Row],[name]],"_",-1)</f>
        <v>pc</v>
      </c>
      <c r="D58" t="str">
        <f>_xlfn.XLOOKUP(mets2713[[#This Row],[name w/o location]],metaboliteInfo[name w/o location],metaboliteInfo[suggested category],"")</f>
        <v>LIPID</v>
      </c>
      <c r="E58" s="37">
        <f>_xlfn.XLOOKUP(mets2713[[#This Row],[name w/o location]],metaboliteInfo[name w/o location],metaboliteInfo[MW for biomass normalization (g/mol)],0)</f>
        <v>786.16573442176002</v>
      </c>
      <c r="F58" s="37">
        <f>_xlfn.NUMBERVALUE(SUBSTITUTE(_xlfn.TEXTAFTER(mets2713[[#This Row],[pasted JSON metabolite keys and values from GSM biomass rxn]],":"),",",""))</f>
        <v>-3.1870999999999997E-2</v>
      </c>
      <c r="G58" s="37" cm="1">
        <f t="array" ref="G5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-3.1870999999999997E-2</v>
      </c>
      <c r="H58" s="37">
        <f>mets2713[[#This Row],[coeff. w/o GAM]]</f>
        <v>-3.1870999999999997E-2</v>
      </c>
      <c r="I58" s="72">
        <f t="shared" si="2"/>
        <v>-3.2416632369539192E-2</v>
      </c>
      <c r="J58" s="37" cm="1">
        <f t="array" ref="J5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-3.2416632369539192E-2</v>
      </c>
      <c r="K58" t="str" cm="1">
        <f t="array" ref="K58">"BIOSYN-"&amp;_xlfn.IFS(IFERROR(MATCH(mets2713[[#This Row],[category]],{0,"0",""},0),0)&gt;0,mets2713[[#This Row],[name]],TRUE,mets2713[[#This Row],[category]]&amp;"-"&amp;mets2713[[#This Row],[name]])</f>
        <v>BIOSYN-LIPID-pc_c</v>
      </c>
      <c r="L58" s="73" t="str" cm="1">
        <f t="array" ref="L5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MET-pc_c --&gt; 0.786166 BIO-pc_c</v>
      </c>
      <c r="M58" s="73" cm="1">
        <f t="array" ref="M5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-4.2314877719019052E-3</v>
      </c>
      <c r="N58" s="73"/>
      <c r="O58" s="73"/>
      <c r="P58" s="73"/>
      <c r="Q58" s="73"/>
      <c r="R58" s="73"/>
      <c r="S58" s="73"/>
      <c r="T58" s="73"/>
      <c r="U58" s="73"/>
      <c r="V58" s="73"/>
      <c r="AB58" t="str">
        <v>BIOSYN-LIPID-ocdca_c</v>
      </c>
      <c r="AC58" t="str">
        <v>MET-ocdca_c --&gt; 0.283469 BIO-ocdca_c</v>
      </c>
    </row>
    <row r="59" spans="1:29" ht="16" x14ac:dyDescent="0.2">
      <c r="A59" s="71" t="s">
        <v>441</v>
      </c>
      <c r="B59" t="str">
        <f>SUBSTITUTE(_xlfn.TEXTBEFORE(mets2713[[#This Row],[pasted JSON metabolite keys and values from GSM biomass rxn]],":"),CHAR(34),"")</f>
        <v>pe_c</v>
      </c>
      <c r="C59" t="str">
        <f>_xlfn.TEXTBEFORE(mets2713[[#This Row],[name]],"_",-1)</f>
        <v>pe</v>
      </c>
      <c r="D59" t="str">
        <f>_xlfn.XLOOKUP(mets2713[[#This Row],[name w/o location]],metaboliteInfo[name w/o location],metaboliteInfo[suggested category],"")</f>
        <v>LIPID</v>
      </c>
      <c r="E59" s="37">
        <f>_xlfn.XLOOKUP(mets2713[[#This Row],[name w/o location]],metaboliteInfo[name w/o location],metaboliteInfo[MW for biomass normalization (g/mol)],0)</f>
        <v>744.08599442176001</v>
      </c>
      <c r="F59" s="37">
        <f>_xlfn.NUMBERVALUE(SUBSTITUTE(_xlfn.TEXTAFTER(mets2713[[#This Row],[pasted JSON metabolite keys and values from GSM biomass rxn]],":"),",",""))</f>
        <v>-8.5649999999999997E-3</v>
      </c>
      <c r="G59" s="37" cm="1">
        <f t="array" ref="G5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-8.5649999999999997E-3</v>
      </c>
      <c r="H59" s="37">
        <f>mets2713[[#This Row],[coeff. w/o GAM]]</f>
        <v>-8.5649999999999997E-3</v>
      </c>
      <c r="I59" s="72">
        <f t="shared" si="2"/>
        <v>-8.7116330283048288E-3</v>
      </c>
      <c r="J59" s="37" cm="1">
        <f t="array" ref="J5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-8.7116330283048288E-3</v>
      </c>
      <c r="K59" t="str" cm="1">
        <f t="array" ref="K59">"BIOSYN-"&amp;_xlfn.IFS(IFERROR(MATCH(mets2713[[#This Row],[category]],{0,"0",""},0),0)&gt;0,mets2713[[#This Row],[name]],TRUE,mets2713[[#This Row],[category]]&amp;"-"&amp;mets2713[[#This Row],[name]])</f>
        <v>BIOSYN-LIPID-pe_c</v>
      </c>
      <c r="L59" s="73" t="str" cm="1">
        <f t="array" ref="L5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MET-pe_c --&gt; 0.744086 BIO-pe_c</v>
      </c>
      <c r="M59" s="73" cm="1">
        <f t="array" ref="M5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-1.1371683588949145E-3</v>
      </c>
      <c r="N59" s="73"/>
      <c r="O59" s="73"/>
      <c r="P59" s="73"/>
      <c r="Q59" s="73"/>
      <c r="R59" s="73"/>
      <c r="S59" s="73"/>
      <c r="T59" s="73"/>
      <c r="U59" s="73"/>
      <c r="V59" s="73"/>
      <c r="AB59" t="str">
        <v>BIOSYN-LIPID-ocdcea_c</v>
      </c>
      <c r="AC59" t="str">
        <v>MET-ocdcea_c --&gt; 0.281453 BIO-ocdcea_c</v>
      </c>
    </row>
    <row r="60" spans="1:29" ht="16" x14ac:dyDescent="0.2">
      <c r="A60" s="71" t="s">
        <v>442</v>
      </c>
      <c r="B60" t="str">
        <f>SUBSTITUTE(_xlfn.TEXTBEFORE(mets2713[[#This Row],[pasted JSON metabolite keys and values from GSM biomass rxn]],":"),CHAR(34),"")</f>
        <v>ps_c</v>
      </c>
      <c r="C60" t="str">
        <f>_xlfn.TEXTBEFORE(mets2713[[#This Row],[name]],"_",-1)</f>
        <v>ps</v>
      </c>
      <c r="D60" t="str">
        <f>_xlfn.XLOOKUP(mets2713[[#This Row],[name w/o location]],metaboliteInfo[name w/o location],metaboliteInfo[suggested category],"")</f>
        <v>LIPID</v>
      </c>
      <c r="E60" s="37">
        <f>_xlfn.XLOOKUP(mets2713[[#This Row],[name w/o location]],metaboliteInfo[name w/o location],metaboliteInfo[MW for biomass normalization (g/mol)],0)</f>
        <v>786.07881442175994</v>
      </c>
      <c r="F60" s="37">
        <f>_xlfn.NUMBERVALUE(SUBSTITUTE(_xlfn.TEXTAFTER(mets2713[[#This Row],[pasted JSON metabolite keys and values from GSM biomass rxn]],":"),",",""))</f>
        <v>-7.3559999999999997E-3</v>
      </c>
      <c r="G60" s="37" cm="1">
        <f t="array" ref="G6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-7.3559999999999997E-3</v>
      </c>
      <c r="H60" s="37">
        <f>mets2713[[#This Row],[coeff. w/o GAM]]</f>
        <v>-7.3559999999999997E-3</v>
      </c>
      <c r="I60" s="72">
        <f t="shared" si="2"/>
        <v>-7.4819349160782636E-3</v>
      </c>
      <c r="J60" s="37" cm="1">
        <f t="array" ref="J6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-7.4819349160782636E-3</v>
      </c>
      <c r="K60" t="str" cm="1">
        <f t="array" ref="K60">"BIOSYN-"&amp;_xlfn.IFS(IFERROR(MATCH(mets2713[[#This Row],[category]],{0,"0",""},0),0)&gt;0,mets2713[[#This Row],[name]],TRUE,mets2713[[#This Row],[category]]&amp;"-"&amp;mets2713[[#This Row],[name]])</f>
        <v>BIOSYN-LIPID-ps_c</v>
      </c>
      <c r="L60" s="73" t="str" cm="1">
        <f t="array" ref="L6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MET-ps_c --&gt; 0.786079 BIO-ps_c</v>
      </c>
      <c r="M60" s="73" cm="1">
        <f t="array" ref="M6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-9.7665037338365355E-4</v>
      </c>
      <c r="N60" s="73"/>
      <c r="O60" s="73"/>
      <c r="P60" s="73"/>
      <c r="Q60" s="73"/>
      <c r="R60" s="73"/>
      <c r="S60" s="73"/>
      <c r="T60" s="73"/>
      <c r="U60" s="73"/>
      <c r="V60" s="73"/>
      <c r="AB60" t="str">
        <v>BIOSYN-LIPID-pail_c</v>
      </c>
      <c r="AC60" t="str">
        <v>MET-pail_c --&gt; 0.862149 BIO-pail_c</v>
      </c>
    </row>
    <row r="61" spans="1:29" ht="16" x14ac:dyDescent="0.2">
      <c r="A61" s="71" t="s">
        <v>443</v>
      </c>
      <c r="B61" t="str">
        <f>SUBSTITUTE(_xlfn.TEXTBEFORE(mets2713[[#This Row],[pasted JSON metabolite keys and values from GSM biomass rxn]],":"),CHAR(34),"")</f>
        <v>tag_c</v>
      </c>
      <c r="C61" t="str">
        <f>_xlfn.TEXTBEFORE(mets2713[[#This Row],[name]],"_",-1)</f>
        <v>tag</v>
      </c>
      <c r="D61" t="str">
        <f>_xlfn.XLOOKUP(mets2713[[#This Row],[name w/o location]],metaboliteInfo[name w/o location],metaboliteInfo[suggested category],"")</f>
        <v>LIPID</v>
      </c>
      <c r="E61" s="37">
        <f>_xlfn.XLOOKUP(mets2713[[#This Row],[name w/o location]],metaboliteInfo[name w/o location],metaboliteInfo[MW for biomass normalization (g/mol)],0)</f>
        <v>885.51292863263996</v>
      </c>
      <c r="F61" s="37">
        <f>_xlfn.NUMBERVALUE(SUBSTITUTE(_xlfn.TEXTAFTER(mets2713[[#This Row],[pasted JSON metabolite keys and values from GSM biomass rxn]],":"),",",""))</f>
        <v>-8.4759999999999992E-3</v>
      </c>
      <c r="G61" s="37" cm="1">
        <f t="array" ref="G6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-8.4759999999999992E-3</v>
      </c>
      <c r="H61" s="37">
        <f>mets2713[[#This Row],[coeff. w/o GAM]]</f>
        <v>-8.4759999999999992E-3</v>
      </c>
      <c r="I61" s="72">
        <f t="shared" si="2"/>
        <v>-8.6211093459324841E-3</v>
      </c>
      <c r="J61" s="37" cm="1">
        <f t="array" ref="J6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-8.6211093459324841E-3</v>
      </c>
      <c r="K61" t="str" cm="1">
        <f t="array" ref="K61">"BIOSYN-"&amp;_xlfn.IFS(IFERROR(MATCH(mets2713[[#This Row],[category]],{0,"0",""},0),0)&gt;0,mets2713[[#This Row],[name]],TRUE,mets2713[[#This Row],[category]]&amp;"-"&amp;mets2713[[#This Row],[name]])</f>
        <v>BIOSYN-LIPID-tag_c</v>
      </c>
      <c r="L61" s="73" t="str" cm="1">
        <f t="array" ref="L6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MET-tag_c --&gt; 0.885513 BIO-tag_c</v>
      </c>
      <c r="M61" s="73" cm="1">
        <f t="array" ref="M6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-1.1253518984230351E-3</v>
      </c>
      <c r="N61" s="73"/>
      <c r="O61" s="73"/>
      <c r="P61" s="73"/>
      <c r="Q61" s="73"/>
      <c r="R61" s="73"/>
      <c r="S61" s="73"/>
      <c r="T61" s="73"/>
      <c r="U61" s="73"/>
      <c r="V61" s="73"/>
      <c r="AB61" t="str">
        <v>BIOSYN-LIPID-pc_c</v>
      </c>
      <c r="AC61" t="str">
        <v>MET-pc_c --&gt; 0.786166 BIO-pc_c</v>
      </c>
    </row>
    <row r="62" spans="1:29" ht="16" x14ac:dyDescent="0.2">
      <c r="A62" s="71" t="s">
        <v>444</v>
      </c>
      <c r="B62" t="str">
        <f>SUBSTITUTE(_xlfn.TEXTBEFORE(mets2713[[#This Row],[pasted JSON metabolite keys and values from GSM biomass rxn]],":"),CHAR(34),"")</f>
        <v>ca2_c</v>
      </c>
      <c r="C62" t="str">
        <f>_xlfn.TEXTBEFORE(mets2713[[#This Row],[name]],"_",-1)</f>
        <v>ca2</v>
      </c>
      <c r="D62" t="str">
        <f>_xlfn.XLOOKUP(mets2713[[#This Row],[name w/o location]],metaboliteInfo[name w/o location],metaboliteInfo[suggested category],"")</f>
        <v>METAL</v>
      </c>
      <c r="E62" s="37">
        <f>_xlfn.XLOOKUP(mets2713[[#This Row],[name w/o location]],metaboliteInfo[name w/o location],metaboliteInfo[MW for biomass normalization (g/mol)],0)</f>
        <v>40.078000000000003</v>
      </c>
      <c r="F62" s="37">
        <f>_xlfn.NUMBERVALUE(SUBSTITUTE(_xlfn.TEXTAFTER(mets2713[[#This Row],[pasted JSON metabolite keys and values from GSM biomass rxn]],":"),",",""))</f>
        <v>-1.286E-3</v>
      </c>
      <c r="G62" s="37" cm="1">
        <f t="array" ref="G6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-1.286E-3</v>
      </c>
      <c r="H62" s="37">
        <f>mets2713[[#This Row],[coeff. w/o GAM]]</f>
        <v>-1.286E-3</v>
      </c>
      <c r="I62" s="72">
        <f t="shared" si="2"/>
        <v>-1.308016354279044E-3</v>
      </c>
      <c r="J62" s="37" cm="1">
        <f t="array" ref="J6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-1.308016354279044E-3</v>
      </c>
      <c r="K62" t="str" cm="1">
        <f t="array" ref="K62">"BIOSYN-"&amp;_xlfn.IFS(IFERROR(MATCH(mets2713[[#This Row],[category]],{0,"0",""},0),0)&gt;0,mets2713[[#This Row],[name]],TRUE,mets2713[[#This Row],[category]]&amp;"-"&amp;mets2713[[#This Row],[name]])</f>
        <v>BIOSYN-METAL-ca2_c</v>
      </c>
      <c r="L62" s="73" t="str" cm="1">
        <f t="array" ref="L6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MET-ca2_c --&gt; 0.040078 BIO-ca2_c</v>
      </c>
      <c r="M62" s="73" cm="1">
        <f t="array" ref="M6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-1.308016354279044E-3</v>
      </c>
      <c r="N62" s="73"/>
      <c r="O62" s="73"/>
      <c r="P62" s="73"/>
      <c r="Q62" s="73"/>
      <c r="R62" s="73"/>
      <c r="S62" s="73"/>
      <c r="T62" s="73"/>
      <c r="U62" s="73"/>
      <c r="V62" s="73"/>
      <c r="AB62" t="str">
        <v>BIOSYN-LIPID-pe_c</v>
      </c>
      <c r="AC62" t="str">
        <v>MET-pe_c --&gt; 0.744086 BIO-pe_c</v>
      </c>
    </row>
    <row r="63" spans="1:29" ht="16" x14ac:dyDescent="0.2">
      <c r="A63" s="71" t="s">
        <v>445</v>
      </c>
      <c r="B63" t="str">
        <f>SUBSTITUTE(_xlfn.TEXTBEFORE(mets2713[[#This Row],[pasted JSON metabolite keys and values from GSM biomass rxn]],":"),CHAR(34),"")</f>
        <v>cu2_c</v>
      </c>
      <c r="C63" t="str">
        <f>_xlfn.TEXTBEFORE(mets2713[[#This Row],[name]],"_",-1)</f>
        <v>cu2</v>
      </c>
      <c r="D63" t="str">
        <f>_xlfn.XLOOKUP(mets2713[[#This Row],[name w/o location]],metaboliteInfo[name w/o location],metaboliteInfo[suggested category],"")</f>
        <v>METAL</v>
      </c>
      <c r="E63" s="37">
        <f>_xlfn.XLOOKUP(mets2713[[#This Row],[name w/o location]],metaboliteInfo[name w/o location],metaboliteInfo[MW for biomass normalization (g/mol)],0)</f>
        <v>63.545999999999999</v>
      </c>
      <c r="F63" s="37">
        <f>_xlfn.NUMBERVALUE(SUBSTITUTE(_xlfn.TEXTAFTER(mets2713[[#This Row],[pasted JSON metabolite keys and values from GSM biomass rxn]],":"),",",""))</f>
        <v>-1.1400000000000001E-4</v>
      </c>
      <c r="G63" s="37" cm="1">
        <f t="array" ref="G6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-1.1400000000000001E-4</v>
      </c>
      <c r="H63" s="37">
        <f>mets2713[[#This Row],[coeff. w/o GAM]]</f>
        <v>-1.1400000000000001E-4</v>
      </c>
      <c r="I63" s="72">
        <f t="shared" si="2"/>
        <v>-1.159516830387333E-4</v>
      </c>
      <c r="J63" s="37" cm="1">
        <f t="array" ref="J6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-1.159516830387333E-4</v>
      </c>
      <c r="K63" t="str" cm="1">
        <f t="array" ref="K63">"BIOSYN-"&amp;_xlfn.IFS(IFERROR(MATCH(mets2713[[#This Row],[category]],{0,"0",""},0),0)&gt;0,mets2713[[#This Row],[name]],TRUE,mets2713[[#This Row],[category]]&amp;"-"&amp;mets2713[[#This Row],[name]])</f>
        <v>BIOSYN-METAL-cu2_c</v>
      </c>
      <c r="L63" s="73" t="str" cm="1">
        <f t="array" ref="L6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MET-cu2_c --&gt; 0.063546 BIO-cu2_c</v>
      </c>
      <c r="M63" s="73" cm="1">
        <f t="array" ref="M6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-1.159516830387333E-4</v>
      </c>
      <c r="N63" s="73"/>
      <c r="O63" s="73"/>
      <c r="P63" s="73"/>
      <c r="Q63" s="73"/>
      <c r="R63" s="73"/>
      <c r="S63" s="73"/>
      <c r="T63" s="73"/>
      <c r="U63" s="73"/>
      <c r="V63" s="73"/>
      <c r="AB63" t="str">
        <v>BIOSYN-LIPID-ps_c</v>
      </c>
      <c r="AC63" t="str">
        <v>MET-ps_c --&gt; 0.786079 BIO-ps_c</v>
      </c>
    </row>
    <row r="64" spans="1:29" ht="16" x14ac:dyDescent="0.2">
      <c r="A64" s="71" t="s">
        <v>446</v>
      </c>
      <c r="B64" t="str">
        <f>SUBSTITUTE(_xlfn.TEXTBEFORE(mets2713[[#This Row],[pasted JSON metabolite keys and values from GSM biomass rxn]],":"),CHAR(34),"")</f>
        <v>fe2_c</v>
      </c>
      <c r="C64" t="str">
        <f>_xlfn.TEXTBEFORE(mets2713[[#This Row],[name]],"_",-1)</f>
        <v>fe2</v>
      </c>
      <c r="D64" t="str">
        <f>_xlfn.XLOOKUP(mets2713[[#This Row],[name w/o location]],metaboliteInfo[name w/o location],metaboliteInfo[suggested category],"")</f>
        <v>METAL</v>
      </c>
      <c r="E64" s="37">
        <f>_xlfn.XLOOKUP(mets2713[[#This Row],[name w/o location]],metaboliteInfo[name w/o location],metaboliteInfo[MW for biomass normalization (g/mol)],0)</f>
        <v>55.844999999999999</v>
      </c>
      <c r="F64" s="37">
        <f>_xlfn.NUMBERVALUE(SUBSTITUTE(_xlfn.TEXTAFTER(mets2713[[#This Row],[pasted JSON metabolite keys and values from GSM biomass rxn]],":"),",",""))</f>
        <v>-6.6399999999999999E-4</v>
      </c>
      <c r="G64" s="37" cm="1">
        <f t="array" ref="G6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-6.6399999999999999E-4</v>
      </c>
      <c r="H64" s="37">
        <f>mets2713[[#This Row],[coeff. w/o GAM]]</f>
        <v>-6.6399999999999999E-4</v>
      </c>
      <c r="I64" s="72">
        <f t="shared" si="2"/>
        <v>-6.753676976992886E-4</v>
      </c>
      <c r="J64" s="37" cm="1">
        <f t="array" ref="J6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-6.753676976992886E-4</v>
      </c>
      <c r="K64" t="str" cm="1">
        <f t="array" ref="K64">"BIOSYN-"&amp;_xlfn.IFS(IFERROR(MATCH(mets2713[[#This Row],[category]],{0,"0",""},0),0)&gt;0,mets2713[[#This Row],[name]],TRUE,mets2713[[#This Row],[category]]&amp;"-"&amp;mets2713[[#This Row],[name]])</f>
        <v>BIOSYN-METAL-fe2_c</v>
      </c>
      <c r="L64" s="73" t="str" cm="1">
        <f t="array" ref="L6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MET-fe2_c --&gt; 0.055845 BIO-fe2_c</v>
      </c>
      <c r="M64" s="73" cm="1">
        <f t="array" ref="M6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-6.753676976992886E-4</v>
      </c>
      <c r="N64" s="73"/>
      <c r="O64" s="73"/>
      <c r="P64" s="73"/>
      <c r="Q64" s="73"/>
      <c r="R64" s="73"/>
      <c r="S64" s="73"/>
      <c r="T64" s="73"/>
      <c r="U64" s="73"/>
      <c r="V64" s="73"/>
      <c r="AB64" t="str">
        <v>BIOSYN-LIPID-tag_c</v>
      </c>
      <c r="AC64" t="str">
        <v>MET-tag_c --&gt; 0.885513 BIO-tag_c</v>
      </c>
    </row>
    <row r="65" spans="1:29" ht="16" x14ac:dyDescent="0.2">
      <c r="A65" s="71" t="s">
        <v>447</v>
      </c>
      <c r="B65" t="str">
        <f>SUBSTITUTE(_xlfn.TEXTBEFORE(mets2713[[#This Row],[pasted JSON metabolite keys and values from GSM biomass rxn]],":"),CHAR(34),"")</f>
        <v>k_c</v>
      </c>
      <c r="C65" t="str">
        <f>_xlfn.TEXTBEFORE(mets2713[[#This Row],[name]],"_",-1)</f>
        <v>k</v>
      </c>
      <c r="D65" t="str">
        <f>_xlfn.XLOOKUP(mets2713[[#This Row],[name w/o location]],metaboliteInfo[name w/o location],metaboliteInfo[suggested category],"")</f>
        <v>METAL</v>
      </c>
      <c r="E65" s="37">
        <f>_xlfn.XLOOKUP(mets2713[[#This Row],[name w/o location]],metaboliteInfo[name w/o location],metaboliteInfo[MW for biomass normalization (g/mol)],0)</f>
        <v>39.098300000000002</v>
      </c>
      <c r="F65" s="37">
        <f>_xlfn.NUMBERVALUE(SUBSTITUTE(_xlfn.TEXTAFTER(mets2713[[#This Row],[pasted JSON metabolite keys and values from GSM biomass rxn]],":"),",",""))</f>
        <v>-0.60365000000000002</v>
      </c>
      <c r="G65" s="37" cm="1">
        <f t="array" ref="G6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-0.60365000000000002</v>
      </c>
      <c r="H65" s="37">
        <f>mets2713[[#This Row],[coeff. w/o GAM]]</f>
        <v>-0.60365000000000002</v>
      </c>
      <c r="I65" s="72">
        <f t="shared" si="2"/>
        <v>-0.61398450409062588</v>
      </c>
      <c r="J65" s="37" cm="1">
        <f t="array" ref="J6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-0.61398450409062588</v>
      </c>
      <c r="K65" t="str" cm="1">
        <f t="array" ref="K65">"BIOSYN-"&amp;_xlfn.IFS(IFERROR(MATCH(mets2713[[#This Row],[category]],{0,"0",""},0),0)&gt;0,mets2713[[#This Row],[name]],TRUE,mets2713[[#This Row],[category]]&amp;"-"&amp;mets2713[[#This Row],[name]])</f>
        <v>BIOSYN-METAL-k_c</v>
      </c>
      <c r="L65" s="73" t="str" cm="1">
        <f t="array" ref="L6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MET-k_c --&gt; 0.039098 BIO-k_c</v>
      </c>
      <c r="M65" s="73" cm="1">
        <f t="array" ref="M6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-0.61398450409062588</v>
      </c>
      <c r="N65" s="73"/>
      <c r="O65" s="73"/>
      <c r="P65" s="73"/>
      <c r="Q65" s="73"/>
      <c r="R65" s="73"/>
      <c r="S65" s="73"/>
      <c r="T65" s="73"/>
      <c r="U65" s="73"/>
      <c r="V65" s="73"/>
      <c r="AB65" t="str">
        <v>BIOSYN-METAL-ca2_c</v>
      </c>
      <c r="AC65" t="str">
        <v>MET-ca2_c --&gt; 0.040078 BIO-ca2_c</v>
      </c>
    </row>
    <row r="66" spans="1:29" ht="16" x14ac:dyDescent="0.2">
      <c r="A66" s="71" t="s">
        <v>448</v>
      </c>
      <c r="B66" t="str">
        <f>SUBSTITUTE(_xlfn.TEXTBEFORE(mets2713[[#This Row],[pasted JSON metabolite keys and values from GSM biomass rxn]],":"),CHAR(34),"")</f>
        <v>mg2_c</v>
      </c>
      <c r="C66" t="str">
        <f>_xlfn.TEXTBEFORE(mets2713[[#This Row],[name]],"_",-1)</f>
        <v>mg2</v>
      </c>
      <c r="D66" t="str">
        <f>_xlfn.XLOOKUP(mets2713[[#This Row],[name w/o location]],metaboliteInfo[name w/o location],metaboliteInfo[suggested category],"")</f>
        <v>METAL</v>
      </c>
      <c r="E66" s="37">
        <f>_xlfn.XLOOKUP(mets2713[[#This Row],[name w/o location]],metaboliteInfo[name w/o location],metaboliteInfo[MW for biomass normalization (g/mol)],0)</f>
        <v>24.305</v>
      </c>
      <c r="F66" s="37">
        <f>_xlfn.NUMBERVALUE(SUBSTITUTE(_xlfn.TEXTAFTER(mets2713[[#This Row],[pasted JSON metabolite keys and values from GSM biomass rxn]],":"),",",""))</f>
        <v>-6.3606999999999997E-2</v>
      </c>
      <c r="G66" s="37" cm="1">
        <f t="array" ref="G6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-6.3606999999999997E-2</v>
      </c>
      <c r="H66" s="37">
        <f>mets2713[[#This Row],[coeff. w/o GAM]]</f>
        <v>-6.3606999999999997E-2</v>
      </c>
      <c r="I66" s="72">
        <f t="shared" si="2"/>
        <v>-6.4695953535479897E-2</v>
      </c>
      <c r="J66" s="37" cm="1">
        <f t="array" ref="J6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-6.4695953535479897E-2</v>
      </c>
      <c r="K66" t="str" cm="1">
        <f t="array" ref="K66">"BIOSYN-"&amp;_xlfn.IFS(IFERROR(MATCH(mets2713[[#This Row],[category]],{0,"0",""},0),0)&gt;0,mets2713[[#This Row],[name]],TRUE,mets2713[[#This Row],[category]]&amp;"-"&amp;mets2713[[#This Row],[name]])</f>
        <v>BIOSYN-METAL-mg2_c</v>
      </c>
      <c r="L66" s="73" t="str" cm="1">
        <f t="array" ref="L6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MET-mg2_c --&gt; 0.024305 BIO-mg2_c</v>
      </c>
      <c r="M66" s="73" cm="1">
        <f t="array" ref="M6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-6.4695953535479897E-2</v>
      </c>
      <c r="N66" s="73"/>
      <c r="O66" s="73"/>
      <c r="P66" s="73"/>
      <c r="Q66" s="73"/>
      <c r="R66" s="73"/>
      <c r="S66" s="73"/>
      <c r="T66" s="73"/>
      <c r="U66" s="73"/>
      <c r="V66" s="73"/>
      <c r="AB66" t="str">
        <v>BIOSYN-METAL-cu2_c</v>
      </c>
      <c r="AC66" t="str">
        <v>MET-cu2_c --&gt; 0.063546 BIO-cu2_c</v>
      </c>
    </row>
    <row r="67" spans="1:29" ht="16" x14ac:dyDescent="0.2">
      <c r="A67" s="71" t="s">
        <v>449</v>
      </c>
      <c r="B67" t="str">
        <f>SUBSTITUTE(_xlfn.TEXTBEFORE(mets2713[[#This Row],[pasted JSON metabolite keys and values from GSM biomass rxn]],":"),CHAR(34),"")</f>
        <v>mn2_c</v>
      </c>
      <c r="C67" t="str">
        <f>_xlfn.TEXTBEFORE(mets2713[[#This Row],[name]],"_",-1)</f>
        <v>mn2</v>
      </c>
      <c r="D67" t="str">
        <f>_xlfn.XLOOKUP(mets2713[[#This Row],[name w/o location]],metaboliteInfo[name w/o location],metaboliteInfo[suggested category],"")</f>
        <v>METAL</v>
      </c>
      <c r="E67" s="37">
        <f>_xlfn.XLOOKUP(mets2713[[#This Row],[name w/o location]],metaboliteInfo[name w/o location],metaboliteInfo[MW for biomass normalization (g/mol)],0)</f>
        <v>54.938043999999998</v>
      </c>
      <c r="F67" s="37">
        <f>_xlfn.NUMBERVALUE(SUBSTITUTE(_xlfn.TEXTAFTER(mets2713[[#This Row],[pasted JSON metabolite keys and values from GSM biomass rxn]],":"),",",""))</f>
        <v>-9.3999999999999994E-5</v>
      </c>
      <c r="G67" s="37" cm="1">
        <f t="array" ref="G6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-9.3999999999999994E-5</v>
      </c>
      <c r="H67" s="37">
        <f>mets2713[[#This Row],[coeff. w/o GAM]]</f>
        <v>-9.3999999999999994E-5</v>
      </c>
      <c r="I67" s="72">
        <f t="shared" si="2"/>
        <v>-9.560928250562218E-5</v>
      </c>
      <c r="J67" s="37" cm="1">
        <f t="array" ref="J6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-9.560928250562218E-5</v>
      </c>
      <c r="K67" t="str" cm="1">
        <f t="array" ref="K67">"BIOSYN-"&amp;_xlfn.IFS(IFERROR(MATCH(mets2713[[#This Row],[category]],{0,"0",""},0),0)&gt;0,mets2713[[#This Row],[name]],TRUE,mets2713[[#This Row],[category]]&amp;"-"&amp;mets2713[[#This Row],[name]])</f>
        <v>BIOSYN-METAL-mn2_c</v>
      </c>
      <c r="L67" s="73" t="str" cm="1">
        <f t="array" ref="L6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MET-mn2_c --&gt; 0.054938 BIO-mn2_c</v>
      </c>
      <c r="M67" s="73" cm="1">
        <f t="array" ref="M6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-9.560928250562218E-5</v>
      </c>
      <c r="N67" s="73"/>
      <c r="O67" s="73"/>
      <c r="P67" s="73"/>
      <c r="Q67" s="73"/>
      <c r="R67" s="73"/>
      <c r="S67" s="73"/>
      <c r="T67" s="73"/>
      <c r="U67" s="73"/>
      <c r="V67" s="73"/>
      <c r="AB67" t="str">
        <v>BIOSYN-METAL-fe2_c</v>
      </c>
      <c r="AC67" t="str">
        <v>MET-fe2_c --&gt; 0.055845 BIO-fe2_c</v>
      </c>
    </row>
    <row r="68" spans="1:29" ht="16" x14ac:dyDescent="0.2">
      <c r="A68" s="71" t="s">
        <v>450</v>
      </c>
      <c r="B68" t="str">
        <f>SUBSTITUTE(_xlfn.TEXTBEFORE(mets2713[[#This Row],[pasted JSON metabolite keys and values from GSM biomass rxn]],":"),CHAR(34),"")</f>
        <v>zn2_c</v>
      </c>
      <c r="C68" t="str">
        <f>_xlfn.TEXTBEFORE(mets2713[[#This Row],[name]],"_",-1)</f>
        <v>zn2</v>
      </c>
      <c r="D68" t="str">
        <f>_xlfn.XLOOKUP(mets2713[[#This Row],[name w/o location]],metaboliteInfo[name w/o location],metaboliteInfo[suggested category],"")</f>
        <v>METAL</v>
      </c>
      <c r="E68" s="37">
        <f>_xlfn.XLOOKUP(mets2713[[#This Row],[name w/o location]],metaboliteInfo[name w/o location],metaboliteInfo[MW for biomass normalization (g/mol)],0)</f>
        <v>65.38</v>
      </c>
      <c r="F68" s="37">
        <f>_xlfn.NUMBERVALUE(SUBSTITUTE(_xlfn.TEXTAFTER(mets2713[[#This Row],[pasted JSON metabolite keys and values from GSM biomass rxn]],":"),",",""))</f>
        <v>-1.5759999999999999E-3</v>
      </c>
      <c r="G68" s="37" cm="1">
        <f t="array" ref="G6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-1.5759999999999999E-3</v>
      </c>
      <c r="H68" s="37">
        <f>mets2713[[#This Row],[coeff. w/o GAM]]</f>
        <v>-1.5759999999999999E-3</v>
      </c>
      <c r="I68" s="72">
        <f t="shared" si="2"/>
        <v>-1.6029811620091549E-3</v>
      </c>
      <c r="J68" s="37" cm="1">
        <f t="array" ref="J6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-1.6029811620091549E-3</v>
      </c>
      <c r="K68" t="str" cm="1">
        <f t="array" ref="K68">"BIOSYN-"&amp;_xlfn.IFS(IFERROR(MATCH(mets2713[[#This Row],[category]],{0,"0",""},0),0)&gt;0,mets2713[[#This Row],[name]],TRUE,mets2713[[#This Row],[category]]&amp;"-"&amp;mets2713[[#This Row],[name]])</f>
        <v>BIOSYN-METAL-zn2_c</v>
      </c>
      <c r="L68" s="73" t="str" cm="1">
        <f t="array" ref="L6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MET-zn2_c --&gt; 0.06538 BIO-zn2_c</v>
      </c>
      <c r="M68" s="73" cm="1">
        <f t="array" ref="M6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-1.6029811620091549E-3</v>
      </c>
      <c r="N68" s="73"/>
      <c r="O68" s="73"/>
      <c r="P68" s="73"/>
      <c r="Q68" s="73"/>
      <c r="R68" s="73"/>
      <c r="S68" s="73"/>
      <c r="T68" s="73"/>
      <c r="U68" s="73"/>
      <c r="V68" s="73"/>
      <c r="AB68" t="str">
        <v>BIOSYN-METAL-k_c</v>
      </c>
      <c r="AC68" t="str">
        <v>MET-k_c --&gt; 0.039098 BIO-k_c</v>
      </c>
    </row>
    <row r="69" spans="1:29" ht="16" x14ac:dyDescent="0.2">
      <c r="A69" s="71" t="s">
        <v>451</v>
      </c>
      <c r="B69" t="str">
        <f>SUBSTITUTE(_xlfn.TEXTBEFORE(mets2713[[#This Row],[pasted JSON metabolite keys and values from GSM biomass rxn]],":"),CHAR(34),"")</f>
        <v>mannan_c</v>
      </c>
      <c r="C69" t="str">
        <f>_xlfn.TEXTBEFORE(mets2713[[#This Row],[name]],"_",-1)</f>
        <v>mannan</v>
      </c>
      <c r="D69" t="str">
        <f>_xlfn.XLOOKUP(mets2713[[#This Row],[name w/o location]],metaboliteInfo[name w/o location],metaboliteInfo[suggested category],"")</f>
        <v>CARB</v>
      </c>
      <c r="E69" s="37">
        <f>_xlfn.XLOOKUP(mets2713[[#This Row],[name w/o location]],metaboliteInfo[name w/o location],metaboliteInfo[MW for biomass normalization (g/mol)],0)</f>
        <v>162.14060000000001</v>
      </c>
      <c r="F69" s="37">
        <f>_xlfn.NUMBERVALUE(SUBSTITUTE(_xlfn.TEXTAFTER(mets2713[[#This Row],[pasted JSON metabolite keys and values from GSM biomass rxn]],":"),",",""))</f>
        <v>-0.62392999999999998</v>
      </c>
      <c r="G69" s="37" cm="1">
        <f t="array" ref="G6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-0.62392999999999998</v>
      </c>
      <c r="H69" s="37">
        <f>mets2713[[#This Row],[coeff. w/o GAM]]</f>
        <v>-0.62392999999999998</v>
      </c>
      <c r="I69" s="72">
        <f t="shared" si="2"/>
        <v>-0.63461169823120045</v>
      </c>
      <c r="J69" s="37" cm="1">
        <f t="array" ref="J6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-0.63461169823120045</v>
      </c>
      <c r="K69" t="str" cm="1">
        <f t="array" ref="K69">"BIOSYN-"&amp;_xlfn.IFS(IFERROR(MATCH(mets2713[[#This Row],[category]],{0,"0",""},0),0)&gt;0,mets2713[[#This Row],[name]],TRUE,mets2713[[#This Row],[category]]&amp;"-"&amp;mets2713[[#This Row],[name]])</f>
        <v>BIOSYN-CARB-mannan_c</v>
      </c>
      <c r="L69" s="73" t="str" cm="1">
        <f t="array" ref="L6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MET-mannan_c --&gt; 0.162141 BIO-mannan_c</v>
      </c>
      <c r="M69" s="73" cm="1">
        <f t="array" ref="M6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-0.59250396185691379</v>
      </c>
      <c r="N69" s="73"/>
      <c r="O69" s="73"/>
      <c r="P69" s="73"/>
      <c r="Q69" s="73"/>
      <c r="R69" s="73"/>
      <c r="S69" s="73"/>
      <c r="T69" s="73"/>
      <c r="U69" s="73"/>
      <c r="V69" s="73"/>
      <c r="AB69" t="str">
        <v>BIOSYN-METAL-mg2_c</v>
      </c>
      <c r="AC69" t="str">
        <v>MET-mg2_c --&gt; 0.024305 BIO-mg2_c</v>
      </c>
    </row>
    <row r="70" spans="1:29" ht="16" x14ac:dyDescent="0.2">
      <c r="A70" s="71" t="s">
        <v>452</v>
      </c>
      <c r="B70" t="str">
        <f>SUBSTITUTE(_xlfn.TEXTBEFORE(mets2713[[#This Row],[pasted JSON metabolite keys and values from GSM biomass rxn]],":"),CHAR(34),"")</f>
        <v>pi_c</v>
      </c>
      <c r="C70" t="str">
        <f>_xlfn.TEXTBEFORE(mets2713[[#This Row],[name]],"_",-1)</f>
        <v>pi</v>
      </c>
      <c r="D70" t="str">
        <f>_xlfn.XLOOKUP(mets2713[[#This Row],[name w/o location]],metaboliteInfo[name w/o location],metaboliteInfo[suggested category],"")</f>
        <v>PI</v>
      </c>
      <c r="E70" s="37">
        <f>_xlfn.XLOOKUP(mets2713[[#This Row],[name w/o location]],metaboliteInfo[name w/o location],metaboliteInfo[MW for biomass normalization (g/mol)],0)</f>
        <v>95.979301000000007</v>
      </c>
      <c r="F70" s="37">
        <f>_xlfn.NUMBERVALUE(SUBSTITUTE(_xlfn.TEXTAFTER(mets2713[[#This Row],[pasted JSON metabolite keys and values from GSM biomass rxn]],":"),",",""))</f>
        <v>91.894345000000001</v>
      </c>
      <c r="G70" s="37" cm="1">
        <f t="array" ref="G7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-0.10565499999999872</v>
      </c>
      <c r="H70" s="37">
        <f>mets2713[[#This Row],[coeff. w/o GAM]]</f>
        <v>-0.10565499999999872</v>
      </c>
      <c r="I70" s="72">
        <f t="shared" ref="I70:I95" si="3">H70/($H$3)</f>
        <v>-0.10746381641629138</v>
      </c>
      <c r="J70" s="37" cm="1">
        <f t="array" ref="J7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81.15253618358372</v>
      </c>
      <c r="K70" t="str" cm="1">
        <f t="array" ref="K70">"BIOSYN-"&amp;_xlfn.IFS(IFERROR(MATCH(mets2713[[#This Row],[category]],{0,"0",""},0),0)&gt;0,mets2713[[#This Row],[name]],TRUE,mets2713[[#This Row],[category]]&amp;"-"&amp;mets2713[[#This Row],[name]])</f>
        <v>BIOSYN-PI-pi_c</v>
      </c>
      <c r="L70" s="73" t="str" cm="1">
        <f t="array" ref="L7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MET-pi_c --&gt; 0.095979 BIO-pi_c</v>
      </c>
      <c r="M70" s="73" cm="1">
        <f t="array" ref="M7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91.892536183583715</v>
      </c>
      <c r="N70" s="73"/>
      <c r="O70" s="73"/>
      <c r="P70" s="73"/>
      <c r="Q70" s="73"/>
      <c r="R70" s="73"/>
      <c r="S70" s="73"/>
      <c r="T70" s="73"/>
      <c r="U70" s="73"/>
      <c r="V70" s="73"/>
      <c r="AB70" t="str">
        <v>BIOSYN-METAL-mn2_c</v>
      </c>
      <c r="AC70" t="str">
        <v>MET-mn2_c --&gt; 0.054938 BIO-mn2_c</v>
      </c>
    </row>
    <row r="71" spans="1:29" ht="16" x14ac:dyDescent="0.2">
      <c r="A71" s="71" t="s">
        <v>453</v>
      </c>
      <c r="B71" t="str">
        <f>SUBSTITUTE(_xlfn.TEXTBEFORE(mets2713[[#This Row],[pasted JSON metabolite keys and values from GSM biomass rxn]],":"),CHAR(34),"")</f>
        <v>alatrna_c</v>
      </c>
      <c r="C71" t="str">
        <f>_xlfn.TEXTBEFORE(mets2713[[#This Row],[name]],"_",-1)</f>
        <v>alatrna</v>
      </c>
      <c r="D71" t="str">
        <f>_xlfn.XLOOKUP(mets2713[[#This Row],[name w/o location]],metaboliteInfo[name w/o location],metaboliteInfo[suggested category],"")</f>
        <v>PROT</v>
      </c>
      <c r="E71" s="37">
        <f>_xlfn.XLOOKUP(mets2713[[#This Row],[name w/o location]],metaboliteInfo[name w/o location],metaboliteInfo[MW for biomass normalization (g/mol)],0)</f>
        <v>72.085840000000005</v>
      </c>
      <c r="F71" s="37">
        <f>_xlfn.NUMBERVALUE(SUBSTITUTE(_xlfn.TEXTAFTER(mets2713[[#This Row],[pasted JSON metabolite keys and values from GSM biomass rxn]],":"),",",""))</f>
        <v>-0.37040699999999999</v>
      </c>
      <c r="G71" s="37" cm="1">
        <f t="array" ref="G7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-0.37040699999999999</v>
      </c>
      <c r="H71" s="37">
        <f>mets2713[[#This Row],[coeff. w/o GAM]]</f>
        <v>-0.37040699999999999</v>
      </c>
      <c r="I71" s="72">
        <f t="shared" si="3"/>
        <v>-0.37674837771340419</v>
      </c>
      <c r="J71" s="37" cm="1">
        <f t="array" ref="J7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-0.37674837771340419</v>
      </c>
      <c r="K71" t="str" cm="1">
        <f t="array" ref="K71">"BIOSYN-"&amp;_xlfn.IFS(IFERROR(MATCH(mets2713[[#This Row],[category]],{0,"0",""},0),0)&gt;0,mets2713[[#This Row],[name]],TRUE,mets2713[[#This Row],[category]]&amp;"-"&amp;mets2713[[#This Row],[name]])</f>
        <v>BIOSYN-PROT-alatrna_c</v>
      </c>
      <c r="L71" s="73" t="str" cm="1">
        <f t="array" ref="L7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1" s="73" cm="1">
        <f t="array" ref="M7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-0.49504916648042885</v>
      </c>
      <c r="N71" s="73"/>
      <c r="O71" s="73"/>
      <c r="P71" s="73"/>
      <c r="Q71" s="73"/>
      <c r="R71" s="73"/>
      <c r="S71" s="73"/>
      <c r="T71" s="73"/>
      <c r="U71" s="73"/>
      <c r="V71" s="73"/>
      <c r="AB71" t="str">
        <v>BIOSYN-METAL-zn2_c</v>
      </c>
      <c r="AC71" t="str">
        <v>MET-zn2_c --&gt; 0.06538 BIO-zn2_c</v>
      </c>
    </row>
    <row r="72" spans="1:29" ht="16" x14ac:dyDescent="0.2">
      <c r="A72" s="71" t="s">
        <v>454</v>
      </c>
      <c r="B72" t="str">
        <f>SUBSTITUTE(_xlfn.TEXTBEFORE(mets2713[[#This Row],[pasted JSON metabolite keys and values from GSM biomass rxn]],":"),CHAR(34),"")</f>
        <v>argtrna_c</v>
      </c>
      <c r="C72" t="str">
        <f>_xlfn.TEXTBEFORE(mets2713[[#This Row],[name]],"_",-1)</f>
        <v>argtrna</v>
      </c>
      <c r="D72" t="str">
        <f>_xlfn.XLOOKUP(mets2713[[#This Row],[name w/o location]],metaboliteInfo[name w/o location],metaboliteInfo[suggested category],"")</f>
        <v>PROT</v>
      </c>
      <c r="E72" s="37">
        <f>_xlfn.XLOOKUP(mets2713[[#This Row],[name w/o location]],metaboliteInfo[name w/o location],metaboliteInfo[MW for biomass normalization (g/mol)],0)</f>
        <v>158.20156</v>
      </c>
      <c r="F72" s="37">
        <f>_xlfn.NUMBERVALUE(SUBSTITUTE(_xlfn.TEXTAFTER(mets2713[[#This Row],[pasted JSON metabolite keys and values from GSM biomass rxn]],":"),",",""))</f>
        <v>-0.146343</v>
      </c>
      <c r="G72" s="37" cm="1">
        <f t="array" ref="G7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-0.146343</v>
      </c>
      <c r="H72" s="37">
        <f>mets2713[[#This Row],[coeff. w/o GAM]]</f>
        <v>-0.146343</v>
      </c>
      <c r="I72" s="72">
        <f t="shared" si="3"/>
        <v>-0.1488483960608539</v>
      </c>
      <c r="J72" s="37" cm="1">
        <f t="array" ref="J7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-0.1488483960608539</v>
      </c>
      <c r="K72" t="str" cm="1">
        <f t="array" ref="K72">"BIOSYN-"&amp;_xlfn.IFS(IFERROR(MATCH(mets2713[[#This Row],[category]],{0,"0",""},0),0)&gt;0,mets2713[[#This Row],[name]],TRUE,mets2713[[#This Row],[category]]&amp;"-"&amp;mets2713[[#This Row],[name]])</f>
        <v>BIOSYN-PROT-argtrna_c</v>
      </c>
      <c r="L72" s="73" t="str" cm="1">
        <f t="array" ref="L7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2" s="73" cm="1">
        <f t="array" ref="M7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-0.19558750285563015</v>
      </c>
      <c r="N72" s="73"/>
      <c r="O72" s="73"/>
      <c r="P72" s="73"/>
      <c r="Q72" s="73"/>
      <c r="R72" s="73"/>
      <c r="S72" s="73"/>
      <c r="T72" s="73"/>
      <c r="U72" s="73"/>
      <c r="V72" s="73"/>
      <c r="AB72" t="str">
        <v>BIOSYN-PI-pi_c</v>
      </c>
      <c r="AC72" t="str">
        <v>MET-pi_c --&gt; 0.095979 BIO-pi_c</v>
      </c>
    </row>
    <row r="73" spans="1:29" ht="16" x14ac:dyDescent="0.2">
      <c r="A73" s="71" t="s">
        <v>455</v>
      </c>
      <c r="B73" t="str">
        <f>SUBSTITUTE(_xlfn.TEXTBEFORE(mets2713[[#This Row],[pasted JSON metabolite keys and values from GSM biomass rxn]],":"),CHAR(34),"")</f>
        <v>asntrna_c</v>
      </c>
      <c r="C73" t="str">
        <f>_xlfn.TEXTBEFORE(mets2713[[#This Row],[name]],"_",-1)</f>
        <v>asntrna</v>
      </c>
      <c r="D73" t="str">
        <f>_xlfn.XLOOKUP(mets2713[[#This Row],[name w/o location]],metaboliteInfo[name w/o location],metaboliteInfo[suggested category],"")</f>
        <v>PROT</v>
      </c>
      <c r="E73" s="37">
        <f>_xlfn.XLOOKUP(mets2713[[#This Row],[name w/o location]],metaboliteInfo[name w/o location],metaboliteInfo[MW for biomass normalization (g/mol)],0)</f>
        <v>115.11058</v>
      </c>
      <c r="F73" s="37">
        <f>_xlfn.NUMBERVALUE(SUBSTITUTE(_xlfn.TEXTAFTER(mets2713[[#This Row],[pasted JSON metabolite keys and values from GSM biomass rxn]],":"),",",""))</f>
        <v>-0.17591499999999999</v>
      </c>
      <c r="G73" s="37" cm="1">
        <f t="array" ref="G7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3" s="37">
        <f>mets2713[[#This Row],[coeff. w/o GAM]]</f>
        <v>-0.17591499999999999</v>
      </c>
      <c r="I73" s="72">
        <f t="shared" si="3"/>
        <v>-0.17892666948911196</v>
      </c>
      <c r="J73" s="37" cm="1">
        <f t="array" ref="J7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3" t="str" cm="1">
        <f t="array" ref="K73">"BIOSYN-"&amp;_xlfn.IFS(IFERROR(MATCH(mets2713[[#This Row],[category]],{0,"0",""},0),0)&gt;0,mets2713[[#This Row],[name]],TRUE,mets2713[[#This Row],[category]]&amp;"-"&amp;mets2713[[#This Row],[name]])</f>
        <v>BIOSYN-PROT-asntrna_c</v>
      </c>
      <c r="L73" s="73" t="str" cm="1">
        <f t="array" ref="L7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3" s="73" cm="1">
        <f t="array" ref="M7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3" s="73"/>
      <c r="O73" s="73"/>
      <c r="P73" s="73"/>
      <c r="Q73" s="73"/>
      <c r="R73" s="73"/>
      <c r="S73" s="73"/>
      <c r="T73" s="73"/>
      <c r="U73" s="73"/>
      <c r="V73" s="73"/>
      <c r="AB73" t="str">
        <v>BIOSYN-RNA-atp_c</v>
      </c>
      <c r="AC73" t="str">
        <v>MET-atp_c --&gt; MET-ppi_c + 0.328198 BIO-atp_c</v>
      </c>
    </row>
    <row r="74" spans="1:29" ht="16" x14ac:dyDescent="0.2">
      <c r="A74" s="71" t="s">
        <v>456</v>
      </c>
      <c r="B74" t="str">
        <f>SUBSTITUTE(_xlfn.TEXTBEFORE(mets2713[[#This Row],[pasted JSON metabolite keys and values from GSM biomass rxn]],":"),CHAR(34),"")</f>
        <v>asptrna_c</v>
      </c>
      <c r="C74" t="str">
        <f>_xlfn.TEXTBEFORE(mets2713[[#This Row],[name]],"_",-1)</f>
        <v>asptrna</v>
      </c>
      <c r="D74" t="str">
        <f>_xlfn.XLOOKUP(mets2713[[#This Row],[name w/o location]],metaboliteInfo[name w/o location],metaboliteInfo[suggested category],"")</f>
        <v>PROT</v>
      </c>
      <c r="E74" s="37">
        <f>_xlfn.XLOOKUP(mets2713[[#This Row],[name w/o location]],metaboliteInfo[name w/o location],metaboliteInfo[MW for biomass normalization (g/mol)],0)</f>
        <v>115.0874</v>
      </c>
      <c r="F74" s="37">
        <f>_xlfn.NUMBERVALUE(SUBSTITUTE(_xlfn.TEXTAFTER(mets2713[[#This Row],[pasted JSON metabolite keys and values from GSM biomass rxn]],":"),",",""))</f>
        <v>-0.17591499999999999</v>
      </c>
      <c r="G74" s="37" cm="1">
        <f t="array" ref="G7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4" s="37">
        <f>mets2713[[#This Row],[coeff. w/o GAM]]</f>
        <v>-0.17591499999999999</v>
      </c>
      <c r="I74" s="72">
        <f t="shared" si="3"/>
        <v>-0.17892666948911196</v>
      </c>
      <c r="J74" s="37" cm="1">
        <f t="array" ref="J7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4" t="str" cm="1">
        <f t="array" ref="K74">"BIOSYN-"&amp;_xlfn.IFS(IFERROR(MATCH(mets2713[[#This Row],[category]],{0,"0",""},0),0)&gt;0,mets2713[[#This Row],[name]],TRUE,mets2713[[#This Row],[category]]&amp;"-"&amp;mets2713[[#This Row],[name]])</f>
        <v>BIOSYN-PROT-asptrna_c</v>
      </c>
      <c r="L74" s="73" t="str" cm="1">
        <f t="array" ref="L7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4" s="73" cm="1">
        <f t="array" ref="M7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4" s="73"/>
      <c r="O74" s="73"/>
      <c r="P74" s="73"/>
      <c r="Q74" s="73"/>
      <c r="R74" s="73"/>
      <c r="S74" s="73"/>
      <c r="T74" s="73"/>
      <c r="U74" s="73"/>
      <c r="V74" s="73"/>
      <c r="AB74" t="str">
        <v>BIOSYN-RNA-ctp_c</v>
      </c>
      <c r="AC74" t="str">
        <v>MET-ctp_c --&gt; MET-ppi_c + 0.304173 BIO-ctp_c</v>
      </c>
    </row>
    <row r="75" spans="1:29" ht="16" x14ac:dyDescent="0.2">
      <c r="A75" s="71" t="s">
        <v>457</v>
      </c>
      <c r="B75" t="str">
        <f>SUBSTITUTE(_xlfn.TEXTBEFORE(mets2713[[#This Row],[pasted JSON metabolite keys and values from GSM biomass rxn]],":"),CHAR(34),"")</f>
        <v>cystrna_c</v>
      </c>
      <c r="C75" t="str">
        <f>_xlfn.TEXTBEFORE(mets2713[[#This Row],[name]],"_",-1)</f>
        <v>cystrna</v>
      </c>
      <c r="D75" t="str">
        <f>_xlfn.XLOOKUP(mets2713[[#This Row],[name w/o location]],metaboliteInfo[name w/o location],metaboliteInfo[suggested category],"")</f>
        <v>PROT</v>
      </c>
      <c r="E75" s="37">
        <f>_xlfn.XLOOKUP(mets2713[[#This Row],[name w/o location]],metaboliteInfo[name w/o location],metaboliteInfo[MW for biomass normalization (g/mol)],0)</f>
        <v>104.15084</v>
      </c>
      <c r="F75" s="37">
        <f>_xlfn.NUMBERVALUE(SUBSTITUTE(_xlfn.TEXTAFTER(mets2713[[#This Row],[pasted JSON metabolite keys and values from GSM biomass rxn]],":"),",",""))</f>
        <v>-5.3080000000000002E-3</v>
      </c>
      <c r="G75" s="37" cm="1">
        <f t="array" ref="G7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-5.3080000000000002E-3</v>
      </c>
      <c r="H75" s="37">
        <f>mets2713[[#This Row],[coeff. w/o GAM]]</f>
        <v>-5.3080000000000002E-3</v>
      </c>
      <c r="I75" s="72">
        <f t="shared" si="3"/>
        <v>-5.3988731014876865E-3</v>
      </c>
      <c r="J75" s="37" cm="1">
        <f t="array" ref="J7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-5.3988731014876865E-3</v>
      </c>
      <c r="K75" t="str" cm="1">
        <f t="array" ref="K75">"BIOSYN-"&amp;_xlfn.IFS(IFERROR(MATCH(mets2713[[#This Row],[category]],{0,"0",""},0),0)&gt;0,mets2713[[#This Row],[name]],TRUE,mets2713[[#This Row],[category]]&amp;"-"&amp;mets2713[[#This Row],[name]])</f>
        <v>BIOSYN-PROT-cystrna_c</v>
      </c>
      <c r="L75" s="73" t="str" cm="1">
        <f t="array" ref="L7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5" s="73" cm="1">
        <f t="array" ref="M7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-7.094145023388101E-3</v>
      </c>
      <c r="N75" s="73"/>
      <c r="O75" s="73"/>
      <c r="P75" s="73"/>
      <c r="Q75" s="73"/>
      <c r="R75" s="73"/>
      <c r="S75" s="73"/>
      <c r="T75" s="73"/>
      <c r="U75" s="73"/>
      <c r="V75" s="73"/>
      <c r="AB75" t="str">
        <v>BIOSYN-RNA-gtp_c</v>
      </c>
      <c r="AC75" t="str">
        <v>MET-gtp_c --&gt; MET-ppi_c + 0.344197 BIO-gtp_c</v>
      </c>
    </row>
    <row r="76" spans="1:29" ht="16" x14ac:dyDescent="0.2">
      <c r="A76" s="71" t="s">
        <v>458</v>
      </c>
      <c r="B76" t="str">
        <f>SUBSTITUTE(_xlfn.TEXTBEFORE(mets2713[[#This Row],[pasted JSON metabolite keys and values from GSM biomass rxn]],":"),CHAR(34),"")</f>
        <v>glntrna_c</v>
      </c>
      <c r="C76" t="str">
        <f>_xlfn.TEXTBEFORE(mets2713[[#This Row],[name]],"_",-1)</f>
        <v>glntrna</v>
      </c>
      <c r="D76" t="str">
        <f>_xlfn.XLOOKUP(mets2713[[#This Row],[name w/o location]],metaboliteInfo[name w/o location],metaboliteInfo[suggested category],"")</f>
        <v>PROT</v>
      </c>
      <c r="E76" s="37">
        <f>_xlfn.XLOOKUP(mets2713[[#This Row],[name w/o location]],metaboliteInfo[name w/o location],metaboliteInfo[MW for biomass normalization (g/mol)],0)</f>
        <v>129.13715999999999</v>
      </c>
      <c r="F76" s="37">
        <f>_xlfn.NUMBERVALUE(SUBSTITUTE(_xlfn.TEXTAFTER(mets2713[[#This Row],[pasted JSON metabolite keys and values from GSM biomass rxn]],":"),",",""))</f>
        <v>-0.29344399999999998</v>
      </c>
      <c r="G76" s="37" cm="1">
        <f t="array" ref="G7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6" s="37">
        <f>mets2713[[#This Row],[coeff. w/o GAM]]</f>
        <v>-0.29344399999999998</v>
      </c>
      <c r="I76" s="72">
        <f t="shared" si="3"/>
        <v>-0.29846776910191269</v>
      </c>
      <c r="J76" s="37" cm="1">
        <f t="array" ref="J7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6" t="str" cm="1">
        <f t="array" ref="K76">"BIOSYN-"&amp;_xlfn.IFS(IFERROR(MATCH(mets2713[[#This Row],[category]],{0,"0",""},0),0)&gt;0,mets2713[[#This Row],[name]],TRUE,mets2713[[#This Row],[category]]&amp;"-"&amp;mets2713[[#This Row],[name]])</f>
        <v>BIOSYN-PROT-glntrna_c</v>
      </c>
      <c r="L76" s="73" t="str" cm="1">
        <f t="array" ref="L7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6" s="73" cm="1">
        <f t="array" ref="M7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6" s="73"/>
      <c r="O76" s="73"/>
      <c r="P76" s="73"/>
      <c r="Q76" s="73"/>
      <c r="R76" s="73"/>
      <c r="S76" s="73"/>
      <c r="T76" s="73"/>
      <c r="U76" s="73"/>
      <c r="V76" s="73"/>
      <c r="AB76" t="str">
        <v>BIOSYN-RNA-utp_c</v>
      </c>
      <c r="AC76" t="str">
        <v>MET-utp_c --&gt; MET-ppi_c + 0.305158 BIO-utp_c</v>
      </c>
    </row>
    <row r="77" spans="1:29" ht="16" x14ac:dyDescent="0.2">
      <c r="A77" s="71" t="s">
        <v>459</v>
      </c>
      <c r="B77" t="str">
        <f>SUBSTITUTE(_xlfn.TEXTBEFORE(mets2713[[#This Row],[pasted JSON metabolite keys and values from GSM biomass rxn]],":"),CHAR(34),"")</f>
        <v>glutrna_c</v>
      </c>
      <c r="C77" t="str">
        <f>_xlfn.TEXTBEFORE(mets2713[[#This Row],[name]],"_",-1)</f>
        <v>glutrna</v>
      </c>
      <c r="D77" t="str">
        <f>_xlfn.XLOOKUP(mets2713[[#This Row],[name w/o location]],metaboliteInfo[name w/o location],metaboliteInfo[suggested category],"")</f>
        <v>PROT</v>
      </c>
      <c r="E77" s="37">
        <f>_xlfn.XLOOKUP(mets2713[[#This Row],[name w/o location]],metaboliteInfo[name w/o location],metaboliteInfo[MW for biomass normalization (g/mol)],0)</f>
        <v>129.11398</v>
      </c>
      <c r="F77" s="37">
        <f>_xlfn.NUMBERVALUE(SUBSTITUTE(_xlfn.TEXTAFTER(mets2713[[#This Row],[pasted JSON metabolite keys and values from GSM biomass rxn]],":"),",",""))</f>
        <v>-0.29344399999999998</v>
      </c>
      <c r="G77" s="37" cm="1">
        <f t="array" ref="G7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7" s="37">
        <f>mets2713[[#This Row],[coeff. w/o GAM]]</f>
        <v>-0.29344399999999998</v>
      </c>
      <c r="I77" s="72">
        <f t="shared" si="3"/>
        <v>-0.29846776910191269</v>
      </c>
      <c r="J77" s="37" cm="1">
        <f t="array" ref="J7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7" t="str" cm="1">
        <f t="array" ref="K77">"BIOSYN-"&amp;_xlfn.IFS(IFERROR(MATCH(mets2713[[#This Row],[category]],{0,"0",""},0),0)&gt;0,mets2713[[#This Row],[name]],TRUE,mets2713[[#This Row],[category]]&amp;"-"&amp;mets2713[[#This Row],[name]])</f>
        <v>BIOSYN-PROT-glutrna_c</v>
      </c>
      <c r="L77" s="73" t="str" cm="1">
        <f t="array" ref="L7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7" s="73" cm="1">
        <f t="array" ref="M7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7" s="73"/>
      <c r="O77" s="73"/>
      <c r="P77" s="73"/>
      <c r="Q77" s="73"/>
      <c r="R77" s="73"/>
      <c r="S77" s="73"/>
      <c r="T77" s="73"/>
      <c r="U77" s="73"/>
      <c r="V77" s="73"/>
      <c r="AB77" t="str">
        <v>BIOSYN-SO4-so4_c</v>
      </c>
      <c r="AC77" t="str">
        <v>MET-so4_c --&gt; 0.096063 BIO-so4_c</v>
      </c>
    </row>
    <row r="78" spans="1:29" ht="16" x14ac:dyDescent="0.2">
      <c r="A78" s="71" t="s">
        <v>460</v>
      </c>
      <c r="B78" t="str">
        <f>SUBSTITUTE(_xlfn.TEXTBEFORE(mets2713[[#This Row],[pasted JSON metabolite keys and values from GSM biomass rxn]],":"),CHAR(34),"")</f>
        <v>glytrna_c</v>
      </c>
      <c r="C78" t="str">
        <f>_xlfn.TEXTBEFORE(mets2713[[#This Row],[name]],"_",-1)</f>
        <v>glytrna</v>
      </c>
      <c r="D78" t="str">
        <f>_xlfn.XLOOKUP(mets2713[[#This Row],[name w/o location]],metaboliteInfo[name w/o location],metaboliteInfo[suggested category],"")</f>
        <v>PROT</v>
      </c>
      <c r="E78" s="37">
        <f>_xlfn.XLOOKUP(mets2713[[#This Row],[name w/o location]],metaboliteInfo[name w/o location],metaboliteInfo[MW for biomass normalization (g/mol)],0)</f>
        <v>58.059260000000002</v>
      </c>
      <c r="F78" s="37">
        <f>_xlfn.NUMBERVALUE(SUBSTITUTE(_xlfn.TEXTAFTER(mets2713[[#This Row],[pasted JSON metabolite keys and values from GSM biomass rxn]],":"),",",""))</f>
        <v>-0.33704400000000001</v>
      </c>
      <c r="G78" s="37" cm="1">
        <f t="array" ref="G7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-0.33704400000000001</v>
      </c>
      <c r="H78" s="37">
        <f>mets2713[[#This Row],[coeff. w/o GAM]]</f>
        <v>-0.33704400000000001</v>
      </c>
      <c r="I78" s="72">
        <f t="shared" si="3"/>
        <v>-0.34281420226409492</v>
      </c>
      <c r="J78" s="37" cm="1">
        <f t="array" ref="J7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-0.34281420226409492</v>
      </c>
      <c r="K78" t="str" cm="1">
        <f t="array" ref="K78">"BIOSYN-"&amp;_xlfn.IFS(IFERROR(MATCH(mets2713[[#This Row],[category]],{0,"0",""},0),0)&gt;0,mets2713[[#This Row],[name]],TRUE,mets2713[[#This Row],[category]]&amp;"-"&amp;mets2713[[#This Row],[name]])</f>
        <v>BIOSYN-PROT-glytrna_c</v>
      </c>
      <c r="L78" s="73" t="str" cm="1">
        <f t="array" ref="L7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8" s="73" cm="1">
        <f t="array" ref="M7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-0.45045949797717016</v>
      </c>
      <c r="N78" s="73"/>
      <c r="O78" s="73"/>
      <c r="P78" s="73"/>
      <c r="Q78" s="73"/>
      <c r="R78" s="73"/>
      <c r="S78" s="73"/>
      <c r="T78" s="73"/>
      <c r="U78" s="73"/>
      <c r="V78" s="73"/>
    </row>
    <row r="79" spans="1:29" ht="16" x14ac:dyDescent="0.2">
      <c r="A79" s="71" t="s">
        <v>461</v>
      </c>
      <c r="B79" t="str">
        <f>SUBSTITUTE(_xlfn.TEXTBEFORE(mets2713[[#This Row],[pasted JSON metabolite keys and values from GSM biomass rxn]],":"),CHAR(34),"")</f>
        <v>histrna_c</v>
      </c>
      <c r="C79" t="str">
        <f>_xlfn.TEXTBEFORE(mets2713[[#This Row],[name]],"_",-1)</f>
        <v>histrna</v>
      </c>
      <c r="D79" t="str">
        <f>_xlfn.XLOOKUP(mets2713[[#This Row],[name w/o location]],metaboliteInfo[name w/o location],metaboliteInfo[suggested category],"")</f>
        <v>PROT</v>
      </c>
      <c r="E79" s="37">
        <f>_xlfn.XLOOKUP(mets2713[[#This Row],[name w/o location]],metaboliteInfo[name w/o location],metaboliteInfo[MW for biomass normalization (g/mol)],0)</f>
        <v>138.14722</v>
      </c>
      <c r="F79" s="37">
        <f>_xlfn.NUMBERVALUE(SUBSTITUTE(_xlfn.TEXTAFTER(mets2713[[#This Row],[pasted JSON metabolite keys and values from GSM biomass rxn]],":"),",",""))</f>
        <v>-7.3171E-2</v>
      </c>
      <c r="G79" s="37" cm="1">
        <f t="array" ref="G7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-7.3171E-2</v>
      </c>
      <c r="H79" s="37">
        <f>mets2713[[#This Row],[coeff. w/o GAM]]</f>
        <v>-7.3171E-2</v>
      </c>
      <c r="I79" s="72">
        <f t="shared" si="3"/>
        <v>-7.4423689470413626E-2</v>
      </c>
      <c r="J79" s="37" cm="1">
        <f t="array" ref="J7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-7.4423689470413626E-2</v>
      </c>
      <c r="K79" t="str" cm="1">
        <f t="array" ref="K79">"BIOSYN-"&amp;_xlfn.IFS(IFERROR(MATCH(mets2713[[#This Row],[category]],{0,"0",""},0),0)&gt;0,mets2713[[#This Row],[name]],TRUE,mets2713[[#This Row],[category]]&amp;"-"&amp;mets2713[[#This Row],[name]])</f>
        <v>BIOSYN-PROT-histrna_c</v>
      </c>
      <c r="L79" s="73" t="str" cm="1">
        <f t="array" ref="L7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9" s="73" cm="1">
        <f t="array" ref="M7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-9.7793083177530285E-2</v>
      </c>
      <c r="N79" s="73"/>
      <c r="O79" s="73"/>
      <c r="P79" s="73"/>
      <c r="Q79" s="73"/>
      <c r="R79" s="73"/>
      <c r="S79" s="73"/>
      <c r="T79" s="73"/>
      <c r="U79" s="73"/>
      <c r="V79" s="73"/>
    </row>
    <row r="80" spans="1:29" ht="16" x14ac:dyDescent="0.2">
      <c r="A80" s="71" t="s">
        <v>462</v>
      </c>
      <c r="B80" t="str">
        <f>SUBSTITUTE(_xlfn.TEXTBEFORE(mets2713[[#This Row],[pasted JSON metabolite keys and values from GSM biomass rxn]],":"),CHAR(34),"")</f>
        <v>iletrna_c</v>
      </c>
      <c r="C80" t="str">
        <f>_xlfn.TEXTBEFORE(mets2713[[#This Row],[name]],"_",-1)</f>
        <v>iletrna</v>
      </c>
      <c r="D80" t="str">
        <f>_xlfn.XLOOKUP(mets2713[[#This Row],[name w/o location]],metaboliteInfo[name w/o location],metaboliteInfo[suggested category],"")</f>
        <v>PROT</v>
      </c>
      <c r="E80" s="37">
        <f>_xlfn.XLOOKUP(mets2713[[#This Row],[name w/o location]],metaboliteInfo[name w/o location],metaboliteInfo[MW for biomass normalization (g/mol)],0)</f>
        <v>114.16558000000001</v>
      </c>
      <c r="F80" s="37">
        <f>_xlfn.NUMBERVALUE(SUBSTITUTE(_xlfn.TEXTAFTER(mets2713[[#This Row],[pasted JSON metabolite keys and values from GSM biomass rxn]],":"),",",""))</f>
        <v>-0.223306</v>
      </c>
      <c r="G80" s="37" cm="1">
        <f t="array" ref="G8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-0.223306</v>
      </c>
      <c r="H80" s="37">
        <f>mets2713[[#This Row],[coeff. w/o GAM]]</f>
        <v>-0.223306</v>
      </c>
      <c r="I80" s="72">
        <f t="shared" si="3"/>
        <v>-0.2271290046723454</v>
      </c>
      <c r="J80" s="37" cm="1">
        <f t="array" ref="J8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-0.2271290046723454</v>
      </c>
      <c r="K80" t="str" cm="1">
        <f t="array" ref="K80">"BIOSYN-"&amp;_xlfn.IFS(IFERROR(MATCH(mets2713[[#This Row],[category]],{0,"0",""},0),0)&gt;0,mets2713[[#This Row],[name]],TRUE,mets2713[[#This Row],[category]]&amp;"-"&amp;mets2713[[#This Row],[name]])</f>
        <v>BIOSYN-PROT-iletrna_c</v>
      </c>
      <c r="L80" s="73" t="str" cm="1">
        <f t="array" ref="L8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0" s="73" cm="1">
        <f t="array" ref="M8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-0.29844859619304887</v>
      </c>
      <c r="N80" s="73"/>
      <c r="O80" s="73"/>
      <c r="P80" s="73"/>
      <c r="Q80" s="73"/>
      <c r="R80" s="73"/>
      <c r="S80" s="73"/>
      <c r="T80" s="73"/>
      <c r="U80" s="73"/>
      <c r="V80" s="73"/>
    </row>
    <row r="81" spans="1:22" ht="16" x14ac:dyDescent="0.2">
      <c r="A81" s="71" t="s">
        <v>463</v>
      </c>
      <c r="B81" t="str">
        <f>SUBSTITUTE(_xlfn.TEXTBEFORE(mets2713[[#This Row],[pasted JSON metabolite keys and values from GSM biomass rxn]],":"),CHAR(34),"")</f>
        <v>leutrna_c</v>
      </c>
      <c r="C81" t="str">
        <f>_xlfn.TEXTBEFORE(mets2713[[#This Row],[name]],"_",-1)</f>
        <v>leutrna</v>
      </c>
      <c r="D81" t="str">
        <f>_xlfn.XLOOKUP(mets2713[[#This Row],[name w/o location]],metaboliteInfo[name w/o location],metaboliteInfo[suggested category],"")</f>
        <v>PROT</v>
      </c>
      <c r="E81" s="37">
        <f>_xlfn.XLOOKUP(mets2713[[#This Row],[name w/o location]],metaboliteInfo[name w/o location],metaboliteInfo[MW for biomass normalization (g/mol)],0)</f>
        <v>114.16558000000001</v>
      </c>
      <c r="F81" s="37">
        <f>_xlfn.NUMBERVALUE(SUBSTITUTE(_xlfn.TEXTAFTER(mets2713[[#This Row],[pasted JSON metabolite keys and values from GSM biomass rxn]],":"),",",""))</f>
        <v>-0.30368000000000001</v>
      </c>
      <c r="G81" s="37" cm="1">
        <f t="array" ref="G8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-0.30368000000000001</v>
      </c>
      <c r="H81" s="37">
        <f>mets2713[[#This Row],[coeff. w/o GAM]]</f>
        <v>-0.30368000000000001</v>
      </c>
      <c r="I81" s="72">
        <f t="shared" si="3"/>
        <v>-0.30887900969475901</v>
      </c>
      <c r="J81" s="37" cm="1">
        <f t="array" ref="J8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-0.30887900969475901</v>
      </c>
      <c r="K81" t="str" cm="1">
        <f t="array" ref="K81">"BIOSYN-"&amp;_xlfn.IFS(IFERROR(MATCH(mets2713[[#This Row],[category]],{0,"0",""},0),0)&gt;0,mets2713[[#This Row],[name]],TRUE,mets2713[[#This Row],[category]]&amp;"-"&amp;mets2713[[#This Row],[name]])</f>
        <v>BIOSYN-PROT-leutrna_c</v>
      </c>
      <c r="L81" s="73" t="str" cm="1">
        <f t="array" ref="L8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1" s="73" cm="1">
        <f t="array" ref="M8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-0.40586849297334188</v>
      </c>
      <c r="N81" s="73"/>
      <c r="O81" s="73"/>
      <c r="P81" s="73"/>
      <c r="Q81" s="73"/>
      <c r="R81" s="73"/>
      <c r="S81" s="73"/>
      <c r="T81" s="73"/>
      <c r="U81" s="73"/>
      <c r="V81" s="73"/>
    </row>
    <row r="82" spans="1:22" ht="16" x14ac:dyDescent="0.2">
      <c r="A82" s="71" t="s">
        <v>464</v>
      </c>
      <c r="B82" t="str">
        <f>SUBSTITUTE(_xlfn.TEXTBEFORE(mets2713[[#This Row],[pasted JSON metabolite keys and values from GSM biomass rxn]],":"),CHAR(34),"")</f>
        <v>lystrna_c</v>
      </c>
      <c r="C82" t="str">
        <f>_xlfn.TEXTBEFORE(mets2713[[#This Row],[name]],"_",-1)</f>
        <v>lystrna</v>
      </c>
      <c r="D82" t="str">
        <f>_xlfn.XLOOKUP(mets2713[[#This Row],[name w/o location]],metaboliteInfo[name w/o location],metaboliteInfo[suggested category],"")</f>
        <v>PROT</v>
      </c>
      <c r="E82" s="37">
        <f>_xlfn.XLOOKUP(mets2713[[#This Row],[name w/o location]],metaboliteInfo[name w/o location],metaboliteInfo[MW for biomass normalization (g/mol)],0)</f>
        <v>130.18816000000001</v>
      </c>
      <c r="F82" s="37">
        <f>_xlfn.NUMBERVALUE(SUBSTITUTE(_xlfn.TEXTAFTER(mets2713[[#This Row],[pasted JSON metabolite keys and values from GSM biomass rxn]],":"),",",""))</f>
        <v>-0.249086</v>
      </c>
      <c r="G82" s="37" cm="1">
        <f t="array" ref="G8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-0.249086</v>
      </c>
      <c r="H82" s="37">
        <f>mets2713[[#This Row],[coeff. w/o GAM]]</f>
        <v>-0.249086</v>
      </c>
      <c r="I82" s="72">
        <f t="shared" si="3"/>
        <v>-0.25335035895952562</v>
      </c>
      <c r="J82" s="37" cm="1">
        <f t="array" ref="J8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-0.25335035895952562</v>
      </c>
      <c r="K82" t="str" cm="1">
        <f t="array" ref="K82">"BIOSYN-"&amp;_xlfn.IFS(IFERROR(MATCH(mets2713[[#This Row],[category]],{0,"0",""},0),0)&gt;0,mets2713[[#This Row],[name]],TRUE,mets2713[[#This Row],[category]]&amp;"-"&amp;mets2713[[#This Row],[name]])</f>
        <v>BIOSYN-PROT-lystrna_c</v>
      </c>
      <c r="L82" s="73" t="str" cm="1">
        <f t="array" ref="L8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2" s="73" cm="1">
        <f t="array" ref="M8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-0.33290358087710037</v>
      </c>
      <c r="N82" s="73"/>
      <c r="O82" s="73"/>
      <c r="P82" s="73"/>
      <c r="Q82" s="73"/>
      <c r="R82" s="73"/>
      <c r="S82" s="73"/>
      <c r="T82" s="73"/>
      <c r="U82" s="73"/>
      <c r="V82" s="73"/>
    </row>
    <row r="83" spans="1:22" ht="16" x14ac:dyDescent="0.2">
      <c r="A83" s="71" t="s">
        <v>465</v>
      </c>
      <c r="B83" t="str">
        <f>SUBSTITUTE(_xlfn.TEXTBEFORE(mets2713[[#This Row],[pasted JSON metabolite keys and values from GSM biomass rxn]],":"),CHAR(34),"")</f>
        <v>mettrna_c</v>
      </c>
      <c r="C83" t="str">
        <f>_xlfn.TEXTBEFORE(mets2713[[#This Row],[name]],"_",-1)</f>
        <v>mettrna</v>
      </c>
      <c r="D83" t="str">
        <f>_xlfn.XLOOKUP(mets2713[[#This Row],[name w/o location]],metaboliteInfo[name w/o location],metaboliteInfo[suggested category],"")</f>
        <v>PROT</v>
      </c>
      <c r="E83" s="37">
        <f>_xlfn.XLOOKUP(mets2713[[#This Row],[name w/o location]],metaboliteInfo[name w/o location],metaboliteInfo[MW for biomass normalization (g/mol)],0)</f>
        <v>132.20400000000001</v>
      </c>
      <c r="F83" s="37">
        <f>_xlfn.NUMBERVALUE(SUBSTITUTE(_xlfn.TEXTAFTER(mets2713[[#This Row],[pasted JSON metabolite keys and values from GSM biomass rxn]],":"),",",""))</f>
        <v>-4.3220000000000001E-2</v>
      </c>
      <c r="G83" s="37" cm="1">
        <f t="array" ref="G8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-4.3220000000000001E-2</v>
      </c>
      <c r="H83" s="37">
        <f>mets2713[[#This Row],[coeff. w/o GAM]]</f>
        <v>-4.3220000000000001E-2</v>
      </c>
      <c r="I83" s="72">
        <f t="shared" si="3"/>
        <v>-4.3959927552053094E-2</v>
      </c>
      <c r="J83" s="37" cm="1">
        <f t="array" ref="J8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-4.3959927552053094E-2</v>
      </c>
      <c r="K83" t="str" cm="1">
        <f t="array" ref="K83">"BIOSYN-"&amp;_xlfn.IFS(IFERROR(MATCH(mets2713[[#This Row],[category]],{0,"0",""},0),0)&gt;0,mets2713[[#This Row],[name]],TRUE,mets2713[[#This Row],[category]]&amp;"-"&amp;mets2713[[#This Row],[name]])</f>
        <v>BIOSYN-PROT-mettrna_c</v>
      </c>
      <c r="L83" s="73" t="str" cm="1">
        <f t="array" ref="L8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3" s="73" cm="1">
        <f t="array" ref="M8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-5.7763554617715478E-2</v>
      </c>
      <c r="N83" s="73"/>
      <c r="O83" s="73"/>
      <c r="P83" s="73"/>
      <c r="Q83" s="73"/>
      <c r="R83" s="73"/>
      <c r="S83" s="73"/>
      <c r="T83" s="73"/>
      <c r="U83" s="73"/>
      <c r="V83" s="73"/>
    </row>
    <row r="84" spans="1:22" ht="16" x14ac:dyDescent="0.2">
      <c r="A84" s="71" t="s">
        <v>466</v>
      </c>
      <c r="B84" t="str">
        <f>SUBSTITUTE(_xlfn.TEXTBEFORE(mets2713[[#This Row],[pasted JSON metabolite keys and values from GSM biomass rxn]],":"),CHAR(34),"")</f>
        <v>phetrna_c</v>
      </c>
      <c r="C84" t="str">
        <f>_xlfn.TEXTBEFORE(mets2713[[#This Row],[name]],"_",-1)</f>
        <v>phetrna</v>
      </c>
      <c r="D84" t="str">
        <f>_xlfn.XLOOKUP(mets2713[[#This Row],[name w/o location]],metaboliteInfo[name w/o location],metaboliteInfo[suggested category],"")</f>
        <v>PROT</v>
      </c>
      <c r="E84" s="37">
        <f>_xlfn.XLOOKUP(mets2713[[#This Row],[name w/o location]],metaboliteInfo[name w/o location],metaboliteInfo[MW for biomass normalization (g/mol)],0)</f>
        <v>148.18180000000001</v>
      </c>
      <c r="F84" s="37">
        <f>_xlfn.NUMBERVALUE(SUBSTITUTE(_xlfn.TEXTAFTER(mets2713[[#This Row],[pasted JSON metabolite keys and values from GSM biomass rxn]],":"),",",""))</f>
        <v>-0.14255200000000001</v>
      </c>
      <c r="G84" s="37" cm="1">
        <f t="array" ref="G8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-0.14255200000000001</v>
      </c>
      <c r="H84" s="37">
        <f>mets2713[[#This Row],[coeff. w/o GAM]]</f>
        <v>-0.14255200000000001</v>
      </c>
      <c r="I84" s="72">
        <f t="shared" si="3"/>
        <v>-0.14499249403980272</v>
      </c>
      <c r="J84" s="37" cm="1">
        <f t="array" ref="J8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-0.14499249403980272</v>
      </c>
      <c r="K84" t="str" cm="1">
        <f t="array" ref="K84">"BIOSYN-"&amp;_xlfn.IFS(IFERROR(MATCH(mets2713[[#This Row],[category]],{0,"0",""},0),0)&gt;0,mets2713[[#This Row],[name]],TRUE,mets2713[[#This Row],[category]]&amp;"-"&amp;mets2713[[#This Row],[name]])</f>
        <v>BIOSYN-PROT-phetrna_c</v>
      </c>
      <c r="L84" s="73" t="str" cm="1">
        <f t="array" ref="L8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4" s="73" cm="1">
        <f t="array" ref="M8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-0.19052082919631136</v>
      </c>
      <c r="N84" s="73"/>
      <c r="O84" s="73"/>
      <c r="P84" s="73"/>
      <c r="Q84" s="73"/>
      <c r="R84" s="73"/>
      <c r="S84" s="73"/>
      <c r="T84" s="73"/>
      <c r="U84" s="73"/>
      <c r="V84" s="73"/>
    </row>
    <row r="85" spans="1:22" ht="16" x14ac:dyDescent="0.2">
      <c r="A85" s="71" t="s">
        <v>467</v>
      </c>
      <c r="B85" t="str">
        <f>SUBSTITUTE(_xlfn.TEXTBEFORE(mets2713[[#This Row],[pasted JSON metabolite keys and values from GSM biomass rxn]],":"),CHAR(34),"")</f>
        <v>protrna_c</v>
      </c>
      <c r="C85" t="str">
        <f>_xlfn.TEXTBEFORE(mets2713[[#This Row],[name]],"_",-1)</f>
        <v>protrna</v>
      </c>
      <c r="D85" t="str">
        <f>_xlfn.XLOOKUP(mets2713[[#This Row],[name w/o location]],metaboliteInfo[name w/o location],metaboliteInfo[suggested category],"")</f>
        <v>PROT</v>
      </c>
      <c r="E85" s="37">
        <f>_xlfn.XLOOKUP(mets2713[[#This Row],[name w/o location]],metaboliteInfo[name w/o location],metaboliteInfo[MW for biomass normalization (g/mol)],0)</f>
        <v>97.115179999999995</v>
      </c>
      <c r="F85" s="37">
        <f>_xlfn.NUMBERVALUE(SUBSTITUTE(_xlfn.TEXTAFTER(mets2713[[#This Row],[pasted JSON metabolite keys and values from GSM biomass rxn]],":"),",",""))</f>
        <v>-0.15999099999999999</v>
      </c>
      <c r="G85" s="37" cm="1">
        <f t="array" ref="G8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-0.15999099999999999</v>
      </c>
      <c r="H85" s="37">
        <f>mets2713[[#This Row],[coeff. w/o GAM]]</f>
        <v>-0.15999099999999999</v>
      </c>
      <c r="I85" s="72">
        <f t="shared" si="3"/>
        <v>-0.16273005018464892</v>
      </c>
      <c r="J85" s="37" cm="1">
        <f t="array" ref="J8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-0.16273005018464892</v>
      </c>
      <c r="K85" t="str" cm="1">
        <f t="array" ref="K85">"BIOSYN-"&amp;_xlfn.IFS(IFERROR(MATCH(mets2713[[#This Row],[category]],{0,"0",""},0),0)&gt;0,mets2713[[#This Row],[name]],TRUE,mets2713[[#This Row],[category]]&amp;"-"&amp;mets2713[[#This Row],[name]])</f>
        <v>BIOSYN-PROT-protrna_c</v>
      </c>
      <c r="L85" s="73" t="str" cm="1">
        <f t="array" ref="L8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5" s="73" cm="1">
        <f t="array" ref="M8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-0.21382806262940574</v>
      </c>
      <c r="N85" s="73"/>
      <c r="O85" s="73"/>
      <c r="P85" s="73"/>
      <c r="Q85" s="73"/>
      <c r="R85" s="73"/>
      <c r="S85" s="73"/>
      <c r="T85" s="73"/>
      <c r="U85" s="73"/>
      <c r="V85" s="73"/>
    </row>
    <row r="86" spans="1:22" ht="16" x14ac:dyDescent="0.2">
      <c r="A86" s="71" t="s">
        <v>468</v>
      </c>
      <c r="B86" t="str">
        <f>SUBSTITUTE(_xlfn.TEXTBEFORE(mets2713[[#This Row],[pasted JSON metabolite keys and values from GSM biomass rxn]],":"),CHAR(34),"")</f>
        <v>sertrna_c</v>
      </c>
      <c r="C86" t="str">
        <f>_xlfn.TEXTBEFORE(mets2713[[#This Row],[name]],"_",-1)</f>
        <v>sertrna</v>
      </c>
      <c r="D86" t="str">
        <f>_xlfn.XLOOKUP(mets2713[[#This Row],[name w/o location]],metaboliteInfo[name w/o location],metaboliteInfo[suggested category],"")</f>
        <v>PROT</v>
      </c>
      <c r="E86" s="37">
        <f>_xlfn.XLOOKUP(mets2713[[#This Row],[name w/o location]],metaboliteInfo[name w/o location],metaboliteInfo[MW for biomass normalization (g/mol)],0)</f>
        <v>88.085239999999999</v>
      </c>
      <c r="F86" s="37">
        <f>_xlfn.NUMBERVALUE(SUBSTITUTE(_xlfn.TEXTAFTER(mets2713[[#This Row],[pasted JSON metabolite keys and values from GSM biomass rxn]],":"),",",""))</f>
        <v>-0.202075</v>
      </c>
      <c r="G86" s="37" cm="1">
        <f t="array" ref="G8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-0.202075</v>
      </c>
      <c r="H86" s="37">
        <f>mets2713[[#This Row],[coeff. w/o GAM]]</f>
        <v>-0.202075</v>
      </c>
      <c r="I86" s="72">
        <f t="shared" si="3"/>
        <v>-0.20553452938642131</v>
      </c>
      <c r="J86" s="37" cm="1">
        <f t="array" ref="J8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-0.20553452938642131</v>
      </c>
      <c r="K86" t="str" cm="1">
        <f t="array" ref="K86">"BIOSYN-"&amp;_xlfn.IFS(IFERROR(MATCH(mets2713[[#This Row],[category]],{0,"0",""},0),0)&gt;0,mets2713[[#This Row],[name]],TRUE,mets2713[[#This Row],[category]]&amp;"-"&amp;mets2713[[#This Row],[name]])</f>
        <v>BIOSYN-PROT-sertrna_c</v>
      </c>
      <c r="L86" s="73" t="str" cm="1">
        <f t="array" ref="L8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6" s="73" cm="1">
        <f t="array" ref="M8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-0.27007335260006604</v>
      </c>
      <c r="N86" s="73"/>
      <c r="O86" s="73"/>
      <c r="P86" s="73"/>
      <c r="Q86" s="73"/>
      <c r="R86" s="73"/>
      <c r="S86" s="73"/>
      <c r="T86" s="73"/>
      <c r="U86" s="73"/>
      <c r="V86" s="73"/>
    </row>
    <row r="87" spans="1:22" ht="16" x14ac:dyDescent="0.2">
      <c r="A87" s="71" t="s">
        <v>469</v>
      </c>
      <c r="B87" t="str">
        <f>SUBSTITUTE(_xlfn.TEXTBEFORE(mets2713[[#This Row],[pasted JSON metabolite keys and values from GSM biomass rxn]],":"),CHAR(34),"")</f>
        <v>thrtrna_c</v>
      </c>
      <c r="C87" t="str">
        <f>_xlfn.TEXTBEFORE(mets2713[[#This Row],[name]],"_",-1)</f>
        <v>thrtrna</v>
      </c>
      <c r="D87" t="str">
        <f>_xlfn.XLOOKUP(mets2713[[#This Row],[name w/o location]],metaboliteInfo[name w/o location],metaboliteInfo[suggested category],"")</f>
        <v>PROT</v>
      </c>
      <c r="E87" s="37">
        <f>_xlfn.XLOOKUP(mets2713[[#This Row],[name w/o location]],metaboliteInfo[name w/o location],metaboliteInfo[MW for biomass normalization (g/mol)],0)</f>
        <v>102.11181999999999</v>
      </c>
      <c r="F87" s="37">
        <f>_xlfn.NUMBERVALUE(SUBSTITUTE(_xlfn.TEXTAFTER(mets2713[[#This Row],[pasted JSON metabolite keys and values from GSM biomass rxn]],":"),",",""))</f>
        <v>-0.211174</v>
      </c>
      <c r="G87" s="37" cm="1">
        <f t="array" ref="G8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-0.211174</v>
      </c>
      <c r="H87" s="37">
        <f>mets2713[[#This Row],[coeff. w/o GAM]]</f>
        <v>-0.211174</v>
      </c>
      <c r="I87" s="72">
        <f t="shared" si="3"/>
        <v>-0.21478930450896019</v>
      </c>
      <c r="J87" s="37" cm="1">
        <f t="array" ref="J8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-0.21478930450896019</v>
      </c>
      <c r="K87" t="str" cm="1">
        <f t="array" ref="K87">"BIOSYN-"&amp;_xlfn.IFS(IFERROR(MATCH(mets2713[[#This Row],[category]],{0,"0",""},0),0)&gt;0,mets2713[[#This Row],[name]],TRUE,mets2713[[#This Row],[category]]&amp;"-"&amp;mets2713[[#This Row],[name]])</f>
        <v>BIOSYN-PROT-thrtrna_c</v>
      </c>
      <c r="L87" s="73" t="str" cm="1">
        <f t="array" ref="L8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7" s="73" cm="1">
        <f t="array" ref="M8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-0.28223417128277295</v>
      </c>
      <c r="N87" s="73"/>
      <c r="O87" s="73"/>
      <c r="P87" s="73"/>
      <c r="Q87" s="73"/>
      <c r="R87" s="73"/>
      <c r="S87" s="73"/>
      <c r="T87" s="73"/>
      <c r="U87" s="73"/>
      <c r="V87" s="73"/>
    </row>
    <row r="88" spans="1:22" ht="16" x14ac:dyDescent="0.2">
      <c r="A88" s="71" t="s">
        <v>470</v>
      </c>
      <c r="B88" t="str">
        <f>SUBSTITUTE(_xlfn.TEXTBEFORE(mets2713[[#This Row],[pasted JSON metabolite keys and values from GSM biomass rxn]],":"),CHAR(34),"")</f>
        <v>trptrna_c</v>
      </c>
      <c r="C88" t="str">
        <f>_xlfn.TEXTBEFORE(mets2713[[#This Row],[name]],"_",-1)</f>
        <v>trptrna</v>
      </c>
      <c r="D88" t="str">
        <f>_xlfn.XLOOKUP(mets2713[[#This Row],[name w/o location]],metaboliteInfo[name w/o location],metaboliteInfo[suggested category],"")</f>
        <v>PROT</v>
      </c>
      <c r="E88" s="37">
        <f>_xlfn.XLOOKUP(mets2713[[#This Row],[name w/o location]],metaboliteInfo[name w/o location],metaboliteInfo[MW for biomass normalization (g/mol)],0)</f>
        <v>187.21784</v>
      </c>
      <c r="F88" s="37">
        <f>_xlfn.NUMBERVALUE(SUBSTITUTE(_xlfn.TEXTAFTER(mets2713[[#This Row],[pasted JSON metabolite keys and values from GSM biomass rxn]],":"),",",""))</f>
        <v>-2.4643000000000002E-2</v>
      </c>
      <c r="G88" s="37" cm="1">
        <f t="array" ref="G8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-2.4643000000000002E-2</v>
      </c>
      <c r="H88" s="37">
        <f>mets2713[[#This Row],[coeff. w/o GAM]]</f>
        <v>-2.4643000000000002E-2</v>
      </c>
      <c r="I88" s="72">
        <f t="shared" si="3"/>
        <v>-2.5064888816872848E-2</v>
      </c>
      <c r="J88" s="37" cm="1">
        <f t="array" ref="J8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-2.5064888816872848E-2</v>
      </c>
      <c r="K88" t="str" cm="1">
        <f t="array" ref="K88">"BIOSYN-"&amp;_xlfn.IFS(IFERROR(MATCH(mets2713[[#This Row],[category]],{0,"0",""},0),0)&gt;0,mets2713[[#This Row],[name]],TRUE,mets2713[[#This Row],[category]]&amp;"-"&amp;mets2713[[#This Row],[name]])</f>
        <v>BIOSYN-PROT-trptrna_c</v>
      </c>
      <c r="L88" s="73" t="str" cm="1">
        <f t="array" ref="L8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8" s="73" cm="1">
        <f t="array" ref="M8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-3.2935383536426714E-2</v>
      </c>
      <c r="N88" s="73"/>
      <c r="O88" s="73"/>
      <c r="P88" s="73"/>
      <c r="Q88" s="73"/>
      <c r="R88" s="73"/>
      <c r="S88" s="73"/>
      <c r="T88" s="73"/>
      <c r="U88" s="73"/>
      <c r="V88" s="73"/>
    </row>
    <row r="89" spans="1:22" ht="16" x14ac:dyDescent="0.2">
      <c r="A89" s="71" t="s">
        <v>471</v>
      </c>
      <c r="B89" t="str">
        <f>SUBSTITUTE(_xlfn.TEXTBEFORE(mets2713[[#This Row],[pasted JSON metabolite keys and values from GSM biomass rxn]],":"),CHAR(34),"")</f>
        <v>tyrtrna_c</v>
      </c>
      <c r="C89" t="str">
        <f>_xlfn.TEXTBEFORE(mets2713[[#This Row],[name]],"_",-1)</f>
        <v>tyrtrna</v>
      </c>
      <c r="D89" t="str">
        <f>_xlfn.XLOOKUP(mets2713[[#This Row],[name w/o location]],metaboliteInfo[name w/o location],metaboliteInfo[suggested category],"")</f>
        <v>PROT</v>
      </c>
      <c r="E89" s="37">
        <f>_xlfn.XLOOKUP(mets2713[[#This Row],[name w/o location]],metaboliteInfo[name w/o location],metaboliteInfo[MW for biomass normalization (g/mol)],0)</f>
        <v>164.18119999999999</v>
      </c>
      <c r="F89" s="37">
        <f>_xlfn.NUMBERVALUE(SUBSTITUTE(_xlfn.TEXTAFTER(mets2713[[#This Row],[pasted JSON metabolite keys and values from GSM biomass rxn]],":"),",",""))</f>
        <v>-7.4309E-2</v>
      </c>
      <c r="G89" s="37" cm="1">
        <f t="array" ref="G8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-7.4309E-2</v>
      </c>
      <c r="H89" s="37">
        <f>mets2713[[#This Row],[coeff. w/o GAM]]</f>
        <v>-7.4309E-2</v>
      </c>
      <c r="I89" s="72">
        <f t="shared" si="3"/>
        <v>-7.5581172060747645E-2</v>
      </c>
      <c r="J89" s="37" cm="1">
        <f t="array" ref="J8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-7.5581172060747645E-2</v>
      </c>
      <c r="K89" t="str" cm="1">
        <f t="array" ref="K89">"BIOSYN-"&amp;_xlfn.IFS(IFERROR(MATCH(mets2713[[#This Row],[category]],{0,"0",""},0),0)&gt;0,mets2713[[#This Row],[name]],TRUE,mets2713[[#This Row],[category]]&amp;"-"&amp;mets2713[[#This Row],[name]])</f>
        <v>BIOSYN-PROT-tyrtrna_c</v>
      </c>
      <c r="L89" s="73" t="str" cm="1">
        <f t="array" ref="L8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9" s="73" cm="1">
        <f t="array" ref="M8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-9.9314020825724644E-2</v>
      </c>
      <c r="N89" s="73"/>
      <c r="O89" s="73"/>
      <c r="P89" s="73"/>
      <c r="Q89" s="73"/>
      <c r="R89" s="73"/>
      <c r="S89" s="73"/>
      <c r="T89" s="73"/>
      <c r="U89" s="73"/>
      <c r="V89" s="73"/>
    </row>
    <row r="90" spans="1:22" ht="16" x14ac:dyDescent="0.2">
      <c r="A90" s="71" t="s">
        <v>472</v>
      </c>
      <c r="B90" t="str">
        <f>SUBSTITUTE(_xlfn.TEXTBEFORE(mets2713[[#This Row],[pasted JSON metabolite keys and values from GSM biomass rxn]],":"),CHAR(34),"")</f>
        <v>valtrna_c</v>
      </c>
      <c r="C90" t="str">
        <f>_xlfn.TEXTBEFORE(mets2713[[#This Row],[name]],"_",-1)</f>
        <v>valtrna</v>
      </c>
      <c r="D90" t="str">
        <f>_xlfn.XLOOKUP(mets2713[[#This Row],[name w/o location]],metaboliteInfo[name w/o location],metaboliteInfo[suggested category],"")</f>
        <v>PROT</v>
      </c>
      <c r="E90" s="37">
        <f>_xlfn.XLOOKUP(mets2713[[#This Row],[name w/o location]],metaboliteInfo[name w/o location],metaboliteInfo[MW for biomass normalization (g/mol)],0)</f>
        <v>100.139</v>
      </c>
      <c r="F90" s="37">
        <f>_xlfn.NUMBERVALUE(SUBSTITUTE(_xlfn.TEXTAFTER(mets2713[[#This Row],[pasted JSON metabolite keys and values from GSM biomass rxn]],":"),",",""))</f>
        <v>-0.27789999999999998</v>
      </c>
      <c r="G90" s="37" cm="1">
        <f t="array" ref="G9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-0.27789999999999998</v>
      </c>
      <c r="H90" s="37">
        <f>mets2713[[#This Row],[coeff. w/o GAM]]</f>
        <v>-0.27789999999999998</v>
      </c>
      <c r="I90" s="72">
        <f t="shared" si="3"/>
        <v>-0.28265765540757876</v>
      </c>
      <c r="J90" s="37" cm="1">
        <f t="array" ref="J9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-0.28265765540757876</v>
      </c>
      <c r="K90" t="str" cm="1">
        <f t="array" ref="K90">"BIOSYN-"&amp;_xlfn.IFS(IFERROR(MATCH(mets2713[[#This Row],[category]],{0,"0",""},0),0)&gt;0,mets2713[[#This Row],[name]],TRUE,mets2713[[#This Row],[category]]&amp;"-"&amp;mets2713[[#This Row],[name]])</f>
        <v>BIOSYN-PROT-valtrna_c</v>
      </c>
      <c r="L90" s="73" t="str" cm="1">
        <f t="array" ref="L9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90" s="73" cm="1">
        <f t="array" ref="M9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-0.37141350828929037</v>
      </c>
      <c r="N90" s="73"/>
      <c r="O90" s="73"/>
      <c r="P90" s="73"/>
      <c r="Q90" s="73"/>
      <c r="R90" s="73"/>
      <c r="S90" s="73"/>
      <c r="T90" s="73"/>
      <c r="U90" s="73"/>
      <c r="V90" s="73"/>
    </row>
    <row r="91" spans="1:22" ht="16" x14ac:dyDescent="0.2">
      <c r="A91" s="71" t="s">
        <v>473</v>
      </c>
      <c r="B91" t="str">
        <f>SUBSTITUTE(_xlfn.TEXTBEFORE(mets2713[[#This Row],[pasted JSON metabolite keys and values from GSM biomass rxn]],":"),CHAR(34),"")</f>
        <v>atp_c</v>
      </c>
      <c r="C91" t="str">
        <f>_xlfn.TEXTBEFORE(mets2713[[#This Row],[name]],"_",-1)</f>
        <v>atp</v>
      </c>
      <c r="D91" t="str">
        <f>_xlfn.XLOOKUP(mets2713[[#This Row],[name w/o location]],metaboliteInfo[name w/o location],metaboliteInfo[suggested category],"")</f>
        <v>RNA</v>
      </c>
      <c r="E91" s="37">
        <f>_xlfn.XLOOKUP(mets2713[[#This Row],[name w/o location]],metaboliteInfo[name w/o location],metaboliteInfo[MW for biomass normalization (g/mol)],0)</f>
        <v>328.19800099999998</v>
      </c>
      <c r="F91" s="37">
        <f>_xlfn.NUMBERVALUE(SUBSTITUTE(_xlfn.TEXTAFTER(mets2713[[#This Row],[pasted JSON metabolite keys and values from GSM biomass rxn]],":"),",",""))</f>
        <v>-92.042011000000002</v>
      </c>
      <c r="G91" s="37" cm="1">
        <f t="array" ref="G9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-4.2011000000002241E-2</v>
      </c>
      <c r="H91" s="37">
        <f>mets2713[[#This Row],[coeff. w/o GAM]]</f>
        <v>-4.2011000000002241E-2</v>
      </c>
      <c r="I91" s="72">
        <f t="shared" si="3"/>
        <v>-4.2730229439828807E-2</v>
      </c>
      <c r="J91" s="37" cm="1">
        <f t="array" ref="J9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-81.302730229439831</v>
      </c>
      <c r="K91" t="str" cm="1">
        <f t="array" ref="K91">"BIOSYN-"&amp;_xlfn.IFS(IFERROR(MATCH(mets2713[[#This Row],[category]],{0,"0",""},0),0)&gt;0,mets2713[[#This Row],[name]],TRUE,mets2713[[#This Row],[category]]&amp;"-"&amp;mets2713[[#This Row],[name]])</f>
        <v>BIOSYN-RNA-atp_c</v>
      </c>
      <c r="L91" s="73" t="str" cm="1">
        <f t="array" ref="L9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MET-atp_c --&gt; MET-ppi_c + 0.328198 BIO-atp_c</v>
      </c>
      <c r="M91" s="73" cm="1">
        <f t="array" ref="M9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-92.060021406268802</v>
      </c>
      <c r="N91" s="73"/>
      <c r="O91" s="73"/>
      <c r="P91" s="73"/>
      <c r="Q91" s="73"/>
      <c r="R91" s="73"/>
      <c r="S91" s="73"/>
      <c r="T91" s="73"/>
      <c r="U91" s="73"/>
      <c r="V91" s="73"/>
    </row>
    <row r="92" spans="1:22" ht="16" x14ac:dyDescent="0.2">
      <c r="A92" s="71" t="s">
        <v>474</v>
      </c>
      <c r="B92" t="str">
        <f>SUBSTITUTE(_xlfn.TEXTBEFORE(mets2713[[#This Row],[pasted JSON metabolite keys and values from GSM biomass rxn]],":"),CHAR(34),"")</f>
        <v>ctp_c</v>
      </c>
      <c r="C92" t="str">
        <f>_xlfn.TEXTBEFORE(mets2713[[#This Row],[name]],"_",-1)</f>
        <v>ctp</v>
      </c>
      <c r="D92" t="str">
        <f>_xlfn.XLOOKUP(mets2713[[#This Row],[name w/o location]],metaboliteInfo[name w/o location],metaboliteInfo[suggested category],"")</f>
        <v>RNA</v>
      </c>
      <c r="E92" s="37">
        <f>_xlfn.XLOOKUP(mets2713[[#This Row],[name w/o location]],metaboliteInfo[name w/o location],metaboliteInfo[MW for biomass normalization (g/mol)],0)</f>
        <v>304.17330100000004</v>
      </c>
      <c r="F92" s="37">
        <f>_xlfn.NUMBERVALUE(SUBSTITUTE(_xlfn.TEXTAFTER(mets2713[[#This Row],[pasted JSON metabolite keys and values from GSM biomass rxn]],":"),",",""))</f>
        <v>-4.0822999999999998E-2</v>
      </c>
      <c r="G92" s="37" cm="1">
        <f t="array" ref="G9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-4.0822999999999998E-2</v>
      </c>
      <c r="H92" s="37">
        <f>mets2713[[#This Row],[coeff. w/o GAM]]</f>
        <v>-4.0822999999999998E-2</v>
      </c>
      <c r="I92" s="72">
        <f t="shared" si="3"/>
        <v>-4.1521890848159722E-2</v>
      </c>
      <c r="J92" s="37" cm="1">
        <f t="array" ref="J9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-4.1521890848159722E-2</v>
      </c>
      <c r="K92" t="str" cm="1">
        <f t="array" ref="K92">"BIOSYN-"&amp;_xlfn.IFS(IFERROR(MATCH(mets2713[[#This Row],[category]],{0,"0",""},0),0)&gt;0,mets2713[[#This Row],[name]],TRUE,mets2713[[#This Row],[category]]&amp;"-"&amp;mets2713[[#This Row],[name]])</f>
        <v>BIOSYN-RNA-ctp_c</v>
      </c>
      <c r="L92" s="73" t="str" cm="1">
        <f t="array" ref="L9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MET-ctp_c --&gt; MET-ppi_c + 0.304173 BIO-ctp_c</v>
      </c>
      <c r="M92" s="73" cm="1">
        <f t="array" ref="M9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-5.8324102452001515E-2</v>
      </c>
      <c r="N92" s="73"/>
      <c r="O92" s="73"/>
      <c r="P92" s="73"/>
      <c r="Q92" s="73"/>
      <c r="R92" s="73"/>
      <c r="S92" s="73"/>
      <c r="T92" s="73"/>
      <c r="U92" s="73"/>
      <c r="V92" s="73"/>
    </row>
    <row r="93" spans="1:22" ht="16" x14ac:dyDescent="0.2">
      <c r="A93" s="71" t="s">
        <v>475</v>
      </c>
      <c r="B93" t="str">
        <f>SUBSTITUTE(_xlfn.TEXTBEFORE(mets2713[[#This Row],[pasted JSON metabolite keys and values from GSM biomass rxn]],":"),CHAR(34),"")</f>
        <v>gtp_c</v>
      </c>
      <c r="C93" t="str">
        <f>_xlfn.TEXTBEFORE(mets2713[[#This Row],[name]],"_",-1)</f>
        <v>gtp</v>
      </c>
      <c r="D93" t="str">
        <f>_xlfn.XLOOKUP(mets2713[[#This Row],[name w/o location]],metaboliteInfo[name w/o location],metaboliteInfo[suggested category],"")</f>
        <v>RNA</v>
      </c>
      <c r="E93" s="37">
        <f>_xlfn.XLOOKUP(mets2713[[#This Row],[name w/o location]],metaboliteInfo[name w/o location],metaboliteInfo[MW for biomass normalization (g/mol)],0)</f>
        <v>344.19740100000001</v>
      </c>
      <c r="F93" s="37">
        <f>_xlfn.NUMBERVALUE(SUBSTITUTE(_xlfn.TEXTAFTER(mets2713[[#This Row],[pasted JSON metabolite keys and values from GSM biomass rxn]],":"),",",""))</f>
        <v>-4.2011E-2</v>
      </c>
      <c r="G93" s="37" cm="1">
        <f t="array" ref="G9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-4.2011E-2</v>
      </c>
      <c r="H93" s="37">
        <f>mets2713[[#This Row],[coeff. w/o GAM]]</f>
        <v>-4.2011E-2</v>
      </c>
      <c r="I93" s="72">
        <f t="shared" si="3"/>
        <v>-4.2730229439826524E-2</v>
      </c>
      <c r="J93" s="37" cm="1">
        <f t="array" ref="J9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-4.2730229439826524E-2</v>
      </c>
      <c r="K93" t="str" cm="1">
        <f t="array" ref="K93">"BIOSYN-"&amp;_xlfn.IFS(IFERROR(MATCH(mets2713[[#This Row],[category]],{0,"0",""},0),0)&gt;0,mets2713[[#This Row],[name]],TRUE,mets2713[[#This Row],[category]]&amp;"-"&amp;mets2713[[#This Row],[name]])</f>
        <v>BIOSYN-RNA-gtp_c</v>
      </c>
      <c r="L93" s="73" t="str" cm="1">
        <f t="array" ref="L9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MET-gtp_c --&gt; MET-ppi_c + 0.344197 BIO-gtp_c</v>
      </c>
      <c r="M93" s="73" cm="1">
        <f t="array" ref="M9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-6.002140626879543E-2</v>
      </c>
      <c r="N93" s="73"/>
      <c r="O93" s="73"/>
      <c r="P93" s="73"/>
      <c r="Q93" s="73"/>
      <c r="R93" s="73"/>
      <c r="S93" s="73"/>
      <c r="T93" s="73"/>
      <c r="U93" s="73"/>
      <c r="V93" s="73"/>
    </row>
    <row r="94" spans="1:22" ht="16" x14ac:dyDescent="0.2">
      <c r="A94" s="71" t="s">
        <v>476</v>
      </c>
      <c r="B94" t="str">
        <f>SUBSTITUTE(_xlfn.TEXTBEFORE(mets2713[[#This Row],[pasted JSON metabolite keys and values from GSM biomass rxn]],":"),CHAR(34),"")</f>
        <v>utp_c</v>
      </c>
      <c r="C94" t="str">
        <f>_xlfn.TEXTBEFORE(mets2713[[#This Row],[name]],"_",-1)</f>
        <v>utp</v>
      </c>
      <c r="D94" t="str">
        <f>_xlfn.XLOOKUP(mets2713[[#This Row],[name w/o location]],metaboliteInfo[name w/o location],metaboliteInfo[suggested category],"")</f>
        <v>RNA</v>
      </c>
      <c r="E94" s="37">
        <f>_xlfn.XLOOKUP(mets2713[[#This Row],[name w/o location]],metaboliteInfo[name w/o location],metaboliteInfo[MW for biomass normalization (g/mol)],0)</f>
        <v>305.15806099999998</v>
      </c>
      <c r="F94" s="37">
        <f>_xlfn.NUMBERVALUE(SUBSTITUTE(_xlfn.TEXTAFTER(mets2713[[#This Row],[pasted JSON metabolite keys and values from GSM biomass rxn]],":"),",",""))</f>
        <v>-5.4704999999999997E-2</v>
      </c>
      <c r="G94" s="37" cm="1">
        <f t="array" ref="G9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-5.4704999999999997E-2</v>
      </c>
      <c r="H94" s="37">
        <f>mets2713[[#This Row],[coeff. w/o GAM]]</f>
        <v>-5.4704999999999997E-2</v>
      </c>
      <c r="I94" s="72">
        <f t="shared" si="3"/>
        <v>-5.5641551058192143E-2</v>
      </c>
      <c r="J94" s="37" cm="1">
        <f t="array" ref="J9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-5.5641551058192143E-2</v>
      </c>
      <c r="K94" t="str" cm="1">
        <f t="array" ref="K94">"BIOSYN-"&amp;_xlfn.IFS(IFERROR(MATCH(mets2713[[#This Row],[category]],{0,"0",""},0),0)&gt;0,mets2713[[#This Row],[name]],TRUE,mets2713[[#This Row],[category]]&amp;"-"&amp;mets2713[[#This Row],[name]])</f>
        <v>BIOSYN-RNA-utp_c</v>
      </c>
      <c r="L94" s="73" t="str" cm="1">
        <f t="array" ref="L9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MET-utp_c --&gt; MET-ppi_c + 0.305158 BIO-utp_c</v>
      </c>
      <c r="M94" s="73" cm="1">
        <f t="array" ref="M9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-7.8157411866759993E-2</v>
      </c>
      <c r="N94" s="73"/>
      <c r="O94" s="73"/>
      <c r="P94" s="73"/>
      <c r="Q94" s="73"/>
      <c r="R94" s="73"/>
      <c r="S94" s="73"/>
      <c r="T94" s="73"/>
      <c r="U94" s="73"/>
      <c r="V94" s="73"/>
    </row>
    <row r="95" spans="1:22" ht="16" x14ac:dyDescent="0.2">
      <c r="A95" s="71" t="s">
        <v>477</v>
      </c>
      <c r="B95" t="str">
        <f>SUBSTITUTE(_xlfn.TEXTBEFORE(mets2713[[#This Row],[pasted JSON metabolite keys and values from GSM biomass rxn]],":"),CHAR(34),"")</f>
        <v>so4_c</v>
      </c>
      <c r="C95" t="str">
        <f>_xlfn.TEXTBEFORE(mets2713[[#This Row],[name]],"_",-1)</f>
        <v>so4</v>
      </c>
      <c r="D95" t="str">
        <f>_xlfn.XLOOKUP(mets2713[[#This Row],[name w/o location]],metaboliteInfo[name w/o location],metaboliteInfo[suggested category],"")</f>
        <v>SO4</v>
      </c>
      <c r="E95" s="37">
        <f>_xlfn.XLOOKUP(mets2713[[#This Row],[name w/o location]],metaboliteInfo[name w/o location],metaboliteInfo[MW for biomass normalization (g/mol)],0)</f>
        <v>96.062600000000003</v>
      </c>
      <c r="F95" s="37">
        <f>_xlfn.NUMBERVALUE(SUBSTITUTE(_xlfn.TEXTAFTER(mets2713[[#This Row],[pasted JSON metabolite keys and values from GSM biomass rxn]],":"),",",""))</f>
        <v>-3.1223000000000001E-2</v>
      </c>
      <c r="G95" s="37" cm="1">
        <f t="array" ref="G9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-3.1223000000000001E-2</v>
      </c>
      <c r="H95" s="37">
        <f>mets2713[[#This Row],[coeff. w/o GAM]]</f>
        <v>-3.1223000000000001E-2</v>
      </c>
      <c r="I95" s="72">
        <f t="shared" si="3"/>
        <v>-3.1757538592266397E-2</v>
      </c>
      <c r="J95" s="37" cm="1">
        <f t="array" ref="J9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-3.1757538592266397E-2</v>
      </c>
      <c r="K95" t="str" cm="1">
        <f t="array" ref="K95">"BIOSYN-"&amp;_xlfn.IFS(IFERROR(MATCH(mets2713[[#This Row],[category]],{0,"0",""},0),0)&gt;0,mets2713[[#This Row],[name]],TRUE,mets2713[[#This Row],[category]]&amp;"-"&amp;mets2713[[#This Row],[name]])</f>
        <v>BIOSYN-SO4-so4_c</v>
      </c>
      <c r="L95" s="73" t="str" cm="1">
        <f t="array" ref="L9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MET-so4_c --&gt; 0.096063 BIO-so4_c</v>
      </c>
      <c r="M95" s="73" cm="1">
        <f t="array" ref="M9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-3.1757538592266397E-2</v>
      </c>
      <c r="N95" s="73"/>
      <c r="O95" s="73"/>
      <c r="P95" s="73"/>
      <c r="Q95" s="73"/>
      <c r="R95" s="73"/>
      <c r="S95" s="73"/>
      <c r="T95" s="73"/>
      <c r="U95" s="73"/>
      <c r="V95" s="73"/>
    </row>
  </sheetData>
  <mergeCells count="3">
    <mergeCell ref="A1:F1"/>
    <mergeCell ref="A2:F2"/>
    <mergeCell ref="D4:E4"/>
  </mergeCells>
  <conditionalFormatting sqref="S6:S14">
    <cfRule type="expression" dxfId="1" priority="2" stopIfTrue="1">
      <formula>NOT(_xlfn.ISFORMULA(S6))</formula>
    </cfRule>
  </conditionalFormatting>
  <conditionalFormatting sqref="T6:T14">
    <cfRule type="expression" dxfId="0" priority="3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932-C48A-D446-979E-E5F082761A47}">
  <dimension ref="A1:E118"/>
  <sheetViews>
    <sheetView topLeftCell="A76" workbookViewId="0">
      <selection activeCell="C117" sqref="C117"/>
    </sheetView>
  </sheetViews>
  <sheetFormatPr baseColWidth="10" defaultRowHeight="13" x14ac:dyDescent="0.15"/>
  <sheetData>
    <row r="1" spans="1:5" ht="77" customHeight="1" x14ac:dyDescent="0.15">
      <c r="A1" s="87" t="s">
        <v>223</v>
      </c>
      <c r="B1" s="87"/>
      <c r="C1" s="87"/>
      <c r="D1" t="s">
        <v>224</v>
      </c>
    </row>
    <row r="2" spans="1:5" ht="28" x14ac:dyDescent="0.15">
      <c r="A2" s="58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x14ac:dyDescent="0.15">
      <c r="A3" t="s">
        <v>230</v>
      </c>
      <c r="B3" t="s">
        <v>41</v>
      </c>
      <c r="C3">
        <v>424.177302</v>
      </c>
      <c r="D3">
        <f>IF(IFERROR(MATCH(metaboliteInfo[[#This Row],[name w/o location]],{"atp","ctp","gtp","utp","datp","dctp","dgtp","dttp"},0),0)&gt;0,metaboliteInfo[[#This Row],[MW (g/mol)]]-174.951262,metaboliteInfo[[#This Row],[MW (g/mol)]])</f>
        <v>424.177302</v>
      </c>
    </row>
    <row r="4" spans="1:5" x14ac:dyDescent="0.15">
      <c r="A4" t="s">
        <v>231</v>
      </c>
      <c r="B4" t="s">
        <v>41</v>
      </c>
      <c r="C4">
        <v>18.015280000000001</v>
      </c>
      <c r="D4">
        <f>IF(IFERROR(MATCH(metaboliteInfo[[#This Row],[name w/o location]],{"atp","ctp","gtp","utp","datp","dctp","dgtp","dttp"},0),0)&gt;0,metaboliteInfo[[#This Row],[MW (g/mol)]]-174.951262,metaboliteInfo[[#This Row],[MW (g/mol)]])</f>
        <v>18.015280000000001</v>
      </c>
    </row>
    <row r="5" spans="1:5" x14ac:dyDescent="0.15">
      <c r="A5" t="s">
        <v>232</v>
      </c>
      <c r="B5" t="s">
        <v>41</v>
      </c>
      <c r="C5">
        <v>1.0079400000000001</v>
      </c>
      <c r="D5">
        <f>IF(IFERROR(MATCH(metaboliteInfo[[#This Row],[name w/o location]],{"atp","ctp","gtp","utp","datp","dctp","dgtp","dttp"},0),0)&gt;0,metaboliteInfo[[#This Row],[MW (g/mol)]]-174.951262,metaboliteInfo[[#This Row],[MW (g/mol)]])</f>
        <v>1.0079400000000001</v>
      </c>
    </row>
    <row r="6" spans="1:5" x14ac:dyDescent="0.15">
      <c r="A6" t="s">
        <v>233</v>
      </c>
      <c r="C6">
        <v>174.95126200000001</v>
      </c>
      <c r="D6">
        <f>IF(IFERROR(MATCH(metaboliteInfo[[#This Row],[name w/o location]],{"atp","ctp","gtp","utp","datp","dctp","dgtp","dttp"},0),0)&gt;0,metaboliteInfo[[#This Row],[MW (g/mol)]]-174.951262,metaboliteInfo[[#This Row],[MW (g/mol)]])</f>
        <v>174.95126200000001</v>
      </c>
    </row>
    <row r="7" spans="1:5" x14ac:dyDescent="0.15">
      <c r="A7" t="s">
        <v>234</v>
      </c>
      <c r="B7" t="s">
        <v>235</v>
      </c>
      <c r="C7">
        <v>162.14060000000001</v>
      </c>
      <c r="D7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8" spans="1:5" x14ac:dyDescent="0.15">
      <c r="A8" t="s">
        <v>236</v>
      </c>
      <c r="B8" t="s">
        <v>235</v>
      </c>
      <c r="C8">
        <v>162.14060000000001</v>
      </c>
      <c r="D8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9" spans="1:5" x14ac:dyDescent="0.15">
      <c r="A9" t="s">
        <v>237</v>
      </c>
      <c r="B9" t="s">
        <v>235</v>
      </c>
      <c r="C9">
        <v>2619.1368040000002</v>
      </c>
      <c r="D9">
        <f>IF(IFERROR(MATCH(metaboliteInfo[[#This Row],[name w/o location]],{"atp","ctp","gtp","utp","datp","dctp","dgtp","dttp"},0),0)&gt;0,metaboliteInfo[[#This Row],[MW (g/mol)]]-174.951262,metaboliteInfo[[#This Row],[MW (g/mol)]])</f>
        <v>2619.1368040000002</v>
      </c>
    </row>
    <row r="10" spans="1:5" x14ac:dyDescent="0.15">
      <c r="A10" t="s">
        <v>238</v>
      </c>
      <c r="B10" t="s">
        <v>235</v>
      </c>
      <c r="C10">
        <v>203.19252</v>
      </c>
      <c r="D10">
        <f>IF(IFERROR(MATCH(metaboliteInfo[[#This Row],[name w/o location]],{"atp","ctp","gtp","utp","datp","dctp","dgtp","dttp"},0),0)&gt;0,metaboliteInfo[[#This Row],[MW (g/mol)]]-174.951262,metaboliteInfo[[#This Row],[MW (g/mol)]])</f>
        <v>203.19252</v>
      </c>
    </row>
    <row r="11" spans="1:5" x14ac:dyDescent="0.15">
      <c r="A11" t="s">
        <v>239</v>
      </c>
      <c r="B11" t="s">
        <v>235</v>
      </c>
      <c r="C11">
        <v>2280.41334042176</v>
      </c>
      <c r="D11">
        <f>IF(IFERROR(MATCH(metaboliteInfo[[#This Row],[name w/o location]],{"atp","ctp","gtp","utp","datp","dctp","dgtp","dttp"},0),0)&gt;0,metaboliteInfo[[#This Row],[MW (g/mol)]]-174.951262,metaboliteInfo[[#This Row],[MW (g/mol)]])</f>
        <v>2280.41334042176</v>
      </c>
    </row>
    <row r="12" spans="1:5" x14ac:dyDescent="0.15">
      <c r="A12" t="s">
        <v>240</v>
      </c>
      <c r="B12" t="s">
        <v>235</v>
      </c>
      <c r="C12">
        <v>810.70299999999997</v>
      </c>
      <c r="D12">
        <f>IF(IFERROR(MATCH(metaboliteInfo[[#This Row],[name w/o location]],{"atp","ctp","gtp","utp","datp","dctp","dgtp","dttp"},0),0)&gt;0,metaboliteInfo[[#This Row],[MW (g/mol)]]-174.951262,metaboliteInfo[[#This Row],[MW (g/mol)]])</f>
        <v>810.70299999999997</v>
      </c>
    </row>
    <row r="13" spans="1:5" x14ac:dyDescent="0.15">
      <c r="A13" t="s">
        <v>241</v>
      </c>
      <c r="B13" t="s">
        <v>242</v>
      </c>
      <c r="C13">
        <v>399.44531999999998</v>
      </c>
      <c r="D13">
        <f>IF(IFERROR(MATCH(metaboliteInfo[[#This Row],[name w/o location]],{"atp","ctp","gtp","utp","datp","dctp","dgtp","dttp"},0),0)&gt;0,metaboliteInfo[[#This Row],[MW (g/mol)]]-174.951262,metaboliteInfo[[#This Row],[MW (g/mol)]])</f>
        <v>399.44531999999998</v>
      </c>
    </row>
    <row r="14" spans="1:5" x14ac:dyDescent="0.15">
      <c r="A14" t="s">
        <v>243</v>
      </c>
      <c r="B14" t="s">
        <v>242</v>
      </c>
      <c r="C14">
        <v>243.30269999999999</v>
      </c>
      <c r="D14">
        <f>IF(IFERROR(MATCH(metaboliteInfo[[#This Row],[name w/o location]],{"atp","ctp","gtp","utp","datp","dctp","dgtp","dttp"},0),0)&gt;0,metaboliteInfo[[#This Row],[MW (g/mol)]]-174.951262,metaboliteInfo[[#This Row],[MW (g/mol)]])</f>
        <v>243.30269999999999</v>
      </c>
    </row>
    <row r="15" spans="1:5" x14ac:dyDescent="0.15">
      <c r="A15" t="s">
        <v>244</v>
      </c>
      <c r="B15" t="s">
        <v>242</v>
      </c>
      <c r="C15">
        <v>763.50236299999995</v>
      </c>
      <c r="D15">
        <f>IF(IFERROR(MATCH(metaboliteInfo[[#This Row],[name w/o location]],{"atp","ctp","gtp","utp","datp","dctp","dgtp","dttp"},0),0)&gt;0,metaboliteInfo[[#This Row],[MW (g/mol)]]-174.951262,metaboliteInfo[[#This Row],[MW (g/mol)]])</f>
        <v>763.50236299999995</v>
      </c>
    </row>
    <row r="16" spans="1:5" x14ac:dyDescent="0.15">
      <c r="A16" t="s">
        <v>245</v>
      </c>
      <c r="B16" t="s">
        <v>242</v>
      </c>
      <c r="C16">
        <v>782.52592200000004</v>
      </c>
      <c r="D16">
        <f>IF(IFERROR(MATCH(metaboliteInfo[[#This Row],[name w/o location]],{"atp","ctp","gtp","utp","datp","dctp","dgtp","dttp"},0),0)&gt;0,metaboliteInfo[[#This Row],[MW (g/mol)]]-174.951262,metaboliteInfo[[#This Row],[MW (g/mol)]])</f>
        <v>782.52592200000004</v>
      </c>
    </row>
    <row r="17" spans="1:4" x14ac:dyDescent="0.15">
      <c r="A17" t="s">
        <v>246</v>
      </c>
      <c r="B17" t="s">
        <v>242</v>
      </c>
      <c r="C17">
        <v>850.82126000000005</v>
      </c>
      <c r="D17">
        <f>IF(IFERROR(MATCH(metaboliteInfo[[#This Row],[name w/o location]],{"atp","ctp","gtp","utp","datp","dctp","dgtp","dttp"},0),0)&gt;0,metaboliteInfo[[#This Row],[MW (g/mol)]]-174.951262,metaboliteInfo[[#This Row],[MW (g/mol)]])</f>
        <v>850.82126000000005</v>
      </c>
    </row>
    <row r="18" spans="1:4" x14ac:dyDescent="0.15">
      <c r="A18" t="s">
        <v>247</v>
      </c>
      <c r="B18" t="s">
        <v>242</v>
      </c>
      <c r="C18">
        <v>662.41716199999996</v>
      </c>
      <c r="D18">
        <f>IF(IFERROR(MATCH(metaboliteInfo[[#This Row],[name w/o location]],{"atp","ctp","gtp","utp","datp","dctp","dgtp","dttp"},0),0)&gt;0,metaboliteInfo[[#This Row],[MW (g/mol)]]-174.951262,metaboliteInfo[[#This Row],[MW (g/mol)]])</f>
        <v>662.41716199999996</v>
      </c>
    </row>
    <row r="19" spans="1:4" x14ac:dyDescent="0.15">
      <c r="A19" t="s">
        <v>479</v>
      </c>
      <c r="B19" t="s">
        <v>242</v>
      </c>
      <c r="C19">
        <v>663.42510200000004</v>
      </c>
      <c r="D19">
        <f>IF(IFERROR(MATCH(metaboliteInfo[[#This Row],[name w/o location]],{"atp","ctp","gtp","utp","datp","dctp","dgtp","dttp"},0),0)&gt;0,metaboliteInfo[[#This Row],[MW (g/mol)]]-174.951262,metaboliteInfo[[#This Row],[MW (g/mol)]])</f>
        <v>663.42510200000004</v>
      </c>
    </row>
    <row r="20" spans="1:4" x14ac:dyDescent="0.15">
      <c r="A20" t="s">
        <v>248</v>
      </c>
      <c r="B20" t="s">
        <v>242</v>
      </c>
      <c r="C20">
        <v>740.38118299999996</v>
      </c>
      <c r="D20">
        <f>IF(IFERROR(MATCH(metaboliteInfo[[#This Row],[name w/o location]],{"atp","ctp","gtp","utp","datp","dctp","dgtp","dttp"},0),0)&gt;0,metaboliteInfo[[#This Row],[MW (g/mol)]]-174.951262,metaboliteInfo[[#This Row],[MW (g/mol)]])</f>
        <v>740.38118299999996</v>
      </c>
    </row>
    <row r="21" spans="1:4" x14ac:dyDescent="0.15">
      <c r="A21" t="s">
        <v>249</v>
      </c>
      <c r="B21" t="s">
        <v>242</v>
      </c>
      <c r="C21">
        <v>245.126</v>
      </c>
      <c r="D21">
        <f>IF(IFERROR(MATCH(metaboliteInfo[[#This Row],[name w/o location]],{"atp","ctp","gtp","utp","datp","dctp","dgtp","dttp"},0),0)&gt;0,metaboliteInfo[[#This Row],[MW (g/mol)]]-174.951262,metaboliteInfo[[#This Row],[MW (g/mol)]])</f>
        <v>245.126</v>
      </c>
    </row>
    <row r="22" spans="1:4" x14ac:dyDescent="0.15">
      <c r="A22" t="s">
        <v>250</v>
      </c>
      <c r="B22" t="s">
        <v>242</v>
      </c>
      <c r="C22">
        <v>375.35595999999998</v>
      </c>
      <c r="D22">
        <f>IF(IFERROR(MATCH(metaboliteInfo[[#This Row],[name w/o location]],{"atp","ctp","gtp","utp","datp","dctp","dgtp","dttp"},0),0)&gt;0,metaboliteInfo[[#This Row],[MW (g/mol)]]-174.951262,metaboliteInfo[[#This Row],[MW (g/mol)]])</f>
        <v>375.35595999999998</v>
      </c>
    </row>
    <row r="23" spans="1:4" x14ac:dyDescent="0.15">
      <c r="A23" t="s">
        <v>251</v>
      </c>
      <c r="B23" t="s">
        <v>242</v>
      </c>
      <c r="C23">
        <v>148.26967999999999</v>
      </c>
      <c r="D23">
        <f>IF(IFERROR(MATCH(metaboliteInfo[[#This Row],[name w/o location]],{"atp","ctp","gtp","utp","datp","dctp","dgtp","dttp"},0),0)&gt;0,metaboliteInfo[[#This Row],[MW (g/mol)]]-174.951262,metaboliteInfo[[#This Row],[MW (g/mol)]])</f>
        <v>148.26967999999999</v>
      </c>
    </row>
    <row r="24" spans="1:4" x14ac:dyDescent="0.15">
      <c r="A24" t="s">
        <v>252</v>
      </c>
      <c r="B24" t="s">
        <v>242</v>
      </c>
      <c r="C24">
        <v>443.41334000000001</v>
      </c>
      <c r="D24">
        <f>IF(IFERROR(MATCH(metaboliteInfo[[#This Row],[name w/o location]],{"atp","ctp","gtp","utp","datp","dctp","dgtp","dttp"},0),0)&gt;0,metaboliteInfo[[#This Row],[MW (g/mol)]]-174.951262,metaboliteInfo[[#This Row],[MW (g/mol)]])</f>
        <v>443.41334000000001</v>
      </c>
    </row>
    <row r="25" spans="1:4" x14ac:dyDescent="0.15">
      <c r="A25" t="s">
        <v>253</v>
      </c>
      <c r="B25" t="s">
        <v>242</v>
      </c>
      <c r="C25">
        <v>422.29056200000002</v>
      </c>
      <c r="D25">
        <f>IF(IFERROR(MATCH(metaboliteInfo[[#This Row],[name w/o location]],{"atp","ctp","gtp","utp","datp","dctp","dgtp","dttp"},0),0)&gt;0,metaboliteInfo[[#This Row],[MW (g/mol)]]-174.951262,metaboliteInfo[[#This Row],[MW (g/mol)]])</f>
        <v>422.29056200000002</v>
      </c>
    </row>
    <row r="26" spans="1:4" x14ac:dyDescent="0.15">
      <c r="A26" t="s">
        <v>254</v>
      </c>
      <c r="B26" t="s">
        <v>27</v>
      </c>
      <c r="C26">
        <v>487.14986299999998</v>
      </c>
      <c r="D26">
        <f>IF(IFERROR(MATCH(metaboliteInfo[[#This Row],[name w/o location]],{"atp","ctp","gtp","utp","datp","dctp","dgtp","dttp"},0),0)&gt;0,metaboliteInfo[[#This Row],[MW (g/mol)]]-174.951262,metaboliteInfo[[#This Row],[MW (g/mol)]])</f>
        <v>312.19860099999994</v>
      </c>
    </row>
    <row r="27" spans="1:4" x14ac:dyDescent="0.15">
      <c r="A27" t="s">
        <v>255</v>
      </c>
      <c r="B27" t="s">
        <v>27</v>
      </c>
      <c r="C27">
        <v>463.12516299999999</v>
      </c>
      <c r="D27">
        <f>IF(IFERROR(MATCH(metaboliteInfo[[#This Row],[name w/o location]],{"atp","ctp","gtp","utp","datp","dctp","dgtp","dttp"},0),0)&gt;0,metaboliteInfo[[#This Row],[MW (g/mol)]]-174.951262,metaboliteInfo[[#This Row],[MW (g/mol)]])</f>
        <v>288.173901</v>
      </c>
    </row>
    <row r="28" spans="1:4" x14ac:dyDescent="0.15">
      <c r="A28" t="s">
        <v>256</v>
      </c>
      <c r="B28" t="s">
        <v>27</v>
      </c>
      <c r="C28">
        <v>503.14926300000002</v>
      </c>
      <c r="D28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29" spans="1:4" x14ac:dyDescent="0.15">
      <c r="A29" t="s">
        <v>257</v>
      </c>
      <c r="B29" t="s">
        <v>27</v>
      </c>
      <c r="C29">
        <v>478.136503</v>
      </c>
      <c r="D29">
        <f>IF(IFERROR(MATCH(metaboliteInfo[[#This Row],[name w/o location]],{"atp","ctp","gtp","utp","datp","dctp","dgtp","dttp"},0),0)&gt;0,metaboliteInfo[[#This Row],[MW (g/mol)]]-174.951262,metaboliteInfo[[#This Row],[MW (g/mol)]])</f>
        <v>303.18524100000002</v>
      </c>
    </row>
    <row r="30" spans="1:4" x14ac:dyDescent="0.15">
      <c r="A30" t="s">
        <v>258</v>
      </c>
      <c r="B30" t="s">
        <v>259</v>
      </c>
      <c r="C30">
        <v>339.57481999999999</v>
      </c>
      <c r="D30">
        <f>IF(IFERROR(MATCH(metaboliteInfo[[#This Row],[name w/o location]],{"atp","ctp","gtp","utp","datp","dctp","dgtp","dttp"},0),0)&gt;0,metaboliteInfo[[#This Row],[MW (g/mol)]]-174.951262,metaboliteInfo[[#This Row],[MW (g/mol)]])</f>
        <v>339.57481999999999</v>
      </c>
    </row>
    <row r="31" spans="1:4" x14ac:dyDescent="0.15">
      <c r="A31" t="s">
        <v>260</v>
      </c>
      <c r="B31" t="s">
        <v>259</v>
      </c>
      <c r="C31">
        <v>398.66424000000001</v>
      </c>
      <c r="D31">
        <f>IF(IFERROR(MATCH(metaboliteInfo[[#This Row],[name w/o location]],{"atp","ctp","gtp","utp","datp","dctp","dgtp","dttp"},0),0)&gt;0,metaboliteInfo[[#This Row],[MW (g/mol)]]-174.951262,metaboliteInfo[[#This Row],[MW (g/mol)]])</f>
        <v>398.66424000000001</v>
      </c>
    </row>
    <row r="32" spans="1:4" x14ac:dyDescent="0.15">
      <c r="A32" t="s">
        <v>261</v>
      </c>
      <c r="B32" t="s">
        <v>259</v>
      </c>
      <c r="C32">
        <v>255.41533999999999</v>
      </c>
      <c r="D32">
        <f>IF(IFERROR(MATCH(metaboliteInfo[[#This Row],[name w/o location]],{"atp","ctp","gtp","utp","datp","dctp","dgtp","dttp"},0),0)&gt;0,metaboliteInfo[[#This Row],[MW (g/mol)]]-174.951262,metaboliteInfo[[#This Row],[MW (g/mol)]])</f>
        <v>255.41533999999999</v>
      </c>
    </row>
    <row r="33" spans="1:4" x14ac:dyDescent="0.15">
      <c r="A33" t="s">
        <v>262</v>
      </c>
      <c r="B33" t="s">
        <v>259</v>
      </c>
      <c r="C33">
        <v>915.26344200000005</v>
      </c>
      <c r="D33">
        <f>IF(IFERROR(MATCH(metaboliteInfo[[#This Row],[name w/o location]],{"atp","ctp","gtp","utp","datp","dctp","dgtp","dttp"},0),0)&gt;0,metaboliteInfo[[#This Row],[MW (g/mol)]]-174.951262,metaboliteInfo[[#This Row],[MW (g/mol)]])</f>
        <v>915.26344200000005</v>
      </c>
    </row>
    <row r="34" spans="1:4" x14ac:dyDescent="0.15">
      <c r="A34" t="s">
        <v>263</v>
      </c>
      <c r="B34" t="s">
        <v>259</v>
      </c>
      <c r="C34">
        <v>279.43673999999999</v>
      </c>
      <c r="D34">
        <f>IF(IFERROR(MATCH(metaboliteInfo[[#This Row],[name w/o location]],{"atp","ctp","gtp","utp","datp","dctp","dgtp","dttp"},0),0)&gt;0,metaboliteInfo[[#This Row],[MW (g/mol)]]-174.951262,metaboliteInfo[[#This Row],[MW (g/mol)]])</f>
        <v>279.43673999999999</v>
      </c>
    </row>
    <row r="35" spans="1:4" x14ac:dyDescent="0.15">
      <c r="A35" t="s">
        <v>264</v>
      </c>
      <c r="B35" t="s">
        <v>259</v>
      </c>
      <c r="C35">
        <v>277.42086</v>
      </c>
      <c r="D35">
        <f>IF(IFERROR(MATCH(metaboliteInfo[[#This Row],[name w/o location]],{"atp","ctp","gtp","utp","datp","dctp","dgtp","dttp"},0),0)&gt;0,metaboliteInfo[[#This Row],[MW (g/mol)]]-174.951262,metaboliteInfo[[#This Row],[MW (g/mol)]])</f>
        <v>277.42086</v>
      </c>
    </row>
    <row r="36" spans="1:4" x14ac:dyDescent="0.15">
      <c r="A36" t="s">
        <v>265</v>
      </c>
      <c r="B36" t="s">
        <v>259</v>
      </c>
      <c r="C36">
        <v>283.46850000000001</v>
      </c>
      <c r="D36">
        <f>IF(IFERROR(MATCH(metaboliteInfo[[#This Row],[name w/o location]],{"atp","ctp","gtp","utp","datp","dctp","dgtp","dttp"},0),0)&gt;0,metaboliteInfo[[#This Row],[MW (g/mol)]]-174.951262,metaboliteInfo[[#This Row],[MW (g/mol)]])</f>
        <v>283.46850000000001</v>
      </c>
    </row>
    <row r="37" spans="1:4" x14ac:dyDescent="0.15">
      <c r="A37" t="s">
        <v>266</v>
      </c>
      <c r="B37" t="s">
        <v>259</v>
      </c>
      <c r="C37">
        <v>281.45262000000002</v>
      </c>
      <c r="D37">
        <f>IF(IFERROR(MATCH(metaboliteInfo[[#This Row],[name w/o location]],{"atp","ctp","gtp","utp","datp","dctp","dgtp","dttp"},0),0)&gt;0,metaboliteInfo[[#This Row],[MW (g/mol)]]-174.951262,metaboliteInfo[[#This Row],[MW (g/mol)]])</f>
        <v>281.45262000000002</v>
      </c>
    </row>
    <row r="38" spans="1:4" x14ac:dyDescent="0.15">
      <c r="A38" t="s">
        <v>267</v>
      </c>
      <c r="B38" t="s">
        <v>259</v>
      </c>
      <c r="C38">
        <v>862.14885442176001</v>
      </c>
      <c r="D38">
        <f>IF(IFERROR(MATCH(metaboliteInfo[[#This Row],[name w/o location]],{"atp","ctp","gtp","utp","datp","dctp","dgtp","dttp"},0),0)&gt;0,metaboliteInfo[[#This Row],[MW (g/mol)]]-174.951262,metaboliteInfo[[#This Row],[MW (g/mol)]])</f>
        <v>862.14885442176001</v>
      </c>
    </row>
    <row r="39" spans="1:4" x14ac:dyDescent="0.15">
      <c r="A39" t="s">
        <v>268</v>
      </c>
      <c r="B39" t="s">
        <v>259</v>
      </c>
      <c r="C39">
        <v>786.16573442176002</v>
      </c>
      <c r="D39">
        <f>IF(IFERROR(MATCH(metaboliteInfo[[#This Row],[name w/o location]],{"atp","ctp","gtp","utp","datp","dctp","dgtp","dttp"},0),0)&gt;0,metaboliteInfo[[#This Row],[MW (g/mol)]]-174.951262,metaboliteInfo[[#This Row],[MW (g/mol)]])</f>
        <v>786.16573442176002</v>
      </c>
    </row>
    <row r="40" spans="1:4" x14ac:dyDescent="0.15">
      <c r="A40" t="s">
        <v>269</v>
      </c>
      <c r="B40" t="s">
        <v>259</v>
      </c>
      <c r="C40">
        <v>744.08599442176001</v>
      </c>
      <c r="D40">
        <f>IF(IFERROR(MATCH(metaboliteInfo[[#This Row],[name w/o location]],{"atp","ctp","gtp","utp","datp","dctp","dgtp","dttp"},0),0)&gt;0,metaboliteInfo[[#This Row],[MW (g/mol)]]-174.951262,metaboliteInfo[[#This Row],[MW (g/mol)]])</f>
        <v>744.08599442176001</v>
      </c>
    </row>
    <row r="41" spans="1:4" x14ac:dyDescent="0.15">
      <c r="A41" t="s">
        <v>270</v>
      </c>
      <c r="B41" t="s">
        <v>259</v>
      </c>
      <c r="C41">
        <v>786.07881442175994</v>
      </c>
      <c r="D41">
        <f>IF(IFERROR(MATCH(metaboliteInfo[[#This Row],[name w/o location]],{"atp","ctp","gtp","utp","datp","dctp","dgtp","dttp"},0),0)&gt;0,metaboliteInfo[[#This Row],[MW (g/mol)]]-174.951262,metaboliteInfo[[#This Row],[MW (g/mol)]])</f>
        <v>786.07881442175994</v>
      </c>
    </row>
    <row r="42" spans="1:4" x14ac:dyDescent="0.15">
      <c r="A42" t="s">
        <v>271</v>
      </c>
      <c r="B42" t="s">
        <v>259</v>
      </c>
      <c r="C42">
        <v>885.51292863263996</v>
      </c>
      <c r="D42">
        <f>IF(IFERROR(MATCH(metaboliteInfo[[#This Row],[name w/o location]],{"atp","ctp","gtp","utp","datp","dctp","dgtp","dttp"},0),0)&gt;0,metaboliteInfo[[#This Row],[MW (g/mol)]]-174.951262,metaboliteInfo[[#This Row],[MW (g/mol)]])</f>
        <v>885.51292863263996</v>
      </c>
    </row>
    <row r="43" spans="1:4" x14ac:dyDescent="0.15">
      <c r="A43" t="s">
        <v>272</v>
      </c>
      <c r="B43" t="s">
        <v>259</v>
      </c>
      <c r="C43">
        <v>367.62797999999998</v>
      </c>
      <c r="D43">
        <f>IF(IFERROR(MATCH(metaboliteInfo[[#This Row],[name w/o location]],{"atp","ctp","gtp","utp","datp","dctp","dgtp","dttp"},0),0)&gt;0,metaboliteInfo[[#This Row],[MW (g/mol)]]-174.951262,metaboliteInfo[[#This Row],[MW (g/mol)]])</f>
        <v>367.62797999999998</v>
      </c>
    </row>
    <row r="44" spans="1:4" x14ac:dyDescent="0.15">
      <c r="A44" t="s">
        <v>273</v>
      </c>
      <c r="B44" t="s">
        <v>274</v>
      </c>
      <c r="C44">
        <v>40.078000000000003</v>
      </c>
      <c r="D44">
        <f>IF(IFERROR(MATCH(metaboliteInfo[[#This Row],[name w/o location]],{"atp","ctp","gtp","utp","datp","dctp","dgtp","dttp"},0),0)&gt;0,metaboliteInfo[[#This Row],[MW (g/mol)]]-174.951262,metaboliteInfo[[#This Row],[MW (g/mol)]])</f>
        <v>40.078000000000003</v>
      </c>
    </row>
    <row r="45" spans="1:4" x14ac:dyDescent="0.15">
      <c r="A45" t="s">
        <v>275</v>
      </c>
      <c r="B45" t="s">
        <v>274</v>
      </c>
      <c r="C45">
        <v>63.545999999999999</v>
      </c>
      <c r="D45">
        <f>IF(IFERROR(MATCH(metaboliteInfo[[#This Row],[name w/o location]],{"atp","ctp","gtp","utp","datp","dctp","dgtp","dttp"},0),0)&gt;0,metaboliteInfo[[#This Row],[MW (g/mol)]]-174.951262,metaboliteInfo[[#This Row],[MW (g/mol)]])</f>
        <v>63.545999999999999</v>
      </c>
    </row>
    <row r="46" spans="1:4" x14ac:dyDescent="0.15">
      <c r="A46" t="s">
        <v>276</v>
      </c>
      <c r="B46" t="s">
        <v>274</v>
      </c>
      <c r="C46">
        <v>55.844999999999999</v>
      </c>
      <c r="D46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47" spans="1:4" x14ac:dyDescent="0.15">
      <c r="A47" t="s">
        <v>277</v>
      </c>
      <c r="B47" t="s">
        <v>274</v>
      </c>
      <c r="C47">
        <v>39.098300000000002</v>
      </c>
      <c r="D47">
        <f>IF(IFERROR(MATCH(metaboliteInfo[[#This Row],[name w/o location]],{"atp","ctp","gtp","utp","datp","dctp","dgtp","dttp"},0),0)&gt;0,metaboliteInfo[[#This Row],[MW (g/mol)]]-174.951262,metaboliteInfo[[#This Row],[MW (g/mol)]])</f>
        <v>39.098300000000002</v>
      </c>
    </row>
    <row r="48" spans="1:4" x14ac:dyDescent="0.15">
      <c r="A48" t="s">
        <v>278</v>
      </c>
      <c r="B48" t="s">
        <v>274</v>
      </c>
      <c r="C48">
        <v>24.305</v>
      </c>
      <c r="D48">
        <f>IF(IFERROR(MATCH(metaboliteInfo[[#This Row],[name w/o location]],{"atp","ctp","gtp","utp","datp","dctp","dgtp","dttp"},0),0)&gt;0,metaboliteInfo[[#This Row],[MW (g/mol)]]-174.951262,metaboliteInfo[[#This Row],[MW (g/mol)]])</f>
        <v>24.305</v>
      </c>
    </row>
    <row r="49" spans="1:4" x14ac:dyDescent="0.15">
      <c r="A49" t="s">
        <v>279</v>
      </c>
      <c r="B49" t="s">
        <v>274</v>
      </c>
      <c r="C49">
        <v>54.938043999999998</v>
      </c>
      <c r="D49">
        <f>IF(IFERROR(MATCH(metaboliteInfo[[#This Row],[name w/o location]],{"atp","ctp","gtp","utp","datp","dctp","dgtp","dttp"},0),0)&gt;0,metaboliteInfo[[#This Row],[MW (g/mol)]]-174.951262,metaboliteInfo[[#This Row],[MW (g/mol)]])</f>
        <v>54.938043999999998</v>
      </c>
    </row>
    <row r="50" spans="1:4" x14ac:dyDescent="0.15">
      <c r="A50" t="s">
        <v>280</v>
      </c>
      <c r="B50" t="s">
        <v>274</v>
      </c>
      <c r="C50">
        <v>65.38</v>
      </c>
      <c r="D50">
        <f>IF(IFERROR(MATCH(metaboliteInfo[[#This Row],[name w/o location]],{"atp","ctp","gtp","utp","datp","dctp","dgtp","dttp"},0),0)&gt;0,metaboliteInfo[[#This Row],[MW (g/mol)]]-174.951262,metaboliteInfo[[#This Row],[MW (g/mol)]])</f>
        <v>65.38</v>
      </c>
    </row>
    <row r="51" spans="1:4" x14ac:dyDescent="0.15">
      <c r="A51" t="s">
        <v>281</v>
      </c>
      <c r="B51" t="s">
        <v>282</v>
      </c>
      <c r="C51">
        <v>95.979301000000007</v>
      </c>
      <c r="D51">
        <f>IF(IFERROR(MATCH(metaboliteInfo[[#This Row],[name w/o location]],{"atp","ctp","gtp","utp","datp","dctp","dgtp","dttp"},0),0)&gt;0,metaboliteInfo[[#This Row],[MW (g/mol)]]-174.951262,metaboliteInfo[[#This Row],[MW (g/mol)]])</f>
        <v>95.979301000000007</v>
      </c>
    </row>
    <row r="52" spans="1:4" x14ac:dyDescent="0.15">
      <c r="A52" t="s">
        <v>283</v>
      </c>
      <c r="B52" t="s">
        <v>284</v>
      </c>
      <c r="C52">
        <v>72.085840000000005</v>
      </c>
      <c r="D52">
        <f>IF(IFERROR(MATCH(metaboliteInfo[[#This Row],[name w/o location]],{"atp","ctp","gtp","utp","datp","dctp","dgtp","dttp"},0),0)&gt;0,metaboliteInfo[[#This Row],[MW (g/mol)]]-174.951262,metaboliteInfo[[#This Row],[MW (g/mol)]])</f>
        <v>72.085840000000005</v>
      </c>
    </row>
    <row r="53" spans="1:4" x14ac:dyDescent="0.15">
      <c r="A53" t="s">
        <v>285</v>
      </c>
      <c r="B53" t="s">
        <v>284</v>
      </c>
      <c r="C53">
        <v>158.20156</v>
      </c>
      <c r="D53">
        <f>IF(IFERROR(MATCH(metaboliteInfo[[#This Row],[name w/o location]],{"atp","ctp","gtp","utp","datp","dctp","dgtp","dttp"},0),0)&gt;0,metaboliteInfo[[#This Row],[MW (g/mol)]]-174.951262,metaboliteInfo[[#This Row],[MW (g/mol)]])</f>
        <v>158.20156</v>
      </c>
    </row>
    <row r="54" spans="1:4" x14ac:dyDescent="0.15">
      <c r="A54" t="s">
        <v>286</v>
      </c>
      <c r="B54" t="s">
        <v>284</v>
      </c>
      <c r="C54">
        <v>115.11058</v>
      </c>
      <c r="D54">
        <f>IF(IFERROR(MATCH(metaboliteInfo[[#This Row],[name w/o location]],{"atp","ctp","gtp","utp","datp","dctp","dgtp","dttp"},0),0)&gt;0,metaboliteInfo[[#This Row],[MW (g/mol)]]-174.951262,metaboliteInfo[[#This Row],[MW (g/mol)]])</f>
        <v>115.11058</v>
      </c>
    </row>
    <row r="55" spans="1:4" x14ac:dyDescent="0.15">
      <c r="A55" t="s">
        <v>287</v>
      </c>
      <c r="B55" t="s">
        <v>284</v>
      </c>
      <c r="C55">
        <v>115.0874</v>
      </c>
      <c r="D55">
        <f>IF(IFERROR(MATCH(metaboliteInfo[[#This Row],[name w/o location]],{"atp","ctp","gtp","utp","datp","dctp","dgtp","dttp"},0),0)&gt;0,metaboliteInfo[[#This Row],[MW (g/mol)]]-174.951262,metaboliteInfo[[#This Row],[MW (g/mol)]])</f>
        <v>115.0874</v>
      </c>
    </row>
    <row r="56" spans="1:4" x14ac:dyDescent="0.15">
      <c r="A56" t="s">
        <v>288</v>
      </c>
      <c r="B56" t="s">
        <v>284</v>
      </c>
      <c r="C56">
        <v>104.15084</v>
      </c>
      <c r="D56">
        <f>IF(IFERROR(MATCH(metaboliteInfo[[#This Row],[name w/o location]],{"atp","ctp","gtp","utp","datp","dctp","dgtp","dttp"},0),0)&gt;0,metaboliteInfo[[#This Row],[MW (g/mol)]]-174.951262,metaboliteInfo[[#This Row],[MW (g/mol)]])</f>
        <v>104.15084</v>
      </c>
    </row>
    <row r="57" spans="1:4" x14ac:dyDescent="0.15">
      <c r="A57" t="s">
        <v>289</v>
      </c>
      <c r="B57" t="s">
        <v>284</v>
      </c>
      <c r="C57">
        <v>129.13715999999999</v>
      </c>
      <c r="D57">
        <f>IF(IFERROR(MATCH(metaboliteInfo[[#This Row],[name w/o location]],{"atp","ctp","gtp","utp","datp","dctp","dgtp","dttp"},0),0)&gt;0,metaboliteInfo[[#This Row],[MW (g/mol)]]-174.951262,metaboliteInfo[[#This Row],[MW (g/mol)]])</f>
        <v>129.13715999999999</v>
      </c>
    </row>
    <row r="58" spans="1:4" x14ac:dyDescent="0.15">
      <c r="A58" t="s">
        <v>290</v>
      </c>
      <c r="B58" t="s">
        <v>284</v>
      </c>
      <c r="C58">
        <v>129.11398</v>
      </c>
      <c r="D58">
        <f>IF(IFERROR(MATCH(metaboliteInfo[[#This Row],[name w/o location]],{"atp","ctp","gtp","utp","datp","dctp","dgtp","dttp"},0),0)&gt;0,metaboliteInfo[[#This Row],[MW (g/mol)]]-174.951262,metaboliteInfo[[#This Row],[MW (g/mol)]])</f>
        <v>129.11398</v>
      </c>
    </row>
    <row r="59" spans="1:4" x14ac:dyDescent="0.15">
      <c r="A59" t="s">
        <v>291</v>
      </c>
      <c r="B59" t="s">
        <v>284</v>
      </c>
      <c r="C59">
        <v>58.059260000000002</v>
      </c>
      <c r="D59">
        <f>IF(IFERROR(MATCH(metaboliteInfo[[#This Row],[name w/o location]],{"atp","ctp","gtp","utp","datp","dctp","dgtp","dttp"},0),0)&gt;0,metaboliteInfo[[#This Row],[MW (g/mol)]]-174.951262,metaboliteInfo[[#This Row],[MW (g/mol)]])</f>
        <v>58.059260000000002</v>
      </c>
    </row>
    <row r="60" spans="1:4" x14ac:dyDescent="0.15">
      <c r="A60" t="s">
        <v>292</v>
      </c>
      <c r="B60" t="s">
        <v>284</v>
      </c>
      <c r="C60">
        <v>138.14722</v>
      </c>
      <c r="D60">
        <f>IF(IFERROR(MATCH(metaboliteInfo[[#This Row],[name w/o location]],{"atp","ctp","gtp","utp","datp","dctp","dgtp","dttp"},0),0)&gt;0,metaboliteInfo[[#This Row],[MW (g/mol)]]-174.951262,metaboliteInfo[[#This Row],[MW (g/mol)]])</f>
        <v>138.14722</v>
      </c>
    </row>
    <row r="61" spans="1:4" x14ac:dyDescent="0.15">
      <c r="A61" t="s">
        <v>293</v>
      </c>
      <c r="B61" t="s">
        <v>284</v>
      </c>
      <c r="C61">
        <v>114.16558000000001</v>
      </c>
      <c r="D61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62" spans="1:4" x14ac:dyDescent="0.15">
      <c r="A62" t="s">
        <v>294</v>
      </c>
      <c r="B62" t="s">
        <v>284</v>
      </c>
      <c r="C62">
        <v>114.16558000000001</v>
      </c>
      <c r="D62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63" spans="1:4" x14ac:dyDescent="0.15">
      <c r="A63" t="s">
        <v>295</v>
      </c>
      <c r="B63" t="s">
        <v>284</v>
      </c>
      <c r="C63">
        <v>130.18816000000001</v>
      </c>
      <c r="D63">
        <f>IF(IFERROR(MATCH(metaboliteInfo[[#This Row],[name w/o location]],{"atp","ctp","gtp","utp","datp","dctp","dgtp","dttp"},0),0)&gt;0,metaboliteInfo[[#This Row],[MW (g/mol)]]-174.951262,metaboliteInfo[[#This Row],[MW (g/mol)]])</f>
        <v>130.18816000000001</v>
      </c>
    </row>
    <row r="64" spans="1:4" x14ac:dyDescent="0.15">
      <c r="A64" t="s">
        <v>296</v>
      </c>
      <c r="B64" t="s">
        <v>284</v>
      </c>
      <c r="C64">
        <v>132.20400000000001</v>
      </c>
      <c r="D64">
        <f>IF(IFERROR(MATCH(metaboliteInfo[[#This Row],[name w/o location]],{"atp","ctp","gtp","utp","datp","dctp","dgtp","dttp"},0),0)&gt;0,metaboliteInfo[[#This Row],[MW (g/mol)]]-174.951262,metaboliteInfo[[#This Row],[MW (g/mol)]])</f>
        <v>132.20400000000001</v>
      </c>
    </row>
    <row r="65" spans="1:4" x14ac:dyDescent="0.15">
      <c r="A65" t="s">
        <v>297</v>
      </c>
      <c r="B65" t="s">
        <v>284</v>
      </c>
      <c r="C65">
        <v>148.18180000000001</v>
      </c>
      <c r="D65">
        <f>IF(IFERROR(MATCH(metaboliteInfo[[#This Row],[name w/o location]],{"atp","ctp","gtp","utp","datp","dctp","dgtp","dttp"},0),0)&gt;0,metaboliteInfo[[#This Row],[MW (g/mol)]]-174.951262,metaboliteInfo[[#This Row],[MW (g/mol)]])</f>
        <v>148.18180000000001</v>
      </c>
    </row>
    <row r="66" spans="1:4" x14ac:dyDescent="0.15">
      <c r="A66" t="s">
        <v>298</v>
      </c>
      <c r="B66" t="s">
        <v>284</v>
      </c>
      <c r="C66">
        <v>97.115179999999995</v>
      </c>
      <c r="D66">
        <f>IF(IFERROR(MATCH(metaboliteInfo[[#This Row],[name w/o location]],{"atp","ctp","gtp","utp","datp","dctp","dgtp","dttp"},0),0)&gt;0,metaboliteInfo[[#This Row],[MW (g/mol)]]-174.951262,metaboliteInfo[[#This Row],[MW (g/mol)]])</f>
        <v>97.115179999999995</v>
      </c>
    </row>
    <row r="67" spans="1:4" x14ac:dyDescent="0.15">
      <c r="A67" t="s">
        <v>299</v>
      </c>
      <c r="B67" t="s">
        <v>284</v>
      </c>
      <c r="C67">
        <v>88.085239999999999</v>
      </c>
      <c r="D67">
        <f>IF(IFERROR(MATCH(metaboliteInfo[[#This Row],[name w/o location]],{"atp","ctp","gtp","utp","datp","dctp","dgtp","dttp"},0),0)&gt;0,metaboliteInfo[[#This Row],[MW (g/mol)]]-174.951262,metaboliteInfo[[#This Row],[MW (g/mol)]])</f>
        <v>88.085239999999999</v>
      </c>
    </row>
    <row r="68" spans="1:4" x14ac:dyDescent="0.15">
      <c r="A68" t="s">
        <v>300</v>
      </c>
      <c r="B68" t="s">
        <v>284</v>
      </c>
      <c r="C68">
        <v>102.11181999999999</v>
      </c>
      <c r="D68">
        <f>IF(IFERROR(MATCH(metaboliteInfo[[#This Row],[name w/o location]],{"atp","ctp","gtp","utp","datp","dctp","dgtp","dttp"},0),0)&gt;0,metaboliteInfo[[#This Row],[MW (g/mol)]]-174.951262,metaboliteInfo[[#This Row],[MW (g/mol)]])</f>
        <v>102.11181999999999</v>
      </c>
    </row>
    <row r="69" spans="1:4" x14ac:dyDescent="0.15">
      <c r="A69" t="s">
        <v>301</v>
      </c>
      <c r="B69" t="s">
        <v>284</v>
      </c>
      <c r="C69">
        <v>187.21784</v>
      </c>
      <c r="D69">
        <f>IF(IFERROR(MATCH(metaboliteInfo[[#This Row],[name w/o location]],{"atp","ctp","gtp","utp","datp","dctp","dgtp","dttp"},0),0)&gt;0,metaboliteInfo[[#This Row],[MW (g/mol)]]-174.951262,metaboliteInfo[[#This Row],[MW (g/mol)]])</f>
        <v>187.21784</v>
      </c>
    </row>
    <row r="70" spans="1:4" x14ac:dyDescent="0.15">
      <c r="A70" t="s">
        <v>302</v>
      </c>
      <c r="B70" t="s">
        <v>284</v>
      </c>
      <c r="C70">
        <v>164.18119999999999</v>
      </c>
      <c r="D70">
        <f>IF(IFERROR(MATCH(metaboliteInfo[[#This Row],[name w/o location]],{"atp","ctp","gtp","utp","datp","dctp","dgtp","dttp"},0),0)&gt;0,metaboliteInfo[[#This Row],[MW (g/mol)]]-174.951262,metaboliteInfo[[#This Row],[MW (g/mol)]])</f>
        <v>164.18119999999999</v>
      </c>
    </row>
    <row r="71" spans="1:4" x14ac:dyDescent="0.15">
      <c r="A71" t="s">
        <v>303</v>
      </c>
      <c r="B71" t="s">
        <v>284</v>
      </c>
      <c r="C71">
        <v>100.139</v>
      </c>
      <c r="D71">
        <f>IF(IFERROR(MATCH(metaboliteInfo[[#This Row],[name w/o location]],{"atp","ctp","gtp","utp","datp","dctp","dgtp","dttp"},0),0)&gt;0,metaboliteInfo[[#This Row],[MW (g/mol)]]-174.951262,metaboliteInfo[[#This Row],[MW (g/mol)]])</f>
        <v>100.139</v>
      </c>
    </row>
    <row r="72" spans="1:4" x14ac:dyDescent="0.15">
      <c r="A72" t="s">
        <v>304</v>
      </c>
      <c r="B72" t="s">
        <v>305</v>
      </c>
      <c r="C72">
        <v>503.14926300000002</v>
      </c>
      <c r="D72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73" spans="1:4" x14ac:dyDescent="0.15">
      <c r="A73" t="s">
        <v>306</v>
      </c>
      <c r="B73" t="s">
        <v>305</v>
      </c>
      <c r="C73">
        <v>479.12456300000002</v>
      </c>
      <c r="D73">
        <f>IF(IFERROR(MATCH(metaboliteInfo[[#This Row],[name w/o location]],{"atp","ctp","gtp","utp","datp","dctp","dgtp","dttp"},0),0)&gt;0,metaboliteInfo[[#This Row],[MW (g/mol)]]-174.951262,metaboliteInfo[[#This Row],[MW (g/mol)]])</f>
        <v>304.17330100000004</v>
      </c>
    </row>
    <row r="74" spans="1:4" x14ac:dyDescent="0.15">
      <c r="A74" t="s">
        <v>307</v>
      </c>
      <c r="B74" t="s">
        <v>305</v>
      </c>
      <c r="C74">
        <v>519.14866300000006</v>
      </c>
      <c r="D74">
        <f>IF(IFERROR(MATCH(metaboliteInfo[[#This Row],[name w/o location]],{"atp","ctp","gtp","utp","datp","dctp","dgtp","dttp"},0),0)&gt;0,metaboliteInfo[[#This Row],[MW (g/mol)]]-174.951262,metaboliteInfo[[#This Row],[MW (g/mol)]])</f>
        <v>344.19740100000001</v>
      </c>
    </row>
    <row r="75" spans="1:4" x14ac:dyDescent="0.15">
      <c r="A75" t="s">
        <v>308</v>
      </c>
      <c r="B75" t="s">
        <v>305</v>
      </c>
      <c r="C75">
        <v>480.10932300000002</v>
      </c>
      <c r="D75">
        <f>IF(IFERROR(MATCH(metaboliteInfo[[#This Row],[name w/o location]],{"atp","ctp","gtp","utp","datp","dctp","dgtp","dttp"},0),0)&gt;0,metaboliteInfo[[#This Row],[MW (g/mol)]]-174.951262,metaboliteInfo[[#This Row],[MW (g/mol)]])</f>
        <v>305.15806099999998</v>
      </c>
    </row>
    <row r="76" spans="1:4" x14ac:dyDescent="0.15">
      <c r="A76" t="s">
        <v>309</v>
      </c>
      <c r="B76" t="s">
        <v>310</v>
      </c>
      <c r="C76">
        <v>96.062600000000003</v>
      </c>
      <c r="D76">
        <f>IF(IFERROR(MATCH(metaboliteInfo[[#This Row],[name w/o location]],{"atp","ctp","gtp","utp","datp","dctp","dgtp","dttp"},0),0)&gt;0,metaboliteInfo[[#This Row],[MW (g/mol)]]-174.951262,metaboliteInfo[[#This Row],[MW (g/mol)]])</f>
        <v>96.062600000000003</v>
      </c>
    </row>
    <row r="77" spans="1:4" x14ac:dyDescent="0.15">
      <c r="A77" t="s">
        <v>311</v>
      </c>
      <c r="B77" t="s">
        <v>312</v>
      </c>
      <c r="C77">
        <v>0</v>
      </c>
      <c r="D7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78" spans="1:4" x14ac:dyDescent="0.15">
      <c r="A78" t="s">
        <v>313</v>
      </c>
      <c r="B78" t="s">
        <v>312</v>
      </c>
      <c r="C78">
        <v>0</v>
      </c>
      <c r="D7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79" spans="1:4" x14ac:dyDescent="0.15">
      <c r="A79" t="s">
        <v>314</v>
      </c>
      <c r="B79" t="s">
        <v>312</v>
      </c>
      <c r="C79">
        <v>0</v>
      </c>
      <c r="D7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0" spans="1:4" x14ac:dyDescent="0.15">
      <c r="A80" t="s">
        <v>315</v>
      </c>
      <c r="B80" t="s">
        <v>312</v>
      </c>
      <c r="C80">
        <v>0</v>
      </c>
      <c r="D8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1" spans="1:4" x14ac:dyDescent="0.15">
      <c r="A81" t="s">
        <v>316</v>
      </c>
      <c r="B81" t="s">
        <v>312</v>
      </c>
      <c r="C81">
        <v>0</v>
      </c>
      <c r="D8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2" spans="1:4" x14ac:dyDescent="0.15">
      <c r="A82" t="s">
        <v>317</v>
      </c>
      <c r="B82" t="s">
        <v>312</v>
      </c>
      <c r="C82">
        <v>0</v>
      </c>
      <c r="D8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3" spans="1:4" x14ac:dyDescent="0.15">
      <c r="A83" t="s">
        <v>318</v>
      </c>
      <c r="B83" t="s">
        <v>312</v>
      </c>
      <c r="C83">
        <v>0</v>
      </c>
      <c r="D8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4" spans="1:4" x14ac:dyDescent="0.15">
      <c r="A84" t="s">
        <v>319</v>
      </c>
      <c r="B84" t="s">
        <v>312</v>
      </c>
      <c r="C84">
        <v>0</v>
      </c>
      <c r="D8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5" spans="1:4" x14ac:dyDescent="0.15">
      <c r="A85" t="s">
        <v>320</v>
      </c>
      <c r="B85" t="s">
        <v>312</v>
      </c>
      <c r="C85">
        <v>0</v>
      </c>
      <c r="D8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6" spans="1:4" x14ac:dyDescent="0.15">
      <c r="A86" t="s">
        <v>321</v>
      </c>
      <c r="B86" t="s">
        <v>312</v>
      </c>
      <c r="C86">
        <v>0</v>
      </c>
      <c r="D8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7" spans="1:4" x14ac:dyDescent="0.15">
      <c r="A87" t="s">
        <v>322</v>
      </c>
      <c r="B87" t="s">
        <v>312</v>
      </c>
      <c r="C87">
        <v>0</v>
      </c>
      <c r="D8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8" spans="1:4" x14ac:dyDescent="0.15">
      <c r="A88" t="s">
        <v>323</v>
      </c>
      <c r="B88" t="s">
        <v>312</v>
      </c>
      <c r="C88">
        <v>0</v>
      </c>
      <c r="D8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9" spans="1:4" x14ac:dyDescent="0.15">
      <c r="A89" t="s">
        <v>324</v>
      </c>
      <c r="B89" t="s">
        <v>312</v>
      </c>
      <c r="C89">
        <v>0</v>
      </c>
      <c r="D8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0" spans="1:4" x14ac:dyDescent="0.15">
      <c r="A90" t="s">
        <v>325</v>
      </c>
      <c r="B90" t="s">
        <v>312</v>
      </c>
      <c r="C90">
        <v>0</v>
      </c>
      <c r="D9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1" spans="1:4" x14ac:dyDescent="0.15">
      <c r="A91" t="s">
        <v>326</v>
      </c>
      <c r="B91" t="s">
        <v>312</v>
      </c>
      <c r="C91">
        <v>0</v>
      </c>
      <c r="D9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2" spans="1:4" x14ac:dyDescent="0.15">
      <c r="A92" t="s">
        <v>327</v>
      </c>
      <c r="B92" t="s">
        <v>312</v>
      </c>
      <c r="C92">
        <v>0</v>
      </c>
      <c r="D9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3" spans="1:4" x14ac:dyDescent="0.15">
      <c r="A93" t="s">
        <v>328</v>
      </c>
      <c r="B93" t="s">
        <v>312</v>
      </c>
      <c r="C93">
        <v>0</v>
      </c>
      <c r="D9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4" spans="1:4" x14ac:dyDescent="0.15">
      <c r="A94" t="s">
        <v>329</v>
      </c>
      <c r="B94" t="s">
        <v>312</v>
      </c>
      <c r="C94">
        <v>0</v>
      </c>
      <c r="D9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5" spans="1:4" x14ac:dyDescent="0.15">
      <c r="A95" t="s">
        <v>330</v>
      </c>
      <c r="B95" t="s">
        <v>312</v>
      </c>
      <c r="C95">
        <v>0</v>
      </c>
      <c r="D9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6" spans="1:4" x14ac:dyDescent="0.15">
      <c r="A96" t="s">
        <v>331</v>
      </c>
      <c r="B96" t="s">
        <v>312</v>
      </c>
      <c r="C96">
        <v>0</v>
      </c>
      <c r="D9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7" spans="1:5" x14ac:dyDescent="0.15">
      <c r="A97" t="s">
        <v>332</v>
      </c>
      <c r="B97" t="s">
        <v>242</v>
      </c>
      <c r="C97">
        <v>458.44785999999999</v>
      </c>
      <c r="D97">
        <f>IF(IFERROR(MATCH(metaboliteInfo[[#This Row],[name w/o location]],{"atp","ctp","gtp","utp","datp","dctp","dgtp","dttp"},0),0)&gt;0,metaboliteInfo[[#This Row],[MW (g/mol)]]-174.951262,metaboliteInfo[[#This Row],[MW (g/mol)]])</f>
        <v>458.44785999999999</v>
      </c>
    </row>
    <row r="98" spans="1:5" x14ac:dyDescent="0.15">
      <c r="A98" t="s">
        <v>333</v>
      </c>
      <c r="B98" t="s">
        <v>334</v>
      </c>
      <c r="C98">
        <v>328.19800099999998</v>
      </c>
      <c r="D98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99" spans="1:5" x14ac:dyDescent="0.15">
      <c r="A99" t="s">
        <v>335</v>
      </c>
      <c r="B99" t="s">
        <v>334</v>
      </c>
      <c r="C99">
        <v>144970.98955999999</v>
      </c>
      <c r="D99">
        <f>IF(IFERROR(MATCH(metaboliteInfo[[#This Row],[name w/o location]],{"atp","ctp","gtp","utp","datp","dctp","dgtp","dttp"},0),0)&gt;0,metaboliteInfo[[#This Row],[MW (g/mol)]]-174.951262,metaboliteInfo[[#This Row],[MW (g/mol)]])</f>
        <v>144970.98955999999</v>
      </c>
    </row>
    <row r="100" spans="1:5" x14ac:dyDescent="0.15">
      <c r="A100" t="s">
        <v>336</v>
      </c>
      <c r="B100" t="s">
        <v>259</v>
      </c>
      <c r="C100">
        <v>396.648359999999</v>
      </c>
      <c r="D100">
        <f>IF(IFERROR(MATCH(metaboliteInfo[[#This Row],[name w/o location]],{"atp","ctp","gtp","utp","datp","dctp","dgtp","dttp"},0),0)&gt;0,metaboliteInfo[[#This Row],[MW (g/mol)]]-174.951262,metaboliteInfo[[#This Row],[MW (g/mol)]])</f>
        <v>396.648359999999</v>
      </c>
    </row>
    <row r="101" spans="1:5" x14ac:dyDescent="0.15">
      <c r="A101" t="s">
        <v>337</v>
      </c>
      <c r="B101" t="s">
        <v>334</v>
      </c>
      <c r="C101">
        <v>65560.645239999998</v>
      </c>
      <c r="D101">
        <f>IF(IFERROR(MATCH(metaboliteInfo[[#This Row],[name w/o location]],{"atp","ctp","gtp","utp","datp","dctp","dgtp","dttp"},0),0)&gt;0,metaboliteInfo[[#This Row],[MW (g/mol)]]-174.951262,metaboliteInfo[[#This Row],[MW (g/mol)]])</f>
        <v>65560.645239999998</v>
      </c>
    </row>
    <row r="102" spans="1:5" x14ac:dyDescent="0.15">
      <c r="A102" t="s">
        <v>338</v>
      </c>
      <c r="B102" t="s">
        <v>274</v>
      </c>
      <c r="C102">
        <v>55.844999999999999</v>
      </c>
      <c r="D102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103" spans="1:5" x14ac:dyDescent="0.15">
      <c r="A103" t="s">
        <v>339</v>
      </c>
      <c r="B103" t="s">
        <v>259</v>
      </c>
      <c r="C103">
        <v>162.14060000000001</v>
      </c>
      <c r="D103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104" spans="1:5" x14ac:dyDescent="0.15">
      <c r="A104" t="s">
        <v>340</v>
      </c>
      <c r="B104" t="s">
        <v>334</v>
      </c>
      <c r="C104">
        <v>306.31554</v>
      </c>
      <c r="D104">
        <f>IF(IFERROR(MATCH(metaboliteInfo[[#This Row],[name w/o location]],{"atp","ctp","gtp","utp","datp","dctp","dgtp","dttp"},0),0)&gt;0,metaboliteInfo[[#This Row],[MW (g/mol)]]-174.951262,metaboliteInfo[[#This Row],[MW (g/mol)]])</f>
        <v>306.31554</v>
      </c>
      <c r="E104" t="s">
        <v>341</v>
      </c>
    </row>
    <row r="105" spans="1:5" x14ac:dyDescent="0.15">
      <c r="A105" t="s">
        <v>342</v>
      </c>
      <c r="B105" t="s">
        <v>235</v>
      </c>
      <c r="C105">
        <v>162.14060000000001</v>
      </c>
      <c r="D105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  <c r="E105" t="s">
        <v>341</v>
      </c>
    </row>
    <row r="106" spans="1:5" x14ac:dyDescent="0.15">
      <c r="A106" t="s">
        <v>343</v>
      </c>
      <c r="B106" t="s">
        <v>334</v>
      </c>
      <c r="C106">
        <v>455.42403999999999</v>
      </c>
      <c r="D106">
        <f>IF(IFERROR(MATCH(metaboliteInfo[[#This Row],[name w/o location]],{"atp","ctp","gtp","utp","datp","dctp","dgtp","dttp"},0),0)&gt;0,metaboliteInfo[[#This Row],[MW (g/mol)]]-174.951262,metaboliteInfo[[#This Row],[MW (g/mol)]])</f>
        <v>455.42403999999999</v>
      </c>
      <c r="E106" t="s">
        <v>341</v>
      </c>
    </row>
    <row r="107" spans="1:5" x14ac:dyDescent="0.15">
      <c r="A107" t="s">
        <v>344</v>
      </c>
      <c r="B107" t="s">
        <v>334</v>
      </c>
      <c r="C107">
        <v>22.98977</v>
      </c>
      <c r="D107">
        <f>IF(IFERROR(MATCH(metaboliteInfo[[#This Row],[name w/o location]],{"atp","ctp","gtp","utp","datp","dctp","dgtp","dttp"},0),0)&gt;0,metaboliteInfo[[#This Row],[MW (g/mol)]]-174.951262,metaboliteInfo[[#This Row],[MW (g/mol)]])</f>
        <v>22.98977</v>
      </c>
      <c r="E107" t="s">
        <v>341</v>
      </c>
    </row>
    <row r="108" spans="1:5" x14ac:dyDescent="0.15">
      <c r="A108" t="s">
        <v>345</v>
      </c>
      <c r="B108" t="s">
        <v>334</v>
      </c>
      <c r="C108">
        <v>69581.537779999999</v>
      </c>
      <c r="D108">
        <f>IF(IFERROR(MATCH(metaboliteInfo[[#This Row],[name w/o location]],{"atp","ctp","gtp","utp","datp","dctp","dgtp","dttp"},0),0)&gt;0,metaboliteInfo[[#This Row],[MW (g/mol)]]-174.951262,metaboliteInfo[[#This Row],[MW (g/mol)]])</f>
        <v>69581.537779999999</v>
      </c>
      <c r="E108" t="s">
        <v>341</v>
      </c>
    </row>
    <row r="109" spans="1:5" x14ac:dyDescent="0.15">
      <c r="A109" t="s">
        <v>346</v>
      </c>
      <c r="B109" t="s">
        <v>334</v>
      </c>
      <c r="C109">
        <v>318.51510000000002</v>
      </c>
      <c r="D109">
        <f>IF(IFERROR(MATCH(metaboliteInfo[[#This Row],[name w/o location]],{"atp","ctp","gtp","utp","datp","dctp","dgtp","dttp"},0),0)&gt;0,metaboliteInfo[[#This Row],[MW (g/mol)]]-174.951262,metaboliteInfo[[#This Row],[MW (g/mol)]])</f>
        <v>318.51510000000002</v>
      </c>
      <c r="E109" t="s">
        <v>341</v>
      </c>
    </row>
    <row r="110" spans="1:5" x14ac:dyDescent="0.15">
      <c r="A110" t="s">
        <v>347</v>
      </c>
      <c r="B110" t="s">
        <v>334</v>
      </c>
      <c r="C110">
        <v>90.167360000000002</v>
      </c>
      <c r="D110">
        <f>IF(IFERROR(MATCH(metaboliteInfo[[#This Row],[name w/o location]],{"atp","ctp","gtp","utp","datp","dctp","dgtp","dttp"},0),0)&gt;0,metaboliteInfo[[#This Row],[MW (g/mol)]]-174.951262,metaboliteInfo[[#This Row],[MW (g/mol)]])</f>
        <v>90.167360000000002</v>
      </c>
      <c r="E110" t="s">
        <v>341</v>
      </c>
    </row>
    <row r="111" spans="1:5" x14ac:dyDescent="0.15">
      <c r="A111" t="s">
        <v>348</v>
      </c>
      <c r="B111" t="s">
        <v>334</v>
      </c>
      <c r="C111">
        <v>795.22648000000004</v>
      </c>
      <c r="D111">
        <f>IF(IFERROR(MATCH(metaboliteInfo[[#This Row],[name w/o location]],{"atp","ctp","gtp","utp","datp","dctp","dgtp","dttp"},0),0)&gt;0,metaboliteInfo[[#This Row],[MW (g/mol)]]-174.951262,metaboliteInfo[[#This Row],[MW (g/mol)]])</f>
        <v>795.22648000000004</v>
      </c>
      <c r="E111" t="s">
        <v>341</v>
      </c>
    </row>
    <row r="112" spans="1:5" x14ac:dyDescent="0.15">
      <c r="A112" t="s">
        <v>349</v>
      </c>
      <c r="B112" t="s">
        <v>235</v>
      </c>
      <c r="C112">
        <v>342.29647999999997</v>
      </c>
      <c r="D112">
        <f>IF(IFERROR(MATCH(metaboliteInfo[[#This Row],[name w/o location]],{"atp","ctp","gtp","utp","datp","dctp","dgtp","dttp"},0),0)&gt;0,metaboliteInfo[[#This Row],[MW (g/mol)]]-174.951262,metaboliteInfo[[#This Row],[MW (g/mol)]])</f>
        <v>342.29647999999997</v>
      </c>
      <c r="E112" t="s">
        <v>341</v>
      </c>
    </row>
    <row r="113" spans="1:5" x14ac:dyDescent="0.15">
      <c r="A113" t="s">
        <v>350</v>
      </c>
      <c r="B113" t="s">
        <v>334</v>
      </c>
      <c r="C113">
        <v>384.63765999999998</v>
      </c>
      <c r="D113">
        <f>IF(IFERROR(MATCH(metaboliteInfo[[#This Row],[name w/o location]],{"atp","ctp","gtp","utp","datp","dctp","dgtp","dttp"},0),0)&gt;0,metaboliteInfo[[#This Row],[MW (g/mol)]]-174.951262,metaboliteInfo[[#This Row],[MW (g/mol)]])</f>
        <v>384.63765999999998</v>
      </c>
      <c r="E113" t="s">
        <v>341</v>
      </c>
    </row>
    <row r="114" spans="1:5" x14ac:dyDescent="0.15">
      <c r="A114" t="s">
        <v>351</v>
      </c>
      <c r="B114" t="s">
        <v>334</v>
      </c>
      <c r="C114">
        <v>64359.575239999998</v>
      </c>
      <c r="D114">
        <f>IF(IFERROR(MATCH(metaboliteInfo[[#This Row],[name w/o location]],{"atp","ctp","gtp","utp","datp","dctp","dgtp","dttp"},0),0)&gt;0,metaboliteInfo[[#This Row],[MW (g/mol)]]-174.951262,metaboliteInfo[[#This Row],[MW (g/mol)]])</f>
        <v>64359.575239999998</v>
      </c>
      <c r="E114" t="s">
        <v>341</v>
      </c>
    </row>
    <row r="115" spans="1:5" x14ac:dyDescent="0.15">
      <c r="A115" t="s">
        <v>478</v>
      </c>
      <c r="B115" t="s">
        <v>242</v>
      </c>
      <c r="C115" s="49">
        <v>741.38912300000004</v>
      </c>
      <c r="D115">
        <f>IF(IFERROR(MATCH(metaboliteInfo[[#This Row],[name w/o location]],{"atp","ctp","gtp","utp","datp","dctp","dgtp","dttp"},0),0)&gt;0,metaboliteInfo[[#This Row],[MW (g/mol)]]-174.951262,metaboliteInfo[[#This Row],[MW (g/mol)]])</f>
        <v>741.38912300000004</v>
      </c>
    </row>
    <row r="116" spans="1:5" x14ac:dyDescent="0.15">
      <c r="A116" t="s">
        <v>480</v>
      </c>
      <c r="B116" t="s">
        <v>259</v>
      </c>
      <c r="C116">
        <v>633.04128000000003</v>
      </c>
      <c r="D116">
        <f>IF(IFERROR(MATCH(metaboliteInfo[[#This Row],[name w/o location]],{"atp","ctp","gtp","utp","datp","dctp","dgtp","dttp"},0),0)&gt;0,metaboliteInfo[[#This Row],[MW (g/mol)]]-174.951262,metaboliteInfo[[#This Row],[MW (g/mol)]])</f>
        <v>633.04128000000003</v>
      </c>
    </row>
    <row r="117" spans="1:5" x14ac:dyDescent="0.15">
      <c r="A117" t="s">
        <v>481</v>
      </c>
      <c r="B117" t="s">
        <v>259</v>
      </c>
      <c r="C117">
        <v>661.09443999999996</v>
      </c>
      <c r="D117">
        <f>IF(IFERROR(MATCH(metaboliteInfo[[#This Row],[name w/o location]],{"atp","ctp","gtp","utp","datp","dctp","dgtp","dttp"},0),0)&gt;0,metaboliteInfo[[#This Row],[MW (g/mol)]]-174.951262,metaboliteInfo[[#This Row],[MW (g/mol)]])</f>
        <v>661.09443999999996</v>
      </c>
    </row>
    <row r="118" spans="1:5" x14ac:dyDescent="0.15">
      <c r="A118" t="s">
        <v>482</v>
      </c>
      <c r="B118" t="s">
        <v>259</v>
      </c>
      <c r="C118">
        <v>253.39946</v>
      </c>
      <c r="D118">
        <f>IF(IFERROR(MATCH(metaboliteInfo[[#This Row],[name w/o location]],{"atp","ctp","gtp","utp","datp","dctp","dgtp","dttp"},0),0)&gt;0,metaboliteInfo[[#This Row],[MW (g/mol)]]-174.951262,metaboliteInfo[[#This Row],[MW (g/mol)]])</f>
        <v>253.39946</v>
      </c>
    </row>
  </sheetData>
  <mergeCells count="1">
    <mergeCell ref="A1:C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F7-CD7B-1440-98EA-12626AC5D91D}">
  <dimension ref="A1:K111"/>
  <sheetViews>
    <sheetView zoomScale="110" zoomScaleNormal="110" workbookViewId="0">
      <selection activeCell="H22" sqref="H22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-0.93344227756742304</v>
      </c>
      <c r="D8" s="7" t="s">
        <v>23</v>
      </c>
      <c r="E8" t="str">
        <f t="shared" ref="E8:E14" si="0">-C8 &amp; " " &amp; B8 &amp; " +" &amp; " "</f>
        <v xml:space="preserve">0.933442277567423 BIO-varbiom + </v>
      </c>
    </row>
    <row r="9" spans="1:11" x14ac:dyDescent="0.15">
      <c r="B9" s="8" t="s">
        <v>24</v>
      </c>
      <c r="C9" s="9">
        <v>-2.0050549978631E-2</v>
      </c>
      <c r="D9" s="10" t="s">
        <v>25</v>
      </c>
      <c r="E9" t="str">
        <f t="shared" si="0"/>
        <v xml:space="preserve">0.020050549978631 BIO-lipid + </v>
      </c>
    </row>
    <row r="10" spans="1:11" x14ac:dyDescent="0.15">
      <c r="B10" s="11" t="s">
        <v>26</v>
      </c>
      <c r="C10" s="12">
        <v>-2.4412919999999999E-3</v>
      </c>
      <c r="D10" s="13" t="s">
        <v>27</v>
      </c>
      <c r="E10" t="str">
        <f t="shared" si="0"/>
        <v xml:space="preserve">0.002441292 BIO-dna + </v>
      </c>
    </row>
    <row r="11" spans="1:11" x14ac:dyDescent="0.15">
      <c r="B11" s="14" t="s">
        <v>28</v>
      </c>
      <c r="C11" s="15">
        <v>-2.5785748000000001E-2</v>
      </c>
      <c r="D11" s="16" t="s">
        <v>29</v>
      </c>
      <c r="E11" t="str">
        <f t="shared" si="0"/>
        <v xml:space="preserve">0.025785748 BIO-metal + </v>
      </c>
    </row>
    <row r="12" spans="1:11" x14ac:dyDescent="0.15">
      <c r="B12" s="17" t="s">
        <v>30</v>
      </c>
      <c r="C12" s="18">
        <v>-4.9151189999999999E-3</v>
      </c>
      <c r="D12" s="19" t="s">
        <v>31</v>
      </c>
      <c r="E12" t="str">
        <f t="shared" si="0"/>
        <v xml:space="preserve">0.004915119 BIO-cofactor + </v>
      </c>
    </row>
    <row r="13" spans="1:11" x14ac:dyDescent="0.15">
      <c r="B13" s="20" t="s">
        <v>32</v>
      </c>
      <c r="C13" s="21">
        <v>-3.0507120000000001E-3</v>
      </c>
      <c r="D13" s="22" t="s">
        <v>33</v>
      </c>
      <c r="E13" t="str">
        <f t="shared" si="0"/>
        <v xml:space="preserve">0.003050712 BIO-so4 + </v>
      </c>
    </row>
    <row r="14" spans="1:11" x14ac:dyDescent="0.15">
      <c r="B14" s="23" t="s">
        <v>34</v>
      </c>
      <c r="C14" s="24">
        <v>-1.0314301999999999E-2</v>
      </c>
      <c r="D14" s="25" t="s">
        <v>35</v>
      </c>
      <c r="E14" t="str">
        <f t="shared" si="0"/>
        <v xml:space="preserve">0.010314302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C5D-487C-4448-9947-73226B174E09}">
  <dimension ref="A1:K111"/>
  <sheetViews>
    <sheetView topLeftCell="A2" zoomScale="110" zoomScaleNormal="110" workbookViewId="0">
      <selection activeCell="J24" sqref="J24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0.8831 BIO-varbiom + 0.0697 BIO-lipid + 0.0039 BIO-dna + 0.0254 BIO-metal + 0.0048 BIO-cofactor + 0.003 BIO-so4 + 0.0101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-0.8831</v>
      </c>
      <c r="D8" s="7" t="s">
        <v>23</v>
      </c>
      <c r="E8" t="str">
        <f t="shared" ref="E8:E14" si="0">-C8 &amp; " " &amp; B8 &amp; " +" &amp; " "</f>
        <v xml:space="preserve">0.8831 BIO-varbiom + </v>
      </c>
    </row>
    <row r="9" spans="1:11" x14ac:dyDescent="0.15">
      <c r="B9" s="8" t="s">
        <v>24</v>
      </c>
      <c r="C9" s="9">
        <v>-6.9699999999999998E-2</v>
      </c>
      <c r="D9" s="10" t="s">
        <v>25</v>
      </c>
      <c r="E9" t="str">
        <f t="shared" si="0"/>
        <v xml:space="preserve">0.0697 BIO-lipid + </v>
      </c>
    </row>
    <row r="10" spans="1:11" x14ac:dyDescent="0.15">
      <c r="B10" s="11" t="s">
        <v>26</v>
      </c>
      <c r="C10" s="12">
        <v>-3.8999999999999998E-3</v>
      </c>
      <c r="D10" s="13" t="s">
        <v>27</v>
      </c>
      <c r="E10" t="str">
        <f t="shared" si="0"/>
        <v xml:space="preserve">0.0039 BIO-dna + </v>
      </c>
    </row>
    <row r="11" spans="1:11" x14ac:dyDescent="0.15">
      <c r="B11" s="14" t="s">
        <v>28</v>
      </c>
      <c r="C11" s="15">
        <v>-2.5399999999999999E-2</v>
      </c>
      <c r="D11" s="16" t="s">
        <v>29</v>
      </c>
      <c r="E11" t="str">
        <f t="shared" si="0"/>
        <v xml:space="preserve">0.0254 BIO-metal + </v>
      </c>
    </row>
    <row r="12" spans="1:11" x14ac:dyDescent="0.15">
      <c r="B12" s="17" t="s">
        <v>30</v>
      </c>
      <c r="C12" s="18">
        <v>-4.7999999999999996E-3</v>
      </c>
      <c r="D12" s="19" t="s">
        <v>31</v>
      </c>
      <c r="E12" t="str">
        <f t="shared" si="0"/>
        <v xml:space="preserve">0.0048 BIO-cofactor + </v>
      </c>
    </row>
    <row r="13" spans="1:11" x14ac:dyDescent="0.15">
      <c r="B13" s="20" t="s">
        <v>32</v>
      </c>
      <c r="C13" s="21">
        <v>-3.0000000000000001E-3</v>
      </c>
      <c r="D13" s="22" t="s">
        <v>33</v>
      </c>
      <c r="E13" t="str">
        <f t="shared" si="0"/>
        <v xml:space="preserve">0.003 BIO-so4 + </v>
      </c>
    </row>
    <row r="14" spans="1:11" x14ac:dyDescent="0.15">
      <c r="B14" s="23" t="s">
        <v>34</v>
      </c>
      <c r="C14" s="24">
        <v>-1.01E-2</v>
      </c>
      <c r="D14" s="25" t="s">
        <v>35</v>
      </c>
      <c r="E14" t="str">
        <f t="shared" si="0"/>
        <v xml:space="preserve">0.0101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RBABioRxns</vt:lpstr>
      <vt:lpstr>batch-Rabinowitz</vt:lpstr>
      <vt:lpstr>metaboliteInfo</vt:lpstr>
      <vt:lpstr>RBABiomass</vt:lpstr>
      <vt:lpstr>RBABiomass-HVD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1727</cp:revision>
  <dcterms:created xsi:type="dcterms:W3CDTF">2018-09-17T14:07:15Z</dcterms:created>
  <dcterms:modified xsi:type="dcterms:W3CDTF">2024-08-23T19:20:42Z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