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raltk/Desktop/Dfolder/ENSE622-Final-Project/"/>
    </mc:Choice>
  </mc:AlternateContent>
  <xr:revisionPtr revIDLastSave="0" documentId="13_ncr:1_{4FA36536-5A84-3543-A9CA-21D69D7C35E2}" xr6:coauthVersionLast="45" xr6:coauthVersionMax="45" xr10:uidLastSave="{00000000-0000-0000-0000-000000000000}"/>
  <bookViews>
    <workbookView xWindow="0" yWindow="0" windowWidth="25600" windowHeight="16000" activeTab="1" xr2:uid="{0352C288-3703-4171-8A0F-C906E828E2CA}"/>
  </bookViews>
  <sheets>
    <sheet name="Sheet1" sheetId="1" r:id="rId1"/>
    <sheet name="Sheet3" sheetId="3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94" i="3" l="1"/>
  <c r="W94" i="3"/>
  <c r="V94" i="3"/>
  <c r="U94" i="3"/>
  <c r="Y94" i="3" s="1"/>
  <c r="X93" i="3"/>
  <c r="W93" i="3"/>
  <c r="V93" i="3"/>
  <c r="U93" i="3"/>
  <c r="X92" i="3"/>
  <c r="W92" i="3"/>
  <c r="V92" i="3"/>
  <c r="U92" i="3"/>
  <c r="X82" i="3"/>
  <c r="W82" i="3"/>
  <c r="V82" i="3"/>
  <c r="U82" i="3"/>
  <c r="Y82" i="3" s="1"/>
  <c r="X81" i="3"/>
  <c r="W81" i="3"/>
  <c r="V81" i="3"/>
  <c r="U81" i="3"/>
  <c r="X80" i="3"/>
  <c r="W80" i="3"/>
  <c r="V80" i="3"/>
  <c r="U80" i="3"/>
  <c r="X69" i="3"/>
  <c r="W69" i="3"/>
  <c r="V69" i="3"/>
  <c r="U69" i="3"/>
  <c r="Y69" i="3" s="1"/>
  <c r="X68" i="3"/>
  <c r="W68" i="3"/>
  <c r="V68" i="3"/>
  <c r="U68" i="3"/>
  <c r="X67" i="3"/>
  <c r="W67" i="3"/>
  <c r="V67" i="3"/>
  <c r="U67" i="3"/>
  <c r="X57" i="3"/>
  <c r="W57" i="3"/>
  <c r="V57" i="3"/>
  <c r="U57" i="3"/>
  <c r="X56" i="3"/>
  <c r="W56" i="3"/>
  <c r="V56" i="3"/>
  <c r="U56" i="3"/>
  <c r="X55" i="3"/>
  <c r="W55" i="3"/>
  <c r="V55" i="3"/>
  <c r="U55" i="3"/>
  <c r="X46" i="3"/>
  <c r="W46" i="3"/>
  <c r="V46" i="3"/>
  <c r="U46" i="3"/>
  <c r="Y46" i="3" s="1"/>
  <c r="X45" i="3"/>
  <c r="W45" i="3"/>
  <c r="V45" i="3"/>
  <c r="U45" i="3"/>
  <c r="Y45" i="3" s="1"/>
  <c r="X44" i="3"/>
  <c r="W44" i="3"/>
  <c r="V44" i="3"/>
  <c r="U44" i="3"/>
  <c r="X34" i="3"/>
  <c r="W34" i="3"/>
  <c r="V34" i="3"/>
  <c r="U34" i="3"/>
  <c r="Y34" i="3" s="1"/>
  <c r="X33" i="3"/>
  <c r="W33" i="3"/>
  <c r="V33" i="3"/>
  <c r="U33" i="3"/>
  <c r="X32" i="3"/>
  <c r="W32" i="3"/>
  <c r="V32" i="3"/>
  <c r="U32" i="3"/>
  <c r="X23" i="3"/>
  <c r="W23" i="3"/>
  <c r="V23" i="3"/>
  <c r="U23" i="3"/>
  <c r="X22" i="3"/>
  <c r="W22" i="3"/>
  <c r="V22" i="3"/>
  <c r="U22" i="3"/>
  <c r="Y22" i="3" s="1"/>
  <c r="X21" i="3"/>
  <c r="W21" i="3"/>
  <c r="V21" i="3"/>
  <c r="U21" i="3"/>
  <c r="W12" i="3"/>
  <c r="X12" i="3"/>
  <c r="V12" i="3"/>
  <c r="U12" i="3"/>
  <c r="W11" i="3"/>
  <c r="X11" i="3"/>
  <c r="V11" i="3"/>
  <c r="U11" i="3"/>
  <c r="W10" i="3"/>
  <c r="X10" i="3"/>
  <c r="V10" i="3"/>
  <c r="U10" i="3"/>
  <c r="X88" i="3"/>
  <c r="W88" i="3"/>
  <c r="V88" i="3"/>
  <c r="U88" i="3"/>
  <c r="X76" i="3"/>
  <c r="W76" i="3"/>
  <c r="V76" i="3"/>
  <c r="U76" i="3"/>
  <c r="X63" i="3"/>
  <c r="W63" i="3"/>
  <c r="V63" i="3"/>
  <c r="U63" i="3"/>
  <c r="X51" i="3"/>
  <c r="W51" i="3"/>
  <c r="V51" i="3"/>
  <c r="U51" i="3"/>
  <c r="X40" i="3"/>
  <c r="W40" i="3"/>
  <c r="V40" i="3"/>
  <c r="U40" i="3"/>
  <c r="X28" i="3"/>
  <c r="W28" i="3"/>
  <c r="V28" i="3"/>
  <c r="U28" i="3"/>
  <c r="X91" i="3"/>
  <c r="W91" i="3"/>
  <c r="V91" i="3"/>
  <c r="U91" i="3"/>
  <c r="X79" i="3"/>
  <c r="W79" i="3"/>
  <c r="V79" i="3"/>
  <c r="U79" i="3"/>
  <c r="X66" i="3"/>
  <c r="W66" i="3"/>
  <c r="V66" i="3"/>
  <c r="U66" i="3"/>
  <c r="X54" i="3"/>
  <c r="W54" i="3"/>
  <c r="V54" i="3"/>
  <c r="U54" i="3"/>
  <c r="X43" i="3"/>
  <c r="W43" i="3"/>
  <c r="V43" i="3"/>
  <c r="U43" i="3"/>
  <c r="X31" i="3"/>
  <c r="W31" i="3"/>
  <c r="V31" i="3"/>
  <c r="U31" i="3"/>
  <c r="X20" i="3"/>
  <c r="W20" i="3"/>
  <c r="V20" i="3"/>
  <c r="U20" i="3"/>
  <c r="X17" i="3"/>
  <c r="W17" i="3"/>
  <c r="V17" i="3"/>
  <c r="U17" i="3"/>
  <c r="W9" i="3"/>
  <c r="X9" i="3"/>
  <c r="V9" i="3"/>
  <c r="U9" i="3"/>
  <c r="X6" i="3"/>
  <c r="W6" i="3"/>
  <c r="V6" i="3"/>
  <c r="U6" i="3"/>
  <c r="Y57" i="3"/>
  <c r="J92" i="3"/>
  <c r="L91" i="3"/>
  <c r="L90" i="3"/>
  <c r="L89" i="3"/>
  <c r="L88" i="3"/>
  <c r="J80" i="3"/>
  <c r="L78" i="3" s="1"/>
  <c r="J67" i="3"/>
  <c r="L65" i="3" s="1"/>
  <c r="L66" i="3"/>
  <c r="J55" i="3"/>
  <c r="L53" i="3" s="1"/>
  <c r="L54" i="3"/>
  <c r="L52" i="3"/>
  <c r="L51" i="3"/>
  <c r="J44" i="3"/>
  <c r="L42" i="3" s="1"/>
  <c r="J32" i="3"/>
  <c r="L30" i="3" s="1"/>
  <c r="J21" i="3"/>
  <c r="L19" i="3" s="1"/>
  <c r="J10" i="3"/>
  <c r="L9" i="3" s="1"/>
  <c r="Y11" i="3" l="1"/>
  <c r="Y23" i="3"/>
  <c r="Y12" i="3"/>
  <c r="L40" i="3"/>
  <c r="L43" i="3"/>
  <c r="Y91" i="3"/>
  <c r="Y92" i="3"/>
  <c r="Y93" i="3"/>
  <c r="Y79" i="3"/>
  <c r="Y80" i="3"/>
  <c r="Y81" i="3"/>
  <c r="Y66" i="3"/>
  <c r="Y67" i="3"/>
  <c r="Y68" i="3"/>
  <c r="Y54" i="3"/>
  <c r="Y55" i="3"/>
  <c r="Y56" i="3"/>
  <c r="Y43" i="3"/>
  <c r="Y44" i="3"/>
  <c r="Y31" i="3"/>
  <c r="Y32" i="3"/>
  <c r="Y33" i="3"/>
  <c r="Y20" i="3"/>
  <c r="Y21" i="3"/>
  <c r="Y9" i="3"/>
  <c r="Y10" i="3"/>
  <c r="L79" i="3"/>
  <c r="L77" i="3"/>
  <c r="L76" i="3"/>
  <c r="L63" i="3"/>
  <c r="L64" i="3"/>
  <c r="L41" i="3"/>
  <c r="L31" i="3"/>
  <c r="L28" i="3"/>
  <c r="L29" i="3"/>
  <c r="L20" i="3"/>
  <c r="L17" i="3"/>
  <c r="L18" i="3"/>
  <c r="L7" i="3"/>
  <c r="L8" i="3"/>
  <c r="L6" i="3"/>
  <c r="O56" i="1"/>
  <c r="O55" i="1"/>
  <c r="O49" i="1"/>
  <c r="N51" i="1" a="1"/>
  <c r="N51" i="1" s="1"/>
  <c r="N49" i="1"/>
  <c r="N50" i="1"/>
  <c r="N56" i="1"/>
  <c r="N55" i="1"/>
  <c r="N54" i="1"/>
  <c r="N53" i="1"/>
  <c r="N52" i="1"/>
  <c r="M49" i="1"/>
  <c r="L51" i="1"/>
  <c r="L50" i="1"/>
  <c r="L49" i="1"/>
  <c r="O54" i="1"/>
  <c r="O53" i="1"/>
  <c r="O52" i="1"/>
  <c r="O51" i="1"/>
  <c r="O50" i="1"/>
  <c r="M52" i="1"/>
  <c r="M51" i="1"/>
  <c r="E49" i="1"/>
  <c r="J38" i="1"/>
  <c r="J37" i="1"/>
  <c r="J36" i="1"/>
  <c r="J35" i="1"/>
  <c r="D38" i="1"/>
  <c r="D37" i="1"/>
  <c r="D36" i="1"/>
  <c r="E50" i="1" s="1"/>
  <c r="M50" i="1" s="1"/>
  <c r="D35" i="1"/>
  <c r="D53" i="1" s="1"/>
  <c r="L53" i="1" s="1"/>
  <c r="I26" i="1"/>
  <c r="I25" i="1"/>
  <c r="I24" i="1"/>
  <c r="I23" i="1"/>
  <c r="H26" i="1"/>
  <c r="H25" i="1"/>
  <c r="H24" i="1"/>
  <c r="H23" i="1"/>
  <c r="G26" i="1"/>
  <c r="G25" i="1"/>
  <c r="G24" i="1"/>
  <c r="G23" i="1"/>
  <c r="F26" i="1"/>
  <c r="F25" i="1"/>
  <c r="F24" i="1"/>
  <c r="F23" i="1"/>
  <c r="P8" i="1"/>
  <c r="R7" i="1" s="1"/>
  <c r="I20" i="1" s="1"/>
  <c r="E53" i="1" l="1"/>
  <c r="M53" i="1" s="1"/>
  <c r="P53" i="1" s="1"/>
  <c r="E54" i="1"/>
  <c r="M54" i="1" s="1"/>
  <c r="E55" i="1"/>
  <c r="M55" i="1" s="1"/>
  <c r="E56" i="1"/>
  <c r="M56" i="1" s="1"/>
  <c r="P50" i="1"/>
  <c r="D51" i="1"/>
  <c r="P51" i="1" s="1"/>
  <c r="D52" i="1"/>
  <c r="L52" i="1" s="1"/>
  <c r="D55" i="1"/>
  <c r="L55" i="1" s="1"/>
  <c r="P55" i="1" s="1"/>
  <c r="P56" i="1"/>
  <c r="P52" i="1"/>
  <c r="D54" i="1"/>
  <c r="L54" i="1" s="1"/>
  <c r="D56" i="1"/>
  <c r="L56" i="1" s="1"/>
  <c r="P49" i="1"/>
  <c r="R4" i="1"/>
  <c r="F20" i="1" s="1"/>
  <c r="R5" i="1"/>
  <c r="G20" i="1" s="1"/>
  <c r="R6" i="1"/>
  <c r="H20" i="1" s="1"/>
  <c r="D86" i="1"/>
  <c r="C86" i="1"/>
  <c r="D85" i="1"/>
  <c r="C85" i="1"/>
  <c r="D84" i="1"/>
  <c r="C84" i="1"/>
  <c r="D83" i="1"/>
  <c r="C83" i="1"/>
  <c r="P54" i="1" l="1"/>
  <c r="J23" i="1"/>
  <c r="J26" i="1"/>
  <c r="J24" i="1"/>
  <c r="J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<sst xmlns="http://schemas.openxmlformats.org/spreadsheetml/2006/main" count="571" uniqueCount="101">
  <si>
    <t>Low =&gt; Good</t>
  </si>
  <si>
    <t>High =&gt; Good</t>
  </si>
  <si>
    <t>Swing Weighting</t>
  </si>
  <si>
    <t>Options</t>
  </si>
  <si>
    <t>Cost (C) in $</t>
  </si>
  <si>
    <t>Case</t>
  </si>
  <si>
    <t xml:space="preserve">Rank </t>
  </si>
  <si>
    <t>Weight</t>
  </si>
  <si>
    <t>Weight Value</t>
  </si>
  <si>
    <t>Rc</t>
  </si>
  <si>
    <t>Wc</t>
  </si>
  <si>
    <t>Total Rank</t>
  </si>
  <si>
    <t>Rc = Rank of Cost (C)</t>
  </si>
  <si>
    <t>Rtv = Rank of Tech Value (T)</t>
  </si>
  <si>
    <t>Wc = Weight of Cost (C)</t>
  </si>
  <si>
    <t>MAVF Analysis Table</t>
  </si>
  <si>
    <t>Wt1 = Wc</t>
  </si>
  <si>
    <t>SVVF1</t>
  </si>
  <si>
    <t>SVVF2</t>
  </si>
  <si>
    <t>MAVF</t>
  </si>
  <si>
    <t>Vc</t>
  </si>
  <si>
    <t>Low</t>
  </si>
  <si>
    <t>Reference</t>
  </si>
  <si>
    <t>High</t>
  </si>
  <si>
    <t>When Cost is Low</t>
  </si>
  <si>
    <t>When Cost is High</t>
  </si>
  <si>
    <t>When Rc is Low</t>
  </si>
  <si>
    <t>When Rc is High</t>
  </si>
  <si>
    <t>Low Fi</t>
  </si>
  <si>
    <t>High Fi</t>
  </si>
  <si>
    <t>Tornado Table MAVF for Design 4</t>
  </si>
  <si>
    <t>Change in MAVF</t>
  </si>
  <si>
    <t>Low Vt(C, T)</t>
  </si>
  <si>
    <t>High Vt(C, T)</t>
  </si>
  <si>
    <t>Drone Design 1</t>
  </si>
  <si>
    <t>Drone Design 2</t>
  </si>
  <si>
    <t>Drone Design 3</t>
  </si>
  <si>
    <t>Drone Design 4</t>
  </si>
  <si>
    <t>Maximum Speed</t>
  </si>
  <si>
    <t>Rated Capacity(RC)</t>
  </si>
  <si>
    <t>Maximum Flight Time(MFT) in min</t>
  </si>
  <si>
    <t>Worst C, Worst RC, Worst  MFT, Worst MS</t>
  </si>
  <si>
    <t>Maximum Speed(MS)</t>
  </si>
  <si>
    <t>Rrc</t>
  </si>
  <si>
    <t>Rmtf</t>
  </si>
  <si>
    <t>Rms</t>
  </si>
  <si>
    <t>Wrc</t>
  </si>
  <si>
    <t>Wmtf</t>
  </si>
  <si>
    <t>Wms</t>
  </si>
  <si>
    <t>Rmtf = Rank of maximum flight time</t>
  </si>
  <si>
    <t>Rms = Rank of maximum speed</t>
  </si>
  <si>
    <t>Wrc = Weight of response time</t>
  </si>
  <si>
    <t>Wmtf = Weight of maximum flight time</t>
  </si>
  <si>
    <t>Wms = Weight of maximum speed</t>
  </si>
  <si>
    <t>Vrc</t>
  </si>
  <si>
    <t>Vmtf</t>
  </si>
  <si>
    <t>MAVF Analysis:</t>
  </si>
  <si>
    <t>Rmc</t>
  </si>
  <si>
    <t>Vms</t>
  </si>
  <si>
    <t>Vt(C, RC, MTF, MS)</t>
  </si>
  <si>
    <t>When RC is Low</t>
  </si>
  <si>
    <t>When RC is High</t>
  </si>
  <si>
    <t>When MFT is Low</t>
  </si>
  <si>
    <t>When MFT is High</t>
  </si>
  <si>
    <t>When MS is Low</t>
  </si>
  <si>
    <t>When MS is High</t>
  </si>
  <si>
    <t>When Rrc is Low</t>
  </si>
  <si>
    <t>When Rrc is High</t>
  </si>
  <si>
    <t>When Rms is Low</t>
  </si>
  <si>
    <t>When Rms is High</t>
  </si>
  <si>
    <t>RC</t>
  </si>
  <si>
    <t>MFT</t>
  </si>
  <si>
    <t>MS</t>
  </si>
  <si>
    <t>Rmft</t>
  </si>
  <si>
    <t>Sensitivity Analysis Part - A</t>
  </si>
  <si>
    <t>Sensitivity Analysis Part - B</t>
  </si>
  <si>
    <t>Factor Uncertainties Table for Design  Factors</t>
  </si>
  <si>
    <t>Factor Uncertainties Table for Ranks</t>
  </si>
  <si>
    <t>MAVF values from Sensitivity Analysis-B</t>
  </si>
  <si>
    <t>MAVF values from Sensitivity Analysis-A</t>
  </si>
  <si>
    <t>Maximum Flight Time(MFT) in hr</t>
  </si>
  <si>
    <t>Maximum Speed(MS)in m/s</t>
  </si>
  <si>
    <t>Best C, Worst RC, Worst  MFT, Worst MS</t>
  </si>
  <si>
    <t>Worst C, Best RC, Worst  MFT, Worst MS</t>
  </si>
  <si>
    <t>Worst C, Worst RC, Best  MFT, Worst MS</t>
  </si>
  <si>
    <t>Worst C, Worst RC, Worst  MFT, Best MS</t>
  </si>
  <si>
    <t>Wt2 = Wrc</t>
  </si>
  <si>
    <t>Wt3 = Wmtf</t>
  </si>
  <si>
    <t>Wt4 = Wms</t>
  </si>
  <si>
    <t>SVVF3</t>
  </si>
  <si>
    <t>SVVF4</t>
  </si>
  <si>
    <t>When Rmtf is Low</t>
  </si>
  <si>
    <t>When Rmtf is High</t>
  </si>
  <si>
    <t>LOW Rc</t>
  </si>
  <si>
    <t>HIGH Rc</t>
  </si>
  <si>
    <t>LOW Rrc</t>
  </si>
  <si>
    <t>HIGH RRc</t>
  </si>
  <si>
    <t>LOW Rmtf</t>
  </si>
  <si>
    <t>HIGH Rmtf</t>
  </si>
  <si>
    <t>HIGH Rms</t>
  </si>
  <si>
    <t>LOW 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</si>
</sst>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/>
    <xf numFmtId="0" fontId="4" fillId="0" borderId="3" xfId="0" applyFont="1" applyBorder="1" applyAlignment="1">
      <alignment horizontal="center"/>
    </xf>
    <xf numFmtId="0" fontId="0" fillId="0" borderId="3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4" fillId="2" borderId="10" xfId="1" applyFont="1" applyBorder="1" applyAlignment="1">
      <alignment horizontal="center"/>
    </xf>
    <xf numFmtId="0" fontId="4" fillId="2" borderId="11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2" borderId="16" xfId="1" applyFont="1" applyBorder="1" applyAlignment="1">
      <alignment horizontal="center"/>
    </xf>
    <xf numFmtId="0" fontId="4" fillId="0" borderId="17" xfId="0" applyFont="1" applyBorder="1"/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0" fillId="0" borderId="0" xfId="0" applyAlignment="1"/>
    <xf numFmtId="0" fontId="3" fillId="0" borderId="0" xfId="0" applyFont="1" applyFill="1" applyBorder="1" applyAlignment="1">
      <alignment horizontal="center"/>
    </xf>
    <xf numFmtId="0" fontId="4" fillId="2" borderId="9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2" borderId="10" xfId="1" applyFont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4" fillId="2" borderId="20" xfId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20" xfId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21" xfId="1" applyFont="1" applyBorder="1" applyAlignment="1">
      <alignment horizontal="center"/>
    </xf>
    <xf numFmtId="0" fontId="4" fillId="2" borderId="22" xfId="1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Font="1" applyBorder="1"/>
    <xf numFmtId="0" fontId="0" fillId="0" borderId="11" xfId="0" applyBorder="1" applyAlignment="1">
      <alignment horizontal="center"/>
    </xf>
    <xf numFmtId="0" fontId="4" fillId="2" borderId="15" xfId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0" xfId="0" applyFont="1" applyBorder="1"/>
    <xf numFmtId="0" fontId="0" fillId="0" borderId="6" xfId="0" applyFont="1" applyBorder="1"/>
    <xf numFmtId="0" fontId="3" fillId="2" borderId="20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0" fillId="0" borderId="0" xfId="0" applyAlignment="1"/>
    <xf numFmtId="0" fontId="4" fillId="2" borderId="12" xfId="1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10" xfId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3" xfId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2" xfId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10" xfId="1" applyFont="1" applyBorder="1" applyAlignment="1">
      <alignment horizontal="center"/>
    </xf>
    <xf numFmtId="0" fontId="3" fillId="2" borderId="12" xfId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20" xfId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18" xfId="0" applyFont="1" applyBorder="1" applyAlignment="1"/>
    <xf numFmtId="0" fontId="0" fillId="0" borderId="19" xfId="0" applyBorder="1" applyAlignment="1"/>
    <xf numFmtId="0" fontId="8" fillId="0" borderId="0" xfId="0" applyFont="1"/>
    <xf numFmtId="0" fontId="9" fillId="0" borderId="0" xfId="0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2000"/>
              <a:t>Tornado</a:t>
            </a:r>
            <a:r>
              <a:rPr lang="en-IN" sz="2000" baseline="0"/>
              <a:t> Diagram for widgets production model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9040417566851766E-2"/>
          <c:y val="0.18097222222222226"/>
          <c:w val="0.93157331524035702"/>
          <c:h val="0.5934927699254984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[1]Sheet1!$C$59:$C$61</c:f>
              <c:strCache>
                <c:ptCount val="1"/>
                <c:pt idx="0">
                  <c:v>Change in MAVF Low Vt(C, T)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7.6878949872206517E-2"/>
                  <c:y val="2.5992586434681179E-3"/>
                </c:manualLayout>
              </c:layout>
              <c:tx>
                <c:rich>
                  <a:bodyPr/>
                  <a:lstStyle/>
                  <a:p>
                    <a:fld id="{24A48715-11BD-45C8-B80F-8257248AAB6C}" type="VALUE">
                      <a:rPr lang="en-US" sz="1050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536B-4EEC-AFBE-4D6B7959C3E8}"/>
                </c:ext>
              </c:extLst>
            </c:dLbl>
            <c:dLbl>
              <c:idx val="1"/>
              <c:layout>
                <c:manualLayout>
                  <c:x val="-0.16905228961043145"/>
                  <c:y val="5.1983584565883307E-3"/>
                </c:manualLayout>
              </c:layout>
              <c:tx>
                <c:rich>
                  <a:bodyPr/>
                  <a:lstStyle/>
                  <a:p>
                    <a:fld id="{E6E9EE92-5DE4-4532-8AFD-DD57C6F1EF64}" type="VALUE">
                      <a:rPr lang="en-US" sz="1050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536B-4EEC-AFBE-4D6B7959C3E8}"/>
                </c:ext>
              </c:extLst>
            </c:dLbl>
            <c:dLbl>
              <c:idx val="2"/>
              <c:layout>
                <c:manualLayout>
                  <c:x val="-0.21402311072572577"/>
                  <c:y val="1.5883034790517066E-7"/>
                </c:manualLayout>
              </c:layout>
              <c:tx>
                <c:rich>
                  <a:bodyPr/>
                  <a:lstStyle/>
                  <a:p>
                    <a:fld id="{D08F3FD3-21DD-4DEB-97E4-FFB8C9E4E05F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536B-4EEC-AFBE-4D6B7959C3E8}"/>
                </c:ext>
              </c:extLst>
            </c:dLbl>
            <c:dLbl>
              <c:idx val="3"/>
              <c:layout>
                <c:manualLayout>
                  <c:x val="-0.15610653521368031"/>
                  <c:y val="3.1766069581034131E-7"/>
                </c:manualLayout>
              </c:layout>
              <c:tx>
                <c:rich>
                  <a:bodyPr/>
                  <a:lstStyle/>
                  <a:p>
                    <a:fld id="{B91100A8-2745-4B12-ABB4-C8CC100A1D23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536B-4EEC-AFBE-4D6B7959C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[1]Sheet1!$B$62:$B$65</c:f>
              <c:strCache>
                <c:ptCount val="4"/>
                <c:pt idx="0">
                  <c:v>Cost (C) in $</c:v>
                </c:pt>
                <c:pt idx="1">
                  <c:v>Tech Value (T)</c:v>
                </c:pt>
                <c:pt idx="2">
                  <c:v>Rc</c:v>
                </c:pt>
                <c:pt idx="3">
                  <c:v>Rtv</c:v>
                </c:pt>
              </c:strCache>
            </c:strRef>
          </c:cat>
          <c:val>
            <c:numRef>
              <c:f>[1]Sheet1!$C$62:$C$65</c:f>
              <c:numCache>
                <c:formatCode>General</c:formatCode>
                <c:ptCount val="4"/>
                <c:pt idx="0">
                  <c:v>-3.4999999999999476E-3</c:v>
                </c:pt>
                <c:pt idx="1">
                  <c:v>-9.3999999999999639E-3</c:v>
                </c:pt>
                <c:pt idx="2">
                  <c:v>-1.2399999999999967E-2</c:v>
                </c:pt>
                <c:pt idx="3">
                  <c:v>-8.2999999999999741E-3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6B-4EEC-AFBE-4D6B7959C3E8}"/>
            </c:ext>
          </c:extLst>
        </c:ser>
        <c:ser>
          <c:idx val="1"/>
          <c:order val="1"/>
          <c:tx>
            <c:strRef>
              <c:f>[1]Sheet1!$D$59:$D$61</c:f>
              <c:strCache>
                <c:ptCount val="1"/>
                <c:pt idx="0">
                  <c:v>Change in MAVF High Vt(C, T)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0800" dist="50800" dir="5400000" algn="ctr" rotWithShape="0">
                <a:schemeClr val="bg1"/>
              </a:outerShdw>
            </a:effectLst>
          </c:spPr>
          <c:invertIfNegative val="0"/>
          <c:dLbls>
            <c:dLbl>
              <c:idx val="0"/>
              <c:layout>
                <c:manualLayout>
                  <c:x val="6.3775175689120556E-2"/>
                  <c:y val="0"/>
                </c:manualLayout>
              </c:layout>
              <c:tx>
                <c:rich>
                  <a:bodyPr/>
                  <a:lstStyle/>
                  <a:p>
                    <a:fld id="{41A7509A-270D-4AD7-B79C-86B7B5D3AB91}" type="VALUE">
                      <a:rPr lang="en-US" sz="1050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36B-4EEC-AFBE-4D6B7959C3E8}"/>
                </c:ext>
              </c:extLst>
            </c:dLbl>
            <c:dLbl>
              <c:idx val="1"/>
              <c:layout>
                <c:manualLayout>
                  <c:x val="0.16453918143758833"/>
                  <c:y val="0"/>
                </c:manualLayout>
              </c:layout>
              <c:tx>
                <c:rich>
                  <a:bodyPr/>
                  <a:lstStyle/>
                  <a:p>
                    <a:fld id="{9E210924-E54A-43B6-BA9F-1CED2695877C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536B-4EEC-AFBE-4D6B7959C3E8}"/>
                </c:ext>
              </c:extLst>
            </c:dLbl>
            <c:dLbl>
              <c:idx val="2"/>
              <c:layout>
                <c:manualLayout>
                  <c:x val="0.19654930931078476"/>
                  <c:y val="0"/>
                </c:manualLayout>
              </c:layout>
              <c:tx>
                <c:rich>
                  <a:bodyPr/>
                  <a:lstStyle/>
                  <a:p>
                    <a:fld id="{816B2B8C-7EC3-4683-9CCC-73C2FEAE52C6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536B-4EEC-AFBE-4D6B7959C3E8}"/>
                </c:ext>
              </c:extLst>
            </c:dLbl>
            <c:dLbl>
              <c:idx val="3"/>
              <c:layout>
                <c:manualLayout>
                  <c:x val="0.13889648741269489"/>
                  <c:y val="0"/>
                </c:manualLayout>
              </c:layout>
              <c:tx>
                <c:rich>
                  <a:bodyPr/>
                  <a:lstStyle/>
                  <a:p>
                    <a:fld id="{F0BE36C3-D435-4863-91F4-A57F44FE1FFB}" type="VALUE">
                      <a:rPr lang="en-US" sz="1050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536B-4EEC-AFBE-4D6B7959C3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[1]Sheet1!$B$62:$B$65</c:f>
              <c:strCache>
                <c:ptCount val="4"/>
                <c:pt idx="0">
                  <c:v>Cost (C) in $</c:v>
                </c:pt>
                <c:pt idx="1">
                  <c:v>Tech Value (T)</c:v>
                </c:pt>
                <c:pt idx="2">
                  <c:v>Rc</c:v>
                </c:pt>
                <c:pt idx="3">
                  <c:v>Rtv</c:v>
                </c:pt>
              </c:strCache>
            </c:strRef>
          </c:cat>
          <c:val>
            <c:numRef>
              <c:f>[1]Sheet1!$D$62:$D$65</c:f>
              <c:numCache>
                <c:formatCode>General</c:formatCode>
                <c:ptCount val="4"/>
                <c:pt idx="0">
                  <c:v>3.0000000000000027E-3</c:v>
                </c:pt>
                <c:pt idx="1">
                  <c:v>9.299999999999975E-3</c:v>
                </c:pt>
                <c:pt idx="2">
                  <c:v>1.1299999999999977E-2</c:v>
                </c:pt>
                <c:pt idx="3">
                  <c:v>7.4999999999999512E-3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36B-4EEC-AFBE-4D6B7959C3E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93424232"/>
        <c:axId val="593428824"/>
      </c:barChart>
      <c:catAx>
        <c:axId val="5934242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2000"/>
                  <a:t>Factor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28824"/>
        <c:crosses val="autoZero"/>
        <c:auto val="1"/>
        <c:lblAlgn val="ctr"/>
        <c:lblOffset val="100"/>
        <c:noMultiLvlLbl val="0"/>
      </c:catAx>
      <c:valAx>
        <c:axId val="593428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800"/>
                  <a:t>Change</a:t>
                </a:r>
                <a:r>
                  <a:rPr lang="en-IN" sz="1800" baseline="0"/>
                  <a:t> in MAVF</a:t>
                </a:r>
                <a:endParaRPr lang="en-IN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24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1150698242872314"/>
          <c:y val="0.89376189799861905"/>
          <c:w val="0.75790206567690488"/>
          <c:h val="9.0643563282515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219075</xdr:colOff>
      <xdr:row>21</xdr:row>
      <xdr:rowOff>142875</xdr:rowOff>
    </xdr:from>
    <xdr:ext cx="2590800" cy="6762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820125-AB14-452C-A087-CE2D920F6EA0}"/>
                </a:ext>
              </a:extLst>
            </xdr:cNvPr>
            <xdr:cNvSpPr txBox="1"/>
          </xdr:nvSpPr>
          <xdr:spPr>
            <a:xfrm>
              <a:off x="22774275" y="5305425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1137   −   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𝐶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1137   −   851.98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3820125-AB14-452C-A087-CE2D920F6EA0}"/>
                </a:ext>
              </a:extLst>
            </xdr:cNvPr>
            <xdr:cNvSpPr txBox="1"/>
          </xdr:nvSpPr>
          <xdr:spPr>
            <a:xfrm>
              <a:off x="22774275" y="5305425"/>
              <a:ext cx="2590800" cy="6762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𝑉𝑐  =  (1137   −   𝐶)/(1137   −   851.98)</a:t>
              </a:r>
              <a:endParaRPr lang="en-IN" sz="1400"/>
            </a:p>
          </xdr:txBody>
        </xdr:sp>
      </mc:Fallback>
    </mc:AlternateContent>
    <xdr:clientData/>
  </xdr:oneCellAnchor>
  <xdr:twoCellAnchor>
    <xdr:from>
      <xdr:col>6</xdr:col>
      <xdr:colOff>247650</xdr:colOff>
      <xdr:row>84</xdr:row>
      <xdr:rowOff>180974</xdr:rowOff>
    </xdr:from>
    <xdr:to>
      <xdr:col>15</xdr:col>
      <xdr:colOff>552449</xdr:colOff>
      <xdr:row>110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B85B5B-5839-43E3-A191-0F569A6AC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228600</xdr:colOff>
      <xdr:row>24</xdr:row>
      <xdr:rowOff>190500</xdr:rowOff>
    </xdr:from>
    <xdr:ext cx="2590800" cy="723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9AA9650-0C58-4FFC-97D0-6FBF94FC83F2}"/>
                </a:ext>
              </a:extLst>
            </xdr:cNvPr>
            <xdr:cNvSpPr txBox="1"/>
          </xdr:nvSpPr>
          <xdr:spPr>
            <a:xfrm>
              <a:off x="22783800" y="60769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𝑉𝑟𝑐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𝑅𝐶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1.3808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2.5844   −   1.3808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9AA9650-0C58-4FFC-97D0-6FBF94FC83F2}"/>
                </a:ext>
              </a:extLst>
            </xdr:cNvPr>
            <xdr:cNvSpPr txBox="1"/>
          </xdr:nvSpPr>
          <xdr:spPr>
            <a:xfrm>
              <a:off x="22783800" y="60769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𝑉𝑟𝑐  =  (𝑅𝐶  −   1.3808)/(2.5844   −   1.3808)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11</xdr:col>
      <xdr:colOff>2667000</xdr:colOff>
      <xdr:row>31</xdr:row>
      <xdr:rowOff>190500</xdr:rowOff>
    </xdr:from>
    <xdr:ext cx="6915150" cy="1971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4FAA05-8CB0-4D43-A2DB-A80416D6C53B}"/>
                </a:ext>
              </a:extLst>
            </xdr:cNvPr>
            <xdr:cNvSpPr txBox="1"/>
          </xdr:nvSpPr>
          <xdr:spPr>
            <a:xfrm>
              <a:off x="20164425" y="7658100"/>
              <a:ext cx="6915150" cy="1971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𝑉𝑡</m:t>
                    </m:r>
                    <m:d>
                      <m:dPr>
                        <m:ctrlP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𝐶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𝑅𝐶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𝑀𝑇𝐹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en-IN" sz="1400" b="0" i="1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𝑀𝑆</m:t>
                        </m:r>
                      </m:e>
                    </m:d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 +  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𝑊𝑟𝑐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𝑉𝑟𝑐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𝑊𝑚𝑡𝑓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𝑉𝑚𝑡𝑓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+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𝑊𝑚𝑠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𝑉𝑚𝑠</m:t>
                    </m:r>
                    <m:r>
                      <a:rPr lang="en-IN" sz="1400" b="0" i="1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IN" sz="14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84FAA05-8CB0-4D43-A2DB-A80416D6C53B}"/>
                </a:ext>
              </a:extLst>
            </xdr:cNvPr>
            <xdr:cNvSpPr txBox="1"/>
          </xdr:nvSpPr>
          <xdr:spPr>
            <a:xfrm>
              <a:off x="20164425" y="7658100"/>
              <a:ext cx="6915150" cy="1971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𝑉𝑡(𝐶,𝑅𝐶,𝑀𝑇𝐹,𝑀𝑆)=𝑊𝑐 ∗𝑉𝑐  +   𝑊𝑟𝑐 ∗𝑉𝑟𝑐+𝑊𝑚𝑡𝑓 ∗𝑉𝑚𝑡𝑓+ 𝑊𝑚𝑠 ∗𝑉𝑚𝑠 </a:t>
              </a:r>
              <a:endParaRPr lang="en-IN" sz="14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14</xdr:col>
      <xdr:colOff>304800</xdr:colOff>
      <xdr:row>31</xdr:row>
      <xdr:rowOff>123825</xdr:rowOff>
    </xdr:from>
    <xdr:ext cx="2590800" cy="723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292DC57-6CFD-4C16-91AC-3679D34F0362}"/>
                </a:ext>
              </a:extLst>
            </xdr:cNvPr>
            <xdr:cNvSpPr txBox="1"/>
          </xdr:nvSpPr>
          <xdr:spPr>
            <a:xfrm>
              <a:off x="22860000" y="7591425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𝑉𝑚𝑠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𝑀𝐶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94.94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95.25   −   94.94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B292DC57-6CFD-4C16-91AC-3679D34F0362}"/>
                </a:ext>
              </a:extLst>
            </xdr:cNvPr>
            <xdr:cNvSpPr txBox="1"/>
          </xdr:nvSpPr>
          <xdr:spPr>
            <a:xfrm>
              <a:off x="22860000" y="7591425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𝑉𝑚𝑠  =  (𝑀𝐶  −   94.94)/(95.25   −   94.94)</a:t>
              </a:r>
              <a:endParaRPr lang="en-IN" sz="1400"/>
            </a:p>
          </xdr:txBody>
        </xdr:sp>
      </mc:Fallback>
    </mc:AlternateContent>
    <xdr:clientData/>
  </xdr:oneCellAnchor>
  <xdr:oneCellAnchor>
    <xdr:from>
      <xdr:col>14</xdr:col>
      <xdr:colOff>247650</xdr:colOff>
      <xdr:row>28</xdr:row>
      <xdr:rowOff>28575</xdr:rowOff>
    </xdr:from>
    <xdr:ext cx="2590800" cy="7238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377179-E842-4EBB-A85D-6693615DE02C}"/>
                </a:ext>
              </a:extLst>
            </xdr:cNvPr>
            <xdr:cNvSpPr txBox="1"/>
          </xdr:nvSpPr>
          <xdr:spPr>
            <a:xfrm>
              <a:off x="22802850" y="68770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IN" sz="1400" b="0" i="1">
                        <a:latin typeface="Cambria Math" panose="02040503050406030204" pitchFamily="18" charset="0"/>
                      </a:rPr>
                      <m:t>𝑉𝑚𝑡𝑓</m:t>
                    </m:r>
                    <m:r>
                      <a:rPr lang="en-IN" sz="1400" b="0" i="1">
                        <a:latin typeface="Cambria Math" panose="02040503050406030204" pitchFamily="18" charset="0"/>
                      </a:rPr>
                      <m:t>  = </m:t>
                    </m:r>
                    <m:f>
                      <m:fPr>
                        <m:ctrlPr>
                          <a:rPr lang="en-IN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𝑀𝑇𝐹</m:t>
                        </m:r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  −   0.67614</m:t>
                        </m:r>
                      </m:num>
                      <m:den>
                        <m:r>
                          <a:rPr lang="en-IN" sz="1400" b="0" i="1">
                            <a:latin typeface="Cambria Math" panose="02040503050406030204" pitchFamily="18" charset="0"/>
                          </a:rPr>
                          <m:t>0.9802   −   0.67614</m:t>
                        </m:r>
                      </m:den>
                    </m:f>
                  </m:oMath>
                </m:oMathPara>
              </a14:m>
              <a:endParaRPr lang="en-IN" sz="14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37377179-E842-4EBB-A85D-6693615DE02C}"/>
                </a:ext>
              </a:extLst>
            </xdr:cNvPr>
            <xdr:cNvSpPr txBox="1"/>
          </xdr:nvSpPr>
          <xdr:spPr>
            <a:xfrm>
              <a:off x="22802850" y="6877050"/>
              <a:ext cx="2590800" cy="7238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/>
              <a:r>
                <a:rPr lang="en-IN" sz="1400" b="0" i="0">
                  <a:latin typeface="Cambria Math" panose="02040503050406030204" pitchFamily="18" charset="0"/>
                </a:rPr>
                <a:t>𝑉𝑚𝑡𝑓  =  (𝑀𝑇𝐹  −   0.67614)/(0.9802   −   0.67614)</a:t>
              </a:r>
              <a:endParaRPr lang="en-IN" sz="14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Eashwar/Desktop/ENSE/ENSE622/hw1/ENSE622HW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60">
          <cell r="C60" t="str">
            <v>Change in MAVF</v>
          </cell>
        </row>
        <row r="61">
          <cell r="C61" t="str">
            <v>Low Vt(C, T)</v>
          </cell>
          <cell r="D61" t="str">
            <v>High Vt(C, T)</v>
          </cell>
        </row>
        <row r="62">
          <cell r="B62" t="str">
            <v>Cost (C) in $</v>
          </cell>
          <cell r="C62">
            <v>-3.4999999999999476E-3</v>
          </cell>
          <cell r="D62">
            <v>3.0000000000000027E-3</v>
          </cell>
        </row>
        <row r="63">
          <cell r="B63" t="str">
            <v>Tech Value (T)</v>
          </cell>
          <cell r="C63">
            <v>-9.3999999999999639E-3</v>
          </cell>
          <cell r="D63">
            <v>9.299999999999975E-3</v>
          </cell>
        </row>
        <row r="64">
          <cell r="B64" t="str">
            <v>Rc</v>
          </cell>
          <cell r="C64">
            <v>-1.2399999999999967E-2</v>
          </cell>
          <cell r="D64">
            <v>1.1299999999999977E-2</v>
          </cell>
        </row>
        <row r="65">
          <cell r="B65" t="str">
            <v>Rtv</v>
          </cell>
          <cell r="C65">
            <v>-8.2999999999999741E-3</v>
          </cell>
          <cell r="D65">
            <v>7.4999999999999512E-3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2A5B7-1CD1-4569-A0AD-62083D236086}">
  <dimension ref="A1:S97"/>
  <sheetViews>
    <sheetView zoomScale="70" zoomScaleNormal="70" workbookViewId="0">
      <selection activeCell="A18" sqref="A18:K26"/>
    </sheetView>
  </sheetViews>
  <sheetFormatPr baseColWidth="10" defaultColWidth="8.83203125" defaultRowHeight="15" x14ac:dyDescent="0.2"/>
  <cols>
    <col min="1" max="1" width="22.1640625" customWidth="1"/>
    <col min="2" max="2" width="17.83203125" customWidth="1"/>
    <col min="3" max="3" width="24.1640625" customWidth="1"/>
    <col min="4" max="4" width="39.83203125" customWidth="1"/>
    <col min="5" max="5" width="32.5" customWidth="1"/>
    <col min="6" max="8" width="22" customWidth="1"/>
    <col min="9" max="9" width="20.1640625" customWidth="1"/>
    <col min="10" max="10" width="19" customWidth="1"/>
    <col min="11" max="11" width="24" customWidth="1"/>
    <col min="12" max="12" width="42.1640625" customWidth="1"/>
    <col min="13" max="13" width="24.5" customWidth="1"/>
    <col min="14" max="15" width="13.5" customWidth="1"/>
    <col min="16" max="16" width="17.83203125" customWidth="1"/>
    <col min="17" max="17" width="22.1640625" customWidth="1"/>
    <col min="18" max="18" width="19.6640625" customWidth="1"/>
  </cols>
  <sheetData>
    <row r="1" spans="1:19" ht="27" thickBot="1" x14ac:dyDescent="0.35">
      <c r="A1" s="123" t="s">
        <v>56</v>
      </c>
      <c r="B1" s="124"/>
      <c r="C1" s="124"/>
      <c r="D1" s="27"/>
      <c r="E1" s="28"/>
      <c r="I1" s="79"/>
      <c r="J1" s="79"/>
    </row>
    <row r="2" spans="1:19" ht="20" thickBot="1" x14ac:dyDescent="0.3">
      <c r="A2" s="25"/>
      <c r="B2" s="26" t="s">
        <v>0</v>
      </c>
      <c r="C2" s="26" t="s">
        <v>1</v>
      </c>
      <c r="D2" s="26" t="s">
        <v>1</v>
      </c>
      <c r="E2" s="26" t="s">
        <v>1</v>
      </c>
      <c r="F2" s="1"/>
      <c r="G2" s="93" t="s">
        <v>2</v>
      </c>
      <c r="H2" s="94"/>
      <c r="I2" s="118"/>
      <c r="J2" s="67"/>
      <c r="K2" s="67"/>
      <c r="L2" s="67"/>
      <c r="M2" s="69"/>
      <c r="N2" s="1"/>
      <c r="O2" s="1"/>
      <c r="P2" s="1"/>
      <c r="Q2" s="1"/>
      <c r="R2" s="1"/>
      <c r="S2" s="1"/>
    </row>
    <row r="3" spans="1:19" ht="20" thickBot="1" x14ac:dyDescent="0.3">
      <c r="A3" s="21" t="s">
        <v>3</v>
      </c>
      <c r="B3" s="21" t="s">
        <v>4</v>
      </c>
      <c r="C3" s="21" t="s">
        <v>39</v>
      </c>
      <c r="D3" s="21" t="s">
        <v>80</v>
      </c>
      <c r="E3" s="21" t="s">
        <v>81</v>
      </c>
      <c r="F3" s="1"/>
      <c r="G3" s="88" t="s">
        <v>5</v>
      </c>
      <c r="H3" s="80"/>
      <c r="I3" s="119"/>
      <c r="J3" s="68" t="s">
        <v>4</v>
      </c>
      <c r="K3" s="68" t="s">
        <v>39</v>
      </c>
      <c r="L3" s="15" t="s">
        <v>80</v>
      </c>
      <c r="M3" s="31" t="s">
        <v>38</v>
      </c>
      <c r="N3" s="1"/>
      <c r="O3" s="1"/>
      <c r="P3" s="14" t="s">
        <v>6</v>
      </c>
      <c r="Q3" s="16" t="s">
        <v>7</v>
      </c>
      <c r="R3" s="46" t="s">
        <v>8</v>
      </c>
      <c r="S3" s="1"/>
    </row>
    <row r="4" spans="1:19" ht="19" x14ac:dyDescent="0.25">
      <c r="A4" s="3" t="s">
        <v>34</v>
      </c>
      <c r="B4" s="23">
        <v>851.98</v>
      </c>
      <c r="C4" s="23">
        <v>2.5844</v>
      </c>
      <c r="D4" s="23">
        <v>0.67678700000000003</v>
      </c>
      <c r="E4" s="5">
        <v>95.25</v>
      </c>
      <c r="F4" s="1"/>
      <c r="G4" s="101" t="s">
        <v>41</v>
      </c>
      <c r="H4" s="102"/>
      <c r="I4" s="111"/>
      <c r="J4" s="18">
        <v>1137</v>
      </c>
      <c r="K4" s="18">
        <v>1.3808</v>
      </c>
      <c r="L4" s="18">
        <v>0.67613999999999996</v>
      </c>
      <c r="M4" s="5">
        <v>94.94</v>
      </c>
      <c r="N4" s="4"/>
      <c r="O4" s="23" t="s">
        <v>9</v>
      </c>
      <c r="P4" s="3">
        <v>50</v>
      </c>
      <c r="Q4" s="23" t="s">
        <v>10</v>
      </c>
      <c r="R4" s="5">
        <f xml:space="preserve"> P4/(P4+P8)</f>
        <v>0.25</v>
      </c>
      <c r="S4" s="1"/>
    </row>
    <row r="5" spans="1:19" ht="19" x14ac:dyDescent="0.25">
      <c r="A5" s="3" t="s">
        <v>35</v>
      </c>
      <c r="B5" s="23">
        <v>1137</v>
      </c>
      <c r="C5" s="23">
        <v>1.6652</v>
      </c>
      <c r="D5" s="23">
        <v>0.98019999999999996</v>
      </c>
      <c r="E5" s="5">
        <v>95.013999999999996</v>
      </c>
      <c r="F5" s="1"/>
      <c r="G5" s="101" t="s">
        <v>82</v>
      </c>
      <c r="H5" s="102"/>
      <c r="I5" s="111"/>
      <c r="J5" s="18">
        <v>851.98</v>
      </c>
      <c r="K5" s="18">
        <v>1.3808</v>
      </c>
      <c r="L5" s="18">
        <v>0.67613999999999996</v>
      </c>
      <c r="M5" s="5">
        <v>94.94</v>
      </c>
      <c r="N5" s="4"/>
      <c r="O5" s="23" t="s">
        <v>43</v>
      </c>
      <c r="P5" s="3">
        <v>35</v>
      </c>
      <c r="Q5" s="23" t="s">
        <v>46</v>
      </c>
      <c r="R5" s="5">
        <f xml:space="preserve"> P5/(P5+P8)</f>
        <v>0.1891891891891892</v>
      </c>
      <c r="S5" s="1"/>
    </row>
    <row r="6" spans="1:19" ht="19" x14ac:dyDescent="0.25">
      <c r="A6" s="3" t="s">
        <v>36</v>
      </c>
      <c r="B6" s="23">
        <v>1044.7</v>
      </c>
      <c r="C6" s="23">
        <v>1.3808</v>
      </c>
      <c r="D6" s="23">
        <v>0.97887000000000002</v>
      </c>
      <c r="E6" s="5">
        <v>94.94</v>
      </c>
      <c r="F6" s="1"/>
      <c r="G6" s="101" t="s">
        <v>83</v>
      </c>
      <c r="H6" s="102"/>
      <c r="I6" s="111"/>
      <c r="J6" s="18">
        <v>1137</v>
      </c>
      <c r="K6" s="18">
        <v>2.5844</v>
      </c>
      <c r="L6" s="18">
        <v>0.67613999999999996</v>
      </c>
      <c r="M6" s="5">
        <v>94.94</v>
      </c>
      <c r="N6" s="4"/>
      <c r="O6" s="23" t="s">
        <v>44</v>
      </c>
      <c r="P6" s="3">
        <v>25</v>
      </c>
      <c r="Q6" s="23" t="s">
        <v>47</v>
      </c>
      <c r="R6" s="5">
        <f xml:space="preserve"> P6/(P6+P8)</f>
        <v>0.14285714285714285</v>
      </c>
      <c r="S6" s="1"/>
    </row>
    <row r="7" spans="1:19" ht="20" thickBot="1" x14ac:dyDescent="0.3">
      <c r="A7" s="6" t="s">
        <v>37</v>
      </c>
      <c r="B7" s="7">
        <v>1136.5999999999999</v>
      </c>
      <c r="C7" s="7">
        <v>2.3614999999999999</v>
      </c>
      <c r="D7" s="7">
        <v>0.67613999999999996</v>
      </c>
      <c r="E7" s="8">
        <v>95.192999999999998</v>
      </c>
      <c r="F7" s="1"/>
      <c r="G7" s="101" t="s">
        <v>84</v>
      </c>
      <c r="H7" s="102"/>
      <c r="I7" s="111"/>
      <c r="J7" s="18">
        <v>1137</v>
      </c>
      <c r="K7" s="18">
        <v>1.3808</v>
      </c>
      <c r="L7" s="18">
        <v>0.98019999999999996</v>
      </c>
      <c r="M7" s="5">
        <v>94.94</v>
      </c>
      <c r="N7" s="4"/>
      <c r="O7" s="23" t="s">
        <v>45</v>
      </c>
      <c r="P7" s="6">
        <v>40</v>
      </c>
      <c r="Q7" s="7" t="s">
        <v>48</v>
      </c>
      <c r="R7" s="8">
        <f xml:space="preserve"> P7/(P7+P8)</f>
        <v>0.21052631578947367</v>
      </c>
      <c r="S7" s="1"/>
    </row>
    <row r="8" spans="1:19" ht="20" thickBot="1" x14ac:dyDescent="0.3">
      <c r="A8" s="23"/>
      <c r="B8" s="23"/>
      <c r="C8" s="23"/>
      <c r="D8" s="23"/>
      <c r="E8" s="23"/>
      <c r="F8" s="1"/>
      <c r="G8" s="97" t="s">
        <v>85</v>
      </c>
      <c r="H8" s="98"/>
      <c r="I8" s="117"/>
      <c r="J8" s="19">
        <v>1137</v>
      </c>
      <c r="K8" s="19">
        <v>1.3808</v>
      </c>
      <c r="L8" s="19">
        <v>0.67613999999999996</v>
      </c>
      <c r="M8" s="8">
        <v>95.25</v>
      </c>
      <c r="O8" s="30" t="s">
        <v>11</v>
      </c>
      <c r="P8" s="30">
        <f>P4+P5+P6+P7</f>
        <v>150</v>
      </c>
      <c r="Q8" s="23"/>
      <c r="R8" s="23"/>
      <c r="S8" s="1"/>
    </row>
    <row r="9" spans="1:19" ht="19" x14ac:dyDescent="0.25">
      <c r="A9" s="23"/>
      <c r="B9" s="23"/>
      <c r="C9" s="23"/>
      <c r="D9" s="23"/>
      <c r="E9" s="23"/>
      <c r="F9" s="1"/>
      <c r="G9" s="102"/>
      <c r="H9" s="102"/>
      <c r="I9" s="102"/>
      <c r="J9" s="23"/>
      <c r="K9" s="23"/>
      <c r="L9" s="23"/>
      <c r="M9" s="23"/>
      <c r="Q9" s="4"/>
      <c r="R9" s="4"/>
      <c r="S9" s="1"/>
    </row>
    <row r="10" spans="1:19" ht="19" x14ac:dyDescent="0.25">
      <c r="A10" s="23"/>
      <c r="B10" s="23"/>
      <c r="C10" s="23"/>
      <c r="D10" s="23"/>
      <c r="E10" s="23"/>
      <c r="F10" s="1"/>
      <c r="G10" s="102"/>
      <c r="H10" s="102"/>
      <c r="I10" s="102"/>
      <c r="J10" s="23"/>
      <c r="K10" s="23"/>
      <c r="L10" s="23"/>
      <c r="M10" s="23"/>
      <c r="Q10" s="4"/>
      <c r="R10" s="1"/>
      <c r="S10" s="1"/>
    </row>
    <row r="11" spans="1:19" ht="19" x14ac:dyDescent="0.25">
      <c r="A11" s="1"/>
      <c r="B11" s="1"/>
      <c r="C11" s="1"/>
      <c r="D11" s="1"/>
      <c r="E11" s="1"/>
      <c r="F11" s="1"/>
      <c r="G11" s="102"/>
      <c r="H11" s="102"/>
      <c r="I11" s="102"/>
      <c r="J11" s="23"/>
      <c r="K11" s="23"/>
      <c r="L11" s="23"/>
      <c r="M11" s="23"/>
      <c r="Q11" s="121" t="s">
        <v>49</v>
      </c>
      <c r="R11" s="122"/>
      <c r="S11" s="122"/>
    </row>
    <row r="12" spans="1:19" ht="19" x14ac:dyDescent="0.25">
      <c r="A12" s="1"/>
      <c r="B12" s="1"/>
      <c r="C12" s="1"/>
      <c r="D12" s="1"/>
      <c r="E12" s="1"/>
      <c r="F12" s="1"/>
      <c r="G12" s="102"/>
      <c r="H12" s="102"/>
      <c r="I12" s="102"/>
      <c r="J12" s="23"/>
      <c r="K12" s="23"/>
      <c r="L12" s="23"/>
      <c r="M12" s="23"/>
      <c r="N12" s="1"/>
      <c r="O12" s="1"/>
      <c r="P12" s="1"/>
      <c r="Q12" s="121" t="s">
        <v>50</v>
      </c>
      <c r="R12" s="122"/>
      <c r="S12" s="122"/>
    </row>
    <row r="13" spans="1:19" ht="19" x14ac:dyDescent="0.25">
      <c r="A13" s="1"/>
      <c r="B13" s="1"/>
      <c r="C13" s="1"/>
      <c r="D13" s="1"/>
      <c r="E13" s="1"/>
      <c r="F13" s="1"/>
      <c r="G13" s="102"/>
      <c r="H13" s="102"/>
      <c r="I13" s="102"/>
      <c r="J13" s="23"/>
      <c r="K13" s="23"/>
      <c r="L13" s="23"/>
      <c r="M13" s="23"/>
      <c r="N13" s="1"/>
      <c r="O13" s="1"/>
      <c r="P13" s="1"/>
      <c r="Q13" s="121" t="s">
        <v>12</v>
      </c>
      <c r="R13" s="121"/>
      <c r="S13" s="121"/>
    </row>
    <row r="14" spans="1:19" ht="19" x14ac:dyDescent="0.25">
      <c r="A14" s="1"/>
      <c r="B14" s="1"/>
      <c r="C14" s="1"/>
      <c r="D14" s="1"/>
      <c r="E14" s="1"/>
      <c r="F14" s="1"/>
      <c r="G14" s="102"/>
      <c r="H14" s="102"/>
      <c r="I14" s="102"/>
      <c r="J14" s="23"/>
      <c r="K14" s="23"/>
      <c r="L14" s="23"/>
      <c r="M14" s="23"/>
      <c r="N14" s="1"/>
      <c r="O14" s="1"/>
      <c r="P14" s="1"/>
      <c r="Q14" s="121" t="s">
        <v>13</v>
      </c>
      <c r="R14" s="121"/>
      <c r="S14" s="121"/>
    </row>
    <row r="15" spans="1:19" ht="19" x14ac:dyDescent="0.25">
      <c r="A15" s="1"/>
      <c r="B15" s="1"/>
      <c r="C15" s="1"/>
      <c r="D15" s="1"/>
      <c r="E15" s="1"/>
      <c r="F15" s="1"/>
      <c r="G15" s="102"/>
      <c r="H15" s="102"/>
      <c r="I15" s="102"/>
      <c r="J15" s="23"/>
      <c r="K15" s="23"/>
      <c r="L15" s="23"/>
      <c r="M15" s="23"/>
      <c r="N15" s="1"/>
      <c r="O15" s="1"/>
      <c r="P15" s="1"/>
      <c r="Q15" s="121" t="s">
        <v>14</v>
      </c>
      <c r="R15" s="121"/>
      <c r="S15" s="121"/>
    </row>
    <row r="16" spans="1:19" ht="19" x14ac:dyDescent="0.25">
      <c r="A16" s="1"/>
      <c r="B16" s="1"/>
      <c r="C16" s="1"/>
      <c r="D16" s="1"/>
      <c r="E16" s="1"/>
      <c r="F16" s="1"/>
      <c r="G16" s="102"/>
      <c r="H16" s="102"/>
      <c r="I16" s="102"/>
      <c r="J16" s="23"/>
      <c r="K16" s="23"/>
      <c r="L16" s="23"/>
      <c r="M16" s="23"/>
      <c r="N16" s="1"/>
      <c r="O16" s="1"/>
      <c r="P16" s="1"/>
      <c r="Q16" s="121" t="s">
        <v>51</v>
      </c>
      <c r="R16" s="122"/>
      <c r="S16" s="122"/>
    </row>
    <row r="17" spans="1:19" ht="20" thickBot="1" x14ac:dyDescent="0.3">
      <c r="A17" s="1"/>
      <c r="B17" s="1"/>
      <c r="C17" s="1"/>
      <c r="D17" s="1"/>
      <c r="E17" s="1"/>
      <c r="F17" s="1"/>
      <c r="G17" s="32"/>
      <c r="H17" s="32"/>
      <c r="J17" s="1"/>
      <c r="K17" s="1"/>
      <c r="L17" s="1"/>
      <c r="M17" s="1"/>
      <c r="N17" s="9"/>
      <c r="O17" s="9"/>
      <c r="P17" s="1"/>
      <c r="Q17" s="121" t="s">
        <v>52</v>
      </c>
      <c r="R17" s="122"/>
      <c r="S17" s="122"/>
    </row>
    <row r="18" spans="1:19" ht="19" x14ac:dyDescent="0.25">
      <c r="A18" s="107" t="s">
        <v>15</v>
      </c>
      <c r="B18" s="115"/>
      <c r="C18" s="115"/>
      <c r="D18" s="12"/>
      <c r="E18" s="12"/>
      <c r="F18" s="12"/>
      <c r="G18" s="12"/>
      <c r="H18" s="12"/>
      <c r="I18" s="11"/>
      <c r="J18" s="109"/>
      <c r="K18" s="110"/>
      <c r="M18" s="1"/>
      <c r="N18" s="9"/>
      <c r="O18" s="9"/>
      <c r="P18" s="1"/>
      <c r="Q18" s="121" t="s">
        <v>53</v>
      </c>
      <c r="R18" s="122"/>
      <c r="S18" s="122"/>
    </row>
    <row r="19" spans="1:19" ht="19" x14ac:dyDescent="0.25">
      <c r="A19" s="3"/>
      <c r="B19" s="23"/>
      <c r="C19" s="23"/>
      <c r="D19" s="23"/>
      <c r="E19" s="23"/>
      <c r="F19" s="23" t="s">
        <v>16</v>
      </c>
      <c r="G19" s="23" t="s">
        <v>86</v>
      </c>
      <c r="H19" s="23" t="s">
        <v>87</v>
      </c>
      <c r="I19" s="23" t="s">
        <v>88</v>
      </c>
      <c r="J19" s="111"/>
      <c r="K19" s="111"/>
      <c r="Q19" s="1"/>
      <c r="R19" s="1"/>
      <c r="S19" s="1"/>
    </row>
    <row r="20" spans="1:19" ht="19" x14ac:dyDescent="0.25">
      <c r="A20" s="3"/>
      <c r="B20" s="23"/>
      <c r="C20" s="23"/>
      <c r="D20" s="23"/>
      <c r="E20" s="23"/>
      <c r="F20" s="23">
        <f>R4</f>
        <v>0.25</v>
      </c>
      <c r="G20" s="23">
        <f>R5</f>
        <v>0.1891891891891892</v>
      </c>
      <c r="H20" s="23">
        <f>R6</f>
        <v>0.14285714285714285</v>
      </c>
      <c r="I20" s="23">
        <f>R7</f>
        <v>0.21052631578947367</v>
      </c>
      <c r="J20" s="111"/>
      <c r="K20" s="111"/>
    </row>
    <row r="21" spans="1:19" ht="20" thickBot="1" x14ac:dyDescent="0.3">
      <c r="A21" s="3"/>
      <c r="B21" s="23"/>
      <c r="C21" s="23"/>
      <c r="D21" s="23"/>
      <c r="E21" s="23"/>
      <c r="F21" s="23" t="s">
        <v>17</v>
      </c>
      <c r="G21" s="23" t="s">
        <v>18</v>
      </c>
      <c r="H21" s="23" t="s">
        <v>89</v>
      </c>
      <c r="I21" s="23" t="s">
        <v>90</v>
      </c>
      <c r="J21" s="111" t="s">
        <v>19</v>
      </c>
      <c r="K21" s="111"/>
    </row>
    <row r="22" spans="1:19" ht="20" thickBot="1" x14ac:dyDescent="0.3">
      <c r="A22" s="14" t="s">
        <v>3</v>
      </c>
      <c r="B22" s="16" t="s">
        <v>4</v>
      </c>
      <c r="C22" s="16" t="s">
        <v>39</v>
      </c>
      <c r="D22" s="16" t="s">
        <v>80</v>
      </c>
      <c r="E22" s="16" t="s">
        <v>42</v>
      </c>
      <c r="F22" s="16" t="s">
        <v>20</v>
      </c>
      <c r="G22" s="16" t="s">
        <v>54</v>
      </c>
      <c r="H22" s="16" t="s">
        <v>55</v>
      </c>
      <c r="I22" s="16" t="s">
        <v>58</v>
      </c>
      <c r="J22" s="88" t="s">
        <v>59</v>
      </c>
      <c r="K22" s="81"/>
      <c r="M22" s="79"/>
      <c r="N22" s="79"/>
      <c r="O22" s="79"/>
      <c r="P22" s="79"/>
      <c r="Q22" s="79"/>
      <c r="R22" s="79"/>
    </row>
    <row r="23" spans="1:19" ht="19" x14ac:dyDescent="0.25">
      <c r="A23" s="70" t="s">
        <v>34</v>
      </c>
      <c r="B23" s="23">
        <v>851.98</v>
      </c>
      <c r="C23" s="23">
        <v>2.5844</v>
      </c>
      <c r="D23" s="23">
        <v>0.67678700000000003</v>
      </c>
      <c r="E23" s="5">
        <v>95.25</v>
      </c>
      <c r="F23" s="24">
        <f xml:space="preserve"> (B5- B23)/(B5 - B4)</f>
        <v>1</v>
      </c>
      <c r="G23" s="24">
        <f xml:space="preserve"> (C23- C6)/(C4 - C6)</f>
        <v>1</v>
      </c>
      <c r="H23" s="24">
        <f xml:space="preserve"> (D23- D7)/(D5 - D7)</f>
        <v>2.127869499441111E-3</v>
      </c>
      <c r="I23" s="24">
        <f xml:space="preserve"> (E23- E6)/(E4 - E6)</f>
        <v>1</v>
      </c>
      <c r="J23" s="116">
        <f>F20*F23+G20*G23+H20*H23+I20*I23</f>
        <v>0.65001948633572582</v>
      </c>
      <c r="K23" s="116"/>
      <c r="M23" s="79"/>
      <c r="N23" s="79"/>
      <c r="O23" s="79"/>
      <c r="P23" s="79"/>
      <c r="Q23" s="79"/>
      <c r="R23" s="79"/>
    </row>
    <row r="24" spans="1:19" ht="19" x14ac:dyDescent="0.25">
      <c r="A24" s="3" t="s">
        <v>35</v>
      </c>
      <c r="B24" s="23">
        <v>1137</v>
      </c>
      <c r="C24" s="23">
        <v>1.6652</v>
      </c>
      <c r="D24" s="23">
        <v>0.98019999999999996</v>
      </c>
      <c r="E24" s="5">
        <v>95.013999999999996</v>
      </c>
      <c r="F24" s="23">
        <f xml:space="preserve"> (B5- B24)/(B5 - B4)</f>
        <v>0</v>
      </c>
      <c r="G24" s="23">
        <f xml:space="preserve"> (C24- C6)/(C4 - C6)</f>
        <v>0.23629112662013957</v>
      </c>
      <c r="H24" s="23">
        <f xml:space="preserve"> (D24- D7)/(D5 - D7)</f>
        <v>1</v>
      </c>
      <c r="I24" s="23">
        <f xml:space="preserve"> (E24- E6)/(E4 - E6)</f>
        <v>0.23870967741934684</v>
      </c>
      <c r="J24" s="111">
        <f>F20*F24+G20*G24+H20*H24+I20*I24</f>
        <v>0.23781553844539591</v>
      </c>
      <c r="K24" s="111"/>
      <c r="M24" s="79"/>
      <c r="N24" s="79"/>
      <c r="O24" s="79"/>
      <c r="P24" s="79"/>
      <c r="Q24" s="79"/>
      <c r="R24" s="79"/>
    </row>
    <row r="25" spans="1:19" ht="19" x14ac:dyDescent="0.25">
      <c r="A25" s="3" t="s">
        <v>36</v>
      </c>
      <c r="B25" s="23">
        <v>1044.7</v>
      </c>
      <c r="C25" s="23">
        <v>1.3808</v>
      </c>
      <c r="D25" s="23">
        <v>0.97887000000000002</v>
      </c>
      <c r="E25" s="5">
        <v>94.94</v>
      </c>
      <c r="F25" s="23">
        <f xml:space="preserve"> (B5- B25)/(B5 - B4)</f>
        <v>0.32383692372465078</v>
      </c>
      <c r="G25" s="23">
        <f xml:space="preserve"> (C25- C6)/(C4 - C6)</f>
        <v>0</v>
      </c>
      <c r="H25" s="23">
        <f xml:space="preserve"> (D25- D7)/(D5 - D7)</f>
        <v>0.99562586331645087</v>
      </c>
      <c r="I25" s="23">
        <f xml:space="preserve"> (E25- E6)/(E4 - E6)</f>
        <v>0</v>
      </c>
      <c r="J25" s="111">
        <f>F20*F25+G20*G25+H20*H25+I20*I25</f>
        <v>0.22319149711922709</v>
      </c>
      <c r="K25" s="111"/>
      <c r="M25" s="79"/>
      <c r="N25" s="79"/>
      <c r="O25" s="79"/>
      <c r="P25" s="79"/>
      <c r="Q25" s="79"/>
      <c r="R25" s="79"/>
    </row>
    <row r="26" spans="1:19" ht="20" thickBot="1" x14ac:dyDescent="0.3">
      <c r="A26" s="6" t="s">
        <v>37</v>
      </c>
      <c r="B26" s="7">
        <v>1136.5999999999999</v>
      </c>
      <c r="C26" s="7">
        <v>2.3614999999999999</v>
      </c>
      <c r="D26" s="7">
        <v>0.67613999999999996</v>
      </c>
      <c r="E26" s="8">
        <v>95.192999999999998</v>
      </c>
      <c r="F26" s="7">
        <f xml:space="preserve"> (B5- B26)/(B5 - B4)</f>
        <v>1.4034102869977228E-3</v>
      </c>
      <c r="G26" s="7">
        <f xml:space="preserve"> (C26- C6)/(C4 - C6)</f>
        <v>0.81480558325024921</v>
      </c>
      <c r="H26" s="7">
        <f xml:space="preserve"> (D26- D7)/(D5 - D7)</f>
        <v>0</v>
      </c>
      <c r="I26" s="7">
        <f xml:space="preserve"> (E26- E6)/(E4 - E6)</f>
        <v>0.81612903225805888</v>
      </c>
      <c r="J26" s="117">
        <f>F20*F26+G20*G26+H20*H26+I20*I26</f>
        <v>0.32631989858380617</v>
      </c>
      <c r="K26" s="117"/>
      <c r="M26" s="79"/>
      <c r="N26" s="79"/>
      <c r="O26" s="79"/>
      <c r="P26" s="79"/>
      <c r="Q26" s="79"/>
      <c r="R26" s="79"/>
    </row>
    <row r="27" spans="1:19" ht="19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M27" s="79"/>
      <c r="N27" s="79"/>
      <c r="O27" s="79"/>
      <c r="P27" s="79"/>
      <c r="Q27" s="79"/>
      <c r="R27" s="79"/>
    </row>
    <row r="28" spans="1:19" ht="19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M28" s="79"/>
      <c r="N28" s="79"/>
      <c r="O28" s="79"/>
      <c r="P28" s="79"/>
      <c r="Q28" s="79"/>
      <c r="R28" s="79"/>
    </row>
    <row r="29" spans="1:19" ht="19" x14ac:dyDescent="0.25">
      <c r="A29" s="23"/>
      <c r="B29" s="23"/>
      <c r="C29" s="23"/>
      <c r="D29" s="23"/>
      <c r="E29" s="23"/>
      <c r="F29" s="23"/>
      <c r="I29" s="23"/>
      <c r="J29" s="23"/>
      <c r="M29" s="79"/>
      <c r="N29" s="79"/>
      <c r="O29" s="79"/>
      <c r="P29" s="79"/>
      <c r="Q29" s="79"/>
      <c r="R29" s="79"/>
    </row>
    <row r="30" spans="1:19" x14ac:dyDescent="0.2">
      <c r="M30" s="79"/>
      <c r="N30" s="79"/>
      <c r="O30" s="79"/>
      <c r="P30" s="79"/>
      <c r="Q30" s="79"/>
      <c r="R30" s="79"/>
    </row>
    <row r="31" spans="1:19" x14ac:dyDescent="0.2">
      <c r="M31" s="79"/>
      <c r="N31" s="79"/>
      <c r="O31" s="79"/>
      <c r="P31" s="79"/>
      <c r="Q31" s="79"/>
      <c r="R31" s="79"/>
    </row>
    <row r="32" spans="1:19" ht="16" thickBot="1" x14ac:dyDescent="0.25">
      <c r="M32" s="79"/>
      <c r="N32" s="79"/>
      <c r="O32" s="79"/>
      <c r="P32" s="79"/>
      <c r="Q32" s="79"/>
      <c r="R32" s="79"/>
    </row>
    <row r="33" spans="1:18" ht="20" thickBot="1" x14ac:dyDescent="0.3">
      <c r="A33" s="93" t="s">
        <v>76</v>
      </c>
      <c r="B33" s="114"/>
      <c r="C33" s="114"/>
      <c r="D33" s="52"/>
      <c r="E33" s="53"/>
      <c r="F33" s="23"/>
      <c r="G33" s="93" t="s">
        <v>77</v>
      </c>
      <c r="H33" s="114"/>
      <c r="I33" s="114"/>
      <c r="J33" s="52"/>
      <c r="K33" s="53"/>
      <c r="M33" s="79"/>
      <c r="N33" s="79"/>
      <c r="O33" s="79"/>
      <c r="P33" s="79"/>
      <c r="Q33" s="79"/>
      <c r="R33" s="79"/>
    </row>
    <row r="34" spans="1:18" ht="20" thickBot="1" x14ac:dyDescent="0.3">
      <c r="A34" s="88" t="s">
        <v>3</v>
      </c>
      <c r="B34" s="80"/>
      <c r="C34" s="54" t="s">
        <v>21</v>
      </c>
      <c r="D34" s="55" t="s">
        <v>22</v>
      </c>
      <c r="E34" s="46" t="s">
        <v>23</v>
      </c>
      <c r="G34" s="88" t="s">
        <v>3</v>
      </c>
      <c r="H34" s="80"/>
      <c r="I34" s="54" t="s">
        <v>21</v>
      </c>
      <c r="J34" s="55" t="s">
        <v>22</v>
      </c>
      <c r="K34" s="46" t="s">
        <v>23</v>
      </c>
      <c r="M34" s="79"/>
      <c r="N34" s="79"/>
      <c r="O34" s="79"/>
      <c r="P34" s="79"/>
      <c r="Q34" s="79"/>
      <c r="R34" s="79"/>
    </row>
    <row r="35" spans="1:18" ht="19" x14ac:dyDescent="0.25">
      <c r="A35" s="84" t="s">
        <v>4</v>
      </c>
      <c r="B35" s="85"/>
      <c r="C35" s="23">
        <v>438.05860000000001</v>
      </c>
      <c r="D35" s="23">
        <f>B23</f>
        <v>851.98</v>
      </c>
      <c r="E35" s="23">
        <v>1274.1813999999999</v>
      </c>
      <c r="G35" s="84" t="s">
        <v>9</v>
      </c>
      <c r="H35" s="85"/>
      <c r="I35" s="23">
        <v>41</v>
      </c>
      <c r="J35" s="23">
        <f>P4</f>
        <v>50</v>
      </c>
      <c r="K35" s="5">
        <v>70</v>
      </c>
      <c r="M35" s="79"/>
      <c r="N35" s="79"/>
      <c r="O35" s="79"/>
      <c r="P35" s="79"/>
      <c r="Q35" s="79"/>
      <c r="R35" s="79"/>
    </row>
    <row r="36" spans="1:18" ht="19" x14ac:dyDescent="0.25">
      <c r="A36" s="84" t="s">
        <v>39</v>
      </c>
      <c r="B36" s="85"/>
      <c r="C36" s="23">
        <v>1.8564000000000001</v>
      </c>
      <c r="D36" s="23">
        <f>C23</f>
        <v>2.5844</v>
      </c>
      <c r="E36" s="5">
        <v>3.3123999999999998</v>
      </c>
      <c r="G36" s="84" t="s">
        <v>43</v>
      </c>
      <c r="H36" s="85"/>
      <c r="I36" s="23">
        <v>26</v>
      </c>
      <c r="J36" s="23">
        <f>P5</f>
        <v>35</v>
      </c>
      <c r="K36" s="5">
        <v>39</v>
      </c>
      <c r="M36" s="79"/>
      <c r="N36" s="79"/>
      <c r="O36" s="79"/>
      <c r="P36" s="79"/>
      <c r="Q36" s="79"/>
      <c r="R36" s="79"/>
    </row>
    <row r="37" spans="1:18" ht="19" x14ac:dyDescent="0.25">
      <c r="A37" s="84" t="s">
        <v>40</v>
      </c>
      <c r="B37" s="85"/>
      <c r="C37" s="23">
        <v>0.67449999999999999</v>
      </c>
      <c r="D37" s="23">
        <f>D23</f>
        <v>0.67678700000000003</v>
      </c>
      <c r="E37" s="5">
        <v>0.67920000000000003</v>
      </c>
      <c r="G37" s="84" t="s">
        <v>44</v>
      </c>
      <c r="H37" s="85"/>
      <c r="I37" s="23">
        <v>15</v>
      </c>
      <c r="J37" s="23">
        <f>P6</f>
        <v>25</v>
      </c>
      <c r="K37" s="5">
        <v>34</v>
      </c>
      <c r="M37" s="79"/>
      <c r="N37" s="79"/>
      <c r="O37" s="79"/>
      <c r="P37" s="79"/>
      <c r="Q37" s="79"/>
      <c r="R37" s="79"/>
    </row>
    <row r="38" spans="1:18" ht="20" thickBot="1" x14ac:dyDescent="0.3">
      <c r="A38" s="86" t="s">
        <v>38</v>
      </c>
      <c r="B38" s="87"/>
      <c r="C38" s="7">
        <v>90.850700000000003</v>
      </c>
      <c r="D38" s="7">
        <f>E23</f>
        <v>95.25</v>
      </c>
      <c r="E38" s="8">
        <v>100.2122</v>
      </c>
      <c r="G38" s="86" t="s">
        <v>45</v>
      </c>
      <c r="H38" s="87"/>
      <c r="I38" s="7">
        <v>36</v>
      </c>
      <c r="J38" s="7">
        <f>P7</f>
        <v>40</v>
      </c>
      <c r="K38" s="8">
        <v>49</v>
      </c>
      <c r="M38" s="79"/>
      <c r="N38" s="79"/>
      <c r="O38" s="79"/>
      <c r="P38" s="79"/>
      <c r="Q38" s="79"/>
      <c r="R38" s="79"/>
    </row>
    <row r="39" spans="1:18" ht="19" x14ac:dyDescent="0.25">
      <c r="F39" s="23"/>
      <c r="L39" s="29"/>
      <c r="M39" s="79"/>
      <c r="N39" s="79"/>
      <c r="O39" s="79"/>
      <c r="P39" s="79"/>
      <c r="Q39" s="79"/>
      <c r="R39" s="79"/>
    </row>
    <row r="40" spans="1:18" ht="19" x14ac:dyDescent="0.25">
      <c r="F40" s="23"/>
      <c r="L40" s="29"/>
      <c r="M40" s="79"/>
      <c r="N40" s="79"/>
      <c r="O40" s="79"/>
      <c r="P40" s="79"/>
      <c r="Q40" s="79"/>
      <c r="R40" s="79"/>
    </row>
    <row r="41" spans="1:18" ht="19" x14ac:dyDescent="0.25">
      <c r="F41" s="23"/>
      <c r="L41" s="29"/>
      <c r="M41" s="79"/>
      <c r="N41" s="79"/>
      <c r="O41" s="79"/>
      <c r="P41" s="79"/>
      <c r="Q41" s="79"/>
      <c r="R41" s="79"/>
    </row>
    <row r="42" spans="1:18" ht="19" x14ac:dyDescent="0.25">
      <c r="F42" s="23"/>
      <c r="L42" s="29"/>
      <c r="M42" s="29"/>
      <c r="N42" s="29"/>
      <c r="O42" s="29"/>
      <c r="P42" s="29"/>
    </row>
    <row r="43" spans="1:18" ht="19" x14ac:dyDescent="0.25">
      <c r="A43" s="47"/>
      <c r="B43" s="47"/>
      <c r="D43" s="23"/>
      <c r="E43" s="23"/>
      <c r="F43" s="23"/>
      <c r="G43" s="23"/>
      <c r="H43" s="23"/>
      <c r="L43" s="29"/>
      <c r="M43" s="29"/>
      <c r="N43" s="29"/>
      <c r="O43" s="29"/>
      <c r="P43" s="29"/>
    </row>
    <row r="44" spans="1:18" ht="19" x14ac:dyDescent="0.25">
      <c r="A44" s="4"/>
      <c r="B44" s="4"/>
      <c r="C44" s="4"/>
      <c r="D44" s="4"/>
      <c r="E44" s="4"/>
      <c r="F44" s="4"/>
      <c r="G44" s="4"/>
      <c r="H44" s="4"/>
    </row>
    <row r="45" spans="1:18" ht="20" thickBot="1" x14ac:dyDescent="0.3">
      <c r="A45" s="4"/>
      <c r="B45" s="4"/>
      <c r="C45" s="4"/>
      <c r="D45" s="4"/>
      <c r="E45" s="4"/>
      <c r="F45" s="4"/>
      <c r="G45" s="4"/>
      <c r="H45" s="4"/>
    </row>
    <row r="46" spans="1:18" ht="19" x14ac:dyDescent="0.25">
      <c r="A46" s="107" t="s">
        <v>74</v>
      </c>
      <c r="B46" s="120"/>
      <c r="C46" s="120"/>
      <c r="D46" s="120"/>
      <c r="E46" s="12"/>
      <c r="F46" s="71"/>
      <c r="G46" s="71"/>
      <c r="H46" s="71"/>
      <c r="I46" s="71"/>
      <c r="J46" s="72"/>
      <c r="K46" s="12"/>
      <c r="L46" s="12"/>
      <c r="M46" s="12"/>
      <c r="N46" s="12"/>
      <c r="O46" s="12"/>
      <c r="P46" s="72"/>
      <c r="Q46" s="73"/>
    </row>
    <row r="47" spans="1:18" ht="20" thickBot="1" x14ac:dyDescent="0.3">
      <c r="A47" s="74"/>
      <c r="B47" s="23"/>
      <c r="C47" s="23"/>
      <c r="D47" s="23"/>
      <c r="E47" s="23"/>
      <c r="F47" s="23"/>
      <c r="G47" s="23"/>
      <c r="H47" s="23"/>
      <c r="I47" s="75"/>
      <c r="J47" s="75"/>
      <c r="K47" s="23"/>
      <c r="L47" s="23"/>
      <c r="M47" s="23"/>
      <c r="N47" s="23"/>
      <c r="O47" s="23"/>
      <c r="P47" s="75"/>
      <c r="Q47" s="76"/>
    </row>
    <row r="48" spans="1:18" ht="20" thickBot="1" x14ac:dyDescent="0.3">
      <c r="A48" s="112" t="s">
        <v>5</v>
      </c>
      <c r="B48" s="113"/>
      <c r="C48" s="77" t="s">
        <v>3</v>
      </c>
      <c r="D48" s="78" t="s">
        <v>4</v>
      </c>
      <c r="E48" s="78" t="s">
        <v>70</v>
      </c>
      <c r="F48" s="78" t="s">
        <v>71</v>
      </c>
      <c r="G48" s="78" t="s">
        <v>72</v>
      </c>
      <c r="H48" s="78" t="s">
        <v>43</v>
      </c>
      <c r="I48" s="78" t="s">
        <v>73</v>
      </c>
      <c r="J48" s="78" t="s">
        <v>45</v>
      </c>
      <c r="K48" s="78" t="s">
        <v>9</v>
      </c>
      <c r="L48" s="78" t="s">
        <v>20</v>
      </c>
      <c r="M48" s="78" t="s">
        <v>54</v>
      </c>
      <c r="N48" s="78" t="s">
        <v>55</v>
      </c>
      <c r="O48" s="78" t="s">
        <v>58</v>
      </c>
      <c r="P48" s="103" t="s">
        <v>59</v>
      </c>
      <c r="Q48" s="104"/>
    </row>
    <row r="49" spans="1:17" ht="19" x14ac:dyDescent="0.25">
      <c r="A49" s="101" t="s">
        <v>24</v>
      </c>
      <c r="B49" s="102"/>
      <c r="C49" s="23" t="s">
        <v>34</v>
      </c>
      <c r="D49" s="23">
        <v>438.05860000000001</v>
      </c>
      <c r="E49" s="23">
        <f t="shared" ref="E49" si="0">D36</f>
        <v>2.5844</v>
      </c>
      <c r="F49" s="59">
        <v>0.68164000000000002</v>
      </c>
      <c r="G49" s="60">
        <v>95.608000000000004</v>
      </c>
      <c r="H49" s="59">
        <v>35</v>
      </c>
      <c r="I49" s="59">
        <v>25</v>
      </c>
      <c r="J49" s="59">
        <v>40</v>
      </c>
      <c r="K49" s="59">
        <v>50</v>
      </c>
      <c r="L49" s="59">
        <f>(B24-D49)/(B24-B23)</f>
        <v>2.4522538769209179</v>
      </c>
      <c r="M49" s="59">
        <f>(E49-C25)/(C23-C25)</f>
        <v>1</v>
      </c>
      <c r="N49" s="59">
        <f>(F49-D26)/(D24-D26)</f>
        <v>1.8088535157534894E-2</v>
      </c>
      <c r="O49" s="59">
        <f>(G49-E25)/(E23-E25)</f>
        <v>2.1548387096774242</v>
      </c>
      <c r="P49" s="105">
        <f>F20*L49+G20*M49+H20*N49+I20*O49</f>
        <v>1.2584869895394264</v>
      </c>
      <c r="Q49" s="96"/>
    </row>
    <row r="50" spans="1:17" ht="19" x14ac:dyDescent="0.25">
      <c r="A50" s="101" t="s">
        <v>25</v>
      </c>
      <c r="B50" s="102"/>
      <c r="C50" s="23" t="s">
        <v>34</v>
      </c>
      <c r="D50" s="23">
        <v>1274.1813999999999</v>
      </c>
      <c r="E50" s="23">
        <f>D36</f>
        <v>2.5844</v>
      </c>
      <c r="F50" s="59">
        <v>0.68164000000000002</v>
      </c>
      <c r="G50" s="60">
        <v>95.608000000000004</v>
      </c>
      <c r="H50" s="59">
        <v>35</v>
      </c>
      <c r="I50" s="59">
        <v>25</v>
      </c>
      <c r="J50" s="59">
        <v>40</v>
      </c>
      <c r="K50" s="59">
        <v>50</v>
      </c>
      <c r="L50" s="59">
        <f>(B24-D50)/(B24-B23)</f>
        <v>-0.4813044698617639</v>
      </c>
      <c r="M50" s="59">
        <f>(E50-C25)/(C23-C25)</f>
        <v>1</v>
      </c>
      <c r="N50" s="59">
        <f>(F50-D26)/(D24-D26)</f>
        <v>1.8088535157534894E-2</v>
      </c>
      <c r="O50" s="59">
        <f>(G50-E25)/(E23-E25)</f>
        <v>2.1548387096774242</v>
      </c>
      <c r="P50" s="105">
        <f>F20*L50+G20*M50+H20*N50+I20*O50</f>
        <v>0.52509740284375606</v>
      </c>
      <c r="Q50" s="96"/>
    </row>
    <row r="51" spans="1:17" ht="19" x14ac:dyDescent="0.25">
      <c r="A51" s="101" t="s">
        <v>60</v>
      </c>
      <c r="B51" s="102"/>
      <c r="C51" s="23" t="s">
        <v>34</v>
      </c>
      <c r="D51" s="23">
        <f>D35</f>
        <v>851.98</v>
      </c>
      <c r="E51" s="23">
        <v>1.8564000000000001</v>
      </c>
      <c r="F51" s="59">
        <v>0.68164000000000002</v>
      </c>
      <c r="G51" s="60">
        <v>95.608000000000004</v>
      </c>
      <c r="H51" s="59">
        <v>35</v>
      </c>
      <c r="I51" s="59">
        <v>25</v>
      </c>
      <c r="J51" s="59">
        <v>40</v>
      </c>
      <c r="K51" s="59">
        <v>50</v>
      </c>
      <c r="L51" s="59">
        <f>(B24-D51)/(B24-B23)</f>
        <v>1</v>
      </c>
      <c r="M51" s="59">
        <f>(E51-C25)/(C23-C25)</f>
        <v>0.39514788966434033</v>
      </c>
      <c r="N51" s="59" t="e" cm="1">
        <f t="array" ref="N51">(K40F51-D26)/(D24-D26)</f>
        <v>#NAME?</v>
      </c>
      <c r="O51" s="59">
        <f>(G51-E25)/(E23-E25)</f>
        <v>2.1548387096774242</v>
      </c>
      <c r="P51" s="105" t="e">
        <f>F20*L51+G20*M51+H20*N51+I20*O51</f>
        <v>#NAME?</v>
      </c>
      <c r="Q51" s="96"/>
    </row>
    <row r="52" spans="1:17" ht="19" x14ac:dyDescent="0.25">
      <c r="A52" s="101" t="s">
        <v>61</v>
      </c>
      <c r="B52" s="102"/>
      <c r="C52" s="23" t="s">
        <v>34</v>
      </c>
      <c r="D52" s="23">
        <f>D35</f>
        <v>851.98</v>
      </c>
      <c r="E52" s="23">
        <v>3.3123999999999998</v>
      </c>
      <c r="F52" s="59">
        <v>0.68164000000000002</v>
      </c>
      <c r="G52" s="59">
        <v>95.608000000000004</v>
      </c>
      <c r="H52" s="59">
        <v>35</v>
      </c>
      <c r="I52" s="59">
        <v>25</v>
      </c>
      <c r="J52" s="59">
        <v>40</v>
      </c>
      <c r="K52" s="59">
        <v>50</v>
      </c>
      <c r="L52" s="59">
        <f>(B24-D52)/(B24-B23)</f>
        <v>1</v>
      </c>
      <c r="M52" s="59">
        <f>(E52-C25)/(C23-C25)</f>
        <v>1.6048521103356594</v>
      </c>
      <c r="N52" s="59">
        <f>(F52-D26)/(D24-D26)</f>
        <v>1.8088535157534894E-2</v>
      </c>
      <c r="O52" s="59">
        <f>(G52-E25)/(E23-E25)</f>
        <v>2.1548387096774242</v>
      </c>
      <c r="P52" s="105">
        <f>F20*L52+G20*M52+H20*N52+I20*O52</f>
        <v>1.0098550006429705</v>
      </c>
      <c r="Q52" s="96"/>
    </row>
    <row r="53" spans="1:17" ht="19" x14ac:dyDescent="0.25">
      <c r="A53" s="101" t="s">
        <v>62</v>
      </c>
      <c r="B53" s="102"/>
      <c r="C53" s="23" t="s">
        <v>34</v>
      </c>
      <c r="D53" s="23">
        <f>D35</f>
        <v>851.98</v>
      </c>
      <c r="E53" s="23">
        <f>D36</f>
        <v>2.5844</v>
      </c>
      <c r="F53" s="23">
        <v>0.67449999999999999</v>
      </c>
      <c r="G53" s="59">
        <v>95.608000000000004</v>
      </c>
      <c r="H53" s="59">
        <v>35</v>
      </c>
      <c r="I53" s="59">
        <v>25</v>
      </c>
      <c r="J53" s="59">
        <v>40</v>
      </c>
      <c r="K53" s="59">
        <v>50</v>
      </c>
      <c r="L53" s="59">
        <f>(B24-D53)/(B24-B23)</f>
        <v>1</v>
      </c>
      <c r="M53" s="59">
        <f>(E53-C25)/(C23-C25)</f>
        <v>1</v>
      </c>
      <c r="N53" s="59">
        <f>(F53-D26)/(D24-D26)</f>
        <v>-5.3936723015193542E-3</v>
      </c>
      <c r="O53" s="59">
        <f>(G53-E25)/(E23-E25)</f>
        <v>2.1548387096774242</v>
      </c>
      <c r="P53" s="105">
        <f>F20*L53+G20*M53+H20*N53+I20*O53</f>
        <v>0.89206891924361775</v>
      </c>
      <c r="Q53" s="96"/>
    </row>
    <row r="54" spans="1:17" ht="19" x14ac:dyDescent="0.25">
      <c r="A54" s="101" t="s">
        <v>63</v>
      </c>
      <c r="B54" s="102"/>
      <c r="C54" s="23" t="s">
        <v>34</v>
      </c>
      <c r="D54" s="23">
        <f>D35</f>
        <v>851.98</v>
      </c>
      <c r="E54" s="23">
        <f>D36</f>
        <v>2.5844</v>
      </c>
      <c r="F54" s="23">
        <v>0.67920000000000003</v>
      </c>
      <c r="G54" s="59">
        <v>95.608000000000004</v>
      </c>
      <c r="H54" s="59">
        <v>35</v>
      </c>
      <c r="I54" s="59">
        <v>25</v>
      </c>
      <c r="J54" s="59">
        <v>40</v>
      </c>
      <c r="K54" s="59">
        <v>50</v>
      </c>
      <c r="L54" s="59">
        <f>(B24-D54)/(B24-B23)</f>
        <v>1</v>
      </c>
      <c r="M54" s="59">
        <f>(E54-C25)/(C23-C25)</f>
        <v>1</v>
      </c>
      <c r="N54" s="59">
        <f>(F54-D26)/(D24-D26)</f>
        <v>1.0063803196737692E-2</v>
      </c>
      <c r="O54" s="59">
        <f>(G54-E25)/(E23-E25)</f>
        <v>2.1548387096774242</v>
      </c>
      <c r="P54" s="105">
        <f>F20*L54+G20*M54+H20*N54+I20*O54</f>
        <v>0.89427713002908304</v>
      </c>
      <c r="Q54" s="96"/>
    </row>
    <row r="55" spans="1:17" ht="19" x14ac:dyDescent="0.25">
      <c r="A55" s="101" t="s">
        <v>64</v>
      </c>
      <c r="B55" s="102"/>
      <c r="C55" s="23" t="s">
        <v>34</v>
      </c>
      <c r="D55" s="23">
        <f>D35</f>
        <v>851.98</v>
      </c>
      <c r="E55" s="23">
        <f>D36</f>
        <v>2.5844</v>
      </c>
      <c r="F55" s="59">
        <v>0.68164000000000002</v>
      </c>
      <c r="G55" s="23">
        <v>90.850700000000003</v>
      </c>
      <c r="H55" s="59">
        <v>35</v>
      </c>
      <c r="I55" s="59">
        <v>25</v>
      </c>
      <c r="J55" s="59">
        <v>40</v>
      </c>
      <c r="K55" s="59">
        <v>50</v>
      </c>
      <c r="L55" s="59">
        <f>(B24-D55)/(B24-B23)</f>
        <v>1</v>
      </c>
      <c r="M55" s="59">
        <f>(E55-C25)/(C23-C25)</f>
        <v>1</v>
      </c>
      <c r="N55" s="59">
        <f>(F55-D26)/(D24-D26)</f>
        <v>1.8088535157534894E-2</v>
      </c>
      <c r="O55" s="59">
        <f>(G55-E25)/(E23-E25)</f>
        <v>-13.19129032258053</v>
      </c>
      <c r="P55" s="105">
        <f>F20*L55+G20*M55+H20*N55+I20*O55</f>
        <v>-2.3353404864819507</v>
      </c>
      <c r="Q55" s="96"/>
    </row>
    <row r="56" spans="1:17" ht="20" thickBot="1" x14ac:dyDescent="0.3">
      <c r="A56" s="97" t="s">
        <v>65</v>
      </c>
      <c r="B56" s="98"/>
      <c r="C56" s="7" t="s">
        <v>34</v>
      </c>
      <c r="D56" s="7">
        <f>D35</f>
        <v>851.98</v>
      </c>
      <c r="E56" s="7">
        <f>D36</f>
        <v>2.5844</v>
      </c>
      <c r="F56" s="61">
        <v>0.68164000000000002</v>
      </c>
      <c r="G56" s="7">
        <v>100.2122</v>
      </c>
      <c r="H56" s="61">
        <v>35</v>
      </c>
      <c r="I56" s="61">
        <v>25</v>
      </c>
      <c r="J56" s="61">
        <v>40</v>
      </c>
      <c r="K56" s="61">
        <v>50</v>
      </c>
      <c r="L56" s="61">
        <f>(B24-D56)/(B24-B23)</f>
        <v>1</v>
      </c>
      <c r="M56" s="61">
        <f>(E56-C25)/(C23-C25)</f>
        <v>1</v>
      </c>
      <c r="N56" s="61">
        <f>(F56-D26)/(D24-D26)</f>
        <v>1.8088535157534894E-2</v>
      </c>
      <c r="O56" s="61">
        <f>(G56-E25)/(E23-E25)</f>
        <v>17.007096774193418</v>
      </c>
      <c r="P56" s="106">
        <f>F20*L56+G20*M56+H20*N56+I20*O56</f>
        <v>4.0222146917862478</v>
      </c>
      <c r="Q56" s="100"/>
    </row>
    <row r="57" spans="1:17" ht="19" x14ac:dyDescent="0.25">
      <c r="A57" s="3"/>
      <c r="B57" s="23"/>
      <c r="C57" s="23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</row>
    <row r="58" spans="1:17" ht="20" thickBot="1" x14ac:dyDescent="0.3">
      <c r="A58" s="3"/>
      <c r="B58" s="23"/>
      <c r="C58" s="23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</row>
    <row r="59" spans="1:17" ht="19" x14ac:dyDescent="0.25">
      <c r="A59" s="107" t="s">
        <v>75</v>
      </c>
      <c r="B59" s="108"/>
      <c r="C59" s="108"/>
      <c r="D59" s="108"/>
      <c r="E59" s="10"/>
      <c r="F59" s="2"/>
      <c r="G59" s="2"/>
      <c r="H59" s="2"/>
      <c r="I59" s="2"/>
      <c r="J59" s="11"/>
      <c r="K59" s="12"/>
      <c r="L59" s="12"/>
      <c r="M59" s="12"/>
      <c r="N59" s="12"/>
      <c r="O59" s="12"/>
      <c r="P59" s="11"/>
      <c r="Q59" s="56"/>
    </row>
    <row r="60" spans="1:17" ht="20" thickBot="1" x14ac:dyDescent="0.3">
      <c r="A60" s="13"/>
      <c r="B60" s="23"/>
      <c r="C60" s="23"/>
      <c r="D60" s="23"/>
      <c r="E60" s="23"/>
      <c r="F60" s="23"/>
      <c r="G60" s="23"/>
      <c r="H60" s="23"/>
      <c r="I60" s="44"/>
      <c r="J60" s="44"/>
      <c r="K60" s="23"/>
      <c r="L60" s="23"/>
      <c r="M60" s="23"/>
      <c r="N60" s="23"/>
      <c r="O60" s="23"/>
      <c r="P60" s="44"/>
      <c r="Q60" s="57"/>
    </row>
    <row r="61" spans="1:17" ht="20" thickBot="1" x14ac:dyDescent="0.3">
      <c r="A61" s="88" t="s">
        <v>5</v>
      </c>
      <c r="B61" s="80"/>
      <c r="C61" s="46" t="s">
        <v>3</v>
      </c>
      <c r="D61" s="16" t="s">
        <v>4</v>
      </c>
      <c r="E61" s="16" t="s">
        <v>70</v>
      </c>
      <c r="F61" s="16" t="s">
        <v>71</v>
      </c>
      <c r="G61" s="16" t="s">
        <v>72</v>
      </c>
      <c r="H61" s="16" t="s">
        <v>43</v>
      </c>
      <c r="I61" s="16" t="s">
        <v>73</v>
      </c>
      <c r="J61" s="16" t="s">
        <v>45</v>
      </c>
      <c r="K61" s="16" t="s">
        <v>45</v>
      </c>
      <c r="L61" s="16" t="s">
        <v>20</v>
      </c>
      <c r="M61" s="16" t="s">
        <v>54</v>
      </c>
      <c r="N61" s="16" t="s">
        <v>55</v>
      </c>
      <c r="O61" s="16" t="s">
        <v>58</v>
      </c>
      <c r="P61" s="80" t="s">
        <v>59</v>
      </c>
      <c r="Q61" s="81"/>
    </row>
    <row r="62" spans="1:17" ht="19" x14ac:dyDescent="0.25">
      <c r="A62" s="101" t="s">
        <v>26</v>
      </c>
      <c r="B62" s="102"/>
      <c r="C62" s="23" t="s">
        <v>34</v>
      </c>
      <c r="D62" s="59">
        <v>856.12</v>
      </c>
      <c r="E62" s="59">
        <v>4.0404</v>
      </c>
      <c r="F62" s="59">
        <v>0.68164000000000002</v>
      </c>
      <c r="G62" s="60">
        <v>95.608000000000004</v>
      </c>
      <c r="H62" s="59">
        <v>35</v>
      </c>
      <c r="I62" s="59">
        <v>25</v>
      </c>
      <c r="J62" s="59">
        <v>40</v>
      </c>
      <c r="K62" s="59">
        <v>50</v>
      </c>
      <c r="L62" s="59">
        <v>0</v>
      </c>
      <c r="M62" s="59">
        <v>0</v>
      </c>
      <c r="N62" s="59">
        <v>0</v>
      </c>
      <c r="O62" s="59">
        <v>0</v>
      </c>
      <c r="P62" s="82">
        <v>0</v>
      </c>
      <c r="Q62" s="83"/>
    </row>
    <row r="63" spans="1:17" ht="19" x14ac:dyDescent="0.25">
      <c r="A63" s="101" t="s">
        <v>27</v>
      </c>
      <c r="B63" s="102"/>
      <c r="C63" s="23" t="s">
        <v>34</v>
      </c>
      <c r="D63" s="59">
        <v>856.12</v>
      </c>
      <c r="E63" s="59">
        <v>4.0404</v>
      </c>
      <c r="F63" s="59">
        <v>0.68164000000000002</v>
      </c>
      <c r="G63" s="60">
        <v>95.608000000000004</v>
      </c>
      <c r="H63" s="59">
        <v>35</v>
      </c>
      <c r="I63" s="59">
        <v>25</v>
      </c>
      <c r="J63" s="59">
        <v>40</v>
      </c>
      <c r="K63" s="59">
        <v>50</v>
      </c>
      <c r="L63" s="59">
        <v>0</v>
      </c>
      <c r="M63" s="59">
        <v>0</v>
      </c>
      <c r="N63" s="59">
        <v>0</v>
      </c>
      <c r="O63" s="59">
        <v>0</v>
      </c>
      <c r="P63" s="95">
        <v>0</v>
      </c>
      <c r="Q63" s="96"/>
    </row>
    <row r="64" spans="1:17" ht="19" x14ac:dyDescent="0.25">
      <c r="A64" s="101" t="s">
        <v>66</v>
      </c>
      <c r="B64" s="102"/>
      <c r="C64" s="23" t="s">
        <v>34</v>
      </c>
      <c r="D64" s="59">
        <v>856.12</v>
      </c>
      <c r="E64" s="59">
        <v>4.0404</v>
      </c>
      <c r="F64" s="59">
        <v>0.68164000000000002</v>
      </c>
      <c r="G64" s="60">
        <v>95.608000000000004</v>
      </c>
      <c r="H64" s="59">
        <v>35</v>
      </c>
      <c r="I64" s="59">
        <v>25</v>
      </c>
      <c r="J64" s="59">
        <v>40</v>
      </c>
      <c r="K64" s="59">
        <v>50</v>
      </c>
      <c r="L64" s="59">
        <v>0</v>
      </c>
      <c r="M64" s="59">
        <v>0</v>
      </c>
      <c r="N64" s="59">
        <v>0</v>
      </c>
      <c r="O64" s="59">
        <v>0</v>
      </c>
      <c r="P64" s="95">
        <v>0</v>
      </c>
      <c r="Q64" s="96"/>
    </row>
    <row r="65" spans="1:17" ht="19" x14ac:dyDescent="0.25">
      <c r="A65" s="101" t="s">
        <v>67</v>
      </c>
      <c r="B65" s="102"/>
      <c r="C65" s="23" t="s">
        <v>34</v>
      </c>
      <c r="D65" s="59">
        <v>856.12</v>
      </c>
      <c r="E65" s="59">
        <v>4.0404</v>
      </c>
      <c r="F65" s="59">
        <v>0.68164000000000002</v>
      </c>
      <c r="G65" s="60">
        <v>95.608000000000004</v>
      </c>
      <c r="H65" s="59">
        <v>35</v>
      </c>
      <c r="I65" s="59">
        <v>25</v>
      </c>
      <c r="J65" s="59">
        <v>40</v>
      </c>
      <c r="K65" s="59">
        <v>50</v>
      </c>
      <c r="L65" s="59">
        <v>0</v>
      </c>
      <c r="M65" s="59">
        <v>0</v>
      </c>
      <c r="N65" s="59">
        <v>0</v>
      </c>
      <c r="O65" s="59">
        <v>0</v>
      </c>
      <c r="P65" s="95">
        <v>0</v>
      </c>
      <c r="Q65" s="96"/>
    </row>
    <row r="66" spans="1:17" ht="19" x14ac:dyDescent="0.25">
      <c r="A66" s="101" t="s">
        <v>91</v>
      </c>
      <c r="B66" s="102"/>
      <c r="C66" s="23" t="s">
        <v>34</v>
      </c>
      <c r="D66" s="59">
        <v>856.12</v>
      </c>
      <c r="E66" s="59">
        <v>4.0404</v>
      </c>
      <c r="F66" s="59">
        <v>0.68164000000000002</v>
      </c>
      <c r="G66" s="60">
        <v>95.608000000000004</v>
      </c>
      <c r="H66" s="59">
        <v>35</v>
      </c>
      <c r="I66" s="59">
        <v>25</v>
      </c>
      <c r="J66" s="59">
        <v>40</v>
      </c>
      <c r="K66" s="59">
        <v>50</v>
      </c>
      <c r="L66" s="59">
        <v>0</v>
      </c>
      <c r="M66" s="59">
        <v>0</v>
      </c>
      <c r="N66" s="59">
        <v>0</v>
      </c>
      <c r="O66" s="59">
        <v>0</v>
      </c>
      <c r="P66" s="95">
        <v>0</v>
      </c>
      <c r="Q66" s="96"/>
    </row>
    <row r="67" spans="1:17" ht="19" x14ac:dyDescent="0.25">
      <c r="A67" s="101" t="s">
        <v>92</v>
      </c>
      <c r="B67" s="102"/>
      <c r="C67" s="23" t="s">
        <v>34</v>
      </c>
      <c r="D67" s="59">
        <v>856.12</v>
      </c>
      <c r="E67" s="59">
        <v>4.0404</v>
      </c>
      <c r="F67" s="59">
        <v>0.68164000000000002</v>
      </c>
      <c r="G67" s="60">
        <v>95.608000000000004</v>
      </c>
      <c r="H67" s="59">
        <v>35</v>
      </c>
      <c r="I67" s="59">
        <v>25</v>
      </c>
      <c r="J67" s="59">
        <v>40</v>
      </c>
      <c r="K67" s="59">
        <v>50</v>
      </c>
      <c r="L67" s="59">
        <v>0</v>
      </c>
      <c r="M67" s="59">
        <v>0</v>
      </c>
      <c r="N67" s="59">
        <v>0</v>
      </c>
      <c r="O67" s="59">
        <v>0</v>
      </c>
      <c r="P67" s="95">
        <v>0</v>
      </c>
      <c r="Q67" s="96"/>
    </row>
    <row r="68" spans="1:17" ht="19" x14ac:dyDescent="0.25">
      <c r="A68" s="101" t="s">
        <v>68</v>
      </c>
      <c r="B68" s="102"/>
      <c r="C68" s="23" t="s">
        <v>34</v>
      </c>
      <c r="D68" s="59">
        <v>856.12</v>
      </c>
      <c r="E68" s="59">
        <v>4.0404</v>
      </c>
      <c r="F68" s="59">
        <v>0.68164000000000002</v>
      </c>
      <c r="G68" s="60">
        <v>95.608000000000004</v>
      </c>
      <c r="H68" s="59">
        <v>35</v>
      </c>
      <c r="I68" s="59">
        <v>25</v>
      </c>
      <c r="J68" s="59">
        <v>40</v>
      </c>
      <c r="K68" s="59">
        <v>50</v>
      </c>
      <c r="L68" s="59">
        <v>0</v>
      </c>
      <c r="M68" s="59">
        <v>0</v>
      </c>
      <c r="N68" s="59">
        <v>0</v>
      </c>
      <c r="O68" s="59">
        <v>0</v>
      </c>
      <c r="P68" s="95">
        <v>0</v>
      </c>
      <c r="Q68" s="96"/>
    </row>
    <row r="69" spans="1:17" ht="20" thickBot="1" x14ac:dyDescent="0.3">
      <c r="A69" s="97" t="s">
        <v>69</v>
      </c>
      <c r="B69" s="98"/>
      <c r="C69" s="7" t="s">
        <v>34</v>
      </c>
      <c r="D69" s="59">
        <v>856.12</v>
      </c>
      <c r="E69" s="59">
        <v>4.0404</v>
      </c>
      <c r="F69" s="61">
        <v>0.68164000000000002</v>
      </c>
      <c r="G69" s="62">
        <v>95.608000000000004</v>
      </c>
      <c r="H69" s="61">
        <v>35</v>
      </c>
      <c r="I69" s="61">
        <v>25</v>
      </c>
      <c r="J69" s="61">
        <v>40</v>
      </c>
      <c r="K69" s="61">
        <v>50</v>
      </c>
      <c r="L69" s="61">
        <v>0</v>
      </c>
      <c r="M69" s="61">
        <v>0</v>
      </c>
      <c r="N69" s="61">
        <v>0</v>
      </c>
      <c r="O69" s="61">
        <v>0</v>
      </c>
      <c r="P69" s="99">
        <v>0</v>
      </c>
      <c r="Q69" s="100"/>
    </row>
    <row r="70" spans="1:17" ht="16" thickBot="1" x14ac:dyDescent="0.25"/>
    <row r="71" spans="1:17" ht="20" thickBot="1" x14ac:dyDescent="0.3">
      <c r="A71" s="93" t="s">
        <v>79</v>
      </c>
      <c r="B71" s="94"/>
      <c r="C71" s="94"/>
      <c r="D71" s="94"/>
      <c r="E71" s="20"/>
      <c r="F71" s="35"/>
      <c r="G71" s="93" t="s">
        <v>78</v>
      </c>
      <c r="H71" s="94"/>
      <c r="I71" s="94"/>
      <c r="J71" s="94"/>
      <c r="K71" s="20"/>
    </row>
    <row r="72" spans="1:17" ht="20" thickBot="1" x14ac:dyDescent="0.3">
      <c r="A72" s="88" t="s">
        <v>3</v>
      </c>
      <c r="B72" s="92"/>
      <c r="C72" s="17" t="s">
        <v>28</v>
      </c>
      <c r="D72" s="17" t="s">
        <v>22</v>
      </c>
      <c r="E72" s="46" t="s">
        <v>29</v>
      </c>
      <c r="F72" s="44"/>
      <c r="G72" s="88" t="s">
        <v>3</v>
      </c>
      <c r="H72" s="92"/>
      <c r="I72" s="17" t="s">
        <v>28</v>
      </c>
      <c r="J72" s="17" t="s">
        <v>22</v>
      </c>
      <c r="K72" s="46" t="s">
        <v>29</v>
      </c>
    </row>
    <row r="73" spans="1:17" ht="19" x14ac:dyDescent="0.25">
      <c r="A73" s="84" t="s">
        <v>4</v>
      </c>
      <c r="B73" s="85"/>
      <c r="C73" s="44"/>
      <c r="D73" s="23">
        <v>0.81440000000000001</v>
      </c>
      <c r="E73" s="5">
        <v>0.81140000000000001</v>
      </c>
      <c r="F73" s="44"/>
      <c r="G73" s="84" t="s">
        <v>9</v>
      </c>
      <c r="H73" s="85"/>
      <c r="I73" s="23"/>
      <c r="J73" s="23"/>
      <c r="K73" s="5"/>
    </row>
    <row r="74" spans="1:17" ht="19" x14ac:dyDescent="0.25">
      <c r="A74" s="84" t="s">
        <v>39</v>
      </c>
      <c r="B74" s="85"/>
      <c r="C74" s="44"/>
      <c r="D74" s="23">
        <v>0.81440000000000001</v>
      </c>
      <c r="E74" s="5">
        <v>0.82369999999999999</v>
      </c>
      <c r="F74" s="44"/>
      <c r="G74" s="84" t="s">
        <v>57</v>
      </c>
      <c r="H74" s="85"/>
      <c r="I74" s="23"/>
      <c r="J74" s="23"/>
      <c r="K74" s="5"/>
    </row>
    <row r="75" spans="1:17" ht="19" x14ac:dyDescent="0.25">
      <c r="A75" s="84" t="s">
        <v>40</v>
      </c>
      <c r="B75" s="85"/>
      <c r="C75" s="44"/>
      <c r="D75" s="23">
        <v>0.81440000000000001</v>
      </c>
      <c r="E75" s="5">
        <v>0.80310000000000004</v>
      </c>
      <c r="F75" s="44"/>
      <c r="G75" s="84" t="s">
        <v>44</v>
      </c>
      <c r="H75" s="85"/>
      <c r="I75" s="23"/>
      <c r="J75" s="23"/>
      <c r="K75" s="5"/>
    </row>
    <row r="76" spans="1:17" ht="20" thickBot="1" x14ac:dyDescent="0.3">
      <c r="A76" s="86" t="s">
        <v>38</v>
      </c>
      <c r="B76" s="87"/>
      <c r="C76" s="45"/>
      <c r="D76" s="7">
        <v>0.81440000000000001</v>
      </c>
      <c r="E76" s="8">
        <v>0.82189999999999996</v>
      </c>
      <c r="F76" s="44"/>
      <c r="G76" s="86" t="s">
        <v>45</v>
      </c>
      <c r="H76" s="87"/>
      <c r="I76" s="7"/>
      <c r="J76" s="7"/>
      <c r="K76" s="8"/>
    </row>
    <row r="77" spans="1:17" ht="19" x14ac:dyDescent="0.25">
      <c r="A77" s="64"/>
      <c r="B77" s="63"/>
      <c r="C77" s="44"/>
      <c r="D77" s="23"/>
      <c r="E77" s="23"/>
      <c r="F77" s="44"/>
      <c r="G77" s="23"/>
      <c r="H77" s="23"/>
    </row>
    <row r="78" spans="1:17" ht="19" x14ac:dyDescent="0.25">
      <c r="F78" s="44"/>
      <c r="G78" s="23"/>
      <c r="H78" s="23"/>
    </row>
    <row r="79" spans="1:17" ht="20" thickBot="1" x14ac:dyDescent="0.3">
      <c r="F79" s="44"/>
      <c r="G79" s="23"/>
      <c r="H79" s="23"/>
    </row>
    <row r="80" spans="1:17" ht="19" x14ac:dyDescent="0.25">
      <c r="A80" s="89" t="s">
        <v>30</v>
      </c>
      <c r="B80" s="90"/>
      <c r="C80" s="90"/>
      <c r="D80" s="91"/>
      <c r="F80" s="23"/>
      <c r="G80" s="23"/>
      <c r="H80" s="23"/>
    </row>
    <row r="81" spans="1:8" ht="20" thickBot="1" x14ac:dyDescent="0.3">
      <c r="A81" s="84"/>
      <c r="B81" s="85"/>
      <c r="C81" s="37" t="s">
        <v>31</v>
      </c>
      <c r="D81" s="66"/>
      <c r="F81" s="23"/>
      <c r="G81" s="23"/>
      <c r="H81" s="23"/>
    </row>
    <row r="82" spans="1:8" ht="20" thickBot="1" x14ac:dyDescent="0.3">
      <c r="A82" s="88" t="s">
        <v>3</v>
      </c>
      <c r="B82" s="80"/>
      <c r="C82" s="16" t="s">
        <v>32</v>
      </c>
      <c r="D82" s="46" t="s">
        <v>33</v>
      </c>
      <c r="F82" s="23"/>
      <c r="G82" s="23"/>
      <c r="H82" s="23"/>
    </row>
    <row r="83" spans="1:8" ht="19" x14ac:dyDescent="0.25">
      <c r="A83" s="84" t="s">
        <v>4</v>
      </c>
      <c r="B83" s="85"/>
      <c r="C83" s="23">
        <f xml:space="preserve"> D73 - B73</f>
        <v>0.81440000000000001</v>
      </c>
      <c r="D83" s="5">
        <f>D73 - E73</f>
        <v>3.0000000000000027E-3</v>
      </c>
      <c r="F83" s="23"/>
      <c r="G83" s="23"/>
      <c r="H83" s="23"/>
    </row>
    <row r="84" spans="1:8" ht="19" x14ac:dyDescent="0.25">
      <c r="A84" s="84" t="s">
        <v>39</v>
      </c>
      <c r="B84" s="85"/>
      <c r="C84" s="23">
        <f>B74 - D74</f>
        <v>-0.81440000000000001</v>
      </c>
      <c r="D84" s="5">
        <f>E74 - D74</f>
        <v>9.299999999999975E-3</v>
      </c>
      <c r="E84" s="23"/>
      <c r="F84" s="23"/>
      <c r="G84" s="23"/>
      <c r="H84" s="23"/>
    </row>
    <row r="85" spans="1:8" ht="19" x14ac:dyDescent="0.25">
      <c r="A85" s="84" t="s">
        <v>40</v>
      </c>
      <c r="B85" s="85"/>
      <c r="C85" s="23">
        <f>D75 - B75</f>
        <v>0.81440000000000001</v>
      </c>
      <c r="D85" s="5">
        <f xml:space="preserve"> D75 - E75</f>
        <v>1.1299999999999977E-2</v>
      </c>
      <c r="E85" s="23"/>
      <c r="F85" s="23"/>
      <c r="G85" s="23"/>
      <c r="H85" s="23"/>
    </row>
    <row r="86" spans="1:8" ht="20" thickBot="1" x14ac:dyDescent="0.3">
      <c r="A86" s="86" t="s">
        <v>38</v>
      </c>
      <c r="B86" s="87"/>
      <c r="C86" s="7">
        <f xml:space="preserve"> B76 - D76</f>
        <v>-0.81440000000000001</v>
      </c>
      <c r="D86" s="8">
        <f xml:space="preserve"> E76 - D76</f>
        <v>7.4999999999999512E-3</v>
      </c>
    </row>
    <row r="87" spans="1:8" ht="19" x14ac:dyDescent="0.2">
      <c r="E87" s="65"/>
      <c r="F87" s="36"/>
      <c r="G87" s="36"/>
      <c r="H87" s="36"/>
    </row>
    <row r="88" spans="1:8" ht="20" thickBot="1" x14ac:dyDescent="0.3">
      <c r="E88" s="37"/>
      <c r="F88" s="37"/>
      <c r="G88" s="37"/>
      <c r="H88" s="37"/>
    </row>
    <row r="89" spans="1:8" ht="19" x14ac:dyDescent="0.25">
      <c r="A89" s="89" t="s">
        <v>30</v>
      </c>
      <c r="B89" s="90"/>
      <c r="C89" s="90"/>
      <c r="D89" s="91"/>
      <c r="E89" s="37"/>
      <c r="F89" s="37"/>
      <c r="G89" s="22"/>
      <c r="H89" s="22"/>
    </row>
    <row r="90" spans="1:8" ht="20" thickBot="1" x14ac:dyDescent="0.3">
      <c r="A90" s="84"/>
      <c r="B90" s="85"/>
      <c r="C90" s="37" t="s">
        <v>31</v>
      </c>
      <c r="D90" s="66"/>
      <c r="E90" s="23"/>
      <c r="F90" s="44"/>
      <c r="G90" s="23"/>
      <c r="H90" s="23"/>
    </row>
    <row r="91" spans="1:8" ht="20" thickBot="1" x14ac:dyDescent="0.3">
      <c r="A91" s="88" t="s">
        <v>3</v>
      </c>
      <c r="B91" s="80"/>
      <c r="C91" s="16" t="s">
        <v>32</v>
      </c>
      <c r="D91" s="46" t="s">
        <v>33</v>
      </c>
      <c r="E91" s="23"/>
      <c r="F91" s="44"/>
      <c r="G91" s="23"/>
      <c r="H91" s="23"/>
    </row>
    <row r="92" spans="1:8" ht="19" x14ac:dyDescent="0.25">
      <c r="A92" s="84" t="s">
        <v>9</v>
      </c>
      <c r="B92" s="85"/>
      <c r="C92" s="44"/>
      <c r="D92" s="57"/>
      <c r="E92" s="23"/>
      <c r="F92" s="44"/>
      <c r="G92" s="23"/>
      <c r="H92" s="23"/>
    </row>
    <row r="93" spans="1:8" ht="19" x14ac:dyDescent="0.25">
      <c r="A93" s="84" t="s">
        <v>57</v>
      </c>
      <c r="B93" s="85"/>
      <c r="C93" s="44"/>
      <c r="D93" s="57"/>
      <c r="E93" s="23"/>
      <c r="F93" s="44"/>
      <c r="G93" s="23"/>
      <c r="H93" s="23"/>
    </row>
    <row r="94" spans="1:8" ht="19" x14ac:dyDescent="0.2">
      <c r="A94" s="84" t="s">
        <v>44</v>
      </c>
      <c r="B94" s="85"/>
      <c r="C94" s="44"/>
      <c r="D94" s="57"/>
      <c r="E94" s="44"/>
      <c r="F94" s="44"/>
    </row>
    <row r="95" spans="1:8" ht="20" thickBot="1" x14ac:dyDescent="0.25">
      <c r="A95" s="86" t="s">
        <v>45</v>
      </c>
      <c r="B95" s="87"/>
      <c r="C95" s="45"/>
      <c r="D95" s="58"/>
      <c r="E95" s="44"/>
      <c r="F95" s="44"/>
    </row>
    <row r="96" spans="1:8" x14ac:dyDescent="0.2">
      <c r="C96" s="44"/>
      <c r="D96" s="44"/>
      <c r="E96" s="44"/>
      <c r="F96" s="44"/>
    </row>
    <row r="97" spans="3:6" x14ac:dyDescent="0.2">
      <c r="C97" s="44"/>
      <c r="D97" s="44"/>
      <c r="E97" s="44"/>
      <c r="F97" s="44"/>
    </row>
  </sheetData>
  <mergeCells count="112">
    <mergeCell ref="Q16:S16"/>
    <mergeCell ref="Q11:S11"/>
    <mergeCell ref="Q12:S12"/>
    <mergeCell ref="Q17:S17"/>
    <mergeCell ref="Q18:S18"/>
    <mergeCell ref="I1:J1"/>
    <mergeCell ref="A1:C1"/>
    <mergeCell ref="Q13:S13"/>
    <mergeCell ref="Q14:S14"/>
    <mergeCell ref="Q15:S15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2:I2"/>
    <mergeCell ref="G3:I3"/>
    <mergeCell ref="A46:D46"/>
    <mergeCell ref="A33:C33"/>
    <mergeCell ref="G35:H35"/>
    <mergeCell ref="G36:H36"/>
    <mergeCell ref="G37:H37"/>
    <mergeCell ref="G38:H38"/>
    <mergeCell ref="J18:K18"/>
    <mergeCell ref="J19:K19"/>
    <mergeCell ref="J20:K20"/>
    <mergeCell ref="J21:K21"/>
    <mergeCell ref="A48:B48"/>
    <mergeCell ref="G33:I33"/>
    <mergeCell ref="G34:H34"/>
    <mergeCell ref="A18:C18"/>
    <mergeCell ref="A35:B35"/>
    <mergeCell ref="A36:B36"/>
    <mergeCell ref="A37:B37"/>
    <mergeCell ref="A38:B38"/>
    <mergeCell ref="A34:B34"/>
    <mergeCell ref="J22:K22"/>
    <mergeCell ref="J23:K23"/>
    <mergeCell ref="J24:K24"/>
    <mergeCell ref="J25:K25"/>
    <mergeCell ref="J26:K26"/>
    <mergeCell ref="A54:B54"/>
    <mergeCell ref="A55:B55"/>
    <mergeCell ref="A56:B56"/>
    <mergeCell ref="A61:B61"/>
    <mergeCell ref="A62:B62"/>
    <mergeCell ref="A63:B63"/>
    <mergeCell ref="A64:B64"/>
    <mergeCell ref="A59:D59"/>
    <mergeCell ref="A49:B49"/>
    <mergeCell ref="A50:B50"/>
    <mergeCell ref="A51:B51"/>
    <mergeCell ref="A52:B52"/>
    <mergeCell ref="A53:B53"/>
    <mergeCell ref="P48:Q48"/>
    <mergeCell ref="P49:Q49"/>
    <mergeCell ref="P50:Q50"/>
    <mergeCell ref="P51:Q51"/>
    <mergeCell ref="P52:Q52"/>
    <mergeCell ref="P53:Q53"/>
    <mergeCell ref="P54:Q54"/>
    <mergeCell ref="P55:Q55"/>
    <mergeCell ref="P56:Q56"/>
    <mergeCell ref="A72:B72"/>
    <mergeCell ref="A73:B73"/>
    <mergeCell ref="A74:B74"/>
    <mergeCell ref="A75:B75"/>
    <mergeCell ref="A71:D71"/>
    <mergeCell ref="P63:Q63"/>
    <mergeCell ref="P64:Q64"/>
    <mergeCell ref="P65:Q65"/>
    <mergeCell ref="P66:Q66"/>
    <mergeCell ref="P67:Q67"/>
    <mergeCell ref="P68:Q68"/>
    <mergeCell ref="A69:B69"/>
    <mergeCell ref="P69:Q69"/>
    <mergeCell ref="A65:B65"/>
    <mergeCell ref="A66:B66"/>
    <mergeCell ref="A67:B67"/>
    <mergeCell ref="A68:B68"/>
    <mergeCell ref="M22:R41"/>
    <mergeCell ref="P61:Q61"/>
    <mergeCell ref="P62:Q62"/>
    <mergeCell ref="A92:B92"/>
    <mergeCell ref="A93:B93"/>
    <mergeCell ref="A94:B94"/>
    <mergeCell ref="A95:B95"/>
    <mergeCell ref="A81:B81"/>
    <mergeCell ref="A82:B82"/>
    <mergeCell ref="A89:D89"/>
    <mergeCell ref="A90:B90"/>
    <mergeCell ref="A91:B91"/>
    <mergeCell ref="A83:B83"/>
    <mergeCell ref="A84:B84"/>
    <mergeCell ref="A85:B85"/>
    <mergeCell ref="A86:B86"/>
    <mergeCell ref="A80:D80"/>
    <mergeCell ref="A76:B76"/>
    <mergeCell ref="G73:H73"/>
    <mergeCell ref="G74:H74"/>
    <mergeCell ref="G75:H75"/>
    <mergeCell ref="G76:H76"/>
    <mergeCell ref="G72:H72"/>
    <mergeCell ref="G71:J71"/>
  </mergeCells>
  <pageMargins left="0.7" right="0.7" top="0.75" bottom="0.75" header="0.3" footer="0.3"/>
  <pageSetup orientation="portrait" r:id="rId1"/>
  <ignoredErrors>
    <ignoredError sqref="N54:N56 N52:N53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7495-4866-A441-BD3F-AA2BD032587D}">
  <dimension ref="A2:Z94"/>
  <sheetViews>
    <sheetView tabSelected="1" topLeftCell="A5" workbookViewId="0">
      <selection activeCell="T95" sqref="T95"/>
    </sheetView>
  </sheetViews>
  <sheetFormatPr baseColWidth="10" defaultRowHeight="15" x14ac:dyDescent="0.2"/>
  <cols>
    <col min="3" max="3" width="14.5" customWidth="1"/>
    <col min="16" max="16" width="15.5" customWidth="1"/>
  </cols>
  <sheetData>
    <row r="2" spans="1:26" ht="21" x14ac:dyDescent="0.25">
      <c r="A2" s="125" t="s">
        <v>93</v>
      </c>
    </row>
    <row r="3" spans="1:26" ht="16" thickBot="1" x14ac:dyDescent="0.25"/>
    <row r="4" spans="1:26" ht="20" thickBot="1" x14ac:dyDescent="0.3">
      <c r="A4" s="93" t="s">
        <v>2</v>
      </c>
      <c r="B4" s="94"/>
      <c r="C4" s="118"/>
      <c r="D4" s="67"/>
      <c r="E4" s="67"/>
      <c r="F4" s="67"/>
      <c r="G4" s="69"/>
      <c r="H4" s="33"/>
      <c r="I4" s="33"/>
      <c r="J4" s="33"/>
      <c r="K4" s="33"/>
      <c r="L4" s="33"/>
      <c r="P4" s="107" t="s">
        <v>15</v>
      </c>
      <c r="Q4" s="115"/>
      <c r="R4" s="115"/>
      <c r="S4" s="51"/>
      <c r="T4" s="51"/>
      <c r="U4" s="51"/>
      <c r="V4" s="51"/>
      <c r="W4" s="51"/>
      <c r="X4" s="11"/>
      <c r="Y4" s="109"/>
      <c r="Z4" s="110"/>
    </row>
    <row r="5" spans="1:26" ht="20" thickBot="1" x14ac:dyDescent="0.3">
      <c r="A5" s="88" t="s">
        <v>5</v>
      </c>
      <c r="B5" s="80"/>
      <c r="C5" s="119"/>
      <c r="D5" s="68" t="s">
        <v>4</v>
      </c>
      <c r="E5" s="68" t="s">
        <v>39</v>
      </c>
      <c r="F5" s="15" t="s">
        <v>80</v>
      </c>
      <c r="G5" s="31" t="s">
        <v>38</v>
      </c>
      <c r="H5" s="33"/>
      <c r="I5" s="33"/>
      <c r="J5" s="42" t="s">
        <v>6</v>
      </c>
      <c r="K5" s="43" t="s">
        <v>7</v>
      </c>
      <c r="L5" s="48" t="s">
        <v>8</v>
      </c>
      <c r="P5" s="38"/>
      <c r="Q5" s="39"/>
      <c r="R5" s="39"/>
      <c r="S5" s="39"/>
      <c r="T5" s="39"/>
      <c r="U5" s="39" t="s">
        <v>16</v>
      </c>
      <c r="V5" s="39" t="s">
        <v>86</v>
      </c>
      <c r="W5" s="39" t="s">
        <v>87</v>
      </c>
      <c r="X5" s="39" t="s">
        <v>88</v>
      </c>
      <c r="Y5" s="111"/>
      <c r="Z5" s="111"/>
    </row>
    <row r="6" spans="1:26" ht="19" x14ac:dyDescent="0.25">
      <c r="A6" s="101" t="s">
        <v>41</v>
      </c>
      <c r="B6" s="102"/>
      <c r="C6" s="111"/>
      <c r="D6" s="18">
        <v>1137</v>
      </c>
      <c r="E6" s="18">
        <v>1.3808</v>
      </c>
      <c r="F6" s="18">
        <v>0.67613999999999996</v>
      </c>
      <c r="G6" s="49">
        <v>94.94</v>
      </c>
      <c r="H6" s="34"/>
      <c r="I6" s="39" t="s">
        <v>9</v>
      </c>
      <c r="J6" s="38">
        <v>41</v>
      </c>
      <c r="K6" s="39" t="s">
        <v>10</v>
      </c>
      <c r="L6" s="49">
        <f xml:space="preserve"> J6/(J6+J10)</f>
        <v>0.22527472527472528</v>
      </c>
      <c r="P6" s="38"/>
      <c r="Q6" s="39"/>
      <c r="R6" s="39"/>
      <c r="S6" s="39"/>
      <c r="T6" s="39"/>
      <c r="U6" s="39">
        <f xml:space="preserve"> L6</f>
        <v>0.22527472527472528</v>
      </c>
      <c r="V6" s="39">
        <f xml:space="preserve"> L7</f>
        <v>0.19886363636363635</v>
      </c>
      <c r="W6" s="39">
        <f xml:space="preserve"> L8</f>
        <v>0.15060240963855423</v>
      </c>
      <c r="X6" s="39">
        <f xml:space="preserve"> L9</f>
        <v>0.22099447513812154</v>
      </c>
      <c r="Y6" s="111"/>
      <c r="Z6" s="111"/>
    </row>
    <row r="7" spans="1:26" ht="20" thickBot="1" x14ac:dyDescent="0.3">
      <c r="A7" s="101" t="s">
        <v>82</v>
      </c>
      <c r="B7" s="102"/>
      <c r="C7" s="111"/>
      <c r="D7" s="18">
        <v>851.98</v>
      </c>
      <c r="E7" s="18">
        <v>1.3808</v>
      </c>
      <c r="F7" s="18">
        <v>0.67613999999999996</v>
      </c>
      <c r="G7" s="49">
        <v>94.94</v>
      </c>
      <c r="H7" s="34"/>
      <c r="I7" s="39" t="s">
        <v>43</v>
      </c>
      <c r="J7" s="38">
        <v>35</v>
      </c>
      <c r="K7" s="39" t="s">
        <v>46</v>
      </c>
      <c r="L7" s="49">
        <f xml:space="preserve"> J7/(J7+J10)</f>
        <v>0.19886363636363635</v>
      </c>
      <c r="P7" s="38"/>
      <c r="Q7" s="39"/>
      <c r="R7" s="39"/>
      <c r="S7" s="39"/>
      <c r="T7" s="39"/>
      <c r="U7" s="39" t="s">
        <v>17</v>
      </c>
      <c r="V7" s="39" t="s">
        <v>18</v>
      </c>
      <c r="W7" s="39" t="s">
        <v>89</v>
      </c>
      <c r="X7" s="39" t="s">
        <v>90</v>
      </c>
      <c r="Y7" s="111" t="s">
        <v>19</v>
      </c>
      <c r="Z7" s="111"/>
    </row>
    <row r="8" spans="1:26" ht="20" thickBot="1" x14ac:dyDescent="0.3">
      <c r="A8" s="101" t="s">
        <v>83</v>
      </c>
      <c r="B8" s="102"/>
      <c r="C8" s="111"/>
      <c r="D8" s="18">
        <v>1137</v>
      </c>
      <c r="E8" s="18">
        <v>2.5844</v>
      </c>
      <c r="F8" s="18">
        <v>0.67613999999999996</v>
      </c>
      <c r="G8" s="49">
        <v>94.94</v>
      </c>
      <c r="H8" s="34"/>
      <c r="I8" s="39" t="s">
        <v>44</v>
      </c>
      <c r="J8" s="38">
        <v>25</v>
      </c>
      <c r="K8" s="39" t="s">
        <v>47</v>
      </c>
      <c r="L8" s="49">
        <f xml:space="preserve"> J8/(J8+J10)</f>
        <v>0.15060240963855423</v>
      </c>
      <c r="P8" s="42" t="s">
        <v>3</v>
      </c>
      <c r="Q8" s="43" t="s">
        <v>4</v>
      </c>
      <c r="R8" s="43" t="s">
        <v>39</v>
      </c>
      <c r="S8" s="43" t="s">
        <v>80</v>
      </c>
      <c r="T8" s="43" t="s">
        <v>42</v>
      </c>
      <c r="U8" s="43" t="s">
        <v>20</v>
      </c>
      <c r="V8" s="43" t="s">
        <v>54</v>
      </c>
      <c r="W8" s="43" t="s">
        <v>55</v>
      </c>
      <c r="X8" s="43" t="s">
        <v>58</v>
      </c>
      <c r="Y8" s="88" t="s">
        <v>59</v>
      </c>
      <c r="Z8" s="81"/>
    </row>
    <row r="9" spans="1:26" ht="20" thickBot="1" x14ac:dyDescent="0.3">
      <c r="A9" s="101" t="s">
        <v>84</v>
      </c>
      <c r="B9" s="102"/>
      <c r="C9" s="111"/>
      <c r="D9" s="18">
        <v>1137</v>
      </c>
      <c r="E9" s="18">
        <v>1.3808</v>
      </c>
      <c r="F9" s="18">
        <v>0.98019999999999996</v>
      </c>
      <c r="G9" s="49">
        <v>94.94</v>
      </c>
      <c r="H9" s="34"/>
      <c r="I9" s="39" t="s">
        <v>45</v>
      </c>
      <c r="J9" s="40">
        <v>40</v>
      </c>
      <c r="K9" s="41" t="s">
        <v>48</v>
      </c>
      <c r="L9" s="50">
        <f xml:space="preserve"> J9/(J9+J10)</f>
        <v>0.22099447513812154</v>
      </c>
      <c r="P9" s="70" t="s">
        <v>34</v>
      </c>
      <c r="Q9" s="39">
        <v>851.98</v>
      </c>
      <c r="R9" s="39">
        <v>2.5844</v>
      </c>
      <c r="S9" s="39">
        <v>0.67678700000000003</v>
      </c>
      <c r="T9" s="49">
        <v>95.25</v>
      </c>
      <c r="U9" s="24">
        <f xml:space="preserve"> (Q9-MAX(Q9:Q12))/(MIN(Q9:Q12) - MAX(Q9:Q12))</f>
        <v>1</v>
      </c>
      <c r="V9" s="24">
        <f xml:space="preserve"> (R9-MIN(R9:R12))/(MAX(R9:R12) - MIN(R9:R12))</f>
        <v>1</v>
      </c>
      <c r="W9" s="24">
        <f t="shared" ref="W9:X9" si="0" xml:space="preserve"> (S9-MIN(S9:S12))/(MAX(S9:S12) - MIN(S9:S12))</f>
        <v>2.127869499441111E-3</v>
      </c>
      <c r="X9" s="24">
        <f t="shared" si="0"/>
        <v>1</v>
      </c>
      <c r="Y9" s="116">
        <f>U6*U9+V6*V9+W6*W9+X6*X9</f>
        <v>0.64545329905049531</v>
      </c>
      <c r="Z9" s="116"/>
    </row>
    <row r="10" spans="1:26" ht="20" thickBot="1" x14ac:dyDescent="0.3">
      <c r="A10" s="97" t="s">
        <v>85</v>
      </c>
      <c r="B10" s="98"/>
      <c r="C10" s="117"/>
      <c r="D10" s="19">
        <v>1137</v>
      </c>
      <c r="E10" s="19">
        <v>1.3808</v>
      </c>
      <c r="F10" s="19">
        <v>0.67613999999999996</v>
      </c>
      <c r="G10" s="50">
        <v>95.25</v>
      </c>
      <c r="I10" s="30" t="s">
        <v>11</v>
      </c>
      <c r="J10" s="30">
        <f>J6+J7+J8+J9</f>
        <v>141</v>
      </c>
      <c r="K10" s="39"/>
      <c r="L10" s="39"/>
      <c r="P10" s="38" t="s">
        <v>35</v>
      </c>
      <c r="Q10" s="39">
        <v>1137</v>
      </c>
      <c r="R10" s="39">
        <v>1.6652</v>
      </c>
      <c r="S10" s="39">
        <v>0.98019999999999996</v>
      </c>
      <c r="T10" s="49">
        <v>95.013999999999996</v>
      </c>
      <c r="U10" s="24">
        <f xml:space="preserve"> (Q10-MAX(Q9:Q12))/(MIN(Q9:Q12) - MAX(Q9:Q12))</f>
        <v>0</v>
      </c>
      <c r="V10" s="24">
        <f xml:space="preserve"> (R10-MIN(R9:R12))/(MAX(R9:R12) - MIN(R9:R12))</f>
        <v>0.23629112662013957</v>
      </c>
      <c r="W10" s="24">
        <f t="shared" ref="W10:X10" si="1" xml:space="preserve"> (S10-MIN(S9:S12))/(MAX(S9:S12) - MIN(S9:S12))</f>
        <v>1</v>
      </c>
      <c r="X10" s="24">
        <f t="shared" si="1"/>
        <v>0.23870967741934684</v>
      </c>
      <c r="Y10" s="111">
        <f>U6*U10+V6*V10+W6*W10+X6*X10</f>
        <v>0.25034564219037447</v>
      </c>
      <c r="Z10" s="111"/>
    </row>
    <row r="11" spans="1:26" ht="19" x14ac:dyDescent="0.25">
      <c r="A11" s="102"/>
      <c r="B11" s="102"/>
      <c r="C11" s="102"/>
      <c r="D11" s="39"/>
      <c r="E11" s="39"/>
      <c r="F11" s="39"/>
      <c r="G11" s="39"/>
      <c r="K11" s="34"/>
      <c r="L11" s="34"/>
      <c r="P11" s="38" t="s">
        <v>36</v>
      </c>
      <c r="Q11" s="39">
        <v>1044.7</v>
      </c>
      <c r="R11" s="39">
        <v>1.3808</v>
      </c>
      <c r="S11" s="39">
        <v>0.97887000000000002</v>
      </c>
      <c r="T11" s="49">
        <v>94.94</v>
      </c>
      <c r="U11" s="24">
        <f xml:space="preserve"> (Q11-MAX(Q9:Q12))/(MIN(Q9:Q12) - MAX(Q9:Q12))</f>
        <v>0.32383692372465078</v>
      </c>
      <c r="V11" s="24">
        <f xml:space="preserve"> (R11-MIN(R9:R12))/(MAX(R9:R12) - MIN(R9:R12))</f>
        <v>0</v>
      </c>
      <c r="W11" s="24">
        <f t="shared" ref="W11:X11" si="2" xml:space="preserve"> (S11-MIN(S9:S12))/(MAX(S9:S12) - MIN(S9:S12))</f>
        <v>0.99562586331645087</v>
      </c>
      <c r="X11" s="24">
        <f t="shared" si="2"/>
        <v>0</v>
      </c>
      <c r="Y11" s="111">
        <f>U6*U11+V6*V11+W6*W11+X6*X11</f>
        <v>0.22289592813980619</v>
      </c>
      <c r="Z11" s="111"/>
    </row>
    <row r="12" spans="1:26" ht="20" thickBot="1" x14ac:dyDescent="0.3">
      <c r="P12" s="40" t="s">
        <v>37</v>
      </c>
      <c r="Q12" s="41">
        <v>1136.5999999999999</v>
      </c>
      <c r="R12" s="41">
        <v>2.3614999999999999</v>
      </c>
      <c r="S12" s="41">
        <v>0.67613999999999996</v>
      </c>
      <c r="T12" s="50">
        <v>95.192999999999998</v>
      </c>
      <c r="U12" s="24">
        <f xml:space="preserve"> (Q12-MAX(Q9:Q12))/(MIN(Q9:Q12) - MAX(Q9:Q12))</f>
        <v>1.4034102869977228E-3</v>
      </c>
      <c r="V12" s="24">
        <f xml:space="preserve"> (R12-MIN(R9:R12))/(MAX(R9:R12) - MIN(R9:R12))</f>
        <v>0.81480558325024921</v>
      </c>
      <c r="W12" s="24">
        <f t="shared" ref="W12:X12" si="3" xml:space="preserve"> (S12-MIN(S9:S12))/(MAX(S9:S12) - MIN(S9:S12))</f>
        <v>0</v>
      </c>
      <c r="X12" s="24">
        <f t="shared" si="3"/>
        <v>0.81612903225805888</v>
      </c>
      <c r="Y12" s="117">
        <f>U6*U12+V6*V12+W6*W12+X6*X12</f>
        <v>0.34271136121024209</v>
      </c>
      <c r="Z12" s="117"/>
    </row>
    <row r="13" spans="1:26" ht="21" x14ac:dyDescent="0.25">
      <c r="A13" s="125" t="s">
        <v>94</v>
      </c>
    </row>
    <row r="14" spans="1:26" ht="16" thickBot="1" x14ac:dyDescent="0.25"/>
    <row r="15" spans="1:26" ht="20" thickBot="1" x14ac:dyDescent="0.3">
      <c r="A15" s="93" t="s">
        <v>2</v>
      </c>
      <c r="B15" s="94"/>
      <c r="C15" s="118"/>
      <c r="D15" s="67"/>
      <c r="E15" s="67"/>
      <c r="F15" s="67"/>
      <c r="G15" s="69"/>
      <c r="H15" s="33"/>
      <c r="I15" s="33"/>
      <c r="J15" s="33"/>
      <c r="K15" s="33"/>
      <c r="L15" s="33"/>
      <c r="P15" s="107" t="s">
        <v>15</v>
      </c>
      <c r="Q15" s="115"/>
      <c r="R15" s="115"/>
      <c r="S15" s="51"/>
      <c r="T15" s="51"/>
      <c r="U15" s="51"/>
      <c r="V15" s="51"/>
      <c r="W15" s="51"/>
      <c r="X15" s="11"/>
      <c r="Y15" s="109"/>
      <c r="Z15" s="110"/>
    </row>
    <row r="16" spans="1:26" ht="20" thickBot="1" x14ac:dyDescent="0.3">
      <c r="A16" s="88" t="s">
        <v>5</v>
      </c>
      <c r="B16" s="80"/>
      <c r="C16" s="119"/>
      <c r="D16" s="68" t="s">
        <v>4</v>
      </c>
      <c r="E16" s="68" t="s">
        <v>39</v>
      </c>
      <c r="F16" s="15" t="s">
        <v>80</v>
      </c>
      <c r="G16" s="31" t="s">
        <v>38</v>
      </c>
      <c r="H16" s="33"/>
      <c r="I16" s="33"/>
      <c r="J16" s="42" t="s">
        <v>6</v>
      </c>
      <c r="K16" s="43" t="s">
        <v>7</v>
      </c>
      <c r="L16" s="48" t="s">
        <v>8</v>
      </c>
      <c r="P16" s="38"/>
      <c r="Q16" s="39"/>
      <c r="R16" s="39"/>
      <c r="S16" s="39"/>
      <c r="T16" s="39"/>
      <c r="U16" s="39" t="s">
        <v>16</v>
      </c>
      <c r="V16" s="39" t="s">
        <v>86</v>
      </c>
      <c r="W16" s="39" t="s">
        <v>87</v>
      </c>
      <c r="X16" s="39" t="s">
        <v>88</v>
      </c>
      <c r="Y16" s="111"/>
      <c r="Z16" s="111"/>
    </row>
    <row r="17" spans="1:26" ht="19" x14ac:dyDescent="0.25">
      <c r="A17" s="101" t="s">
        <v>41</v>
      </c>
      <c r="B17" s="102"/>
      <c r="C17" s="111"/>
      <c r="D17" s="18">
        <v>1137</v>
      </c>
      <c r="E17" s="18">
        <v>1.3808</v>
      </c>
      <c r="F17" s="18">
        <v>0.67613999999999996</v>
      </c>
      <c r="G17" s="49">
        <v>94.94</v>
      </c>
      <c r="H17" s="34"/>
      <c r="I17" s="39" t="s">
        <v>9</v>
      </c>
      <c r="J17" s="38">
        <v>70</v>
      </c>
      <c r="K17" s="39" t="s">
        <v>10</v>
      </c>
      <c r="L17" s="49">
        <f xml:space="preserve"> J17/(J17+J21)</f>
        <v>0.29166666666666669</v>
      </c>
      <c r="P17" s="38"/>
      <c r="Q17" s="39"/>
      <c r="R17" s="39"/>
      <c r="S17" s="39"/>
      <c r="T17" s="39"/>
      <c r="U17" s="39">
        <f xml:space="preserve"> L17</f>
        <v>0.29166666666666669</v>
      </c>
      <c r="V17" s="39">
        <f xml:space="preserve"> L18</f>
        <v>0.17073170731707318</v>
      </c>
      <c r="W17" s="39">
        <f xml:space="preserve"> L19</f>
        <v>0.12820512820512819</v>
      </c>
      <c r="X17" s="39">
        <f xml:space="preserve"> L20</f>
        <v>0.19047619047619047</v>
      </c>
      <c r="Y17" s="111"/>
      <c r="Z17" s="111"/>
    </row>
    <row r="18" spans="1:26" ht="20" thickBot="1" x14ac:dyDescent="0.3">
      <c r="A18" s="101" t="s">
        <v>82</v>
      </c>
      <c r="B18" s="102"/>
      <c r="C18" s="111"/>
      <c r="D18" s="18">
        <v>851.98</v>
      </c>
      <c r="E18" s="18">
        <v>1.3808</v>
      </c>
      <c r="F18" s="18">
        <v>0.67613999999999996</v>
      </c>
      <c r="G18" s="49">
        <v>94.94</v>
      </c>
      <c r="H18" s="34"/>
      <c r="I18" s="39" t="s">
        <v>43</v>
      </c>
      <c r="J18" s="38">
        <v>35</v>
      </c>
      <c r="K18" s="39" t="s">
        <v>46</v>
      </c>
      <c r="L18" s="49">
        <f xml:space="preserve"> J18/(J18+J21)</f>
        <v>0.17073170731707318</v>
      </c>
      <c r="P18" s="38"/>
      <c r="Q18" s="39"/>
      <c r="R18" s="39"/>
      <c r="S18" s="39"/>
      <c r="T18" s="39"/>
      <c r="U18" s="39" t="s">
        <v>17</v>
      </c>
      <c r="V18" s="39" t="s">
        <v>18</v>
      </c>
      <c r="W18" s="39" t="s">
        <v>89</v>
      </c>
      <c r="X18" s="39" t="s">
        <v>90</v>
      </c>
      <c r="Y18" s="111" t="s">
        <v>19</v>
      </c>
      <c r="Z18" s="111"/>
    </row>
    <row r="19" spans="1:26" ht="20" thickBot="1" x14ac:dyDescent="0.3">
      <c r="A19" s="101" t="s">
        <v>83</v>
      </c>
      <c r="B19" s="102"/>
      <c r="C19" s="111"/>
      <c r="D19" s="18">
        <v>1137</v>
      </c>
      <c r="E19" s="18">
        <v>2.5844</v>
      </c>
      <c r="F19" s="18">
        <v>0.67613999999999996</v>
      </c>
      <c r="G19" s="49">
        <v>94.94</v>
      </c>
      <c r="H19" s="34"/>
      <c r="I19" s="39" t="s">
        <v>44</v>
      </c>
      <c r="J19" s="38">
        <v>25</v>
      </c>
      <c r="K19" s="39" t="s">
        <v>47</v>
      </c>
      <c r="L19" s="49">
        <f xml:space="preserve"> J19/(J19+J21)</f>
        <v>0.12820512820512819</v>
      </c>
      <c r="P19" s="42" t="s">
        <v>3</v>
      </c>
      <c r="Q19" s="43" t="s">
        <v>4</v>
      </c>
      <c r="R19" s="43" t="s">
        <v>39</v>
      </c>
      <c r="S19" s="43" t="s">
        <v>80</v>
      </c>
      <c r="T19" s="43" t="s">
        <v>42</v>
      </c>
      <c r="U19" s="43" t="s">
        <v>20</v>
      </c>
      <c r="V19" s="43" t="s">
        <v>54</v>
      </c>
      <c r="W19" s="43" t="s">
        <v>55</v>
      </c>
      <c r="X19" s="43" t="s">
        <v>58</v>
      </c>
      <c r="Y19" s="88" t="s">
        <v>59</v>
      </c>
      <c r="Z19" s="81"/>
    </row>
    <row r="20" spans="1:26" ht="20" thickBot="1" x14ac:dyDescent="0.3">
      <c r="A20" s="101" t="s">
        <v>84</v>
      </c>
      <c r="B20" s="102"/>
      <c r="C20" s="111"/>
      <c r="D20" s="18">
        <v>1137</v>
      </c>
      <c r="E20" s="18">
        <v>1.3808</v>
      </c>
      <c r="F20" s="18">
        <v>0.98019999999999996</v>
      </c>
      <c r="G20" s="49">
        <v>94.94</v>
      </c>
      <c r="H20" s="34"/>
      <c r="I20" s="39" t="s">
        <v>45</v>
      </c>
      <c r="J20" s="40">
        <v>40</v>
      </c>
      <c r="K20" s="41" t="s">
        <v>48</v>
      </c>
      <c r="L20" s="50">
        <f xml:space="preserve"> J20/(J20+J21)</f>
        <v>0.19047619047619047</v>
      </c>
      <c r="P20" s="70" t="s">
        <v>34</v>
      </c>
      <c r="Q20" s="39">
        <v>851.98</v>
      </c>
      <c r="R20" s="39">
        <v>2.5844</v>
      </c>
      <c r="S20" s="39">
        <v>0.67678700000000003</v>
      </c>
      <c r="T20" s="49">
        <v>95.25</v>
      </c>
      <c r="U20" s="24">
        <f xml:space="preserve"> (Q20-MAX(Q20:Q23))/(MIN(Q20:Q23) - MAX(Q20:Q23))</f>
        <v>1</v>
      </c>
      <c r="V20" s="24">
        <f xml:space="preserve"> (R20-MIN(R20:R23))/(MAX(R20:R23) - MIN(R20:R23))</f>
        <v>1</v>
      </c>
      <c r="W20" s="24">
        <f t="shared" ref="W20" si="4" xml:space="preserve"> (S20-MIN(S20:S23))/(MAX(S20:S23) - MIN(S20:S23))</f>
        <v>2.127869499441111E-3</v>
      </c>
      <c r="X20" s="24">
        <f t="shared" ref="X20" si="5" xml:space="preserve"> (T20-MIN(T20:T23))/(MAX(T20:T23) - MIN(T20:T23))</f>
        <v>1</v>
      </c>
      <c r="Y20" s="116">
        <f>U17*U20+V17*V20+W17*W20+X17*X20</f>
        <v>0.65314736824191</v>
      </c>
      <c r="Z20" s="116"/>
    </row>
    <row r="21" spans="1:26" ht="20" thickBot="1" x14ac:dyDescent="0.3">
      <c r="A21" s="97" t="s">
        <v>85</v>
      </c>
      <c r="B21" s="98"/>
      <c r="C21" s="117"/>
      <c r="D21" s="19">
        <v>1137</v>
      </c>
      <c r="E21" s="19">
        <v>1.3808</v>
      </c>
      <c r="F21" s="19">
        <v>0.67613999999999996</v>
      </c>
      <c r="G21" s="50">
        <v>95.25</v>
      </c>
      <c r="I21" s="30" t="s">
        <v>11</v>
      </c>
      <c r="J21" s="30">
        <f>J17+J18+J19+J20</f>
        <v>170</v>
      </c>
      <c r="K21" s="39"/>
      <c r="L21" s="39"/>
      <c r="P21" s="38" t="s">
        <v>35</v>
      </c>
      <c r="Q21" s="39">
        <v>1137</v>
      </c>
      <c r="R21" s="39">
        <v>1.6652</v>
      </c>
      <c r="S21" s="39">
        <v>0.98019999999999996</v>
      </c>
      <c r="T21" s="49">
        <v>95.013999999999996</v>
      </c>
      <c r="U21" s="24">
        <f xml:space="preserve"> (Q21-MAX(Q20:Q23))/(MIN(Q20:Q23) - MAX(Q20:Q23))</f>
        <v>0</v>
      </c>
      <c r="V21" s="24">
        <f xml:space="preserve"> (R21-MIN(R20:R23))/(MAX(R20:R23) - MIN(R20:R23))</f>
        <v>0.23629112662013957</v>
      </c>
      <c r="W21" s="24">
        <f t="shared" ref="W21" si="6" xml:space="preserve"> (S21-MIN(S20:S23))/(MAX(S20:S23) - MIN(S20:S23))</f>
        <v>1</v>
      </c>
      <c r="X21" s="24">
        <f t="shared" ref="X21" si="7" xml:space="preserve"> (T21-MIN(T20:T23))/(MAX(T20:T23) - MIN(T20:T23))</f>
        <v>0.23870967741934684</v>
      </c>
      <c r="Y21" s="111">
        <f>U17*U21+V17*V21+W17*W21+X17*X21</f>
        <v>0.21401602566149683</v>
      </c>
      <c r="Z21" s="111"/>
    </row>
    <row r="22" spans="1:26" ht="19" x14ac:dyDescent="0.25">
      <c r="A22" s="102"/>
      <c r="B22" s="102"/>
      <c r="C22" s="102"/>
      <c r="D22" s="39"/>
      <c r="E22" s="39"/>
      <c r="F22" s="39"/>
      <c r="G22" s="39"/>
      <c r="K22" s="34"/>
      <c r="L22" s="34"/>
      <c r="P22" s="38" t="s">
        <v>36</v>
      </c>
      <c r="Q22" s="39">
        <v>1044.7</v>
      </c>
      <c r="R22" s="39">
        <v>1.3808</v>
      </c>
      <c r="S22" s="39">
        <v>0.97887000000000002</v>
      </c>
      <c r="T22" s="49">
        <v>94.94</v>
      </c>
      <c r="U22" s="24">
        <f xml:space="preserve"> (Q22-MAX(Q20:Q23))/(MIN(Q20:Q23) - MAX(Q20:Q23))</f>
        <v>0.32383692372465078</v>
      </c>
      <c r="V22" s="24">
        <f xml:space="preserve"> (R22-MIN(R20:R23))/(MAX(R20:R23) - MIN(R20:R23))</f>
        <v>0</v>
      </c>
      <c r="W22" s="24">
        <f t="shared" ref="W22" si="8" xml:space="preserve"> (S22-MIN(S20:S23))/(MAX(S20:S23) - MIN(S20:S23))</f>
        <v>0.99562586331645087</v>
      </c>
      <c r="X22" s="24">
        <f t="shared" ref="X22" si="9" xml:space="preserve"> (T22-MIN(T20:T23))/(MAX(T20:T23) - MIN(T20:T23))</f>
        <v>0</v>
      </c>
      <c r="Y22" s="111">
        <f>U17*U22+V17*V22+W17*W22+X17*X22</f>
        <v>0.22209677753718349</v>
      </c>
      <c r="Z22" s="111"/>
    </row>
    <row r="23" spans="1:26" ht="20" thickBot="1" x14ac:dyDescent="0.3">
      <c r="P23" s="40" t="s">
        <v>37</v>
      </c>
      <c r="Q23" s="41">
        <v>1136.5999999999999</v>
      </c>
      <c r="R23" s="41">
        <v>2.3614999999999999</v>
      </c>
      <c r="S23" s="41">
        <v>0.67613999999999996</v>
      </c>
      <c r="T23" s="50">
        <v>95.192999999999998</v>
      </c>
      <c r="U23" s="24">
        <f xml:space="preserve"> (Q23-MAX(Q20:Q23))/(MIN(Q20:Q23) - MAX(Q20:Q23))</f>
        <v>1.4034102869977228E-3</v>
      </c>
      <c r="V23" s="24">
        <f xml:space="preserve"> (R23-MIN(R20:R23))/(MAX(R20:R23) - MIN(R20:R23))</f>
        <v>0.81480558325024921</v>
      </c>
      <c r="W23" s="24">
        <f t="shared" ref="W23" si="10" xml:space="preserve"> (S23-MIN(S20:S23))/(MAX(S20:S23) - MIN(S20:S23))</f>
        <v>0</v>
      </c>
      <c r="X23" s="24">
        <f t="shared" ref="X23" si="11" xml:space="preserve"> (T23-MIN(T20:T23))/(MAX(T20:T23) - MIN(T20:T23))</f>
        <v>0.81612903225805888</v>
      </c>
      <c r="Y23" s="117">
        <f>U17*U23+V17*V23+W17*W23+X17*X23</f>
        <v>0.29497562536170796</v>
      </c>
      <c r="Z23" s="117"/>
    </row>
    <row r="24" spans="1:26" ht="21" x14ac:dyDescent="0.25">
      <c r="A24" s="125" t="s">
        <v>95</v>
      </c>
    </row>
    <row r="25" spans="1:26" ht="16" thickBot="1" x14ac:dyDescent="0.25"/>
    <row r="26" spans="1:26" ht="20" thickBot="1" x14ac:dyDescent="0.3">
      <c r="A26" s="93" t="s">
        <v>2</v>
      </c>
      <c r="B26" s="94"/>
      <c r="C26" s="118"/>
      <c r="D26" s="67"/>
      <c r="E26" s="67"/>
      <c r="F26" s="67"/>
      <c r="G26" s="69"/>
      <c r="H26" s="33"/>
      <c r="I26" s="33"/>
      <c r="J26" s="33"/>
      <c r="K26" s="33"/>
      <c r="L26" s="33"/>
      <c r="P26" s="107" t="s">
        <v>15</v>
      </c>
      <c r="Q26" s="115"/>
      <c r="R26" s="115"/>
      <c r="S26" s="51"/>
      <c r="T26" s="51"/>
      <c r="U26" s="51"/>
      <c r="V26" s="51"/>
      <c r="W26" s="51"/>
      <c r="X26" s="11"/>
      <c r="Y26" s="109"/>
      <c r="Z26" s="110"/>
    </row>
    <row r="27" spans="1:26" ht="20" thickBot="1" x14ac:dyDescent="0.3">
      <c r="A27" s="88" t="s">
        <v>5</v>
      </c>
      <c r="B27" s="80"/>
      <c r="C27" s="119"/>
      <c r="D27" s="68" t="s">
        <v>4</v>
      </c>
      <c r="E27" s="68" t="s">
        <v>39</v>
      </c>
      <c r="F27" s="15" t="s">
        <v>80</v>
      </c>
      <c r="G27" s="31" t="s">
        <v>38</v>
      </c>
      <c r="H27" s="33"/>
      <c r="I27" s="33"/>
      <c r="J27" s="42" t="s">
        <v>6</v>
      </c>
      <c r="K27" s="43" t="s">
        <v>7</v>
      </c>
      <c r="L27" s="48" t="s">
        <v>8</v>
      </c>
      <c r="P27" s="38"/>
      <c r="Q27" s="39"/>
      <c r="R27" s="39"/>
      <c r="S27" s="39"/>
      <c r="T27" s="39"/>
      <c r="U27" s="39" t="s">
        <v>16</v>
      </c>
      <c r="V27" s="39" t="s">
        <v>86</v>
      </c>
      <c r="W27" s="39" t="s">
        <v>87</v>
      </c>
      <c r="X27" s="39" t="s">
        <v>88</v>
      </c>
      <c r="Y27" s="111"/>
      <c r="Z27" s="111"/>
    </row>
    <row r="28" spans="1:26" ht="19" x14ac:dyDescent="0.25">
      <c r="A28" s="101" t="s">
        <v>41</v>
      </c>
      <c r="B28" s="102"/>
      <c r="C28" s="111"/>
      <c r="D28" s="18">
        <v>1137</v>
      </c>
      <c r="E28" s="18">
        <v>1.3808</v>
      </c>
      <c r="F28" s="18">
        <v>0.67613999999999996</v>
      </c>
      <c r="G28" s="49">
        <v>94.94</v>
      </c>
      <c r="H28" s="34"/>
      <c r="I28" s="39" t="s">
        <v>9</v>
      </c>
      <c r="J28" s="38">
        <v>50</v>
      </c>
      <c r="K28" s="39" t="s">
        <v>10</v>
      </c>
      <c r="L28" s="49">
        <f xml:space="preserve"> J28/(J28+J32)</f>
        <v>0.26178010471204188</v>
      </c>
      <c r="P28" s="38"/>
      <c r="Q28" s="39"/>
      <c r="R28" s="39"/>
      <c r="S28" s="39"/>
      <c r="T28" s="39"/>
      <c r="U28" s="39">
        <f>L28</f>
        <v>0.26178010471204188</v>
      </c>
      <c r="V28" s="39">
        <f>L29</f>
        <v>0.15568862275449102</v>
      </c>
      <c r="W28" s="39">
        <f>L30</f>
        <v>0.15060240963855423</v>
      </c>
      <c r="X28" s="39">
        <f>L31</f>
        <v>0.22099447513812154</v>
      </c>
      <c r="Y28" s="111"/>
      <c r="Z28" s="111"/>
    </row>
    <row r="29" spans="1:26" ht="20" thickBot="1" x14ac:dyDescent="0.3">
      <c r="A29" s="101" t="s">
        <v>82</v>
      </c>
      <c r="B29" s="102"/>
      <c r="C29" s="111"/>
      <c r="D29" s="18">
        <v>851.98</v>
      </c>
      <c r="E29" s="18">
        <v>1.3808</v>
      </c>
      <c r="F29" s="18">
        <v>0.67613999999999996</v>
      </c>
      <c r="G29" s="49">
        <v>94.94</v>
      </c>
      <c r="H29" s="34"/>
      <c r="I29" s="39" t="s">
        <v>43</v>
      </c>
      <c r="J29" s="38">
        <v>26</v>
      </c>
      <c r="K29" s="39" t="s">
        <v>46</v>
      </c>
      <c r="L29" s="49">
        <f xml:space="preserve"> J29/(J29+J32)</f>
        <v>0.15568862275449102</v>
      </c>
      <c r="P29" s="38"/>
      <c r="Q29" s="39"/>
      <c r="R29" s="39"/>
      <c r="S29" s="39"/>
      <c r="T29" s="39"/>
      <c r="U29" s="39" t="s">
        <v>17</v>
      </c>
      <c r="V29" s="39" t="s">
        <v>18</v>
      </c>
      <c r="W29" s="39" t="s">
        <v>89</v>
      </c>
      <c r="X29" s="39" t="s">
        <v>90</v>
      </c>
      <c r="Y29" s="111" t="s">
        <v>19</v>
      </c>
      <c r="Z29" s="111"/>
    </row>
    <row r="30" spans="1:26" ht="20" thickBot="1" x14ac:dyDescent="0.3">
      <c r="A30" s="101" t="s">
        <v>83</v>
      </c>
      <c r="B30" s="102"/>
      <c r="C30" s="111"/>
      <c r="D30" s="18">
        <v>1137</v>
      </c>
      <c r="E30" s="18">
        <v>2.5844</v>
      </c>
      <c r="F30" s="18">
        <v>0.67613999999999996</v>
      </c>
      <c r="G30" s="49">
        <v>94.94</v>
      </c>
      <c r="H30" s="34"/>
      <c r="I30" s="39" t="s">
        <v>44</v>
      </c>
      <c r="J30" s="38">
        <v>25</v>
      </c>
      <c r="K30" s="39" t="s">
        <v>47</v>
      </c>
      <c r="L30" s="49">
        <f xml:space="preserve"> J30/(J30+J32)</f>
        <v>0.15060240963855423</v>
      </c>
      <c r="P30" s="42" t="s">
        <v>3</v>
      </c>
      <c r="Q30" s="43" t="s">
        <v>4</v>
      </c>
      <c r="R30" s="43" t="s">
        <v>39</v>
      </c>
      <c r="S30" s="43" t="s">
        <v>80</v>
      </c>
      <c r="T30" s="43" t="s">
        <v>42</v>
      </c>
      <c r="U30" s="43" t="s">
        <v>20</v>
      </c>
      <c r="V30" s="43" t="s">
        <v>54</v>
      </c>
      <c r="W30" s="43" t="s">
        <v>55</v>
      </c>
      <c r="X30" s="43" t="s">
        <v>58</v>
      </c>
      <c r="Y30" s="88" t="s">
        <v>59</v>
      </c>
      <c r="Z30" s="81"/>
    </row>
    <row r="31" spans="1:26" ht="20" thickBot="1" x14ac:dyDescent="0.3">
      <c r="A31" s="101" t="s">
        <v>84</v>
      </c>
      <c r="B31" s="102"/>
      <c r="C31" s="111"/>
      <c r="D31" s="18">
        <v>1137</v>
      </c>
      <c r="E31" s="18">
        <v>1.3808</v>
      </c>
      <c r="F31" s="18">
        <v>0.98019999999999996</v>
      </c>
      <c r="G31" s="49">
        <v>94.94</v>
      </c>
      <c r="H31" s="34"/>
      <c r="I31" s="39" t="s">
        <v>45</v>
      </c>
      <c r="J31" s="40">
        <v>40</v>
      </c>
      <c r="K31" s="41" t="s">
        <v>48</v>
      </c>
      <c r="L31" s="50">
        <f xml:space="preserve"> J31/(J31+J32)</f>
        <v>0.22099447513812154</v>
      </c>
      <c r="P31" s="70" t="s">
        <v>34</v>
      </c>
      <c r="Q31" s="39">
        <v>851.98</v>
      </c>
      <c r="R31" s="39">
        <v>2.5844</v>
      </c>
      <c r="S31" s="39">
        <v>0.67678700000000003</v>
      </c>
      <c r="T31" s="49">
        <v>95.25</v>
      </c>
      <c r="U31" s="24">
        <f xml:space="preserve"> (Q31-MAX(Q31:Q34))/(MIN(Q31:Q34) - MAX(Q31:Q34))</f>
        <v>1</v>
      </c>
      <c r="V31" s="24">
        <f xml:space="preserve"> (R31-MIN(R31:R34))/(MAX(R31:R34) - MIN(R31:R34))</f>
        <v>1</v>
      </c>
      <c r="W31" s="24">
        <f t="shared" ref="W31" si="12" xml:space="preserve"> (S31-MIN(S31:S34))/(MAX(S31:S34) - MIN(S31:S34))</f>
        <v>2.127869499441111E-3</v>
      </c>
      <c r="X31" s="24">
        <f t="shared" ref="X31" si="13" xml:space="preserve"> (T31-MIN(T31:T34))/(MAX(T31:T34) - MIN(T31:T34))</f>
        <v>1</v>
      </c>
      <c r="Y31" s="116">
        <f>U28*U31+V28*V31+W28*W31+X28*X31</f>
        <v>0.63878366487866667</v>
      </c>
      <c r="Z31" s="116"/>
    </row>
    <row r="32" spans="1:26" ht="20" thickBot="1" x14ac:dyDescent="0.3">
      <c r="A32" s="97" t="s">
        <v>85</v>
      </c>
      <c r="B32" s="98"/>
      <c r="C32" s="117"/>
      <c r="D32" s="19">
        <v>1137</v>
      </c>
      <c r="E32" s="19">
        <v>1.3808</v>
      </c>
      <c r="F32" s="19">
        <v>0.67613999999999996</v>
      </c>
      <c r="G32" s="50">
        <v>95.25</v>
      </c>
      <c r="I32" s="30" t="s">
        <v>11</v>
      </c>
      <c r="J32" s="30">
        <f>J28+J29+J30+J31</f>
        <v>141</v>
      </c>
      <c r="K32" s="39"/>
      <c r="L32" s="39"/>
      <c r="P32" s="38" t="s">
        <v>35</v>
      </c>
      <c r="Q32" s="39">
        <v>1137</v>
      </c>
      <c r="R32" s="39">
        <v>1.6652</v>
      </c>
      <c r="S32" s="39">
        <v>0.98019999999999996</v>
      </c>
      <c r="T32" s="49">
        <v>95.013999999999996</v>
      </c>
      <c r="U32" s="24">
        <f xml:space="preserve"> (Q32-MAX(Q31:Q34))/(MIN(Q31:Q34) - MAX(Q31:Q34))</f>
        <v>0</v>
      </c>
      <c r="V32" s="24">
        <f xml:space="preserve"> (R32-MIN(R31:R34))/(MAX(R31:R34) - MIN(R31:R34))</f>
        <v>0.23629112662013957</v>
      </c>
      <c r="W32" s="24">
        <f t="shared" ref="W32" si="14" xml:space="preserve"> (S32-MIN(S31:S34))/(MAX(S31:S34) - MIN(S31:S34))</f>
        <v>1</v>
      </c>
      <c r="X32" s="24">
        <f t="shared" ref="X32" si="15" xml:space="preserve"> (T32-MIN(T31:T34))/(MAX(T31:T34) - MIN(T31:T34))</f>
        <v>0.23870967741934684</v>
      </c>
      <c r="Y32" s="111">
        <f>U28*U32+V28*V32+W28*W32+X28*X32</f>
        <v>0.24014376958282968</v>
      </c>
      <c r="Z32" s="111"/>
    </row>
    <row r="33" spans="1:26" ht="19" x14ac:dyDescent="0.25">
      <c r="A33" s="102"/>
      <c r="B33" s="102"/>
      <c r="C33" s="102"/>
      <c r="D33" s="39"/>
      <c r="E33" s="39"/>
      <c r="F33" s="39"/>
      <c r="G33" s="39"/>
      <c r="K33" s="34"/>
      <c r="L33" s="34"/>
      <c r="P33" s="38" t="s">
        <v>36</v>
      </c>
      <c r="Q33" s="39">
        <v>1044.7</v>
      </c>
      <c r="R33" s="39">
        <v>1.3808</v>
      </c>
      <c r="S33" s="39">
        <v>0.97887000000000002</v>
      </c>
      <c r="T33" s="49">
        <v>94.94</v>
      </c>
      <c r="U33" s="24">
        <f xml:space="preserve"> (Q33-MAX(Q31:Q34))/(MIN(Q31:Q34) - MAX(Q31:Q34))</f>
        <v>0.32383692372465078</v>
      </c>
      <c r="V33" s="24">
        <f xml:space="preserve"> (R33-MIN(R31:R34))/(MAX(R31:R34) - MIN(R31:R34))</f>
        <v>0</v>
      </c>
      <c r="W33" s="24">
        <f t="shared" ref="W33" si="16" xml:space="preserve"> (S33-MIN(S31:S34))/(MAX(S31:S34) - MIN(S31:S34))</f>
        <v>0.99562586331645087</v>
      </c>
      <c r="X33" s="24">
        <f t="shared" ref="X33" si="17" xml:space="preserve"> (T33-MIN(T31:T34))/(MAX(T31:T34) - MIN(T31:T34))</f>
        <v>0</v>
      </c>
      <c r="Y33" s="111">
        <f>U28*U33+V28*V33+W28*W33+X28*X33</f>
        <v>0.23471771791618792</v>
      </c>
      <c r="Z33" s="111"/>
    </row>
    <row r="34" spans="1:26" ht="20" thickBot="1" x14ac:dyDescent="0.3">
      <c r="P34" s="40" t="s">
        <v>37</v>
      </c>
      <c r="Q34" s="41">
        <v>1136.5999999999999</v>
      </c>
      <c r="R34" s="41">
        <v>2.3614999999999999</v>
      </c>
      <c r="S34" s="41">
        <v>0.67613999999999996</v>
      </c>
      <c r="T34" s="50">
        <v>95.192999999999998</v>
      </c>
      <c r="U34" s="24">
        <f xml:space="preserve"> (Q34-MAX(Q31:Q34))/(MIN(Q31:Q34) - MAX(Q31:Q34))</f>
        <v>1.4034102869977228E-3</v>
      </c>
      <c r="V34" s="24">
        <f xml:space="preserve"> (R34-MIN(R31:R34))/(MAX(R31:R34) - MIN(R31:R34))</f>
        <v>0.81480558325024921</v>
      </c>
      <c r="W34" s="24">
        <f t="shared" ref="W34" si="18" xml:space="preserve"> (S34-MIN(S31:S34))/(MAX(S31:S34) - MIN(S31:S34))</f>
        <v>0</v>
      </c>
      <c r="X34" s="24">
        <f t="shared" ref="X34" si="19" xml:space="preserve"> (T34-MIN(T31:T34))/(MAX(T31:T34) - MIN(T31:T34))</f>
        <v>0.81612903225805888</v>
      </c>
      <c r="Y34" s="117">
        <f>U28*U34+V28*V34+W28*W34+X28*X34</f>
        <v>0.30758335108963808</v>
      </c>
      <c r="Z34" s="117"/>
    </row>
    <row r="36" spans="1:26" ht="21" x14ac:dyDescent="0.25">
      <c r="A36" s="126" t="s">
        <v>96</v>
      </c>
    </row>
    <row r="37" spans="1:26" ht="16" thickBot="1" x14ac:dyDescent="0.25"/>
    <row r="38" spans="1:26" ht="20" thickBot="1" x14ac:dyDescent="0.3">
      <c r="A38" s="93" t="s">
        <v>2</v>
      </c>
      <c r="B38" s="94"/>
      <c r="C38" s="118"/>
      <c r="D38" s="67"/>
      <c r="E38" s="67"/>
      <c r="F38" s="67"/>
      <c r="G38" s="69"/>
      <c r="H38" s="33"/>
      <c r="I38" s="33"/>
      <c r="J38" s="33"/>
      <c r="K38" s="33"/>
      <c r="L38" s="33"/>
      <c r="P38" s="107" t="s">
        <v>15</v>
      </c>
      <c r="Q38" s="115"/>
      <c r="R38" s="115"/>
      <c r="S38" s="51"/>
      <c r="T38" s="51"/>
      <c r="U38" s="51"/>
      <c r="V38" s="51"/>
      <c r="W38" s="51"/>
      <c r="X38" s="11"/>
      <c r="Y38" s="109"/>
      <c r="Z38" s="110"/>
    </row>
    <row r="39" spans="1:26" ht="20" thickBot="1" x14ac:dyDescent="0.3">
      <c r="A39" s="88" t="s">
        <v>5</v>
      </c>
      <c r="B39" s="80"/>
      <c r="C39" s="119"/>
      <c r="D39" s="68" t="s">
        <v>4</v>
      </c>
      <c r="E39" s="68" t="s">
        <v>39</v>
      </c>
      <c r="F39" s="15" t="s">
        <v>80</v>
      </c>
      <c r="G39" s="31" t="s">
        <v>38</v>
      </c>
      <c r="H39" s="33"/>
      <c r="I39" s="33"/>
      <c r="J39" s="42" t="s">
        <v>6</v>
      </c>
      <c r="K39" s="43" t="s">
        <v>7</v>
      </c>
      <c r="L39" s="48" t="s">
        <v>8</v>
      </c>
      <c r="P39" s="38"/>
      <c r="Q39" s="39"/>
      <c r="R39" s="39"/>
      <c r="S39" s="39"/>
      <c r="T39" s="39"/>
      <c r="U39" s="39" t="s">
        <v>16</v>
      </c>
      <c r="V39" s="39" t="s">
        <v>86</v>
      </c>
      <c r="W39" s="39" t="s">
        <v>87</v>
      </c>
      <c r="X39" s="39" t="s">
        <v>88</v>
      </c>
      <c r="Y39" s="111"/>
      <c r="Z39" s="111"/>
    </row>
    <row r="40" spans="1:26" ht="19" x14ac:dyDescent="0.25">
      <c r="A40" s="101" t="s">
        <v>41</v>
      </c>
      <c r="B40" s="102"/>
      <c r="C40" s="111"/>
      <c r="D40" s="18">
        <v>1137</v>
      </c>
      <c r="E40" s="18">
        <v>1.3808</v>
      </c>
      <c r="F40" s="18">
        <v>0.67613999999999996</v>
      </c>
      <c r="G40" s="49">
        <v>94.94</v>
      </c>
      <c r="H40" s="34"/>
      <c r="I40" s="39" t="s">
        <v>9</v>
      </c>
      <c r="J40" s="38">
        <v>50</v>
      </c>
      <c r="K40" s="39" t="s">
        <v>10</v>
      </c>
      <c r="L40" s="49">
        <f xml:space="preserve"> J40/(J40+J44)</f>
        <v>0.24509803921568626</v>
      </c>
      <c r="P40" s="38"/>
      <c r="Q40" s="39"/>
      <c r="R40" s="39"/>
      <c r="S40" s="39"/>
      <c r="T40" s="39"/>
      <c r="U40" s="39">
        <f>L40</f>
        <v>0.24509803921568626</v>
      </c>
      <c r="V40" s="39">
        <f>L41</f>
        <v>0.20207253886010362</v>
      </c>
      <c r="W40" s="39">
        <f>L42</f>
        <v>0.13966480446927373</v>
      </c>
      <c r="X40" s="39">
        <f>L43</f>
        <v>0.20618556701030927</v>
      </c>
      <c r="Y40" s="111"/>
      <c r="Z40" s="111"/>
    </row>
    <row r="41" spans="1:26" ht="20" thickBot="1" x14ac:dyDescent="0.3">
      <c r="A41" s="101" t="s">
        <v>82</v>
      </c>
      <c r="B41" s="102"/>
      <c r="C41" s="111"/>
      <c r="D41" s="18">
        <v>851.98</v>
      </c>
      <c r="E41" s="18">
        <v>1.3808</v>
      </c>
      <c r="F41" s="18">
        <v>0.67613999999999996</v>
      </c>
      <c r="G41" s="49">
        <v>94.94</v>
      </c>
      <c r="H41" s="34"/>
      <c r="I41" s="39" t="s">
        <v>43</v>
      </c>
      <c r="J41" s="38">
        <v>39</v>
      </c>
      <c r="K41" s="39" t="s">
        <v>46</v>
      </c>
      <c r="L41" s="49">
        <f xml:space="preserve"> J41/(J41+J44)</f>
        <v>0.20207253886010362</v>
      </c>
      <c r="P41" s="38"/>
      <c r="Q41" s="39"/>
      <c r="R41" s="39"/>
      <c r="S41" s="39"/>
      <c r="T41" s="39"/>
      <c r="U41" s="39" t="s">
        <v>17</v>
      </c>
      <c r="V41" s="39" t="s">
        <v>18</v>
      </c>
      <c r="W41" s="39" t="s">
        <v>89</v>
      </c>
      <c r="X41" s="39" t="s">
        <v>90</v>
      </c>
      <c r="Y41" s="111" t="s">
        <v>19</v>
      </c>
      <c r="Z41" s="111"/>
    </row>
    <row r="42" spans="1:26" ht="20" thickBot="1" x14ac:dyDescent="0.3">
      <c r="A42" s="101" t="s">
        <v>83</v>
      </c>
      <c r="B42" s="102"/>
      <c r="C42" s="111"/>
      <c r="D42" s="18">
        <v>1137</v>
      </c>
      <c r="E42" s="18">
        <v>2.5844</v>
      </c>
      <c r="F42" s="18">
        <v>0.67613999999999996</v>
      </c>
      <c r="G42" s="49">
        <v>94.94</v>
      </c>
      <c r="H42" s="34"/>
      <c r="I42" s="39" t="s">
        <v>44</v>
      </c>
      <c r="J42" s="38">
        <v>25</v>
      </c>
      <c r="K42" s="39" t="s">
        <v>47</v>
      </c>
      <c r="L42" s="49">
        <f xml:space="preserve"> J42/(J42+J44)</f>
        <v>0.13966480446927373</v>
      </c>
      <c r="P42" s="42" t="s">
        <v>3</v>
      </c>
      <c r="Q42" s="43" t="s">
        <v>4</v>
      </c>
      <c r="R42" s="43" t="s">
        <v>39</v>
      </c>
      <c r="S42" s="43" t="s">
        <v>80</v>
      </c>
      <c r="T42" s="43" t="s">
        <v>42</v>
      </c>
      <c r="U42" s="43" t="s">
        <v>20</v>
      </c>
      <c r="V42" s="43" t="s">
        <v>54</v>
      </c>
      <c r="W42" s="43" t="s">
        <v>55</v>
      </c>
      <c r="X42" s="43" t="s">
        <v>58</v>
      </c>
      <c r="Y42" s="88" t="s">
        <v>59</v>
      </c>
      <c r="Z42" s="81"/>
    </row>
    <row r="43" spans="1:26" ht="20" thickBot="1" x14ac:dyDescent="0.3">
      <c r="A43" s="101" t="s">
        <v>84</v>
      </c>
      <c r="B43" s="102"/>
      <c r="C43" s="111"/>
      <c r="D43" s="18">
        <v>1137</v>
      </c>
      <c r="E43" s="18">
        <v>1.3808</v>
      </c>
      <c r="F43" s="18">
        <v>0.98019999999999996</v>
      </c>
      <c r="G43" s="49">
        <v>94.94</v>
      </c>
      <c r="H43" s="34"/>
      <c r="I43" s="39" t="s">
        <v>45</v>
      </c>
      <c r="J43" s="40">
        <v>40</v>
      </c>
      <c r="K43" s="41" t="s">
        <v>48</v>
      </c>
      <c r="L43" s="50">
        <f xml:space="preserve"> J43/(J43+J44)</f>
        <v>0.20618556701030927</v>
      </c>
      <c r="P43" s="70" t="s">
        <v>34</v>
      </c>
      <c r="Q43" s="39">
        <v>851.98</v>
      </c>
      <c r="R43" s="39">
        <v>2.5844</v>
      </c>
      <c r="S43" s="39">
        <v>0.67678700000000003</v>
      </c>
      <c r="T43" s="49">
        <v>95.25</v>
      </c>
      <c r="U43" s="24">
        <f xml:space="preserve"> (Q43-MAX(Q43:Q46))/(MIN(Q43:Q46) - MAX(Q43:Q46))</f>
        <v>1</v>
      </c>
      <c r="V43" s="24">
        <f xml:space="preserve"> (R43-MIN(R43:R46))/(MAX(R43:R46) - MIN(R43:R46))</f>
        <v>1</v>
      </c>
      <c r="W43" s="24">
        <f t="shared" ref="W43" si="20" xml:space="preserve"> (S43-MIN(S43:S46))/(MAX(S43:S46) - MIN(S43:S46))</f>
        <v>2.127869499441111E-3</v>
      </c>
      <c r="X43" s="24">
        <f t="shared" ref="X43" si="21" xml:space="preserve"> (T43-MIN(T43:T46))/(MAX(T43:T46) - MIN(T43:T46))</f>
        <v>1</v>
      </c>
      <c r="Y43" s="116">
        <f>U40*U43+V40*V43+W40*W43+X40*X43</f>
        <v>0.65365333356367472</v>
      </c>
      <c r="Z43" s="116"/>
    </row>
    <row r="44" spans="1:26" ht="20" thickBot="1" x14ac:dyDescent="0.3">
      <c r="A44" s="97" t="s">
        <v>85</v>
      </c>
      <c r="B44" s="98"/>
      <c r="C44" s="117"/>
      <c r="D44" s="19">
        <v>1137</v>
      </c>
      <c r="E44" s="19">
        <v>1.3808</v>
      </c>
      <c r="F44" s="19">
        <v>0.67613999999999996</v>
      </c>
      <c r="G44" s="50">
        <v>95.25</v>
      </c>
      <c r="I44" s="30" t="s">
        <v>11</v>
      </c>
      <c r="J44" s="30">
        <f>J40+J41+J42+J43</f>
        <v>154</v>
      </c>
      <c r="K44" s="39"/>
      <c r="L44" s="39"/>
      <c r="P44" s="38" t="s">
        <v>35</v>
      </c>
      <c r="Q44" s="39">
        <v>1137</v>
      </c>
      <c r="R44" s="39">
        <v>1.6652</v>
      </c>
      <c r="S44" s="39">
        <v>0.98019999999999996</v>
      </c>
      <c r="T44" s="49">
        <v>95.013999999999996</v>
      </c>
      <c r="U44" s="24">
        <f xml:space="preserve"> (Q44-MAX(Q43:Q46))/(MIN(Q43:Q46) - MAX(Q43:Q46))</f>
        <v>0</v>
      </c>
      <c r="V44" s="24">
        <f xml:space="preserve"> (R44-MIN(R43:R46))/(MAX(R43:R46) - MIN(R43:R46))</f>
        <v>0.23629112662013957</v>
      </c>
      <c r="W44" s="24">
        <f t="shared" ref="W44" si="22" xml:space="preserve"> (S44-MIN(S43:S46))/(MAX(S43:S46) - MIN(S43:S46))</f>
        <v>1</v>
      </c>
      <c r="X44" s="24">
        <f t="shared" ref="X44" si="23" xml:space="preserve"> (T44-MIN(T43:T46))/(MAX(T43:T46) - MIN(T43:T46))</f>
        <v>0.23870967741934684</v>
      </c>
      <c r="Y44" s="111">
        <f>U40*U44+V40*V44+W40*W44+X40*X44</f>
        <v>0.23663124252507559</v>
      </c>
      <c r="Z44" s="111"/>
    </row>
    <row r="45" spans="1:26" ht="19" x14ac:dyDescent="0.25">
      <c r="A45" s="102"/>
      <c r="B45" s="102"/>
      <c r="C45" s="102"/>
      <c r="D45" s="39"/>
      <c r="E45" s="39"/>
      <c r="F45" s="39"/>
      <c r="G45" s="39"/>
      <c r="K45" s="34"/>
      <c r="L45" s="34"/>
      <c r="P45" s="38" t="s">
        <v>36</v>
      </c>
      <c r="Q45" s="39">
        <v>1044.7</v>
      </c>
      <c r="R45" s="39">
        <v>1.3808</v>
      </c>
      <c r="S45" s="39">
        <v>0.97887000000000002</v>
      </c>
      <c r="T45" s="49">
        <v>94.94</v>
      </c>
      <c r="U45" s="24">
        <f xml:space="preserve"> (Q45-MAX(Q43:Q46))/(MIN(Q43:Q46) - MAX(Q43:Q46))</f>
        <v>0.32383692372465078</v>
      </c>
      <c r="V45" s="24">
        <f xml:space="preserve"> (R45-MIN(R43:R46))/(MAX(R43:R46) - MIN(R43:R46))</f>
        <v>0</v>
      </c>
      <c r="W45" s="24">
        <f t="shared" ref="W45" si="24" xml:space="preserve"> (S45-MIN(S43:S46))/(MAX(S43:S46) - MIN(S43:S46))</f>
        <v>0.99562586331645087</v>
      </c>
      <c r="X45" s="24">
        <f t="shared" ref="X45" si="25" xml:space="preserve"> (T45-MIN(T43:T46))/(MAX(T43:T46) - MIN(T43:T46))</f>
        <v>0</v>
      </c>
      <c r="Y45" s="111">
        <f>U40*U45+V40*V45+W40*W45+X40*X45</f>
        <v>0.21842568655519562</v>
      </c>
      <c r="Z45" s="111"/>
    </row>
    <row r="46" spans="1:26" ht="20" thickBot="1" x14ac:dyDescent="0.3">
      <c r="P46" s="40" t="s">
        <v>37</v>
      </c>
      <c r="Q46" s="41">
        <v>1136.5999999999999</v>
      </c>
      <c r="R46" s="41">
        <v>2.3614999999999999</v>
      </c>
      <c r="S46" s="41">
        <v>0.67613999999999996</v>
      </c>
      <c r="T46" s="50">
        <v>95.192999999999998</v>
      </c>
      <c r="U46" s="24">
        <f xml:space="preserve"> (Q46-MAX(Q43:Q46))/(MIN(Q43:Q46) - MAX(Q43:Q46))</f>
        <v>1.4034102869977228E-3</v>
      </c>
      <c r="V46" s="24">
        <f xml:space="preserve"> (R46-MIN(R43:R46))/(MAX(R43:R46) - MIN(R43:R46))</f>
        <v>0.81480558325024921</v>
      </c>
      <c r="W46" s="24">
        <f t="shared" ref="W46" si="26" xml:space="preserve"> (S46-MIN(S43:S46))/(MAX(S43:S46) - MIN(S43:S46))</f>
        <v>0</v>
      </c>
      <c r="X46" s="24">
        <f t="shared" ref="X46" si="27" xml:space="preserve"> (T46-MIN(T43:T46))/(MAX(T43:T46) - MIN(T43:T46))</f>
        <v>0.81612903225805888</v>
      </c>
      <c r="Y46" s="117">
        <f>U40*U46+V40*V46+W40*W46+X40*X46</f>
        <v>0.33326783326402654</v>
      </c>
      <c r="Z46" s="117"/>
    </row>
    <row r="47" spans="1:26" ht="21" x14ac:dyDescent="0.25">
      <c r="A47" s="126" t="s">
        <v>97</v>
      </c>
    </row>
    <row r="48" spans="1:26" ht="16" thickBot="1" x14ac:dyDescent="0.25"/>
    <row r="49" spans="1:26" ht="20" thickBot="1" x14ac:dyDescent="0.3">
      <c r="A49" s="93" t="s">
        <v>2</v>
      </c>
      <c r="B49" s="94"/>
      <c r="C49" s="118"/>
      <c r="D49" s="67"/>
      <c r="E49" s="67"/>
      <c r="F49" s="67"/>
      <c r="G49" s="69"/>
      <c r="H49" s="33"/>
      <c r="I49" s="33"/>
      <c r="J49" s="33"/>
      <c r="K49" s="33"/>
      <c r="L49" s="33"/>
      <c r="P49" s="107" t="s">
        <v>15</v>
      </c>
      <c r="Q49" s="115"/>
      <c r="R49" s="115"/>
      <c r="S49" s="51"/>
      <c r="T49" s="51"/>
      <c r="U49" s="51"/>
      <c r="V49" s="51"/>
      <c r="W49" s="51"/>
      <c r="X49" s="11"/>
      <c r="Y49" s="109"/>
      <c r="Z49" s="110"/>
    </row>
    <row r="50" spans="1:26" ht="20" thickBot="1" x14ac:dyDescent="0.3">
      <c r="A50" s="88" t="s">
        <v>5</v>
      </c>
      <c r="B50" s="80"/>
      <c r="C50" s="119"/>
      <c r="D50" s="68" t="s">
        <v>4</v>
      </c>
      <c r="E50" s="68" t="s">
        <v>39</v>
      </c>
      <c r="F50" s="15" t="s">
        <v>80</v>
      </c>
      <c r="G50" s="31" t="s">
        <v>38</v>
      </c>
      <c r="H50" s="33"/>
      <c r="I50" s="33"/>
      <c r="J50" s="42" t="s">
        <v>6</v>
      </c>
      <c r="K50" s="43" t="s">
        <v>7</v>
      </c>
      <c r="L50" s="48" t="s">
        <v>8</v>
      </c>
      <c r="P50" s="38"/>
      <c r="Q50" s="39"/>
      <c r="R50" s="39"/>
      <c r="S50" s="39"/>
      <c r="T50" s="39"/>
      <c r="U50" s="39" t="s">
        <v>16</v>
      </c>
      <c r="V50" s="39" t="s">
        <v>86</v>
      </c>
      <c r="W50" s="39" t="s">
        <v>87</v>
      </c>
      <c r="X50" s="39" t="s">
        <v>88</v>
      </c>
      <c r="Y50" s="111"/>
      <c r="Z50" s="111"/>
    </row>
    <row r="51" spans="1:26" ht="19" x14ac:dyDescent="0.25">
      <c r="A51" s="101" t="s">
        <v>41</v>
      </c>
      <c r="B51" s="102"/>
      <c r="C51" s="111"/>
      <c r="D51" s="18">
        <v>1137</v>
      </c>
      <c r="E51" s="18">
        <v>1.3808</v>
      </c>
      <c r="F51" s="18">
        <v>0.67613999999999996</v>
      </c>
      <c r="G51" s="49">
        <v>94.94</v>
      </c>
      <c r="H51" s="34"/>
      <c r="I51" s="39" t="s">
        <v>9</v>
      </c>
      <c r="J51" s="38">
        <v>50</v>
      </c>
      <c r="K51" s="39" t="s">
        <v>10</v>
      </c>
      <c r="L51" s="49">
        <f xml:space="preserve"> J51/(J51+J55)</f>
        <v>0.26315789473684209</v>
      </c>
      <c r="P51" s="38"/>
      <c r="Q51" s="39"/>
      <c r="R51" s="39"/>
      <c r="S51" s="39"/>
      <c r="T51" s="39"/>
      <c r="U51" s="39">
        <f>L51</f>
        <v>0.26315789473684209</v>
      </c>
      <c r="V51" s="39">
        <f>L52</f>
        <v>0.2</v>
      </c>
      <c r="W51" s="39">
        <f>L53</f>
        <v>9.6774193548387094E-2</v>
      </c>
      <c r="X51" s="39">
        <f>L54</f>
        <v>0.22222222222222221</v>
      </c>
      <c r="Y51" s="111"/>
      <c r="Z51" s="111"/>
    </row>
    <row r="52" spans="1:26" ht="20" thickBot="1" x14ac:dyDescent="0.3">
      <c r="A52" s="101" t="s">
        <v>82</v>
      </c>
      <c r="B52" s="102"/>
      <c r="C52" s="111"/>
      <c r="D52" s="18">
        <v>851.98</v>
      </c>
      <c r="E52" s="18">
        <v>1.3808</v>
      </c>
      <c r="F52" s="18">
        <v>0.67613999999999996</v>
      </c>
      <c r="G52" s="49">
        <v>94.94</v>
      </c>
      <c r="H52" s="34"/>
      <c r="I52" s="39" t="s">
        <v>43</v>
      </c>
      <c r="J52" s="38">
        <v>35</v>
      </c>
      <c r="K52" s="39" t="s">
        <v>46</v>
      </c>
      <c r="L52" s="49">
        <f xml:space="preserve"> J52/(J52+J55)</f>
        <v>0.2</v>
      </c>
      <c r="P52" s="38"/>
      <c r="Q52" s="39"/>
      <c r="R52" s="39"/>
      <c r="S52" s="39"/>
      <c r="T52" s="39"/>
      <c r="U52" s="39" t="s">
        <v>17</v>
      </c>
      <c r="V52" s="39" t="s">
        <v>18</v>
      </c>
      <c r="W52" s="39" t="s">
        <v>89</v>
      </c>
      <c r="X52" s="39" t="s">
        <v>90</v>
      </c>
      <c r="Y52" s="111" t="s">
        <v>19</v>
      </c>
      <c r="Z52" s="111"/>
    </row>
    <row r="53" spans="1:26" ht="20" thickBot="1" x14ac:dyDescent="0.3">
      <c r="A53" s="101" t="s">
        <v>83</v>
      </c>
      <c r="B53" s="102"/>
      <c r="C53" s="111"/>
      <c r="D53" s="18">
        <v>1137</v>
      </c>
      <c r="E53" s="18">
        <v>2.5844</v>
      </c>
      <c r="F53" s="18">
        <v>0.67613999999999996</v>
      </c>
      <c r="G53" s="49">
        <v>94.94</v>
      </c>
      <c r="H53" s="34"/>
      <c r="I53" s="39" t="s">
        <v>44</v>
      </c>
      <c r="J53" s="38">
        <v>15</v>
      </c>
      <c r="K53" s="39" t="s">
        <v>47</v>
      </c>
      <c r="L53" s="49">
        <f xml:space="preserve"> J53/(J53+J55)</f>
        <v>9.6774193548387094E-2</v>
      </c>
      <c r="P53" s="42" t="s">
        <v>3</v>
      </c>
      <c r="Q53" s="43" t="s">
        <v>4</v>
      </c>
      <c r="R53" s="43" t="s">
        <v>39</v>
      </c>
      <c r="S53" s="43" t="s">
        <v>80</v>
      </c>
      <c r="T53" s="43" t="s">
        <v>42</v>
      </c>
      <c r="U53" s="43" t="s">
        <v>20</v>
      </c>
      <c r="V53" s="43" t="s">
        <v>54</v>
      </c>
      <c r="W53" s="43" t="s">
        <v>55</v>
      </c>
      <c r="X53" s="43" t="s">
        <v>58</v>
      </c>
      <c r="Y53" s="88" t="s">
        <v>59</v>
      </c>
      <c r="Z53" s="81"/>
    </row>
    <row r="54" spans="1:26" ht="20" thickBot="1" x14ac:dyDescent="0.3">
      <c r="A54" s="101" t="s">
        <v>84</v>
      </c>
      <c r="B54" s="102"/>
      <c r="C54" s="111"/>
      <c r="D54" s="18">
        <v>1137</v>
      </c>
      <c r="E54" s="18">
        <v>1.3808</v>
      </c>
      <c r="F54" s="18">
        <v>0.98019999999999996</v>
      </c>
      <c r="G54" s="49">
        <v>94.94</v>
      </c>
      <c r="H54" s="34"/>
      <c r="I54" s="39" t="s">
        <v>45</v>
      </c>
      <c r="J54" s="40">
        <v>40</v>
      </c>
      <c r="K54" s="41" t="s">
        <v>48</v>
      </c>
      <c r="L54" s="50">
        <f xml:space="preserve"> J54/(J54+J55)</f>
        <v>0.22222222222222221</v>
      </c>
      <c r="P54" s="70" t="s">
        <v>34</v>
      </c>
      <c r="Q54" s="39">
        <v>851.98</v>
      </c>
      <c r="R54" s="39">
        <v>2.5844</v>
      </c>
      <c r="S54" s="39">
        <v>0.67678700000000003</v>
      </c>
      <c r="T54" s="49">
        <v>95.25</v>
      </c>
      <c r="U54" s="24">
        <f xml:space="preserve"> (Q54-MAX(Q54:Q57))/(MIN(Q54:Q57) - MAX(Q54:Q57))</f>
        <v>1</v>
      </c>
      <c r="V54" s="24">
        <f xml:space="preserve"> (R54-MIN(R54:R57))/(MAX(R54:R57) - MIN(R54:R57))</f>
        <v>1</v>
      </c>
      <c r="W54" s="24">
        <f t="shared" ref="W54" si="28" xml:space="preserve"> (S54-MIN(S54:S57))/(MAX(S54:S57) - MIN(S54:S57))</f>
        <v>2.127869499441111E-3</v>
      </c>
      <c r="X54" s="24">
        <f t="shared" ref="X54" si="29" xml:space="preserve"> (T54-MIN(T54:T57))/(MAX(T54:T57) - MIN(T54:T57))</f>
        <v>1</v>
      </c>
      <c r="Y54" s="116">
        <f>U51*U54+V51*V54+W51*W54+X51*X54</f>
        <v>0.68558603981384891</v>
      </c>
      <c r="Z54" s="116"/>
    </row>
    <row r="55" spans="1:26" ht="20" thickBot="1" x14ac:dyDescent="0.3">
      <c r="A55" s="97" t="s">
        <v>85</v>
      </c>
      <c r="B55" s="98"/>
      <c r="C55" s="117"/>
      <c r="D55" s="19">
        <v>1137</v>
      </c>
      <c r="E55" s="19">
        <v>1.3808</v>
      </c>
      <c r="F55" s="19">
        <v>0.67613999999999996</v>
      </c>
      <c r="G55" s="50">
        <v>95.25</v>
      </c>
      <c r="I55" s="30" t="s">
        <v>11</v>
      </c>
      <c r="J55" s="30">
        <f>J51+J52+J53+J54</f>
        <v>140</v>
      </c>
      <c r="K55" s="39"/>
      <c r="L55" s="39"/>
      <c r="P55" s="38" t="s">
        <v>35</v>
      </c>
      <c r="Q55" s="39">
        <v>1137</v>
      </c>
      <c r="R55" s="39">
        <v>1.6652</v>
      </c>
      <c r="S55" s="39">
        <v>0.98019999999999996</v>
      </c>
      <c r="T55" s="49">
        <v>95.013999999999996</v>
      </c>
      <c r="U55" s="24">
        <f xml:space="preserve"> (Q55-MAX(Q54:Q57))/(MIN(Q54:Q57) - MAX(Q54:Q57))</f>
        <v>0</v>
      </c>
      <c r="V55" s="24">
        <f xml:space="preserve"> (R55-MIN(R54:R57))/(MAX(R54:R57) - MIN(R54:R57))</f>
        <v>0.23629112662013957</v>
      </c>
      <c r="W55" s="24">
        <f t="shared" ref="W55" si="30" xml:space="preserve"> (S55-MIN(S54:S57))/(MAX(S54:S57) - MIN(S54:S57))</f>
        <v>1</v>
      </c>
      <c r="X55" s="24">
        <f t="shared" ref="X55" si="31" xml:space="preserve"> (T55-MIN(T54:T57))/(MAX(T54:T57) - MIN(T54:T57))</f>
        <v>0.23870967741934684</v>
      </c>
      <c r="Y55" s="111">
        <f>U51*U55+V51*V55+W51*W55+X51*X55</f>
        <v>0.19707901385449211</v>
      </c>
      <c r="Z55" s="111"/>
    </row>
    <row r="56" spans="1:26" ht="19" x14ac:dyDescent="0.25">
      <c r="A56" s="102"/>
      <c r="B56" s="102"/>
      <c r="C56" s="102"/>
      <c r="D56" s="39"/>
      <c r="E56" s="39"/>
      <c r="F56" s="39"/>
      <c r="G56" s="39"/>
      <c r="K56" s="34"/>
      <c r="L56" s="34"/>
      <c r="P56" s="38" t="s">
        <v>36</v>
      </c>
      <c r="Q56" s="39">
        <v>1044.7</v>
      </c>
      <c r="R56" s="39">
        <v>1.3808</v>
      </c>
      <c r="S56" s="39">
        <v>0.97887000000000002</v>
      </c>
      <c r="T56" s="49">
        <v>94.94</v>
      </c>
      <c r="U56" s="24">
        <f xml:space="preserve"> (Q56-MAX(Q54:Q57))/(MIN(Q54:Q57) - MAX(Q54:Q57))</f>
        <v>0.32383692372465078</v>
      </c>
      <c r="V56" s="24">
        <f xml:space="preserve"> (R56-MIN(R54:R57))/(MAX(R54:R57) - MIN(R54:R57))</f>
        <v>0</v>
      </c>
      <c r="W56" s="24">
        <f t="shared" ref="W56" si="32" xml:space="preserve"> (S56-MIN(S54:S57))/(MAX(S54:S57) - MIN(S54:S57))</f>
        <v>0.99562586331645087</v>
      </c>
      <c r="X56" s="24">
        <f t="shared" ref="X56" si="33" xml:space="preserve"> (T56-MIN(T54:T57))/(MAX(T54:T57) - MIN(T54:T57))</f>
        <v>0</v>
      </c>
      <c r="Y56" s="111">
        <f>U51*U56+V51*V56+W51*W56+X51*X56</f>
        <v>0.18157113308380063</v>
      </c>
      <c r="Z56" s="111"/>
    </row>
    <row r="57" spans="1:26" ht="20" thickBot="1" x14ac:dyDescent="0.3">
      <c r="P57" s="40" t="s">
        <v>37</v>
      </c>
      <c r="Q57" s="41">
        <v>1136.5999999999999</v>
      </c>
      <c r="R57" s="41">
        <v>2.3614999999999999</v>
      </c>
      <c r="S57" s="41">
        <v>0.67613999999999996</v>
      </c>
      <c r="T57" s="50">
        <v>95.192999999999998</v>
      </c>
      <c r="U57" s="24">
        <f xml:space="preserve"> (Q57-MAX(Q54:Q57))/(MIN(Q54:Q57) - MAX(Q54:Q57))</f>
        <v>1.4034102869977228E-3</v>
      </c>
      <c r="V57" s="24">
        <f xml:space="preserve"> (R57-MIN(R54:R57))/(MAX(R54:R57) - MIN(R54:R57))</f>
        <v>0.81480558325024921</v>
      </c>
      <c r="W57" s="24">
        <f t="shared" ref="W57" si="34" xml:space="preserve"> (S57-MIN(S54:S57))/(MAX(S54:S57) - MIN(S54:S57))</f>
        <v>0</v>
      </c>
      <c r="X57" s="24">
        <f t="shared" ref="X57" si="35" xml:space="preserve"> (T57-MIN(T54:T57))/(MAX(T54:T57) - MIN(T54:T57))</f>
        <v>0.81612903225805888</v>
      </c>
      <c r="Y57" s="117">
        <f>U51*U57+V51*V57+W51*W57+X51*X57</f>
        <v>0.34469244231508572</v>
      </c>
      <c r="Z57" s="117"/>
    </row>
    <row r="59" spans="1:26" ht="21" x14ac:dyDescent="0.25">
      <c r="A59" s="126" t="s">
        <v>98</v>
      </c>
    </row>
    <row r="60" spans="1:26" ht="16" thickBot="1" x14ac:dyDescent="0.25"/>
    <row r="61" spans="1:26" ht="20" thickBot="1" x14ac:dyDescent="0.3">
      <c r="A61" s="93" t="s">
        <v>2</v>
      </c>
      <c r="B61" s="94"/>
      <c r="C61" s="118"/>
      <c r="D61" s="67"/>
      <c r="E61" s="67"/>
      <c r="F61" s="67"/>
      <c r="G61" s="69"/>
      <c r="H61" s="33"/>
      <c r="I61" s="33"/>
      <c r="J61" s="33"/>
      <c r="K61" s="33"/>
      <c r="L61" s="33"/>
      <c r="P61" s="107" t="s">
        <v>15</v>
      </c>
      <c r="Q61" s="115"/>
      <c r="R61" s="115"/>
      <c r="S61" s="51"/>
      <c r="T61" s="51"/>
      <c r="U61" s="51"/>
      <c r="V61" s="51"/>
      <c r="W61" s="51"/>
      <c r="X61" s="11"/>
      <c r="Y61" s="109"/>
      <c r="Z61" s="110"/>
    </row>
    <row r="62" spans="1:26" ht="20" thickBot="1" x14ac:dyDescent="0.3">
      <c r="A62" s="88" t="s">
        <v>5</v>
      </c>
      <c r="B62" s="80"/>
      <c r="C62" s="119"/>
      <c r="D62" s="68" t="s">
        <v>4</v>
      </c>
      <c r="E62" s="68" t="s">
        <v>39</v>
      </c>
      <c r="F62" s="15" t="s">
        <v>80</v>
      </c>
      <c r="G62" s="31" t="s">
        <v>38</v>
      </c>
      <c r="H62" s="33"/>
      <c r="I62" s="33"/>
      <c r="J62" s="42" t="s">
        <v>6</v>
      </c>
      <c r="K62" s="43" t="s">
        <v>7</v>
      </c>
      <c r="L62" s="48" t="s">
        <v>8</v>
      </c>
      <c r="P62" s="38"/>
      <c r="Q62" s="39"/>
      <c r="R62" s="39"/>
      <c r="S62" s="39"/>
      <c r="T62" s="39"/>
      <c r="U62" s="39" t="s">
        <v>16</v>
      </c>
      <c r="V62" s="39" t="s">
        <v>86</v>
      </c>
      <c r="W62" s="39" t="s">
        <v>87</v>
      </c>
      <c r="X62" s="39" t="s">
        <v>88</v>
      </c>
      <c r="Y62" s="111"/>
      <c r="Z62" s="111"/>
    </row>
    <row r="63" spans="1:26" ht="19" x14ac:dyDescent="0.25">
      <c r="A63" s="101" t="s">
        <v>41</v>
      </c>
      <c r="B63" s="102"/>
      <c r="C63" s="111"/>
      <c r="D63" s="18">
        <v>1137</v>
      </c>
      <c r="E63" s="18">
        <v>1.3808</v>
      </c>
      <c r="F63" s="18">
        <v>0.67613999999999996</v>
      </c>
      <c r="G63" s="49">
        <v>94.94</v>
      </c>
      <c r="H63" s="34"/>
      <c r="I63" s="39" t="s">
        <v>9</v>
      </c>
      <c r="J63" s="38">
        <v>50</v>
      </c>
      <c r="K63" s="39" t="s">
        <v>10</v>
      </c>
      <c r="L63" s="49">
        <f xml:space="preserve"> J63/(J63+J67)</f>
        <v>0.23923444976076555</v>
      </c>
      <c r="P63" s="38"/>
      <c r="Q63" s="39"/>
      <c r="R63" s="39"/>
      <c r="S63" s="39"/>
      <c r="T63" s="39"/>
      <c r="U63" s="39">
        <f>L63</f>
        <v>0.23923444976076555</v>
      </c>
      <c r="V63" s="39">
        <f>L64</f>
        <v>0.18041237113402062</v>
      </c>
      <c r="W63" s="39">
        <f>L65</f>
        <v>0.17616580310880828</v>
      </c>
      <c r="X63" s="39">
        <f>L66</f>
        <v>0.20100502512562815</v>
      </c>
      <c r="Y63" s="111"/>
      <c r="Z63" s="111"/>
    </row>
    <row r="64" spans="1:26" ht="20" thickBot="1" x14ac:dyDescent="0.3">
      <c r="A64" s="101" t="s">
        <v>82</v>
      </c>
      <c r="B64" s="102"/>
      <c r="C64" s="111"/>
      <c r="D64" s="18">
        <v>851.98</v>
      </c>
      <c r="E64" s="18">
        <v>1.3808</v>
      </c>
      <c r="F64" s="18">
        <v>0.67613999999999996</v>
      </c>
      <c r="G64" s="49">
        <v>94.94</v>
      </c>
      <c r="H64" s="34"/>
      <c r="I64" s="39" t="s">
        <v>43</v>
      </c>
      <c r="J64" s="38">
        <v>35</v>
      </c>
      <c r="K64" s="39" t="s">
        <v>46</v>
      </c>
      <c r="L64" s="49">
        <f xml:space="preserve"> J64/(J64+J67)</f>
        <v>0.18041237113402062</v>
      </c>
      <c r="P64" s="38"/>
      <c r="Q64" s="39"/>
      <c r="R64" s="39"/>
      <c r="S64" s="39"/>
      <c r="T64" s="39"/>
      <c r="U64" s="39" t="s">
        <v>17</v>
      </c>
      <c r="V64" s="39" t="s">
        <v>18</v>
      </c>
      <c r="W64" s="39" t="s">
        <v>89</v>
      </c>
      <c r="X64" s="39" t="s">
        <v>90</v>
      </c>
      <c r="Y64" s="111" t="s">
        <v>19</v>
      </c>
      <c r="Z64" s="111"/>
    </row>
    <row r="65" spans="1:26" ht="20" thickBot="1" x14ac:dyDescent="0.3">
      <c r="A65" s="101" t="s">
        <v>83</v>
      </c>
      <c r="B65" s="102"/>
      <c r="C65" s="111"/>
      <c r="D65" s="18">
        <v>1137</v>
      </c>
      <c r="E65" s="18">
        <v>2.5844</v>
      </c>
      <c r="F65" s="18">
        <v>0.67613999999999996</v>
      </c>
      <c r="G65" s="49">
        <v>94.94</v>
      </c>
      <c r="H65" s="34"/>
      <c r="I65" s="39" t="s">
        <v>44</v>
      </c>
      <c r="J65" s="38">
        <v>34</v>
      </c>
      <c r="K65" s="39" t="s">
        <v>47</v>
      </c>
      <c r="L65" s="49">
        <f xml:space="preserve"> J65/(J65+J67)</f>
        <v>0.17616580310880828</v>
      </c>
      <c r="P65" s="42" t="s">
        <v>3</v>
      </c>
      <c r="Q65" s="43" t="s">
        <v>4</v>
      </c>
      <c r="R65" s="43" t="s">
        <v>39</v>
      </c>
      <c r="S65" s="43" t="s">
        <v>80</v>
      </c>
      <c r="T65" s="43" t="s">
        <v>42</v>
      </c>
      <c r="U65" s="43" t="s">
        <v>20</v>
      </c>
      <c r="V65" s="43" t="s">
        <v>54</v>
      </c>
      <c r="W65" s="43" t="s">
        <v>55</v>
      </c>
      <c r="X65" s="43" t="s">
        <v>58</v>
      </c>
      <c r="Y65" s="88" t="s">
        <v>59</v>
      </c>
      <c r="Z65" s="81"/>
    </row>
    <row r="66" spans="1:26" ht="20" thickBot="1" x14ac:dyDescent="0.3">
      <c r="A66" s="101" t="s">
        <v>84</v>
      </c>
      <c r="B66" s="102"/>
      <c r="C66" s="111"/>
      <c r="D66" s="18">
        <v>1137</v>
      </c>
      <c r="E66" s="18">
        <v>1.3808</v>
      </c>
      <c r="F66" s="18">
        <v>0.98019999999999996</v>
      </c>
      <c r="G66" s="49">
        <v>94.94</v>
      </c>
      <c r="H66" s="34"/>
      <c r="I66" s="39" t="s">
        <v>45</v>
      </c>
      <c r="J66" s="40">
        <v>40</v>
      </c>
      <c r="K66" s="41" t="s">
        <v>48</v>
      </c>
      <c r="L66" s="50">
        <f xml:space="preserve"> J66/(J66+J67)</f>
        <v>0.20100502512562815</v>
      </c>
      <c r="P66" s="70" t="s">
        <v>34</v>
      </c>
      <c r="Q66" s="39">
        <v>851.98</v>
      </c>
      <c r="R66" s="39">
        <v>2.5844</v>
      </c>
      <c r="S66" s="39">
        <v>0.67678700000000003</v>
      </c>
      <c r="T66" s="49">
        <v>95.25</v>
      </c>
      <c r="U66" s="24">
        <f xml:space="preserve"> (Q66-MAX(Q66:Q69))/(MIN(Q66:Q69) - MAX(Q66:Q69))</f>
        <v>1</v>
      </c>
      <c r="V66" s="24">
        <f xml:space="preserve"> (R66-MIN(R66:R69))/(MAX(R66:R69) - MIN(R66:R69))</f>
        <v>1</v>
      </c>
      <c r="W66" s="24">
        <f t="shared" ref="W66" si="36" xml:space="preserve"> (S66-MIN(S66:S69))/(MAX(S66:S69) - MIN(S66:S69))</f>
        <v>2.127869499441111E-3</v>
      </c>
      <c r="X66" s="24">
        <f t="shared" ref="X66" si="37" xml:space="preserve"> (T66-MIN(T66:T69))/(MAX(T66:T69) - MIN(T66:T69))</f>
        <v>1</v>
      </c>
      <c r="Y66" s="116">
        <f>U63*U66+V63*V66+W63*W66+X63*X66</f>
        <v>0.62102670385969405</v>
      </c>
      <c r="Z66" s="116"/>
    </row>
    <row r="67" spans="1:26" ht="20" thickBot="1" x14ac:dyDescent="0.3">
      <c r="A67" s="97" t="s">
        <v>85</v>
      </c>
      <c r="B67" s="98"/>
      <c r="C67" s="117"/>
      <c r="D67" s="19">
        <v>1137</v>
      </c>
      <c r="E67" s="19">
        <v>1.3808</v>
      </c>
      <c r="F67" s="19">
        <v>0.67613999999999996</v>
      </c>
      <c r="G67" s="50">
        <v>95.25</v>
      </c>
      <c r="I67" s="30" t="s">
        <v>11</v>
      </c>
      <c r="J67" s="30">
        <f>J63+J64+J65+J66</f>
        <v>159</v>
      </c>
      <c r="K67" s="39"/>
      <c r="L67" s="39"/>
      <c r="P67" s="38" t="s">
        <v>35</v>
      </c>
      <c r="Q67" s="39">
        <v>1137</v>
      </c>
      <c r="R67" s="39">
        <v>1.6652</v>
      </c>
      <c r="S67" s="39">
        <v>0.98019999999999996</v>
      </c>
      <c r="T67" s="49">
        <v>95.013999999999996</v>
      </c>
      <c r="U67" s="24">
        <f xml:space="preserve"> (Q67-MAX(Q66:Q69))/(MIN(Q66:Q69) - MAX(Q66:Q69))</f>
        <v>0</v>
      </c>
      <c r="V67" s="24">
        <f xml:space="preserve"> (R67-MIN(R66:R69))/(MAX(R66:R69) - MIN(R66:R69))</f>
        <v>0.23629112662013957</v>
      </c>
      <c r="W67" s="24">
        <f t="shared" ref="W67" si="38" xml:space="preserve"> (S67-MIN(S66:S69))/(MAX(S66:S69) - MIN(S66:S69))</f>
        <v>1</v>
      </c>
      <c r="X67" s="24">
        <f t="shared" ref="X67" si="39" xml:space="preserve"> (T67-MIN(T66:T69))/(MAX(T66:T69) - MIN(T66:T69))</f>
        <v>0.23870967741934684</v>
      </c>
      <c r="Y67" s="111">
        <f>U63*U67+V63*V67+W63*W67+X63*X67</f>
        <v>0.26677749024768316</v>
      </c>
      <c r="Z67" s="111"/>
    </row>
    <row r="68" spans="1:26" ht="19" x14ac:dyDescent="0.25">
      <c r="A68" s="102"/>
      <c r="B68" s="102"/>
      <c r="C68" s="102"/>
      <c r="D68" s="39"/>
      <c r="E68" s="39"/>
      <c r="F68" s="39"/>
      <c r="G68" s="39"/>
      <c r="K68" s="34"/>
      <c r="L68" s="34"/>
      <c r="P68" s="38" t="s">
        <v>36</v>
      </c>
      <c r="Q68" s="39">
        <v>1044.7</v>
      </c>
      <c r="R68" s="39">
        <v>1.3808</v>
      </c>
      <c r="S68" s="39">
        <v>0.97887000000000002</v>
      </c>
      <c r="T68" s="49">
        <v>94.94</v>
      </c>
      <c r="U68" s="24">
        <f xml:space="preserve"> (Q68-MAX(Q66:Q69))/(MIN(Q66:Q69) - MAX(Q66:Q69))</f>
        <v>0.32383692372465078</v>
      </c>
      <c r="V68" s="24">
        <f xml:space="preserve"> (R68-MIN(R66:R69))/(MAX(R66:R69) - MIN(R66:R69))</f>
        <v>0</v>
      </c>
      <c r="W68" s="24">
        <f t="shared" ref="W68" si="40" xml:space="preserve"> (S68-MIN(S66:S69))/(MAX(S66:S69) - MIN(S66:S69))</f>
        <v>0.99562586331645087</v>
      </c>
      <c r="X68" s="24">
        <f t="shared" ref="X68" si="41" xml:space="preserve"> (T68-MIN(T66:T69))/(MAX(T66:T69) - MIN(T66:T69))</f>
        <v>0</v>
      </c>
      <c r="Y68" s="111">
        <f>U63*U68+V63*V68+W63*W68+X63*X68</f>
        <v>0.25286817806652895</v>
      </c>
      <c r="Z68" s="111"/>
    </row>
    <row r="69" spans="1:26" ht="20" thickBot="1" x14ac:dyDescent="0.3">
      <c r="P69" s="40" t="s">
        <v>37</v>
      </c>
      <c r="Q69" s="41">
        <v>1136.5999999999999</v>
      </c>
      <c r="R69" s="41">
        <v>2.3614999999999999</v>
      </c>
      <c r="S69" s="41">
        <v>0.67613999999999996</v>
      </c>
      <c r="T69" s="50">
        <v>95.192999999999998</v>
      </c>
      <c r="U69" s="24">
        <f xml:space="preserve"> (Q69-MAX(Q66:Q69))/(MIN(Q66:Q69) - MAX(Q66:Q69))</f>
        <v>1.4034102869977228E-3</v>
      </c>
      <c r="V69" s="24">
        <f xml:space="preserve"> (R69-MIN(R66:R69))/(MAX(R66:R69) - MIN(R66:R69))</f>
        <v>0.81480558325024921</v>
      </c>
      <c r="W69" s="24">
        <f t="shared" ref="W69" si="42" xml:space="preserve"> (S69-MIN(S66:S69))/(MAX(S66:S69) - MIN(S66:S69))</f>
        <v>0</v>
      </c>
      <c r="X69" s="24">
        <f t="shared" ref="X69" si="43" xml:space="preserve"> (T69-MIN(T66:T69))/(MAX(T66:T69) - MIN(T66:T69))</f>
        <v>0.81612903225805888</v>
      </c>
      <c r="Y69" s="117">
        <f>U63*U69+V63*V69+W63*W69+X63*X69</f>
        <v>0.3113827880100003</v>
      </c>
      <c r="Z69" s="117"/>
    </row>
    <row r="72" spans="1:26" ht="21" x14ac:dyDescent="0.25">
      <c r="A72" s="126" t="s">
        <v>100</v>
      </c>
    </row>
    <row r="73" spans="1:26" ht="16" thickBot="1" x14ac:dyDescent="0.25"/>
    <row r="74" spans="1:26" ht="20" thickBot="1" x14ac:dyDescent="0.3">
      <c r="A74" s="93" t="s">
        <v>2</v>
      </c>
      <c r="B74" s="94"/>
      <c r="C74" s="118"/>
      <c r="D74" s="67"/>
      <c r="E74" s="67"/>
      <c r="F74" s="67"/>
      <c r="G74" s="69"/>
      <c r="H74" s="33"/>
      <c r="I74" s="33"/>
      <c r="J74" s="33"/>
      <c r="K74" s="33"/>
      <c r="L74" s="33"/>
      <c r="P74" s="107" t="s">
        <v>15</v>
      </c>
      <c r="Q74" s="115"/>
      <c r="R74" s="115"/>
      <c r="S74" s="51"/>
      <c r="T74" s="51"/>
      <c r="U74" s="51"/>
      <c r="V74" s="51"/>
      <c r="W74" s="51"/>
      <c r="X74" s="11"/>
      <c r="Y74" s="109"/>
      <c r="Z74" s="110"/>
    </row>
    <row r="75" spans="1:26" ht="20" thickBot="1" x14ac:dyDescent="0.3">
      <c r="A75" s="88" t="s">
        <v>5</v>
      </c>
      <c r="B75" s="80"/>
      <c r="C75" s="119"/>
      <c r="D75" s="68" t="s">
        <v>4</v>
      </c>
      <c r="E75" s="68" t="s">
        <v>39</v>
      </c>
      <c r="F75" s="15" t="s">
        <v>80</v>
      </c>
      <c r="G75" s="31" t="s">
        <v>38</v>
      </c>
      <c r="H75" s="33"/>
      <c r="I75" s="33"/>
      <c r="J75" s="42" t="s">
        <v>6</v>
      </c>
      <c r="K75" s="43" t="s">
        <v>7</v>
      </c>
      <c r="L75" s="48" t="s">
        <v>8</v>
      </c>
      <c r="P75" s="38"/>
      <c r="Q75" s="39"/>
      <c r="R75" s="39"/>
      <c r="S75" s="39"/>
      <c r="T75" s="39"/>
      <c r="U75" s="39" t="s">
        <v>16</v>
      </c>
      <c r="V75" s="39" t="s">
        <v>86</v>
      </c>
      <c r="W75" s="39" t="s">
        <v>87</v>
      </c>
      <c r="X75" s="39" t="s">
        <v>88</v>
      </c>
      <c r="Y75" s="111"/>
      <c r="Z75" s="111"/>
    </row>
    <row r="76" spans="1:26" ht="19" x14ac:dyDescent="0.25">
      <c r="A76" s="101" t="s">
        <v>41</v>
      </c>
      <c r="B76" s="102"/>
      <c r="C76" s="111"/>
      <c r="D76" s="18">
        <v>1137</v>
      </c>
      <c r="E76" s="18">
        <v>1.3808</v>
      </c>
      <c r="F76" s="18">
        <v>0.67613999999999996</v>
      </c>
      <c r="G76" s="49">
        <v>94.94</v>
      </c>
      <c r="H76" s="34"/>
      <c r="I76" s="39" t="s">
        <v>9</v>
      </c>
      <c r="J76" s="38">
        <v>50</v>
      </c>
      <c r="K76" s="39" t="s">
        <v>10</v>
      </c>
      <c r="L76" s="49">
        <f xml:space="preserve"> J76/(J76+J80)</f>
        <v>0.25510204081632654</v>
      </c>
      <c r="P76" s="38"/>
      <c r="Q76" s="39"/>
      <c r="R76" s="39"/>
      <c r="S76" s="39"/>
      <c r="T76" s="39"/>
      <c r="U76" s="39">
        <f>L76</f>
        <v>0.25510204081632654</v>
      </c>
      <c r="V76" s="39">
        <f>L77</f>
        <v>0.19337016574585636</v>
      </c>
      <c r="W76" s="39">
        <f>L78</f>
        <v>0.14619883040935672</v>
      </c>
      <c r="X76" s="39">
        <f>L79</f>
        <v>0.19780219780219779</v>
      </c>
      <c r="Y76" s="111"/>
      <c r="Z76" s="111"/>
    </row>
    <row r="77" spans="1:26" ht="20" thickBot="1" x14ac:dyDescent="0.3">
      <c r="A77" s="101" t="s">
        <v>82</v>
      </c>
      <c r="B77" s="102"/>
      <c r="C77" s="111"/>
      <c r="D77" s="18">
        <v>851.98</v>
      </c>
      <c r="E77" s="18">
        <v>1.3808</v>
      </c>
      <c r="F77" s="18">
        <v>0.67613999999999996</v>
      </c>
      <c r="G77" s="49">
        <v>94.94</v>
      </c>
      <c r="H77" s="34"/>
      <c r="I77" s="39" t="s">
        <v>43</v>
      </c>
      <c r="J77" s="38">
        <v>35</v>
      </c>
      <c r="K77" s="39" t="s">
        <v>46</v>
      </c>
      <c r="L77" s="49">
        <f xml:space="preserve"> J77/(J77+J80)</f>
        <v>0.19337016574585636</v>
      </c>
      <c r="P77" s="38"/>
      <c r="Q77" s="39"/>
      <c r="R77" s="39"/>
      <c r="S77" s="39"/>
      <c r="T77" s="39"/>
      <c r="U77" s="39" t="s">
        <v>17</v>
      </c>
      <c r="V77" s="39" t="s">
        <v>18</v>
      </c>
      <c r="W77" s="39" t="s">
        <v>89</v>
      </c>
      <c r="X77" s="39" t="s">
        <v>90</v>
      </c>
      <c r="Y77" s="111" t="s">
        <v>19</v>
      </c>
      <c r="Z77" s="111"/>
    </row>
    <row r="78" spans="1:26" ht="20" thickBot="1" x14ac:dyDescent="0.3">
      <c r="A78" s="101" t="s">
        <v>83</v>
      </c>
      <c r="B78" s="102"/>
      <c r="C78" s="111"/>
      <c r="D78" s="18">
        <v>1137</v>
      </c>
      <c r="E78" s="18">
        <v>2.5844</v>
      </c>
      <c r="F78" s="18">
        <v>0.67613999999999996</v>
      </c>
      <c r="G78" s="49">
        <v>94.94</v>
      </c>
      <c r="H78" s="34"/>
      <c r="I78" s="39" t="s">
        <v>44</v>
      </c>
      <c r="J78" s="38">
        <v>25</v>
      </c>
      <c r="K78" s="39" t="s">
        <v>47</v>
      </c>
      <c r="L78" s="49">
        <f xml:space="preserve"> J78/(J78+J80)</f>
        <v>0.14619883040935672</v>
      </c>
      <c r="P78" s="42" t="s">
        <v>3</v>
      </c>
      <c r="Q78" s="43" t="s">
        <v>4</v>
      </c>
      <c r="R78" s="43" t="s">
        <v>39</v>
      </c>
      <c r="S78" s="43" t="s">
        <v>80</v>
      </c>
      <c r="T78" s="43" t="s">
        <v>42</v>
      </c>
      <c r="U78" s="43" t="s">
        <v>20</v>
      </c>
      <c r="V78" s="43" t="s">
        <v>54</v>
      </c>
      <c r="W78" s="43" t="s">
        <v>55</v>
      </c>
      <c r="X78" s="43" t="s">
        <v>58</v>
      </c>
      <c r="Y78" s="88" t="s">
        <v>59</v>
      </c>
      <c r="Z78" s="81"/>
    </row>
    <row r="79" spans="1:26" ht="20" thickBot="1" x14ac:dyDescent="0.3">
      <c r="A79" s="101" t="s">
        <v>84</v>
      </c>
      <c r="B79" s="102"/>
      <c r="C79" s="111"/>
      <c r="D79" s="18">
        <v>1137</v>
      </c>
      <c r="E79" s="18">
        <v>1.3808</v>
      </c>
      <c r="F79" s="18">
        <v>0.98019999999999996</v>
      </c>
      <c r="G79" s="49">
        <v>94.94</v>
      </c>
      <c r="H79" s="34"/>
      <c r="I79" s="39" t="s">
        <v>45</v>
      </c>
      <c r="J79" s="40">
        <v>36</v>
      </c>
      <c r="K79" s="41" t="s">
        <v>48</v>
      </c>
      <c r="L79" s="50">
        <f xml:space="preserve"> J79/(J79+J80)</f>
        <v>0.19780219780219779</v>
      </c>
      <c r="P79" s="70" t="s">
        <v>34</v>
      </c>
      <c r="Q79" s="39">
        <v>851.98</v>
      </c>
      <c r="R79" s="39">
        <v>2.5844</v>
      </c>
      <c r="S79" s="39">
        <v>0.67678700000000003</v>
      </c>
      <c r="T79" s="49">
        <v>95.25</v>
      </c>
      <c r="U79" s="24">
        <f xml:space="preserve"> (Q79-MAX(Q79:Q82))/(MIN(Q79:Q82) - MAX(Q79:Q82))</f>
        <v>1</v>
      </c>
      <c r="V79" s="24">
        <f xml:space="preserve"> (R79-MIN(R79:R82))/(MAX(R79:R82) - MIN(R79:R82))</f>
        <v>1</v>
      </c>
      <c r="W79" s="24">
        <f t="shared" ref="W79" si="44" xml:space="preserve"> (S79-MIN(S79:S82))/(MAX(S79:S82) - MIN(S79:S82))</f>
        <v>2.127869499441111E-3</v>
      </c>
      <c r="X79" s="24">
        <f t="shared" ref="X79" si="45" xml:space="preserve"> (T79-MIN(T79:T82))/(MAX(T79:T82) - MIN(T79:T82))</f>
        <v>1</v>
      </c>
      <c r="Y79" s="116">
        <f>U76*U79+V76*V79+W76*W79+X76*X79</f>
        <v>0.64658549639646268</v>
      </c>
      <c r="Z79" s="116"/>
    </row>
    <row r="80" spans="1:26" ht="20" thickBot="1" x14ac:dyDescent="0.3">
      <c r="A80" s="97" t="s">
        <v>85</v>
      </c>
      <c r="B80" s="98"/>
      <c r="C80" s="117"/>
      <c r="D80" s="19">
        <v>1137</v>
      </c>
      <c r="E80" s="19">
        <v>1.3808</v>
      </c>
      <c r="F80" s="19">
        <v>0.67613999999999996</v>
      </c>
      <c r="G80" s="50">
        <v>95.25</v>
      </c>
      <c r="I80" s="30" t="s">
        <v>11</v>
      </c>
      <c r="J80" s="30">
        <f>J76+J77+J78+J79</f>
        <v>146</v>
      </c>
      <c r="K80" s="39"/>
      <c r="L80" s="39"/>
      <c r="P80" s="38" t="s">
        <v>35</v>
      </c>
      <c r="Q80" s="39">
        <v>1137</v>
      </c>
      <c r="R80" s="39">
        <v>1.6652</v>
      </c>
      <c r="S80" s="39">
        <v>0.98019999999999996</v>
      </c>
      <c r="T80" s="49">
        <v>95.013999999999996</v>
      </c>
      <c r="U80" s="24">
        <f xml:space="preserve"> (Q80-MAX(Q79:Q82))/(MIN(Q79:Q82) - MAX(Q79:Q82))</f>
        <v>0</v>
      </c>
      <c r="V80" s="24">
        <f xml:space="preserve"> (R80-MIN(R79:R82))/(MAX(R79:R82) - MIN(R79:R82))</f>
        <v>0.23629112662013957</v>
      </c>
      <c r="W80" s="24">
        <f t="shared" ref="W80" si="46" xml:space="preserve"> (S80-MIN(S79:S82))/(MAX(S79:S82) - MIN(S79:S82))</f>
        <v>1</v>
      </c>
      <c r="X80" s="24">
        <f t="shared" ref="X80" si="47" xml:space="preserve"> (T80-MIN(T79:T82))/(MAX(T79:T82) - MIN(T79:T82))</f>
        <v>0.23870967741934684</v>
      </c>
      <c r="Y80" s="111">
        <f>U76*U80+V76*V80+W76*W80+X76*X80</f>
        <v>0.2391077835583687</v>
      </c>
      <c r="Z80" s="111"/>
    </row>
    <row r="81" spans="1:26" ht="19" x14ac:dyDescent="0.25">
      <c r="A81" s="102"/>
      <c r="B81" s="102"/>
      <c r="C81" s="102"/>
      <c r="D81" s="39"/>
      <c r="E81" s="39"/>
      <c r="F81" s="39"/>
      <c r="G81" s="39"/>
      <c r="K81" s="34"/>
      <c r="L81" s="34"/>
      <c r="P81" s="38" t="s">
        <v>36</v>
      </c>
      <c r="Q81" s="39">
        <v>1044.7</v>
      </c>
      <c r="R81" s="39">
        <v>1.3808</v>
      </c>
      <c r="S81" s="39">
        <v>0.97887000000000002</v>
      </c>
      <c r="T81" s="49">
        <v>94.94</v>
      </c>
      <c r="U81" s="24">
        <f xml:space="preserve"> (Q81-MAX(Q79:Q82))/(MIN(Q79:Q82) - MAX(Q79:Q82))</f>
        <v>0.32383692372465078</v>
      </c>
      <c r="V81" s="24">
        <f xml:space="preserve"> (R81-MIN(R79:R82))/(MAX(R79:R82) - MIN(R79:R82))</f>
        <v>0</v>
      </c>
      <c r="W81" s="24">
        <f t="shared" ref="W81" si="48" xml:space="preserve"> (S81-MIN(S79:S82))/(MAX(S79:S82) - MIN(S79:S82))</f>
        <v>0.99562586331645087</v>
      </c>
      <c r="X81" s="24">
        <f t="shared" ref="X81" si="49" xml:space="preserve"> (T81-MIN(T79:T82))/(MAX(T79:T82) - MIN(T79:T82))</f>
        <v>0</v>
      </c>
      <c r="Y81" s="111">
        <f>U76*U81+V76*V81+W76*W81+X76*X81</f>
        <v>0.22817079687601066</v>
      </c>
      <c r="Z81" s="111"/>
    </row>
    <row r="82" spans="1:26" ht="20" thickBot="1" x14ac:dyDescent="0.3">
      <c r="P82" s="40" t="s">
        <v>37</v>
      </c>
      <c r="Q82" s="41">
        <v>1136.5999999999999</v>
      </c>
      <c r="R82" s="41">
        <v>2.3614999999999999</v>
      </c>
      <c r="S82" s="41">
        <v>0.67613999999999996</v>
      </c>
      <c r="T82" s="50">
        <v>95.192999999999998</v>
      </c>
      <c r="U82" s="24">
        <f xml:space="preserve"> (Q82-MAX(Q79:Q82))/(MIN(Q79:Q82) - MAX(Q79:Q82))</f>
        <v>1.4034102869977228E-3</v>
      </c>
      <c r="V82" s="24">
        <f xml:space="preserve"> (R82-MIN(R79:R82))/(MAX(R79:R82) - MIN(R79:R82))</f>
        <v>0.81480558325024921</v>
      </c>
      <c r="W82" s="24">
        <f t="shared" ref="W82" si="50" xml:space="preserve"> (S82-MIN(S79:S82))/(MAX(S79:S82) - MIN(S79:S82))</f>
        <v>0</v>
      </c>
      <c r="X82" s="24">
        <f t="shared" ref="X82" si="51" xml:space="preserve"> (T82-MIN(T79:T82))/(MAX(T79:T82) - MIN(T79:T82))</f>
        <v>0.81612903225805888</v>
      </c>
      <c r="Y82" s="117">
        <f>U76*U82+V76*V82+W76*W82+X76*X82</f>
        <v>0.31934921978289044</v>
      </c>
      <c r="Z82" s="117"/>
    </row>
    <row r="84" spans="1:26" ht="21" x14ac:dyDescent="0.25">
      <c r="A84" s="126" t="s">
        <v>99</v>
      </c>
    </row>
    <row r="85" spans="1:26" ht="16" thickBot="1" x14ac:dyDescent="0.25"/>
    <row r="86" spans="1:26" ht="20" thickBot="1" x14ac:dyDescent="0.3">
      <c r="A86" s="93" t="s">
        <v>2</v>
      </c>
      <c r="B86" s="94"/>
      <c r="C86" s="118"/>
      <c r="D86" s="67"/>
      <c r="E86" s="67"/>
      <c r="F86" s="67"/>
      <c r="G86" s="69"/>
      <c r="H86" s="33"/>
      <c r="I86" s="33"/>
      <c r="J86" s="33"/>
      <c r="K86" s="33"/>
      <c r="L86" s="33"/>
      <c r="P86" s="107" t="s">
        <v>15</v>
      </c>
      <c r="Q86" s="115"/>
      <c r="R86" s="115"/>
      <c r="S86" s="51"/>
      <c r="T86" s="51"/>
      <c r="U86" s="51"/>
      <c r="V86" s="51"/>
      <c r="W86" s="51"/>
      <c r="X86" s="11"/>
      <c r="Y86" s="109"/>
      <c r="Z86" s="110"/>
    </row>
    <row r="87" spans="1:26" ht="20" thickBot="1" x14ac:dyDescent="0.3">
      <c r="A87" s="88" t="s">
        <v>5</v>
      </c>
      <c r="B87" s="80"/>
      <c r="C87" s="119"/>
      <c r="D87" s="68" t="s">
        <v>4</v>
      </c>
      <c r="E87" s="68" t="s">
        <v>39</v>
      </c>
      <c r="F87" s="15" t="s">
        <v>80</v>
      </c>
      <c r="G87" s="31" t="s">
        <v>38</v>
      </c>
      <c r="H87" s="33"/>
      <c r="I87" s="33"/>
      <c r="J87" s="42" t="s">
        <v>6</v>
      </c>
      <c r="K87" s="43" t="s">
        <v>7</v>
      </c>
      <c r="L87" s="48" t="s">
        <v>8</v>
      </c>
      <c r="P87" s="38"/>
      <c r="Q87" s="39"/>
      <c r="R87" s="39"/>
      <c r="S87" s="39"/>
      <c r="T87" s="39"/>
      <c r="U87" s="39" t="s">
        <v>16</v>
      </c>
      <c r="V87" s="39" t="s">
        <v>86</v>
      </c>
      <c r="W87" s="39" t="s">
        <v>87</v>
      </c>
      <c r="X87" s="39" t="s">
        <v>88</v>
      </c>
      <c r="Y87" s="111"/>
      <c r="Z87" s="111"/>
    </row>
    <row r="88" spans="1:26" ht="19" x14ac:dyDescent="0.25">
      <c r="A88" s="101" t="s">
        <v>41</v>
      </c>
      <c r="B88" s="102"/>
      <c r="C88" s="111"/>
      <c r="D88" s="18">
        <v>1137</v>
      </c>
      <c r="E88" s="18">
        <v>1.3808</v>
      </c>
      <c r="F88" s="18">
        <v>0.67613999999999996</v>
      </c>
      <c r="G88" s="49">
        <v>94.94</v>
      </c>
      <c r="H88" s="34"/>
      <c r="I88" s="39" t="s">
        <v>9</v>
      </c>
      <c r="J88" s="38">
        <v>50</v>
      </c>
      <c r="K88" s="39" t="s">
        <v>10</v>
      </c>
      <c r="L88" s="49">
        <f xml:space="preserve"> J88/(J88+J92)</f>
        <v>0.23923444976076555</v>
      </c>
      <c r="P88" s="38"/>
      <c r="Q88" s="39"/>
      <c r="R88" s="39"/>
      <c r="S88" s="39"/>
      <c r="T88" s="39"/>
      <c r="U88" s="39">
        <f>L88</f>
        <v>0.23923444976076555</v>
      </c>
      <c r="V88" s="39">
        <f>L89</f>
        <v>0.18041237113402062</v>
      </c>
      <c r="W88" s="39">
        <f>L90</f>
        <v>0.1358695652173913</v>
      </c>
      <c r="X88" s="39">
        <f>L91</f>
        <v>0.23557692307692307</v>
      </c>
      <c r="Y88" s="111"/>
      <c r="Z88" s="111"/>
    </row>
    <row r="89" spans="1:26" ht="20" thickBot="1" x14ac:dyDescent="0.3">
      <c r="A89" s="101" t="s">
        <v>82</v>
      </c>
      <c r="B89" s="102"/>
      <c r="C89" s="111"/>
      <c r="D89" s="18">
        <v>851.98</v>
      </c>
      <c r="E89" s="18">
        <v>1.3808</v>
      </c>
      <c r="F89" s="18">
        <v>0.67613999999999996</v>
      </c>
      <c r="G89" s="49">
        <v>94.94</v>
      </c>
      <c r="H89" s="34"/>
      <c r="I89" s="39" t="s">
        <v>43</v>
      </c>
      <c r="J89" s="38">
        <v>35</v>
      </c>
      <c r="K89" s="39" t="s">
        <v>46</v>
      </c>
      <c r="L89" s="49">
        <f xml:space="preserve"> J89/(J89+J92)</f>
        <v>0.18041237113402062</v>
      </c>
      <c r="P89" s="38"/>
      <c r="Q89" s="39"/>
      <c r="R89" s="39"/>
      <c r="S89" s="39"/>
      <c r="T89" s="39"/>
      <c r="U89" s="39" t="s">
        <v>17</v>
      </c>
      <c r="V89" s="39" t="s">
        <v>18</v>
      </c>
      <c r="W89" s="39" t="s">
        <v>89</v>
      </c>
      <c r="X89" s="39" t="s">
        <v>90</v>
      </c>
      <c r="Y89" s="111" t="s">
        <v>19</v>
      </c>
      <c r="Z89" s="111"/>
    </row>
    <row r="90" spans="1:26" ht="20" thickBot="1" x14ac:dyDescent="0.3">
      <c r="A90" s="101" t="s">
        <v>83</v>
      </c>
      <c r="B90" s="102"/>
      <c r="C90" s="111"/>
      <c r="D90" s="18">
        <v>1137</v>
      </c>
      <c r="E90" s="18">
        <v>2.5844</v>
      </c>
      <c r="F90" s="18">
        <v>0.67613999999999996</v>
      </c>
      <c r="G90" s="49">
        <v>94.94</v>
      </c>
      <c r="H90" s="34"/>
      <c r="I90" s="39" t="s">
        <v>44</v>
      </c>
      <c r="J90" s="38">
        <v>25</v>
      </c>
      <c r="K90" s="39" t="s">
        <v>47</v>
      </c>
      <c r="L90" s="49">
        <f xml:space="preserve"> J90/(J90+J92)</f>
        <v>0.1358695652173913</v>
      </c>
      <c r="P90" s="42" t="s">
        <v>3</v>
      </c>
      <c r="Q90" s="43" t="s">
        <v>4</v>
      </c>
      <c r="R90" s="43" t="s">
        <v>39</v>
      </c>
      <c r="S90" s="43" t="s">
        <v>80</v>
      </c>
      <c r="T90" s="43" t="s">
        <v>42</v>
      </c>
      <c r="U90" s="43" t="s">
        <v>20</v>
      </c>
      <c r="V90" s="43" t="s">
        <v>54</v>
      </c>
      <c r="W90" s="43" t="s">
        <v>55</v>
      </c>
      <c r="X90" s="43" t="s">
        <v>58</v>
      </c>
      <c r="Y90" s="88" t="s">
        <v>59</v>
      </c>
      <c r="Z90" s="81"/>
    </row>
    <row r="91" spans="1:26" ht="20" thickBot="1" x14ac:dyDescent="0.3">
      <c r="A91" s="101" t="s">
        <v>84</v>
      </c>
      <c r="B91" s="102"/>
      <c r="C91" s="111"/>
      <c r="D91" s="18">
        <v>1137</v>
      </c>
      <c r="E91" s="18">
        <v>1.3808</v>
      </c>
      <c r="F91" s="18">
        <v>0.98019999999999996</v>
      </c>
      <c r="G91" s="49">
        <v>94.94</v>
      </c>
      <c r="H91" s="34"/>
      <c r="I91" s="39" t="s">
        <v>45</v>
      </c>
      <c r="J91" s="40">
        <v>49</v>
      </c>
      <c r="K91" s="41" t="s">
        <v>48</v>
      </c>
      <c r="L91" s="50">
        <f xml:space="preserve"> J91/(J91+J92)</f>
        <v>0.23557692307692307</v>
      </c>
      <c r="P91" s="70" t="s">
        <v>34</v>
      </c>
      <c r="Q91" s="39">
        <v>851.98</v>
      </c>
      <c r="R91" s="39">
        <v>2.5844</v>
      </c>
      <c r="S91" s="39">
        <v>0.67678700000000003</v>
      </c>
      <c r="T91" s="49">
        <v>95.25</v>
      </c>
      <c r="U91" s="24">
        <f xml:space="preserve"> (Q91-MAX(Q91:Q94))/(MIN(Q91:Q94) - MAX(Q91:Q94))</f>
        <v>1</v>
      </c>
      <c r="V91" s="24">
        <f xml:space="preserve"> (R91-MIN(R91:R94))/(MAX(R91:R94) - MIN(R91:R94))</f>
        <v>1</v>
      </c>
      <c r="W91" s="24">
        <f t="shared" ref="W91" si="52" xml:space="preserve"> (S91-MIN(S91:S94))/(MAX(S91:S94) - MIN(S91:S94))</f>
        <v>2.127869499441111E-3</v>
      </c>
      <c r="X91" s="24">
        <f t="shared" ref="X91" si="53" xml:space="preserve"> (T91-MIN(T91:T94))/(MAX(T91:T94) - MIN(T91:T94))</f>
        <v>1</v>
      </c>
      <c r="Y91" s="116">
        <f>U88*U91+V88*V91+W88*W91+X88*X91</f>
        <v>0.65551285667543757</v>
      </c>
      <c r="Z91" s="116"/>
    </row>
    <row r="92" spans="1:26" ht="20" thickBot="1" x14ac:dyDescent="0.3">
      <c r="A92" s="97" t="s">
        <v>85</v>
      </c>
      <c r="B92" s="98"/>
      <c r="C92" s="117"/>
      <c r="D92" s="19">
        <v>1137</v>
      </c>
      <c r="E92" s="19">
        <v>1.3808</v>
      </c>
      <c r="F92" s="19">
        <v>0.67613999999999996</v>
      </c>
      <c r="G92" s="50">
        <v>95.25</v>
      </c>
      <c r="I92" s="30" t="s">
        <v>11</v>
      </c>
      <c r="J92" s="30">
        <f>J88+J89+J90+J91</f>
        <v>159</v>
      </c>
      <c r="K92" s="39"/>
      <c r="L92" s="39"/>
      <c r="P92" s="38" t="s">
        <v>35</v>
      </c>
      <c r="Q92" s="39">
        <v>1137</v>
      </c>
      <c r="R92" s="39">
        <v>1.6652</v>
      </c>
      <c r="S92" s="39">
        <v>0.98019999999999996</v>
      </c>
      <c r="T92" s="49">
        <v>95.013999999999996</v>
      </c>
      <c r="U92" s="24">
        <f xml:space="preserve"> (Q92-MAX(Q91:Q94))/(MIN(Q91:Q94) - MAX(Q91:Q94))</f>
        <v>0</v>
      </c>
      <c r="V92" s="24">
        <f xml:space="preserve"> (R92-MIN(R91:R94))/(MAX(R91:R94) - MIN(R91:R94))</f>
        <v>0.23629112662013957</v>
      </c>
      <c r="W92" s="24">
        <f t="shared" ref="W92" si="54" xml:space="preserve"> (S92-MIN(S91:S94))/(MAX(S91:S94) - MIN(S91:S94))</f>
        <v>1</v>
      </c>
      <c r="X92" s="24">
        <f t="shared" ref="X92" si="55" xml:space="preserve"> (T92-MIN(T91:T94))/(MAX(T91:T94) - MIN(T91:T94))</f>
        <v>0.23870967741934684</v>
      </c>
      <c r="Y92" s="111">
        <f>U88*U92+V88*V92+W88*W92+X88*X92</f>
        <v>0.23473389896399435</v>
      </c>
      <c r="Z92" s="111"/>
    </row>
    <row r="93" spans="1:26" ht="19" x14ac:dyDescent="0.25">
      <c r="A93" s="102"/>
      <c r="B93" s="102"/>
      <c r="C93" s="102"/>
      <c r="D93" s="39"/>
      <c r="E93" s="39"/>
      <c r="F93" s="39"/>
      <c r="G93" s="39"/>
      <c r="K93" s="34"/>
      <c r="L93" s="34"/>
      <c r="P93" s="38" t="s">
        <v>36</v>
      </c>
      <c r="Q93" s="39">
        <v>1044.7</v>
      </c>
      <c r="R93" s="39">
        <v>1.3808</v>
      </c>
      <c r="S93" s="39">
        <v>0.97887000000000002</v>
      </c>
      <c r="T93" s="49">
        <v>94.94</v>
      </c>
      <c r="U93" s="24">
        <f xml:space="preserve"> (Q93-MAX(Q91:Q94))/(MIN(Q91:Q94) - MAX(Q91:Q94))</f>
        <v>0.32383692372465078</v>
      </c>
      <c r="V93" s="24">
        <f xml:space="preserve"> (R93-MIN(R91:R94))/(MAX(R91:R94) - MIN(R91:R94))</f>
        <v>0</v>
      </c>
      <c r="W93" s="24">
        <f t="shared" ref="W93" si="56" xml:space="preserve"> (S93-MIN(S91:S94))/(MAX(S91:S94) - MIN(S91:S94))</f>
        <v>0.99562586331645087</v>
      </c>
      <c r="X93" s="24">
        <f t="shared" ref="X93" si="57" xml:space="preserve"> (T93-MIN(T91:T94))/(MAX(T91:T94) - MIN(T91:T94))</f>
        <v>0</v>
      </c>
      <c r="Y93" s="111">
        <f>U88*U93+V88*V93+W88*W93+X88*X93</f>
        <v>0.21274820142748188</v>
      </c>
      <c r="Z93" s="111"/>
    </row>
    <row r="94" spans="1:26" ht="20" thickBot="1" x14ac:dyDescent="0.3">
      <c r="P94" s="40" t="s">
        <v>37</v>
      </c>
      <c r="Q94" s="41">
        <v>1136.5999999999999</v>
      </c>
      <c r="R94" s="41">
        <v>2.3614999999999999</v>
      </c>
      <c r="S94" s="41">
        <v>0.67613999999999996</v>
      </c>
      <c r="T94" s="50">
        <v>95.192999999999998</v>
      </c>
      <c r="U94" s="24">
        <f xml:space="preserve"> (Q94-MAX(Q91:Q94))/(MIN(Q91:Q94) - MAX(Q91:Q94))</f>
        <v>1.4034102869977228E-3</v>
      </c>
      <c r="V94" s="24">
        <f xml:space="preserve"> (R94-MIN(R91:R94))/(MAX(R91:R94) - MIN(R91:R94))</f>
        <v>0.81480558325024921</v>
      </c>
      <c r="W94" s="24">
        <f t="shared" ref="W94" si="58" xml:space="preserve"> (S94-MIN(S91:S94))/(MAX(S91:S94) - MIN(S91:S94))</f>
        <v>0</v>
      </c>
      <c r="X94" s="24">
        <f t="shared" ref="X94" si="59" xml:space="preserve"> (T94-MIN(T91:T94))/(MAX(T91:T94) - MIN(T91:T94))</f>
        <v>0.81612903225805888</v>
      </c>
      <c r="Y94" s="117">
        <f>U88*U94+V88*V94+W88*W94+X88*X94</f>
        <v>0.33959791762831498</v>
      </c>
      <c r="Z94" s="117"/>
    </row>
  </sheetData>
  <mergeCells count="144">
    <mergeCell ref="Y93:Z93"/>
    <mergeCell ref="Y94:Z94"/>
    <mergeCell ref="Y87:Z87"/>
    <mergeCell ref="Y88:Z88"/>
    <mergeCell ref="Y89:Z89"/>
    <mergeCell ref="Y90:Z90"/>
    <mergeCell ref="Y91:Z91"/>
    <mergeCell ref="Y92:Z92"/>
    <mergeCell ref="Y79:Z79"/>
    <mergeCell ref="Y80:Z80"/>
    <mergeCell ref="Y81:Z81"/>
    <mergeCell ref="Y82:Z82"/>
    <mergeCell ref="P86:R86"/>
    <mergeCell ref="Y86:Z86"/>
    <mergeCell ref="P74:R74"/>
    <mergeCell ref="Y74:Z74"/>
    <mergeCell ref="Y75:Z75"/>
    <mergeCell ref="Y76:Z76"/>
    <mergeCell ref="Y77:Z77"/>
    <mergeCell ref="Y78:Z78"/>
    <mergeCell ref="Y64:Z64"/>
    <mergeCell ref="Y65:Z65"/>
    <mergeCell ref="Y66:Z66"/>
    <mergeCell ref="Y67:Z67"/>
    <mergeCell ref="Y68:Z68"/>
    <mergeCell ref="Y69:Z69"/>
    <mergeCell ref="Y56:Z56"/>
    <mergeCell ref="Y57:Z57"/>
    <mergeCell ref="P61:R61"/>
    <mergeCell ref="Y61:Z61"/>
    <mergeCell ref="Y62:Z62"/>
    <mergeCell ref="Y63:Z63"/>
    <mergeCell ref="Y50:Z50"/>
    <mergeCell ref="Y51:Z51"/>
    <mergeCell ref="Y52:Z52"/>
    <mergeCell ref="Y53:Z53"/>
    <mergeCell ref="Y54:Z54"/>
    <mergeCell ref="Y55:Z55"/>
    <mergeCell ref="Y43:Z43"/>
    <mergeCell ref="Y44:Z44"/>
    <mergeCell ref="Y45:Z45"/>
    <mergeCell ref="Y46:Z46"/>
    <mergeCell ref="P49:R49"/>
    <mergeCell ref="Y49:Z49"/>
    <mergeCell ref="P38:R38"/>
    <mergeCell ref="Y38:Z38"/>
    <mergeCell ref="Y39:Z39"/>
    <mergeCell ref="Y40:Z40"/>
    <mergeCell ref="Y41:Z41"/>
    <mergeCell ref="Y42:Z42"/>
    <mergeCell ref="Y29:Z29"/>
    <mergeCell ref="Y30:Z30"/>
    <mergeCell ref="Y31:Z31"/>
    <mergeCell ref="Y32:Z32"/>
    <mergeCell ref="Y33:Z33"/>
    <mergeCell ref="Y34:Z34"/>
    <mergeCell ref="Y22:Z22"/>
    <mergeCell ref="Y23:Z23"/>
    <mergeCell ref="P26:R26"/>
    <mergeCell ref="Y26:Z26"/>
    <mergeCell ref="Y27:Z27"/>
    <mergeCell ref="Y28:Z28"/>
    <mergeCell ref="Y16:Z16"/>
    <mergeCell ref="Y17:Z17"/>
    <mergeCell ref="Y18:Z18"/>
    <mergeCell ref="Y19:Z19"/>
    <mergeCell ref="Y20:Z20"/>
    <mergeCell ref="Y21:Z21"/>
    <mergeCell ref="Y9:Z9"/>
    <mergeCell ref="Y10:Z10"/>
    <mergeCell ref="Y11:Z11"/>
    <mergeCell ref="Y12:Z12"/>
    <mergeCell ref="P15:R15"/>
    <mergeCell ref="Y15:Z15"/>
    <mergeCell ref="A90:C90"/>
    <mergeCell ref="A91:C91"/>
    <mergeCell ref="A92:C92"/>
    <mergeCell ref="A93:C93"/>
    <mergeCell ref="P4:R4"/>
    <mergeCell ref="Y4:Z4"/>
    <mergeCell ref="Y5:Z5"/>
    <mergeCell ref="Y6:Z6"/>
    <mergeCell ref="Y7:Z7"/>
    <mergeCell ref="Y8:Z8"/>
    <mergeCell ref="A80:C80"/>
    <mergeCell ref="A81:C81"/>
    <mergeCell ref="A86:C86"/>
    <mergeCell ref="A87:C87"/>
    <mergeCell ref="A88:C88"/>
    <mergeCell ref="A89:C89"/>
    <mergeCell ref="A74:C74"/>
    <mergeCell ref="A75:C75"/>
    <mergeCell ref="A76:C76"/>
    <mergeCell ref="A77:C77"/>
    <mergeCell ref="A78:C78"/>
    <mergeCell ref="A79:C79"/>
    <mergeCell ref="A63:C63"/>
    <mergeCell ref="A64:C64"/>
    <mergeCell ref="A65:C65"/>
    <mergeCell ref="A66:C66"/>
    <mergeCell ref="A67:C67"/>
    <mergeCell ref="A68:C68"/>
    <mergeCell ref="A53:C53"/>
    <mergeCell ref="A54:C54"/>
    <mergeCell ref="A55:C55"/>
    <mergeCell ref="A56:C56"/>
    <mergeCell ref="A61:C61"/>
    <mergeCell ref="A62:C62"/>
    <mergeCell ref="A44:C44"/>
    <mergeCell ref="A45:C45"/>
    <mergeCell ref="A49:C49"/>
    <mergeCell ref="A50:C50"/>
    <mergeCell ref="A51:C51"/>
    <mergeCell ref="A52:C52"/>
    <mergeCell ref="A38:C38"/>
    <mergeCell ref="A39:C39"/>
    <mergeCell ref="A40:C40"/>
    <mergeCell ref="A41:C41"/>
    <mergeCell ref="A42:C42"/>
    <mergeCell ref="A43:C43"/>
    <mergeCell ref="A28:C28"/>
    <mergeCell ref="A29:C29"/>
    <mergeCell ref="A30:C30"/>
    <mergeCell ref="A31:C31"/>
    <mergeCell ref="A32:C32"/>
    <mergeCell ref="A33:C33"/>
    <mergeCell ref="A19:C19"/>
    <mergeCell ref="A20:C20"/>
    <mergeCell ref="A21:C21"/>
    <mergeCell ref="A22:C22"/>
    <mergeCell ref="A26:C26"/>
    <mergeCell ref="A27:C27"/>
    <mergeCell ref="A10:C10"/>
    <mergeCell ref="A11:C11"/>
    <mergeCell ref="A15:C15"/>
    <mergeCell ref="A16:C16"/>
    <mergeCell ref="A17:C17"/>
    <mergeCell ref="A18:C18"/>
    <mergeCell ref="A4:C4"/>
    <mergeCell ref="A5:C5"/>
    <mergeCell ref="A6:C6"/>
    <mergeCell ref="A7:C7"/>
    <mergeCell ref="A8:C8"/>
    <mergeCell ref="A9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eashwar vignesh</dc:creator>
  <cp:lastModifiedBy>Microsoft Office User</cp:lastModifiedBy>
  <dcterms:created xsi:type="dcterms:W3CDTF">2020-05-17T15:31:16Z</dcterms:created>
  <dcterms:modified xsi:type="dcterms:W3CDTF">2020-05-18T07:53:51Z</dcterms:modified>
</cp:coreProperties>
</file>