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bYfOpNK7V25m8KqTqiHrrIcpUDw=="/>
    </ext>
  </extLst>
</workbook>
</file>

<file path=xl/sharedStrings.xml><?xml version="1.0" encoding="utf-8"?>
<sst xmlns="http://schemas.openxmlformats.org/spreadsheetml/2006/main" count="199" uniqueCount="103">
  <si>
    <t>Depleted Uranium</t>
  </si>
  <si>
    <t>Tungsten Heavy Alloy</t>
  </si>
  <si>
    <t>Tungsten Self Sharpening</t>
  </si>
  <si>
    <t>Steel Alloy</t>
  </si>
  <si>
    <t>Lw</t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</si>
  <si>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㎜</t>
    </r>
    <r>
      <rPr>
        <rFont val="IBM Plex Sans"/>
        <color theme="0"/>
        <sz val="11.0"/>
      </rPr>
      <t>)</t>
    </r>
  </si>
  <si>
    <t>e</t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</si>
  <si>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㎜</t>
    </r>
    <r>
      <rPr>
        <rFont val="IBM Plex Sans"/>
        <color theme="0"/>
        <sz val="11.0"/>
      </rPr>
      <t>)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</si>
  <si>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㎜</t>
    </r>
    <r>
      <rPr>
        <rFont val="IBM Plex Sans"/>
        <color theme="0"/>
        <sz val="11.0"/>
      </rPr>
      <t>)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</si>
  <si>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㎜</t>
    </r>
    <r>
      <rPr>
        <rFont val="IBM Plex Sans"/>
        <color theme="0"/>
        <sz val="11.0"/>
      </rPr>
      <t>)</t>
    </r>
  </si>
  <si>
    <t>k</t>
  </si>
  <si>
    <t>D</t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</si>
  <si>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㎜</t>
    </r>
    <r>
      <rPr>
        <rFont val="IBM Plex Sans"/>
        <color theme="0"/>
        <sz val="11.0"/>
      </rPr>
      <t>)</t>
    </r>
  </si>
  <si>
    <t>a</t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</si>
  <si>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㎜</t>
    </r>
    <r>
      <rPr>
        <rFont val="IBM Plex Sans"/>
        <color theme="0"/>
        <sz val="11.0"/>
      </rPr>
      <t>)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</si>
  <si>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㎜</t>
    </r>
    <r>
      <rPr>
        <rFont val="IBM Plex Sans"/>
        <color theme="0"/>
        <sz val="11.0"/>
      </rPr>
      <t>)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</si>
  <si>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㎜</t>
    </r>
    <r>
      <rPr>
        <rFont val="IBM Plex Sans"/>
        <color theme="0"/>
        <sz val="11.0"/>
      </rPr>
      <t>)</t>
    </r>
  </si>
  <si>
    <r>
      <rPr>
        <rFont val="IBM Plex Sans"/>
        <color theme="0"/>
        <sz val="11.0"/>
      </rPr>
      <t>ρ</t>
    </r>
    <r>
      <rPr>
        <rFont val="IBM Plex Sans"/>
        <color theme="0"/>
        <sz val="11.0"/>
      </rPr>
      <t>р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</si>
  <si>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㎏</t>
    </r>
    <r>
      <rPr>
        <rFont val="IBM Plex Sans"/>
        <color theme="0"/>
        <sz val="11.0"/>
      </rPr>
      <t>/</t>
    </r>
    <r>
      <rPr>
        <rFont val="IBM Plex Sans"/>
        <color theme="0"/>
        <sz val="11.0"/>
      </rPr>
      <t>㎥</t>
    </r>
    <r>
      <rPr>
        <rFont val="IBM Plex Sans"/>
        <color theme="0"/>
        <sz val="11.0"/>
      </rPr>
      <t>)</t>
    </r>
  </si>
  <si>
    <t>b0</t>
  </si>
  <si>
    <r>
      <rPr>
        <rFont val="IBM Plex Sans"/>
        <color theme="0"/>
        <sz val="11.0"/>
      </rPr>
      <t>ρ</t>
    </r>
    <r>
      <rPr>
        <rFont val="IBM Plex Sans"/>
        <color theme="0"/>
        <sz val="11.0"/>
      </rPr>
      <t>р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</si>
  <si>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㎏</t>
    </r>
    <r>
      <rPr>
        <rFont val="IBM Plex Sans"/>
        <color theme="0"/>
        <sz val="11.0"/>
      </rPr>
      <t>/</t>
    </r>
    <r>
      <rPr>
        <rFont val="IBM Plex Sans"/>
        <color theme="0"/>
        <sz val="11.0"/>
      </rPr>
      <t>㎥</t>
    </r>
    <r>
      <rPr>
        <rFont val="IBM Plex Sans"/>
        <color theme="0"/>
        <sz val="11.0"/>
      </rPr>
      <t>)</t>
    </r>
  </si>
  <si>
    <r>
      <rPr>
        <rFont val="IBM Plex Sans"/>
        <color theme="0"/>
        <sz val="11.0"/>
      </rPr>
      <t>ρ</t>
    </r>
    <r>
      <rPr>
        <rFont val="IBM Plex Sans"/>
        <color theme="0"/>
        <sz val="11.0"/>
      </rPr>
      <t>р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</si>
  <si>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㎏</t>
    </r>
    <r>
      <rPr>
        <rFont val="IBM Plex Sans"/>
        <color theme="0"/>
        <sz val="11.0"/>
      </rPr>
      <t>/</t>
    </r>
    <r>
      <rPr>
        <rFont val="IBM Plex Sans"/>
        <color theme="0"/>
        <sz val="11.0"/>
      </rPr>
      <t>㎥</t>
    </r>
    <r>
      <rPr>
        <rFont val="IBM Plex Sans"/>
        <color theme="0"/>
        <sz val="11.0"/>
      </rPr>
      <t>)</t>
    </r>
  </si>
  <si>
    <r>
      <rPr>
        <rFont val="IBM Plex Sans"/>
        <color theme="0"/>
        <sz val="11.0"/>
      </rPr>
      <t>ρ</t>
    </r>
    <r>
      <rPr>
        <rFont val="IBM Plex Sans"/>
        <color theme="0"/>
        <sz val="11.0"/>
      </rPr>
      <t>р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</si>
  <si>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㎏</t>
    </r>
    <r>
      <rPr>
        <rFont val="IBM Plex Sans"/>
        <color theme="0"/>
        <sz val="11.0"/>
      </rPr>
      <t>/</t>
    </r>
    <r>
      <rPr>
        <rFont val="IBM Plex Sans"/>
        <color theme="0"/>
        <sz val="11.0"/>
      </rPr>
      <t>㎥</t>
    </r>
    <r>
      <rPr>
        <rFont val="IBM Plex Sans"/>
        <color theme="0"/>
        <sz val="11.0"/>
      </rPr>
      <t>)</t>
    </r>
  </si>
  <si>
    <t>V</t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</si>
  <si>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㎧</t>
    </r>
    <r>
      <rPr>
        <rFont val="IBM Plex Sans"/>
        <color theme="0"/>
        <sz val="11.0"/>
      </rPr>
      <t>)</t>
    </r>
  </si>
  <si>
    <t>b1</t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</si>
  <si>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㎧</t>
    </r>
    <r>
      <rPr>
        <rFont val="IBM Plex Sans"/>
        <color theme="0"/>
        <sz val="11.0"/>
      </rPr>
      <t>)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</si>
  <si>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㎧</t>
    </r>
    <r>
      <rPr>
        <rFont val="IBM Plex Sans"/>
        <color theme="0"/>
        <sz val="11.0"/>
      </rPr>
      <t>)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</si>
  <si>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㎧</t>
    </r>
    <r>
      <rPr>
        <rFont val="IBM Plex Sans"/>
        <color theme="0"/>
        <sz val="11.0"/>
      </rPr>
      <t>)</t>
    </r>
  </si>
  <si>
    <t>c0</t>
  </si>
  <si>
    <t>HDNP</t>
  </si>
  <si>
    <t>HB</t>
  </si>
  <si>
    <r>
      <rPr>
        <rFont val="IBM Plex Sans"/>
        <color theme="0"/>
        <sz val="11.0"/>
      </rPr>
      <t>ρ</t>
    </r>
    <r>
      <rPr>
        <rFont val="IBM Plex Sans"/>
        <color theme="0"/>
        <sz val="11.0"/>
      </rPr>
      <t>т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</si>
  <si>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㎏</t>
    </r>
    <r>
      <rPr>
        <rFont val="IBM Plex Sans"/>
        <color theme="0"/>
        <sz val="11.0"/>
      </rPr>
      <t>/</t>
    </r>
    <r>
      <rPr>
        <rFont val="IBM Plex Sans"/>
        <color theme="0"/>
        <sz val="11.0"/>
      </rPr>
      <t>㎥</t>
    </r>
    <r>
      <rPr>
        <rFont val="IBM Plex Sans"/>
        <color theme="0"/>
        <sz val="11.0"/>
      </rPr>
      <t>)</t>
    </r>
  </si>
  <si>
    <t>c1</t>
  </si>
  <si>
    <r>
      <rPr>
        <rFont val="IBM Plex Sans"/>
        <color theme="0"/>
        <sz val="11.0"/>
      </rPr>
      <t>ρ</t>
    </r>
    <r>
      <rPr>
        <rFont val="IBM Plex Sans"/>
        <color theme="0"/>
        <sz val="11.0"/>
      </rPr>
      <t>т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</si>
  <si>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㎏</t>
    </r>
    <r>
      <rPr>
        <rFont val="IBM Plex Sans"/>
        <color theme="0"/>
        <sz val="11.0"/>
      </rPr>
      <t>/</t>
    </r>
    <r>
      <rPr>
        <rFont val="IBM Plex Sans"/>
        <color theme="0"/>
        <sz val="11.0"/>
      </rPr>
      <t>㎥</t>
    </r>
    <r>
      <rPr>
        <rFont val="IBM Plex Sans"/>
        <color theme="0"/>
        <sz val="11.0"/>
      </rPr>
      <t>)</t>
    </r>
  </si>
  <si>
    <r>
      <rPr>
        <rFont val="IBM Plex Sans"/>
        <color theme="0"/>
        <sz val="11.0"/>
      </rPr>
      <t>ρ</t>
    </r>
    <r>
      <rPr>
        <rFont val="IBM Plex Sans"/>
        <color theme="0"/>
        <sz val="11.0"/>
      </rPr>
      <t>т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</si>
  <si>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㎏</t>
    </r>
    <r>
      <rPr>
        <rFont val="IBM Plex Sans"/>
        <color theme="0"/>
        <sz val="11.0"/>
      </rPr>
      <t>/</t>
    </r>
    <r>
      <rPr>
        <rFont val="IBM Plex Sans"/>
        <color theme="0"/>
        <sz val="11.0"/>
      </rPr>
      <t>㎥</t>
    </r>
    <r>
      <rPr>
        <rFont val="IBM Plex Sans"/>
        <color theme="0"/>
        <sz val="11.0"/>
      </rPr>
      <t>)</t>
    </r>
  </si>
  <si>
    <r>
      <rPr>
        <rFont val="IBM Plex Sans"/>
        <color theme="0"/>
        <sz val="11.0"/>
      </rPr>
      <t>ρ</t>
    </r>
    <r>
      <rPr>
        <rFont val="IBM Plex Sans"/>
        <color theme="0"/>
        <sz val="11.0"/>
      </rPr>
      <t>т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</si>
  <si>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㎏</t>
    </r>
    <r>
      <rPr>
        <rFont val="IBM Plex Sans"/>
        <color theme="0"/>
        <sz val="11.0"/>
      </rPr>
      <t>/</t>
    </r>
    <r>
      <rPr>
        <rFont val="IBM Plex Sans"/>
        <color theme="0"/>
        <sz val="11.0"/>
      </rPr>
      <t>㎥</t>
    </r>
    <r>
      <rPr>
        <rFont val="IBM Plex Sans"/>
        <color theme="0"/>
        <sz val="11.0"/>
      </rPr>
      <t>)</t>
    </r>
  </si>
  <si>
    <t>n</t>
  </si>
  <si>
    <t>HDN</t>
  </si>
  <si>
    <t>m</t>
  </si>
  <si>
    <t>HDNT</t>
  </si>
  <si>
    <r>
      <rPr>
        <rFont val="IBM Plex Sans"/>
        <color theme="0"/>
        <sz val="11.0"/>
      </rPr>
      <t>θ</t>
    </r>
  </si>
  <si>
    <t>(°)</t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</si>
  <si>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㎜</t>
    </r>
    <r>
      <rPr>
        <rFont val="IBM Plex Sans"/>
        <color theme="0"/>
        <sz val="11.0"/>
      </rPr>
      <t>)</t>
    </r>
  </si>
  <si>
    <r>
      <rPr>
        <rFont val="IBM Plex Sans"/>
        <color theme="0"/>
        <sz val="11.0"/>
      </rPr>
      <t>θ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</si>
  <si>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㎜</t>
    </r>
    <r>
      <rPr>
        <rFont val="IBM Plex Sans"/>
        <color theme="0"/>
        <sz val="11.0"/>
      </rPr>
      <t>)</t>
    </r>
  </si>
  <si>
    <r>
      <rPr>
        <rFont val="IBM Plex Sans"/>
        <color theme="0"/>
        <sz val="11.0"/>
      </rPr>
      <t>θ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</si>
  <si>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㎜</t>
    </r>
    <r>
      <rPr>
        <rFont val="IBM Plex Sans"/>
        <color theme="0"/>
        <sz val="11.0"/>
      </rPr>
      <t>)</t>
    </r>
  </si>
  <si>
    <r>
      <rPr>
        <rFont val="IBM Plex Sans"/>
        <color theme="0"/>
        <sz val="11.0"/>
      </rPr>
      <t>θ</t>
    </r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</si>
  <si>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㎜</t>
    </r>
    <r>
      <rPr>
        <rFont val="IBM Plex Sans"/>
        <color theme="0"/>
        <sz val="11.0"/>
      </rPr>
      <t>)</t>
    </r>
  </si>
  <si>
    <t>0°</t>
  </si>
  <si>
    <t>30°</t>
  </si>
  <si>
    <t>60°</t>
  </si>
  <si>
    <t>0m</t>
  </si>
  <si>
    <t>500m</t>
  </si>
  <si>
    <t>1000m</t>
  </si>
  <si>
    <t>1500m</t>
  </si>
  <si>
    <t>2000m</t>
  </si>
  <si>
    <t>2500m</t>
  </si>
  <si>
    <t>3000m</t>
  </si>
  <si>
    <t>3500m</t>
  </si>
  <si>
    <t>4000m</t>
  </si>
  <si>
    <t>Lw Calculator</t>
  </si>
  <si>
    <t>Dmean Calculator</t>
  </si>
  <si>
    <t>Pjacket Calculator</t>
  </si>
  <si>
    <t>Vector Calculator</t>
  </si>
  <si>
    <t>Weight Calculator</t>
  </si>
  <si>
    <t>Lp</t>
  </si>
  <si>
    <t>(㎜)</t>
  </si>
  <si>
    <t>P1</t>
  </si>
  <si>
    <t>Mp1</t>
  </si>
  <si>
    <t>(kg)</t>
  </si>
  <si>
    <t>F</t>
  </si>
  <si>
    <t>ρр</t>
  </si>
  <si>
    <t>(㎏/㎥)</t>
  </si>
  <si>
    <t>P2</t>
  </si>
  <si>
    <t>V1</t>
  </si>
  <si>
    <r>
      <rPr>
        <rFont val="IBM Plex Sans"/>
        <color rgb="FFFADA5E"/>
        <sz val="11.0"/>
      </rPr>
      <t>(</t>
    </r>
    <r>
      <rPr>
        <rFont val="IBM Plex Sans"/>
        <color rgb="FFFADA5E"/>
        <sz val="11.0"/>
      </rPr>
      <t>㎧</t>
    </r>
    <r>
      <rPr>
        <rFont val="IBM Plex Sans"/>
        <color rgb="FFFADA5E"/>
        <sz val="11.0"/>
      </rPr>
      <t>)</t>
    </r>
  </si>
  <si>
    <t>Dmean</t>
  </si>
  <si>
    <t>Fdub</t>
  </si>
  <si>
    <t>Mp</t>
  </si>
  <si>
    <r>
      <rPr>
        <rFont val="IBM Plex Sans"/>
        <color rgb="FFFADA5E"/>
        <sz val="11.0"/>
      </rPr>
      <t>(</t>
    </r>
    <r>
      <rPr>
        <rFont val="IBM Plex Sans"/>
        <color rgb="FFFADA5E"/>
        <sz val="11.0"/>
      </rPr>
      <t>㎏</t>
    </r>
    <r>
      <rPr>
        <rFont val="IBM Plex Sans"/>
        <color rgb="FFFADA5E"/>
        <sz val="11.0"/>
      </rPr>
      <t>)</t>
    </r>
  </si>
  <si>
    <t>Mp2</t>
  </si>
  <si>
    <r>
      <rPr>
        <rFont val="IBM Plex Sans"/>
        <color rgb="FFFADA5E"/>
        <sz val="11.0"/>
      </rPr>
      <t>ρ</t>
    </r>
    <r>
      <rPr>
        <rFont val="IBM Plex Sans"/>
        <color rgb="FFFADA5E"/>
        <sz val="11.0"/>
      </rPr>
      <t>р1</t>
    </r>
  </si>
  <si>
    <r>
      <rPr>
        <rFont val="IBM Plex Sans"/>
        <color rgb="FFFADA5E"/>
        <sz val="11.0"/>
      </rPr>
      <t>(</t>
    </r>
    <r>
      <rPr>
        <rFont val="IBM Plex Sans"/>
        <color rgb="FFFADA5E"/>
        <sz val="11.0"/>
      </rPr>
      <t>㎏</t>
    </r>
    <r>
      <rPr>
        <rFont val="IBM Plex Sans"/>
        <color rgb="FFFADA5E"/>
        <sz val="11.0"/>
      </rPr>
      <t>/</t>
    </r>
    <r>
      <rPr>
        <rFont val="IBM Plex Sans"/>
        <color rgb="FFFADA5E"/>
        <sz val="11.0"/>
      </rPr>
      <t>㎥</t>
    </r>
    <r>
      <rPr>
        <rFont val="IBM Plex Sans"/>
        <color rgb="FFFADA5E"/>
        <sz val="11.0"/>
      </rPr>
      <t>)</t>
    </r>
  </si>
  <si>
    <t>Dfp</t>
  </si>
  <si>
    <t>Dcore</t>
  </si>
  <si>
    <r>
      <rPr>
        <rFont val="IBM Plex Sans"/>
        <color rgb="FFFADA5E"/>
        <sz val="11.0"/>
      </rPr>
      <t>ρ</t>
    </r>
    <r>
      <rPr>
        <rFont val="IBM Plex Sans"/>
        <color rgb="FFFADA5E"/>
        <sz val="11.0"/>
      </rPr>
      <t>р2</t>
    </r>
  </si>
  <si>
    <r>
      <rPr>
        <rFont val="IBM Plex Sans"/>
        <color rgb="FFFADA5E"/>
        <sz val="11.0"/>
      </rPr>
      <t>(</t>
    </r>
    <r>
      <rPr>
        <rFont val="IBM Plex Sans"/>
        <color rgb="FFFADA5E"/>
        <sz val="11.0"/>
      </rPr>
      <t>㎏</t>
    </r>
    <r>
      <rPr>
        <rFont val="IBM Plex Sans"/>
        <color rgb="FFFADA5E"/>
        <sz val="11.0"/>
      </rPr>
      <t>/</t>
    </r>
    <r>
      <rPr>
        <rFont val="IBM Plex Sans"/>
        <color rgb="FFFADA5E"/>
        <sz val="11.0"/>
      </rPr>
      <t>㎥</t>
    </r>
    <r>
      <rPr>
        <rFont val="IBM Plex Sans"/>
        <color rgb="FFFADA5E"/>
        <sz val="11.0"/>
      </rPr>
      <t>)</t>
    </r>
  </si>
  <si>
    <t>L-O formula calculator 1.7</t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</si>
  <si>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㎜</t>
    </r>
    <r>
      <rPr>
        <rFont val="IBM Plex Sans"/>
        <color theme="0"/>
        <sz val="11.0"/>
      </rPr>
      <t>)</t>
    </r>
  </si>
  <si>
    <t>Pjacket</t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</si>
  <si>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㎜</t>
    </r>
    <r>
      <rPr>
        <rFont val="IBM Plex Sans"/>
        <color theme="0"/>
        <sz val="11.0"/>
      </rPr>
      <t>)</t>
    </r>
  </si>
  <si>
    <t>V2</t>
  </si>
  <si>
    <r>
      <rPr>
        <rFont val="IBM Plex Sans"/>
        <color theme="0"/>
        <sz val="11.0"/>
      </rPr>
      <t>(</t>
    </r>
    <r>
      <rPr>
        <rFont val="IBM Plex Sans"/>
        <color theme="0"/>
        <sz val="11.0"/>
      </rPr>
      <t>㎧</t>
    </r>
    <r>
      <rPr>
        <rFont val="IBM Plex Sans"/>
        <color theme="0"/>
        <sz val="11.0"/>
      </rPr>
      <t>)</t>
    </r>
  </si>
  <si>
    <t>Created by EastPersiaLtd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</si>
</sst>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0.0000_ "/>
    <numFmt numFmtId="166" formatCode="0_ "/>
    <numFmt numFmtId="167" formatCode="0.00_ "/>
  </numFmts>
  <fonts count="5">
    <font>
      <sz val="11.0"/>
      <color theme="1"/>
      <name val="Calibri"/>
      <scheme val="minor"/>
    </font>
    <font>
      <sz val="11.0"/>
      <color theme="1"/>
      <name val="IBM Plex Sans"/>
    </font>
    <font>
      <sz val="11.0"/>
      <color theme="0"/>
      <name val="IBM Plex Sans"/>
    </font>
    <font/>
    <font>
      <sz val="11.0"/>
      <color rgb="FFFADA5E"/>
      <name val="IBM Plex Sans"/>
    </font>
  </fonts>
  <fills count="6">
    <fill>
      <patternFill patternType="none"/>
    </fill>
    <fill>
      <patternFill patternType="lightGray"/>
    </fill>
    <fill>
      <patternFill patternType="solid">
        <fgColor rgb="FF012169"/>
        <bgColor rgb="FF012169"/>
      </patternFill>
    </fill>
    <fill>
      <patternFill patternType="solid">
        <fgColor rgb="FF1C39BB"/>
        <bgColor rgb="FF1C39BB"/>
      </patternFill>
    </fill>
    <fill>
      <patternFill patternType="solid">
        <fgColor rgb="FF318CE7"/>
        <bgColor rgb="FF318CE7"/>
      </patternFill>
    </fill>
    <fill>
      <patternFill patternType="solid">
        <fgColor rgb="FF00A693"/>
        <bgColor rgb="FF00A693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" fillId="3" fontId="2" numFmtId="0" xfId="0" applyAlignment="1" applyBorder="1" applyFon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1" fillId="4" fontId="4" numFmtId="0" xfId="0" applyAlignment="1" applyBorder="1" applyFill="1" applyFont="1">
      <alignment horizontal="center" vertical="center"/>
    </xf>
    <xf borderId="1" fillId="4" fontId="4" numFmtId="165" xfId="0" applyAlignment="1" applyBorder="1" applyFont="1" applyNumberFormat="1">
      <alignment horizontal="center" vertical="center"/>
    </xf>
    <xf borderId="1" fillId="5" fontId="2" numFmtId="164" xfId="0" applyAlignment="1" applyBorder="1" applyFill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3" fontId="2" numFmtId="166" xfId="0" applyAlignment="1" applyBorder="1" applyFont="1" applyNumberFormat="1">
      <alignment horizontal="center" vertical="center"/>
    </xf>
    <xf borderId="2" fillId="4" fontId="2" numFmtId="0" xfId="0" applyAlignment="1" applyBorder="1" applyFont="1">
      <alignment horizontal="center" vertical="center"/>
    </xf>
    <xf borderId="1" fillId="4" fontId="4" numFmtId="164" xfId="0" applyAlignment="1" applyBorder="1" applyFont="1" applyNumberFormat="1">
      <alignment horizontal="center" vertical="center"/>
    </xf>
    <xf borderId="1" fillId="4" fontId="4" numFmtId="167" xfId="0" applyAlignment="1" applyBorder="1" applyFont="1" applyNumberFormat="1">
      <alignment horizontal="center" vertical="center"/>
    </xf>
    <xf borderId="1" fillId="4" fontId="4" numFmtId="166" xfId="0" applyAlignment="1" applyBorder="1" applyFont="1" applyNumberFormat="1">
      <alignment horizontal="center" vertical="center"/>
    </xf>
    <xf borderId="1" fillId="4" fontId="4" numFmtId="0" xfId="0" applyAlignment="1" applyBorder="1" applyFont="1">
      <alignment vertical="center"/>
    </xf>
    <xf borderId="2" fillId="2" fontId="2" numFmtId="0" xfId="0" applyAlignment="1" applyBorder="1" applyFont="1">
      <alignment horizontal="center" vertical="center"/>
    </xf>
    <xf borderId="1" fillId="5" fontId="2" numFmtId="166" xfId="0" applyAlignment="1" applyBorder="1" applyFont="1" applyNumberFormat="1">
      <alignment horizontal="center" vertical="center"/>
    </xf>
    <xf borderId="1" fillId="5" fontId="2" numFmtId="167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9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3"/>
    </row>
    <row r="2">
      <c r="A2" s="1"/>
      <c r="B2" s="4" t="s">
        <v>0</v>
      </c>
      <c r="C2" s="5"/>
      <c r="D2" s="5"/>
      <c r="E2" s="5"/>
      <c r="F2" s="6"/>
      <c r="G2" s="1"/>
      <c r="H2" s="4" t="s">
        <v>1</v>
      </c>
      <c r="I2" s="5"/>
      <c r="J2" s="5"/>
      <c r="K2" s="5"/>
      <c r="L2" s="6"/>
      <c r="M2" s="1"/>
      <c r="N2" s="4" t="s">
        <v>2</v>
      </c>
      <c r="O2" s="5"/>
      <c r="P2" s="5"/>
      <c r="Q2" s="5"/>
      <c r="R2" s="6"/>
      <c r="S2" s="1"/>
      <c r="T2" s="4" t="s">
        <v>3</v>
      </c>
      <c r="U2" s="5"/>
      <c r="V2" s="5"/>
      <c r="W2" s="5"/>
      <c r="X2" s="6"/>
      <c r="Y2" s="1"/>
      <c r="Z2" s="2"/>
      <c r="AA2" s="2"/>
    </row>
    <row r="3">
      <c r="A3" s="1"/>
      <c r="B3" s="7" t="s">
        <v>4</v>
      </c>
      <c r="C3" s="8">
        <v>584.5</v>
      </c>
      <c r="D3" s="7" t="s">
        <v>5</v>
      </c>
      <c r="E3" s="9" t="s">
        <v>6</v>
      </c>
      <c r="F3" s="10">
        <f>EXP(1)</f>
        <v>2.718281828</v>
      </c>
      <c r="G3" s="1"/>
      <c r="H3" s="7" t="s">
        <v>4</v>
      </c>
      <c r="I3" s="8">
        <v>584.5</v>
      </c>
      <c r="J3" s="7" t="s">
        <v>7</v>
      </c>
      <c r="K3" s="9" t="s">
        <v>6</v>
      </c>
      <c r="L3" s="10">
        <f>EXP(1)</f>
        <v>2.718281828</v>
      </c>
      <c r="M3" s="1"/>
      <c r="N3" s="7" t="s">
        <v>4</v>
      </c>
      <c r="O3" s="8">
        <v>584.5</v>
      </c>
      <c r="P3" s="7" t="s">
        <v>8</v>
      </c>
      <c r="Q3" s="9" t="s">
        <v>6</v>
      </c>
      <c r="R3" s="10">
        <f>EXP(1)</f>
        <v>2.718281828</v>
      </c>
      <c r="S3" s="1"/>
      <c r="T3" s="7" t="s">
        <v>4</v>
      </c>
      <c r="U3" s="8">
        <v>584.5</v>
      </c>
      <c r="V3" s="7" t="s">
        <v>9</v>
      </c>
      <c r="W3" s="9" t="s">
        <v>10</v>
      </c>
      <c r="X3" s="10">
        <v>0.3598</v>
      </c>
      <c r="Y3" s="1"/>
      <c r="Z3" s="2"/>
      <c r="AA3" s="2"/>
    </row>
    <row r="4">
      <c r="A4" s="1"/>
      <c r="B4" s="7" t="s">
        <v>11</v>
      </c>
      <c r="C4" s="8">
        <v>23.8</v>
      </c>
      <c r="D4" s="7" t="s">
        <v>12</v>
      </c>
      <c r="E4" s="9" t="s">
        <v>13</v>
      </c>
      <c r="F4" s="9">
        <v>0.825</v>
      </c>
      <c r="G4" s="1"/>
      <c r="H4" s="7" t="s">
        <v>11</v>
      </c>
      <c r="I4" s="8">
        <v>23.8</v>
      </c>
      <c r="J4" s="7" t="s">
        <v>14</v>
      </c>
      <c r="K4" s="9" t="s">
        <v>13</v>
      </c>
      <c r="L4" s="9">
        <v>0.994</v>
      </c>
      <c r="M4" s="1"/>
      <c r="N4" s="7" t="s">
        <v>11</v>
      </c>
      <c r="O4" s="8">
        <v>23.8</v>
      </c>
      <c r="P4" s="7" t="s">
        <v>15</v>
      </c>
      <c r="Q4" s="9" t="s">
        <v>13</v>
      </c>
      <c r="R4" s="9">
        <v>0.825</v>
      </c>
      <c r="S4" s="1"/>
      <c r="T4" s="7" t="s">
        <v>11</v>
      </c>
      <c r="U4" s="8">
        <v>23.8</v>
      </c>
      <c r="V4" s="7" t="s">
        <v>16</v>
      </c>
      <c r="W4" s="9" t="s">
        <v>13</v>
      </c>
      <c r="X4" s="9">
        <v>1.104</v>
      </c>
      <c r="Y4" s="1"/>
      <c r="Z4" s="2"/>
      <c r="AA4" s="2"/>
    </row>
    <row r="5">
      <c r="A5" s="1"/>
      <c r="B5" s="7" t="s">
        <v>17</v>
      </c>
      <c r="C5" s="7">
        <v>18600.0</v>
      </c>
      <c r="D5" s="7" t="s">
        <v>18</v>
      </c>
      <c r="E5" s="9" t="s">
        <v>19</v>
      </c>
      <c r="F5" s="9">
        <v>0.283</v>
      </c>
      <c r="G5" s="1"/>
      <c r="H5" s="7" t="s">
        <v>20</v>
      </c>
      <c r="I5" s="7">
        <v>18000.0</v>
      </c>
      <c r="J5" s="7" t="s">
        <v>21</v>
      </c>
      <c r="K5" s="9" t="s">
        <v>19</v>
      </c>
      <c r="L5" s="9">
        <v>0.283</v>
      </c>
      <c r="M5" s="1"/>
      <c r="N5" s="7" t="s">
        <v>22</v>
      </c>
      <c r="O5" s="7">
        <v>18000.0</v>
      </c>
      <c r="P5" s="7" t="s">
        <v>23</v>
      </c>
      <c r="Q5" s="9" t="s">
        <v>19</v>
      </c>
      <c r="R5" s="9">
        <v>0.283</v>
      </c>
      <c r="S5" s="1"/>
      <c r="T5" s="7" t="s">
        <v>24</v>
      </c>
      <c r="U5" s="7">
        <v>8100.0</v>
      </c>
      <c r="V5" s="7" t="s">
        <v>25</v>
      </c>
      <c r="W5" s="9" t="s">
        <v>19</v>
      </c>
      <c r="X5" s="9">
        <v>0.283</v>
      </c>
      <c r="Y5" s="1"/>
      <c r="Z5" s="2"/>
      <c r="AA5" s="2"/>
    </row>
    <row r="6">
      <c r="A6" s="1"/>
      <c r="B6" s="7" t="s">
        <v>26</v>
      </c>
      <c r="C6" s="7">
        <v>1700.0</v>
      </c>
      <c r="D6" s="7" t="s">
        <v>27</v>
      </c>
      <c r="E6" s="9" t="s">
        <v>28</v>
      </c>
      <c r="F6" s="9">
        <v>0.0656</v>
      </c>
      <c r="G6" s="1"/>
      <c r="H6" s="7" t="s">
        <v>26</v>
      </c>
      <c r="I6" s="7">
        <v>1730.0</v>
      </c>
      <c r="J6" s="7" t="s">
        <v>29</v>
      </c>
      <c r="K6" s="9" t="s">
        <v>28</v>
      </c>
      <c r="L6" s="9">
        <v>0.0656</v>
      </c>
      <c r="M6" s="1"/>
      <c r="N6" s="7" t="s">
        <v>26</v>
      </c>
      <c r="O6" s="7">
        <v>1730.0</v>
      </c>
      <c r="P6" s="7" t="s">
        <v>30</v>
      </c>
      <c r="Q6" s="9" t="s">
        <v>28</v>
      </c>
      <c r="R6" s="9">
        <v>0.0656</v>
      </c>
      <c r="S6" s="1"/>
      <c r="T6" s="7" t="s">
        <v>26</v>
      </c>
      <c r="U6" s="7">
        <v>1700.0</v>
      </c>
      <c r="V6" s="7" t="s">
        <v>31</v>
      </c>
      <c r="W6" s="9" t="s">
        <v>28</v>
      </c>
      <c r="X6" s="9">
        <v>0.0656</v>
      </c>
      <c r="Y6" s="1"/>
      <c r="Z6" s="2"/>
      <c r="AA6" s="2"/>
    </row>
    <row r="7">
      <c r="A7" s="1"/>
      <c r="B7" s="7"/>
      <c r="C7" s="7"/>
      <c r="D7" s="7"/>
      <c r="E7" s="9" t="s">
        <v>32</v>
      </c>
      <c r="F7" s="9">
        <v>90.0</v>
      </c>
      <c r="G7" s="1"/>
      <c r="H7" s="7"/>
      <c r="I7" s="7"/>
      <c r="J7" s="7"/>
      <c r="K7" s="9" t="s">
        <v>32</v>
      </c>
      <c r="L7" s="9">
        <v>134.5</v>
      </c>
      <c r="M7" s="1"/>
      <c r="N7" s="7"/>
      <c r="O7" s="7"/>
      <c r="P7" s="7"/>
      <c r="Q7" s="9" t="s">
        <v>32</v>
      </c>
      <c r="R7" s="9">
        <v>90.0</v>
      </c>
      <c r="S7" s="1"/>
      <c r="T7" s="7" t="s">
        <v>33</v>
      </c>
      <c r="U7" s="7">
        <v>500.0</v>
      </c>
      <c r="V7" s="7" t="s">
        <v>34</v>
      </c>
      <c r="W7" s="9" t="s">
        <v>32</v>
      </c>
      <c r="X7" s="9">
        <v>9874.0</v>
      </c>
      <c r="Y7" s="1"/>
      <c r="Z7" s="2"/>
      <c r="AA7" s="2"/>
    </row>
    <row r="8">
      <c r="A8" s="1"/>
      <c r="B8" s="7" t="s">
        <v>35</v>
      </c>
      <c r="C8" s="7">
        <v>7850.0</v>
      </c>
      <c r="D8" s="7" t="s">
        <v>36</v>
      </c>
      <c r="E8" s="9" t="s">
        <v>37</v>
      </c>
      <c r="F8" s="9">
        <v>-0.0849</v>
      </c>
      <c r="G8" s="1"/>
      <c r="H8" s="7" t="s">
        <v>38</v>
      </c>
      <c r="I8" s="7">
        <v>7850.0</v>
      </c>
      <c r="J8" s="7" t="s">
        <v>39</v>
      </c>
      <c r="K8" s="9" t="s">
        <v>37</v>
      </c>
      <c r="L8" s="9">
        <v>-0.148</v>
      </c>
      <c r="M8" s="1"/>
      <c r="N8" s="7" t="s">
        <v>40</v>
      </c>
      <c r="O8" s="7">
        <v>7850.0</v>
      </c>
      <c r="P8" s="7" t="s">
        <v>41</v>
      </c>
      <c r="Q8" s="9" t="s">
        <v>37</v>
      </c>
      <c r="R8" s="9">
        <v>-0.148</v>
      </c>
      <c r="S8" s="1"/>
      <c r="T8" s="7" t="s">
        <v>42</v>
      </c>
      <c r="U8" s="7">
        <v>7850.0</v>
      </c>
      <c r="V8" s="7" t="s">
        <v>43</v>
      </c>
      <c r="W8" s="9" t="s">
        <v>44</v>
      </c>
      <c r="X8" s="9">
        <v>-0.2342</v>
      </c>
      <c r="Y8" s="1"/>
      <c r="Z8" s="2"/>
      <c r="AA8" s="2"/>
    </row>
    <row r="9">
      <c r="A9" s="1"/>
      <c r="B9" s="7" t="s">
        <v>45</v>
      </c>
      <c r="C9" s="7">
        <v>260.0</v>
      </c>
      <c r="D9" s="7" t="s">
        <v>34</v>
      </c>
      <c r="E9" s="9" t="s">
        <v>46</v>
      </c>
      <c r="F9" s="9">
        <v>-0.224</v>
      </c>
      <c r="G9" s="1"/>
      <c r="H9" s="7" t="s">
        <v>45</v>
      </c>
      <c r="I9" s="7">
        <v>260.0</v>
      </c>
      <c r="J9" s="7" t="s">
        <v>34</v>
      </c>
      <c r="K9" s="9" t="s">
        <v>46</v>
      </c>
      <c r="L9" s="9">
        <v>-0.224</v>
      </c>
      <c r="M9" s="1"/>
      <c r="N9" s="7" t="s">
        <v>45</v>
      </c>
      <c r="O9" s="7">
        <v>260.0</v>
      </c>
      <c r="P9" s="7" t="s">
        <v>34</v>
      </c>
      <c r="Q9" s="9" t="s">
        <v>46</v>
      </c>
      <c r="R9" s="9">
        <v>-0.224</v>
      </c>
      <c r="S9" s="1"/>
      <c r="T9" s="7" t="s">
        <v>47</v>
      </c>
      <c r="U9" s="7">
        <v>260.0</v>
      </c>
      <c r="V9" s="7" t="s">
        <v>34</v>
      </c>
      <c r="W9" s="9" t="s">
        <v>46</v>
      </c>
      <c r="X9" s="9">
        <v>-0.224</v>
      </c>
      <c r="Y9" s="1"/>
      <c r="Z9" s="2"/>
      <c r="AA9" s="2"/>
    </row>
    <row r="10">
      <c r="A10" s="1"/>
      <c r="B10" s="7" t="s">
        <v>48</v>
      </c>
      <c r="C10" s="7">
        <v>0.0</v>
      </c>
      <c r="D10" s="7" t="s">
        <v>49</v>
      </c>
      <c r="E10" s="11">
        <f>($F$4*(1/(TANH($F$5+($F$6*($C$3/$C$4)))))*(COS(RADIANS($C$10))^$F$9)*SQRT($C$5/($C$8))*$F$3^((-1*(($F$7+($F$8*$C$9))*$C$9)/$C$5)/(($C$6/1000)^2))*$C$3)</f>
        <v>559.1653191</v>
      </c>
      <c r="F10" s="12" t="s">
        <v>50</v>
      </c>
      <c r="G10" s="1"/>
      <c r="H10" s="7" t="s">
        <v>51</v>
      </c>
      <c r="I10" s="7">
        <v>0.0</v>
      </c>
      <c r="J10" s="7" t="s">
        <v>49</v>
      </c>
      <c r="K10" s="11">
        <f>($L$4*(1/(TANH($L$5+($L$6*($I$3/$I$4)))))*(COS(RADIANS($I$10))^$L$9)*SQRT($I$5/($I$8))*$L$3^((-1*(($L$7+($L$8*$I$9))*$I$9)/$I$5)/(($I$6/1000)^2))*$I$3)</f>
        <v>579.135596</v>
      </c>
      <c r="L10" s="12" t="s">
        <v>52</v>
      </c>
      <c r="M10" s="1"/>
      <c r="N10" s="7" t="s">
        <v>53</v>
      </c>
      <c r="O10" s="7">
        <v>0.0</v>
      </c>
      <c r="P10" s="7" t="s">
        <v>49</v>
      </c>
      <c r="Q10" s="11">
        <f>($R$4*(1/(TANH($R$5+($R$6*($O$3/$O$4)))))*(COS(RADIANS($O$10))^$R$9)*SQRT($O$5/($O$8))*$R$3^((-1*(($R$7+($R$8*$O$9))*$O$9)/$O$5)/(($O$6/1000)^2))*$O$3)</f>
        <v>595.8270035</v>
      </c>
      <c r="R10" s="12" t="s">
        <v>54</v>
      </c>
      <c r="S10" s="1"/>
      <c r="T10" s="7" t="s">
        <v>55</v>
      </c>
      <c r="U10" s="7">
        <v>0.0</v>
      </c>
      <c r="V10" s="7" t="s">
        <v>49</v>
      </c>
      <c r="W10" s="11">
        <f>($X$4*(1/(TANH($X$5+($X$6*($U$3/$U$4)))))*(COS(RADIANS($U$10))^$X$9)*SQRT($U$5/($U$8))*EXP(1)^(((-1*($X$7*($U$9^$X$3)*($U$7^$X$8)))/$U$5)/(($U$6/1000)^2))*$U$3)</f>
        <v>331.2959795</v>
      </c>
      <c r="X10" s="12" t="s">
        <v>56</v>
      </c>
      <c r="Y10" s="1"/>
      <c r="Z10" s="2"/>
      <c r="AA10" s="2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2"/>
      <c r="AA11" s="2"/>
    </row>
    <row r="12">
      <c r="A12" s="1"/>
      <c r="B12" s="7"/>
      <c r="C12" s="7" t="s">
        <v>57</v>
      </c>
      <c r="D12" s="7" t="s">
        <v>58</v>
      </c>
      <c r="E12" s="7" t="s">
        <v>59</v>
      </c>
      <c r="F12" s="7" t="s">
        <v>26</v>
      </c>
      <c r="G12" s="1"/>
      <c r="H12" s="7"/>
      <c r="I12" s="7" t="s">
        <v>57</v>
      </c>
      <c r="J12" s="7" t="s">
        <v>58</v>
      </c>
      <c r="K12" s="7" t="s">
        <v>59</v>
      </c>
      <c r="L12" s="7" t="s">
        <v>26</v>
      </c>
      <c r="M12" s="1"/>
      <c r="N12" s="7"/>
      <c r="O12" s="7" t="s">
        <v>57</v>
      </c>
      <c r="P12" s="7" t="s">
        <v>58</v>
      </c>
      <c r="Q12" s="7" t="s">
        <v>59</v>
      </c>
      <c r="R12" s="7" t="s">
        <v>26</v>
      </c>
      <c r="S12" s="1"/>
      <c r="T12" s="7"/>
      <c r="U12" s="7" t="s">
        <v>57</v>
      </c>
      <c r="V12" s="7" t="s">
        <v>58</v>
      </c>
      <c r="W12" s="7" t="s">
        <v>59</v>
      </c>
      <c r="X12" s="7" t="s">
        <v>26</v>
      </c>
      <c r="Y12" s="1"/>
      <c r="Z12" s="2"/>
      <c r="AA12" s="2"/>
    </row>
    <row r="13">
      <c r="A13" s="1"/>
      <c r="B13" s="7" t="s">
        <v>60</v>
      </c>
      <c r="C13" s="13">
        <f t="shared" ref="C13:C21" si="1">($F$4*(1/(TANH($F$5+($F$6*($C$3/$C$4)))))*(COS(RADIANS(0))^$F$9)*SQRT($C$5/($C$8))*$F$3^((-1*(($F$7+($F$8*$C$9))*$C$9)/$C$5)/(($F13/1000)^2))*$C$3)*COS(RADIANS(0))</f>
        <v>559.1653191</v>
      </c>
      <c r="D13" s="13">
        <f t="shared" ref="D13:D21" si="2">($F$4*(1/(TANH($F$5+($F$6*($C$3/$C$4)))))*(COS(RADIANS(30))^$F$9)*SQRT($C$5/($C$8))*$F$3^((-1*(($F$7+($F$8*$C$9))*$C$9)/$C$5)/(($F13/1000)^2))*$C$3)*COS(RADIANS(30))</f>
        <v>500.1082256</v>
      </c>
      <c r="E13" s="13">
        <f t="shared" ref="E13:E21" si="3">($F$4*(1/(TANH($F$5+($F$6*($C$3/$C$4)))))*(COS(RADIANS(60))^$F$9)*SQRT($C$5/($C$8))*$F$3^((-1*(($F$7+($F$8*$C$9))*$C$9)/$C$5)/(($F13/1000)^2))*$C$3)*COS(RADIANS(60))</f>
        <v>326.5434305</v>
      </c>
      <c r="F13" s="13">
        <f>$C$6</f>
        <v>1700</v>
      </c>
      <c r="G13" s="1"/>
      <c r="H13" s="7" t="s">
        <v>60</v>
      </c>
      <c r="I13" s="13">
        <f t="shared" ref="I13:I21" si="4">($L$4*(1/(TANH($L$5+($L$6*($I$3/$I$4)))))*(COS(RADIANS(0))^$L$9)*SQRT($I$5/($I$8))*$L$3^((-1*(($L$7+($L$8*$I$9))*$I$9)/$I$5)/(($L13/1000)^2))*$I$3)*COS(RADIANS(0))</f>
        <v>579.135596</v>
      </c>
      <c r="J13" s="13">
        <f t="shared" ref="J13:J21" si="5">($L$4*(1/(TANH($L$5+($L$6*($I$3/$I$4)))))*(COS(RADIANS(30))^$L$9)*SQRT($I$5/($I$8))*$L$3^((-1*(($L$7+($L$8*$I$9))*$I$9)/$I$5)/(($L13/1000)^2))*$I$3)*COS(RADIANS(30))</f>
        <v>517.9693114</v>
      </c>
      <c r="K13" s="13">
        <f t="shared" ref="K13:K21" si="6">($L$4*(1/(TANH($L$5+($L$6*($I$3/$I$4)))))*(COS(RADIANS(60))^$L$9)*SQRT($I$5/($I$8))*$L$3^((-1*(($L$7+($L$8*$I$9))*$I$9)/$I$5)/(($L13/1000)^2))*$I$3)*COS(RADIANS(60))</f>
        <v>338.2057466</v>
      </c>
      <c r="L13" s="13">
        <f>$I$6</f>
        <v>1730</v>
      </c>
      <c r="M13" s="1"/>
      <c r="N13" s="7" t="s">
        <v>60</v>
      </c>
      <c r="O13" s="13">
        <f t="shared" ref="O13:O21" si="7">($R$4*(1/(TANH($R$5+($R$6*($O$3/$O$4)))))*(COS(RADIANS(0))^$R$9)*SQRT($O$5/($O$8))*$R$3^((-1*(($R$7+($R$8*$O$9))*$O$9)/$O$5)/(($R13/1000)^2))*$O$3)*COS(RADIANS(0))</f>
        <v>595.8270035</v>
      </c>
      <c r="P13" s="13">
        <f t="shared" ref="P13:P21" si="8">($R$4*(1/(TANH($R$5+($R$6*($O$3/$O$4)))))*(COS(RADIANS(30))^$R$9)*SQRT($O$5/($O$8))*$R$3^((-1*(($R$7+($R$8*$O$9))*$O$9)/$O$5)/(($R13/1000)^2))*$O$3)*COS(RADIANS(30))</f>
        <v>532.8978305</v>
      </c>
      <c r="Q13" s="13">
        <f t="shared" ref="Q13:Q21" si="9">($R$4*(1/(TANH($R$5+($R$6*($O$3/$O$4)))))*(COS(RADIANS(60))^$R$9)*SQRT($O$5/($O$8))*$R$3^((-1*(($R$7+($R$8*$O$9))*$O$9)/$O$5)/(($R13/1000)^2))*$O$3)*COS(RADIANS(60))</f>
        <v>347.9532564</v>
      </c>
      <c r="R13" s="13">
        <f>$O$6</f>
        <v>1730</v>
      </c>
      <c r="S13" s="1"/>
      <c r="T13" s="7" t="s">
        <v>60</v>
      </c>
      <c r="U13" s="13">
        <f t="shared" ref="U13:U21" si="10">($X$4*(1/(TANH($X$5+($X$6*($U$3/$U$4)))))*(COS(RADIANS(0))^$X$9)*SQRT($U$5/($U$8))*EXP(1)^(((-1*($X$7*($U$9^$X$3)*($U$7^$X$8)))/$U$5)/(($X13/1000)^2))*$U$3)*COS(RADIANS(0))</f>
        <v>331.2959795</v>
      </c>
      <c r="V13" s="13">
        <f t="shared" ref="V13:V21" si="11">($X$4*(1/(TANH($X$5+($X$6*($U$3/$U$4)))))*(COS(RADIANS(30))^$X$9)*SQRT($U$5/($U$8))*EXP(1)^(((-1*($X$7*($U$9^$X$3)*($U$7^$X$8)))/$U$5)/(($X13/1000)^2))*$U$3)*COS(RADIANS(30))</f>
        <v>296.305652</v>
      </c>
      <c r="W13" s="13">
        <f t="shared" ref="W13:W21" si="12">($X$4*(1/(TANH($X$5+($X$6*($U$3/$U$4)))))*(COS(RADIANS(60))^$X$9)*SQRT($U$5/($U$8))*EXP(1)^(((-1*($X$7*($U$9^$X$3)*($U$7^$X$8)))/$U$5)/(($X13/1000)^2))*$U$3)*COS(RADIANS(60))</f>
        <v>193.471451</v>
      </c>
      <c r="X13" s="13">
        <f>$U$6</f>
        <v>1700</v>
      </c>
      <c r="Y13" s="1"/>
      <c r="Z13" s="2"/>
      <c r="AA13" s="2"/>
    </row>
    <row r="14">
      <c r="A14" s="1"/>
      <c r="B14" s="7" t="s">
        <v>61</v>
      </c>
      <c r="C14" s="13">
        <f t="shared" si="1"/>
        <v>552.6199657</v>
      </c>
      <c r="D14" s="13">
        <f t="shared" si="2"/>
        <v>494.2541696</v>
      </c>
      <c r="E14" s="13">
        <f t="shared" si="3"/>
        <v>322.7210508</v>
      </c>
      <c r="F14" s="13">
        <f>$C$6*0.9825485</f>
        <v>1670.33245</v>
      </c>
      <c r="G14" s="1"/>
      <c r="H14" s="7" t="s">
        <v>61</v>
      </c>
      <c r="I14" s="13">
        <f t="shared" si="4"/>
        <v>569.5967073</v>
      </c>
      <c r="J14" s="13">
        <f t="shared" si="5"/>
        <v>509.4378869</v>
      </c>
      <c r="K14" s="13">
        <f t="shared" si="6"/>
        <v>332.6351911</v>
      </c>
      <c r="L14" s="13">
        <f>$I$6*0.9825485</f>
        <v>1699.808905</v>
      </c>
      <c r="M14" s="1"/>
      <c r="N14" s="7" t="s">
        <v>61</v>
      </c>
      <c r="O14" s="13">
        <f t="shared" si="7"/>
        <v>590.5410946</v>
      </c>
      <c r="P14" s="13">
        <f t="shared" si="8"/>
        <v>528.1702009</v>
      </c>
      <c r="Q14" s="13">
        <f t="shared" si="9"/>
        <v>344.8663718</v>
      </c>
      <c r="R14" s="13">
        <f>$O$6*0.9825485</f>
        <v>1699.808905</v>
      </c>
      <c r="S14" s="1"/>
      <c r="T14" s="7" t="s">
        <v>61</v>
      </c>
      <c r="U14" s="13">
        <f t="shared" si="10"/>
        <v>322.7682527</v>
      </c>
      <c r="V14" s="13">
        <f t="shared" si="11"/>
        <v>288.678594</v>
      </c>
      <c r="W14" s="13">
        <f t="shared" si="12"/>
        <v>188.4913976</v>
      </c>
      <c r="X14" s="13">
        <f>$U$6*0.9825485</f>
        <v>1670.33245</v>
      </c>
      <c r="Y14" s="1"/>
      <c r="Z14" s="2"/>
      <c r="AA14" s="2"/>
    </row>
    <row r="15">
      <c r="A15" s="1"/>
      <c r="B15" s="7" t="s">
        <v>62</v>
      </c>
      <c r="C15" s="13">
        <f t="shared" si="1"/>
        <v>545.9207893</v>
      </c>
      <c r="D15" s="13">
        <f t="shared" si="2"/>
        <v>488.2625369</v>
      </c>
      <c r="E15" s="13">
        <f t="shared" si="3"/>
        <v>318.808841</v>
      </c>
      <c r="F15" s="13">
        <f>$C$6*0.9654015</f>
        <v>1641.18255</v>
      </c>
      <c r="G15" s="1"/>
      <c r="H15" s="7" t="s">
        <v>62</v>
      </c>
      <c r="I15" s="13">
        <f t="shared" si="4"/>
        <v>559.8815569</v>
      </c>
      <c r="J15" s="13">
        <f t="shared" si="5"/>
        <v>500.7488168</v>
      </c>
      <c r="K15" s="13">
        <f t="shared" si="6"/>
        <v>326.9617016</v>
      </c>
      <c r="L15" s="13">
        <f>$I$6*0.9654015</f>
        <v>1670.144595</v>
      </c>
      <c r="M15" s="1"/>
      <c r="N15" s="7" t="s">
        <v>62</v>
      </c>
      <c r="O15" s="13">
        <f t="shared" si="7"/>
        <v>585.1151695</v>
      </c>
      <c r="P15" s="13">
        <f t="shared" si="8"/>
        <v>523.3173431</v>
      </c>
      <c r="Q15" s="13">
        <f t="shared" si="9"/>
        <v>341.69772</v>
      </c>
      <c r="R15" s="13">
        <f>$O$6*0.9654015</f>
        <v>1670.144595</v>
      </c>
      <c r="S15" s="1"/>
      <c r="T15" s="7" t="s">
        <v>62</v>
      </c>
      <c r="U15" s="13">
        <f t="shared" si="10"/>
        <v>314.1662555</v>
      </c>
      <c r="V15" s="13">
        <f t="shared" si="11"/>
        <v>280.9851098</v>
      </c>
      <c r="W15" s="13">
        <f t="shared" si="12"/>
        <v>183.4679715</v>
      </c>
      <c r="X15" s="13">
        <f>$U$6*0.9654015</f>
        <v>1641.18255</v>
      </c>
      <c r="Y15" s="1"/>
      <c r="Z15" s="2"/>
      <c r="AA15" s="2"/>
    </row>
    <row r="16">
      <c r="A16" s="1"/>
      <c r="B16" s="7" t="s">
        <v>63</v>
      </c>
      <c r="C16" s="13">
        <f t="shared" si="1"/>
        <v>539.0671237</v>
      </c>
      <c r="D16" s="13">
        <f t="shared" si="2"/>
        <v>482.1327315</v>
      </c>
      <c r="E16" s="13">
        <f t="shared" si="3"/>
        <v>314.806412</v>
      </c>
      <c r="F16" s="13">
        <f>$C$6*0.9485537</f>
        <v>1612.54129</v>
      </c>
      <c r="G16" s="1"/>
      <c r="H16" s="7" t="s">
        <v>63</v>
      </c>
      <c r="I16" s="13">
        <f t="shared" si="4"/>
        <v>549.9928868</v>
      </c>
      <c r="J16" s="13">
        <f t="shared" si="5"/>
        <v>491.9045536</v>
      </c>
      <c r="K16" s="13">
        <f t="shared" si="6"/>
        <v>321.1868795</v>
      </c>
      <c r="L16" s="13">
        <f>$I$6*0.9485537</f>
        <v>1640.997901</v>
      </c>
      <c r="M16" s="1"/>
      <c r="N16" s="7" t="s">
        <v>63</v>
      </c>
      <c r="O16" s="13">
        <f t="shared" si="7"/>
        <v>579.5473332</v>
      </c>
      <c r="P16" s="13">
        <f t="shared" si="8"/>
        <v>518.3375623</v>
      </c>
      <c r="Q16" s="13">
        <f t="shared" si="9"/>
        <v>338.4461944</v>
      </c>
      <c r="R16" s="13">
        <f>$O$6*0.9485537</f>
        <v>1640.997901</v>
      </c>
      <c r="S16" s="1"/>
      <c r="T16" s="7" t="s">
        <v>63</v>
      </c>
      <c r="U16" s="13">
        <f t="shared" si="10"/>
        <v>305.4975966</v>
      </c>
      <c r="V16" s="13">
        <f t="shared" si="11"/>
        <v>273.2320045</v>
      </c>
      <c r="W16" s="13">
        <f t="shared" si="12"/>
        <v>178.405616</v>
      </c>
      <c r="X16" s="13">
        <f>$U$6*0.9485537</f>
        <v>1612.54129</v>
      </c>
      <c r="Y16" s="1"/>
      <c r="Z16" s="2"/>
      <c r="AA16" s="2"/>
    </row>
    <row r="17">
      <c r="A17" s="1"/>
      <c r="B17" s="8" t="s">
        <v>64</v>
      </c>
      <c r="C17" s="13">
        <f t="shared" si="1"/>
        <v>532.0585765</v>
      </c>
      <c r="D17" s="13">
        <f t="shared" si="2"/>
        <v>475.8644027</v>
      </c>
      <c r="E17" s="13">
        <f t="shared" si="3"/>
        <v>310.7135347</v>
      </c>
      <c r="F17" s="13">
        <f>$C$6*0.932</f>
        <v>1584.4</v>
      </c>
      <c r="G17" s="1"/>
      <c r="H17" s="8" t="s">
        <v>64</v>
      </c>
      <c r="I17" s="13">
        <f t="shared" si="4"/>
        <v>539.9339861</v>
      </c>
      <c r="J17" s="13">
        <f t="shared" si="5"/>
        <v>482.908039</v>
      </c>
      <c r="K17" s="13">
        <f t="shared" si="6"/>
        <v>315.3126455</v>
      </c>
      <c r="L17" s="13">
        <f>$I$6*0.932</f>
        <v>1612.36</v>
      </c>
      <c r="M17" s="1"/>
      <c r="N17" s="8" t="s">
        <v>64</v>
      </c>
      <c r="O17" s="13">
        <f t="shared" si="7"/>
        <v>573.8358394</v>
      </c>
      <c r="P17" s="13">
        <f t="shared" si="8"/>
        <v>513.2292966</v>
      </c>
      <c r="Q17" s="13">
        <f t="shared" si="9"/>
        <v>335.1107751</v>
      </c>
      <c r="R17" s="13">
        <f>$O$6*0.932</f>
        <v>1612.36</v>
      </c>
      <c r="S17" s="1"/>
      <c r="T17" s="8" t="s">
        <v>64</v>
      </c>
      <c r="U17" s="13">
        <f t="shared" si="10"/>
        <v>296.7704262</v>
      </c>
      <c r="V17" s="13">
        <f t="shared" si="11"/>
        <v>265.4265674</v>
      </c>
      <c r="W17" s="13">
        <f t="shared" si="12"/>
        <v>173.3090908</v>
      </c>
      <c r="X17" s="13">
        <f>$U$6*0.932</f>
        <v>1584.4</v>
      </c>
      <c r="Y17" s="1"/>
      <c r="Z17" s="2"/>
      <c r="AA17" s="2"/>
    </row>
    <row r="18">
      <c r="A18" s="1"/>
      <c r="B18" s="7" t="s">
        <v>65</v>
      </c>
      <c r="C18" s="13">
        <f t="shared" si="1"/>
        <v>524.8949217</v>
      </c>
      <c r="D18" s="13">
        <f t="shared" si="2"/>
        <v>469.4573481</v>
      </c>
      <c r="E18" s="13">
        <f t="shared" si="3"/>
        <v>306.530077</v>
      </c>
      <c r="F18" s="13">
        <f>$C$6*0.9157352</f>
        <v>1556.74984</v>
      </c>
      <c r="G18" s="1"/>
      <c r="H18" s="7" t="s">
        <v>65</v>
      </c>
      <c r="I18" s="13">
        <f t="shared" si="4"/>
        <v>529.7085324</v>
      </c>
      <c r="J18" s="13">
        <f t="shared" si="5"/>
        <v>473.762562</v>
      </c>
      <c r="K18" s="13">
        <f t="shared" si="6"/>
        <v>309.3411472</v>
      </c>
      <c r="L18" s="13">
        <f>$I$6*0.9157352</f>
        <v>1584.221896</v>
      </c>
      <c r="M18" s="1"/>
      <c r="N18" s="7" t="s">
        <v>65</v>
      </c>
      <c r="O18" s="13">
        <f t="shared" si="7"/>
        <v>567.9790017</v>
      </c>
      <c r="P18" s="13">
        <f t="shared" si="8"/>
        <v>507.9910377</v>
      </c>
      <c r="Q18" s="13">
        <f t="shared" si="9"/>
        <v>331.6904774</v>
      </c>
      <c r="R18" s="13">
        <f>$O$6*0.9157352</f>
        <v>1584.221896</v>
      </c>
      <c r="S18" s="1"/>
      <c r="T18" s="7" t="s">
        <v>65</v>
      </c>
      <c r="U18" s="13">
        <f t="shared" si="10"/>
        <v>287.9932764</v>
      </c>
      <c r="V18" s="13">
        <f t="shared" si="11"/>
        <v>257.5764296</v>
      </c>
      <c r="W18" s="13">
        <f t="shared" si="12"/>
        <v>168.1833784</v>
      </c>
      <c r="X18" s="13">
        <f>$U$6*0.9157352</f>
        <v>1556.74984</v>
      </c>
      <c r="Y18" s="1"/>
      <c r="Z18" s="2"/>
      <c r="AA18" s="2"/>
    </row>
    <row r="19">
      <c r="A19" s="1"/>
      <c r="B19" s="7" t="s">
        <v>66</v>
      </c>
      <c r="C19" s="13">
        <f t="shared" si="1"/>
        <v>517.576194</v>
      </c>
      <c r="D19" s="13">
        <f t="shared" si="2"/>
        <v>462.911599</v>
      </c>
      <c r="E19" s="13">
        <f t="shared" si="3"/>
        <v>302.2560594</v>
      </c>
      <c r="F19" s="13">
        <f>$C$6*0.8997542</f>
        <v>1529.58214</v>
      </c>
      <c r="G19" s="1"/>
      <c r="H19" s="7" t="s">
        <v>66</v>
      </c>
      <c r="I19" s="13">
        <f t="shared" si="4"/>
        <v>519.3207262</v>
      </c>
      <c r="J19" s="13">
        <f t="shared" si="5"/>
        <v>464.4718798</v>
      </c>
      <c r="K19" s="13">
        <f t="shared" si="6"/>
        <v>303.2748378</v>
      </c>
      <c r="L19" s="13">
        <f>$I$6*0.8997542</f>
        <v>1556.574766</v>
      </c>
      <c r="M19" s="1"/>
      <c r="N19" s="7" t="s">
        <v>66</v>
      </c>
      <c r="O19" s="13">
        <f t="shared" si="7"/>
        <v>561.9752688</v>
      </c>
      <c r="P19" s="13">
        <f t="shared" si="8"/>
        <v>502.6213982</v>
      </c>
      <c r="Q19" s="13">
        <f t="shared" si="9"/>
        <v>328.1843953</v>
      </c>
      <c r="R19" s="13">
        <f>$O$6*0.8997542</f>
        <v>1556.574766</v>
      </c>
      <c r="S19" s="1"/>
      <c r="T19" s="7" t="s">
        <v>66</v>
      </c>
      <c r="U19" s="13">
        <f t="shared" si="10"/>
        <v>279.1751557</v>
      </c>
      <c r="V19" s="13">
        <f t="shared" si="11"/>
        <v>249.6896481</v>
      </c>
      <c r="W19" s="13">
        <f t="shared" si="12"/>
        <v>163.0337396</v>
      </c>
      <c r="X19" s="13">
        <f>$U$6*0.8997542</f>
        <v>1529.58214</v>
      </c>
      <c r="Y19" s="1"/>
      <c r="Z19" s="2"/>
      <c r="AA19" s="2"/>
    </row>
    <row r="20">
      <c r="A20" s="1"/>
      <c r="B20" s="7" t="s">
        <v>67</v>
      </c>
      <c r="C20" s="13">
        <f t="shared" si="1"/>
        <v>510.1027573</v>
      </c>
      <c r="D20" s="13">
        <f t="shared" si="2"/>
        <v>456.2274807</v>
      </c>
      <c r="E20" s="13">
        <f t="shared" si="3"/>
        <v>297.8916942</v>
      </c>
      <c r="F20" s="13">
        <f>$C$6*0.8840521</f>
        <v>1502.88857</v>
      </c>
      <c r="G20" s="1"/>
      <c r="H20" s="7" t="s">
        <v>67</v>
      </c>
      <c r="I20" s="13">
        <f t="shared" si="4"/>
        <v>508.7753817</v>
      </c>
      <c r="J20" s="13">
        <f t="shared" si="5"/>
        <v>455.0402978</v>
      </c>
      <c r="K20" s="13">
        <f t="shared" si="6"/>
        <v>297.1165285</v>
      </c>
      <c r="L20" s="13">
        <f>$I$6*0.8840521</f>
        <v>1529.410133</v>
      </c>
      <c r="M20" s="1"/>
      <c r="N20" s="7" t="s">
        <v>67</v>
      </c>
      <c r="O20" s="13">
        <f t="shared" si="7"/>
        <v>555.8232791</v>
      </c>
      <c r="P20" s="13">
        <f t="shared" si="8"/>
        <v>497.1191602</v>
      </c>
      <c r="Q20" s="13">
        <f t="shared" si="9"/>
        <v>324.5917336</v>
      </c>
      <c r="R20" s="13">
        <f>$O$6*0.8840521</f>
        <v>1529.410133</v>
      </c>
      <c r="S20" s="1"/>
      <c r="T20" s="7" t="s">
        <v>67</v>
      </c>
      <c r="U20" s="13">
        <f t="shared" si="10"/>
        <v>270.3255975</v>
      </c>
      <c r="V20" s="13">
        <f t="shared" si="11"/>
        <v>241.7747494</v>
      </c>
      <c r="W20" s="13">
        <f t="shared" si="12"/>
        <v>157.8657419</v>
      </c>
      <c r="X20" s="13">
        <f>$U$6*0.8840521</f>
        <v>1502.88857</v>
      </c>
      <c r="Y20" s="1"/>
      <c r="Z20" s="2"/>
      <c r="AA20" s="2"/>
    </row>
    <row r="21" ht="15.75" customHeight="1">
      <c r="A21" s="1"/>
      <c r="B21" s="7" t="s">
        <v>68</v>
      </c>
      <c r="C21" s="13">
        <f t="shared" si="1"/>
        <v>502.4752327</v>
      </c>
      <c r="D21" s="13">
        <f t="shared" si="2"/>
        <v>449.4055487</v>
      </c>
      <c r="E21" s="13">
        <f t="shared" si="3"/>
        <v>293.4373442</v>
      </c>
      <c r="F21" s="13">
        <f>$C$6*0.868624</f>
        <v>1476.6608</v>
      </c>
      <c r="G21" s="1"/>
      <c r="H21" s="7" t="s">
        <v>68</v>
      </c>
      <c r="I21" s="13">
        <f t="shared" si="4"/>
        <v>498.0778177</v>
      </c>
      <c r="J21" s="13">
        <f t="shared" si="5"/>
        <v>445.4725733</v>
      </c>
      <c r="K21" s="13">
        <f t="shared" si="6"/>
        <v>290.8693255</v>
      </c>
      <c r="L21" s="13">
        <f>$I$6*0.868624</f>
        <v>1502.71952</v>
      </c>
      <c r="M21" s="1"/>
      <c r="N21" s="7" t="s">
        <v>68</v>
      </c>
      <c r="O21" s="13">
        <f t="shared" si="7"/>
        <v>549.5218013</v>
      </c>
      <c r="P21" s="13">
        <f t="shared" si="8"/>
        <v>491.4832225</v>
      </c>
      <c r="Q21" s="13">
        <f t="shared" si="9"/>
        <v>320.9117733</v>
      </c>
      <c r="R21" s="13">
        <f>$O$6*0.868624</f>
        <v>1502.71952</v>
      </c>
      <c r="S21" s="1"/>
      <c r="T21" s="7" t="s">
        <v>68</v>
      </c>
      <c r="U21" s="13">
        <f t="shared" si="10"/>
        <v>261.4545386</v>
      </c>
      <c r="V21" s="13">
        <f t="shared" si="11"/>
        <v>233.8406208</v>
      </c>
      <c r="W21" s="13">
        <f t="shared" si="12"/>
        <v>152.6851881</v>
      </c>
      <c r="X21" s="13">
        <f>$U$6*0.868624</f>
        <v>1476.6608</v>
      </c>
      <c r="Y21" s="1"/>
      <c r="Z21" s="2"/>
      <c r="AA21" s="2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2"/>
      <c r="AA22" s="2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2"/>
      <c r="AA23" s="2"/>
    </row>
    <row r="24" ht="14.25" customHeight="1">
      <c r="A24" s="1"/>
      <c r="B24" s="1"/>
      <c r="C24" s="14" t="s">
        <v>69</v>
      </c>
      <c r="D24" s="5"/>
      <c r="E24" s="6"/>
      <c r="F24" s="1"/>
      <c r="G24" s="14" t="s">
        <v>70</v>
      </c>
      <c r="H24" s="5"/>
      <c r="I24" s="6"/>
      <c r="J24" s="1"/>
      <c r="K24" s="14" t="s">
        <v>71</v>
      </c>
      <c r="L24" s="5"/>
      <c r="M24" s="6"/>
      <c r="N24" s="1"/>
      <c r="O24" s="14" t="s">
        <v>72</v>
      </c>
      <c r="P24" s="5"/>
      <c r="Q24" s="6"/>
      <c r="R24" s="1"/>
      <c r="S24" s="14" t="s">
        <v>73</v>
      </c>
      <c r="T24" s="5"/>
      <c r="U24" s="6"/>
      <c r="V24" s="1"/>
      <c r="W24" s="1"/>
      <c r="X24" s="1"/>
      <c r="Y24" s="1"/>
      <c r="Z24" s="2"/>
      <c r="AA24" s="2"/>
    </row>
    <row r="25" ht="14.25" customHeight="1">
      <c r="A25" s="1"/>
      <c r="B25" s="1"/>
      <c r="C25" s="9" t="s">
        <v>74</v>
      </c>
      <c r="D25" s="9">
        <v>600.0</v>
      </c>
      <c r="E25" s="9" t="s">
        <v>75</v>
      </c>
      <c r="F25" s="1"/>
      <c r="G25" s="9" t="s">
        <v>4</v>
      </c>
      <c r="H25" s="15">
        <f>D29</f>
        <v>584.4675926</v>
      </c>
      <c r="I25" s="9" t="s">
        <v>75</v>
      </c>
      <c r="J25" s="1"/>
      <c r="K25" s="9" t="s">
        <v>76</v>
      </c>
      <c r="L25" s="15">
        <f>K10</f>
        <v>579.135596</v>
      </c>
      <c r="M25" s="9" t="s">
        <v>75</v>
      </c>
      <c r="N25" s="1"/>
      <c r="O25" s="9" t="s">
        <v>77</v>
      </c>
      <c r="P25" s="16">
        <v>4.85</v>
      </c>
      <c r="Q25" s="9" t="s">
        <v>78</v>
      </c>
      <c r="R25" s="1"/>
      <c r="S25" s="9" t="s">
        <v>4</v>
      </c>
      <c r="T25" s="15">
        <v>584.5</v>
      </c>
      <c r="U25" s="9" t="s">
        <v>75</v>
      </c>
      <c r="V25" s="1"/>
      <c r="W25" s="1"/>
      <c r="X25" s="1"/>
      <c r="Y25" s="1"/>
      <c r="Z25" s="2"/>
      <c r="AA25" s="2"/>
    </row>
    <row r="26" ht="15.0" customHeight="1">
      <c r="A26" s="1"/>
      <c r="B26" s="1"/>
      <c r="C26" s="9" t="s">
        <v>79</v>
      </c>
      <c r="D26" s="9">
        <v>40.0</v>
      </c>
      <c r="E26" s="9" t="s">
        <v>75</v>
      </c>
      <c r="F26" s="1"/>
      <c r="G26" s="9" t="s">
        <v>80</v>
      </c>
      <c r="H26" s="9">
        <v>18600.0</v>
      </c>
      <c r="I26" s="9" t="s">
        <v>81</v>
      </c>
      <c r="J26" s="1"/>
      <c r="K26" s="9" t="s">
        <v>82</v>
      </c>
      <c r="L26" s="15">
        <f>W10</f>
        <v>331.2959795</v>
      </c>
      <c r="M26" s="9" t="s">
        <v>75</v>
      </c>
      <c r="N26" s="1"/>
      <c r="O26" s="9" t="s">
        <v>83</v>
      </c>
      <c r="P26" s="15">
        <v>1700.0</v>
      </c>
      <c r="Q26" s="9" t="s">
        <v>84</v>
      </c>
      <c r="R26" s="1"/>
      <c r="S26" s="9" t="s">
        <v>85</v>
      </c>
      <c r="T26" s="9">
        <v>23.8</v>
      </c>
      <c r="U26" s="9" t="s">
        <v>75</v>
      </c>
      <c r="V26" s="1"/>
      <c r="W26" s="1"/>
      <c r="X26" s="1"/>
      <c r="Y26" s="1"/>
      <c r="Z26" s="2"/>
      <c r="AA26" s="2"/>
    </row>
    <row r="27" ht="15.75" customHeight="1">
      <c r="A27" s="1"/>
      <c r="B27" s="1"/>
      <c r="C27" s="9" t="s">
        <v>86</v>
      </c>
      <c r="D27" s="9">
        <v>13.0</v>
      </c>
      <c r="E27" s="9" t="s">
        <v>75</v>
      </c>
      <c r="F27" s="1"/>
      <c r="G27" s="9" t="s">
        <v>87</v>
      </c>
      <c r="H27" s="9">
        <v>4.85</v>
      </c>
      <c r="I27" s="9" t="s">
        <v>88</v>
      </c>
      <c r="J27" s="1"/>
      <c r="K27" s="9" t="s">
        <v>11</v>
      </c>
      <c r="L27" s="9">
        <v>23.8</v>
      </c>
      <c r="M27" s="9" t="s">
        <v>75</v>
      </c>
      <c r="N27" s="1"/>
      <c r="O27" s="9" t="s">
        <v>89</v>
      </c>
      <c r="P27" s="9">
        <v>4.68</v>
      </c>
      <c r="Q27" s="9" t="s">
        <v>78</v>
      </c>
      <c r="R27" s="1"/>
      <c r="S27" s="9" t="s">
        <v>90</v>
      </c>
      <c r="T27" s="17">
        <v>18600.0</v>
      </c>
      <c r="U27" s="9" t="s">
        <v>91</v>
      </c>
      <c r="V27" s="1"/>
      <c r="W27" s="1"/>
      <c r="X27" s="1"/>
      <c r="Y27" s="1"/>
      <c r="Z27" s="2"/>
      <c r="AA27" s="2"/>
    </row>
    <row r="28" ht="15.75" customHeight="1">
      <c r="A28" s="1"/>
      <c r="B28" s="1"/>
      <c r="C28" s="9" t="s">
        <v>92</v>
      </c>
      <c r="D28" s="9">
        <v>24.0</v>
      </c>
      <c r="E28" s="9" t="s">
        <v>75</v>
      </c>
      <c r="F28" s="1"/>
      <c r="G28" s="18"/>
      <c r="H28" s="18"/>
      <c r="I28" s="18"/>
      <c r="J28" s="1"/>
      <c r="K28" s="9" t="s">
        <v>93</v>
      </c>
      <c r="L28" s="9">
        <v>20.0</v>
      </c>
      <c r="M28" s="9" t="s">
        <v>75</v>
      </c>
      <c r="N28" s="1"/>
      <c r="O28" s="9"/>
      <c r="P28" s="9"/>
      <c r="Q28" s="9"/>
      <c r="R28" s="1"/>
      <c r="S28" s="9" t="s">
        <v>94</v>
      </c>
      <c r="T28" s="17">
        <v>18000.0</v>
      </c>
      <c r="U28" s="9" t="s">
        <v>95</v>
      </c>
      <c r="V28" s="19" t="s">
        <v>96</v>
      </c>
      <c r="W28" s="5"/>
      <c r="X28" s="6"/>
      <c r="Y28" s="1"/>
      <c r="Z28" s="2"/>
      <c r="AA28" s="2"/>
    </row>
    <row r="29" ht="15.75" customHeight="1">
      <c r="A29" s="1"/>
      <c r="B29" s="1"/>
      <c r="C29" s="12" t="s">
        <v>4</v>
      </c>
      <c r="D29" s="11">
        <f>$D$25-($D$26*(1-(1/3)*(1+($D$27/$D$28)+(($D$27/$D$28)^2))))</f>
        <v>584.4675926</v>
      </c>
      <c r="E29" s="12" t="s">
        <v>75</v>
      </c>
      <c r="F29" s="1"/>
      <c r="G29" s="12" t="s">
        <v>85</v>
      </c>
      <c r="H29" s="11">
        <f>(SQRT((4*$H$27*1000)/((PI())*$H$25*$H$26)))*1000</f>
        <v>23.83357763</v>
      </c>
      <c r="I29" s="12" t="s">
        <v>97</v>
      </c>
      <c r="J29" s="1"/>
      <c r="K29" s="12" t="s">
        <v>98</v>
      </c>
      <c r="L29" s="11">
        <f>($L$25-$L$26)*((COS(PI()*(($L$27-$L$28)/2)/$L$27))^1.4)+$L$26</f>
        <v>568.3485914</v>
      </c>
      <c r="M29" s="12" t="s">
        <v>99</v>
      </c>
      <c r="N29" s="1"/>
      <c r="O29" s="12" t="s">
        <v>100</v>
      </c>
      <c r="P29" s="20">
        <f>SQRT(($P$25/$P$27)*$P$26^2)</f>
        <v>1730.600657</v>
      </c>
      <c r="Q29" s="12" t="s">
        <v>101</v>
      </c>
      <c r="R29" s="1"/>
      <c r="S29" s="12" t="s">
        <v>87</v>
      </c>
      <c r="T29" s="21">
        <f>($T$25*PI()*($T$26/2)^2*($T$27-$T$28)/1000000000)</f>
        <v>0.1560197441</v>
      </c>
      <c r="U29" s="12" t="s">
        <v>78</v>
      </c>
      <c r="V29" s="19" t="s">
        <v>102</v>
      </c>
      <c r="W29" s="5"/>
      <c r="X29" s="6"/>
      <c r="Y29" s="1"/>
      <c r="Z29" s="2"/>
      <c r="AA29" s="2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2"/>
      <c r="AA30" s="2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22"/>
      <c r="O38" s="23"/>
      <c r="P38" s="23"/>
      <c r="Q38" s="23"/>
      <c r="R38" s="23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3"/>
      <c r="P39" s="23"/>
      <c r="Q39" s="23"/>
      <c r="R39" s="23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23"/>
      <c r="P40" s="23"/>
      <c r="Q40" s="23"/>
      <c r="R40" s="23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1">
    <mergeCell ref="O24:Q24"/>
    <mergeCell ref="S24:U24"/>
    <mergeCell ref="V28:X28"/>
    <mergeCell ref="V29:X29"/>
    <mergeCell ref="B2:F2"/>
    <mergeCell ref="H2:L2"/>
    <mergeCell ref="N2:R2"/>
    <mergeCell ref="T2:X2"/>
    <mergeCell ref="C24:E24"/>
    <mergeCell ref="G24:I24"/>
    <mergeCell ref="K24:M2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2021-01-09T00:35:55Z</dcterms:created>
  <dc:creator>EastPersiaLtd</dc:creator>
</cp:coreProperties>
</file>