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furst SG\Desktop\work\Chart\"/>
    </mc:Choice>
  </mc:AlternateContent>
  <xr:revisionPtr revIDLastSave="0" documentId="8_{904C9769-B706-4683-BDDB-80F9654EEDE0}" xr6:coauthVersionLast="45" xr6:coauthVersionMax="45" xr10:uidLastSave="{00000000-0000-0000-0000-000000000000}"/>
  <bookViews>
    <workbookView xWindow="-120" yWindow="-120" windowWidth="29040" windowHeight="16440"/>
  </bookViews>
  <sheets>
    <sheet name="Jacketed Penetrator Perforation" sheetId="3" r:id="rId1"/>
  </sheets>
  <calcPr calcId="191029"/>
</workbook>
</file>

<file path=xl/calcChain.xml><?xml version="1.0" encoding="utf-8"?>
<calcChain xmlns="http://schemas.openxmlformats.org/spreadsheetml/2006/main">
  <c r="D40" i="3" l="1"/>
  <c r="D39" i="3"/>
  <c r="D9" i="3"/>
  <c r="D36" i="3"/>
  <c r="E41" i="3" s="1"/>
  <c r="E27" i="3" s="1"/>
  <c r="D37" i="3"/>
  <c r="E40" i="3"/>
  <c r="E39" i="3"/>
  <c r="D7" i="3"/>
  <c r="D8" i="3"/>
  <c r="D11" i="3"/>
  <c r="D10" i="3"/>
  <c r="C20" i="3" s="1"/>
  <c r="D41" i="3" l="1"/>
  <c r="D27" i="3" s="1"/>
  <c r="D28" i="3" s="1"/>
</calcChain>
</file>

<file path=xl/sharedStrings.xml><?xml version="1.0" encoding="utf-8"?>
<sst xmlns="http://schemas.openxmlformats.org/spreadsheetml/2006/main" count="87" uniqueCount="73">
  <si>
    <t>mm</t>
  </si>
  <si>
    <t>L</t>
  </si>
  <si>
    <t>D</t>
  </si>
  <si>
    <t>Density</t>
  </si>
  <si>
    <t>Target</t>
  </si>
  <si>
    <t>NATO-Obliquity</t>
  </si>
  <si>
    <t>q</t>
  </si>
  <si>
    <t>°</t>
  </si>
  <si>
    <t>d</t>
  </si>
  <si>
    <t>Terms</t>
  </si>
  <si>
    <t>obliquity</t>
  </si>
  <si>
    <t>square root density ratio</t>
  </si>
  <si>
    <t>m</t>
  </si>
  <si>
    <r>
      <t>r</t>
    </r>
    <r>
      <rPr>
        <vertAlign val="subscript"/>
        <sz val="11"/>
        <rFont val="Arial"/>
        <family val="2"/>
      </rPr>
      <t>T</t>
    </r>
  </si>
  <si>
    <r>
      <t>v</t>
    </r>
    <r>
      <rPr>
        <vertAlign val="subscript"/>
        <sz val="10"/>
        <rFont val="Arial"/>
        <family val="2"/>
      </rPr>
      <t>T</t>
    </r>
  </si>
  <si>
    <r>
      <t>L</t>
    </r>
    <r>
      <rPr>
        <vertAlign val="subscript"/>
        <sz val="10"/>
        <rFont val="Arial"/>
        <family val="2"/>
      </rPr>
      <t>f</t>
    </r>
  </si>
  <si>
    <r>
      <t>L</t>
    </r>
    <r>
      <rPr>
        <vertAlign val="subscript"/>
        <sz val="10"/>
        <rFont val="Arial"/>
        <family val="2"/>
      </rPr>
      <t>w</t>
    </r>
  </si>
  <si>
    <r>
      <t>L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/ D</t>
    </r>
  </si>
  <si>
    <r>
      <t>kg/m</t>
    </r>
    <r>
      <rPr>
        <vertAlign val="superscript"/>
        <sz val="10"/>
        <rFont val="Arial"/>
        <family val="2"/>
      </rPr>
      <t>3</t>
    </r>
  </si>
  <si>
    <t>Brinell Hardness Number</t>
  </si>
  <si>
    <r>
      <t>b</t>
    </r>
    <r>
      <rPr>
        <vertAlign val="subscript"/>
        <sz val="10"/>
        <rFont val="Arial"/>
        <family val="2"/>
      </rPr>
      <t>1</t>
    </r>
  </si>
  <si>
    <r>
      <t>c</t>
    </r>
    <r>
      <rPr>
        <vertAlign val="subscript"/>
        <sz val="10"/>
        <rFont val="Arial"/>
        <family val="2"/>
      </rPr>
      <t>0</t>
    </r>
  </si>
  <si>
    <t>Fit Parameter</t>
  </si>
  <si>
    <t>km/s</t>
  </si>
  <si>
    <r>
      <t>T</t>
    </r>
    <r>
      <rPr>
        <vertAlign val="subscript"/>
        <sz val="10"/>
        <rFont val="Arial"/>
        <family val="2"/>
      </rPr>
      <t>2</t>
    </r>
  </si>
  <si>
    <r>
      <t>T</t>
    </r>
    <r>
      <rPr>
        <vertAlign val="subscript"/>
        <sz val="10"/>
        <rFont val="Arial"/>
        <family val="2"/>
      </rPr>
      <t>4</t>
    </r>
  </si>
  <si>
    <r>
      <t>T</t>
    </r>
    <r>
      <rPr>
        <vertAlign val="subscript"/>
        <sz val="10"/>
        <rFont val="Arial"/>
        <family val="2"/>
      </rPr>
      <t>5</t>
    </r>
  </si>
  <si>
    <r>
      <t>T</t>
    </r>
    <r>
      <rPr>
        <vertAlign val="subscript"/>
        <sz val="10"/>
        <rFont val="Arial"/>
        <family val="2"/>
      </rPr>
      <t>3</t>
    </r>
  </si>
  <si>
    <t>Frustum diameter upper base</t>
  </si>
  <si>
    <t>Total penetrator length</t>
  </si>
  <si>
    <t>Frustum length</t>
  </si>
  <si>
    <t>Working length</t>
  </si>
  <si>
    <t>Impact velocity</t>
  </si>
  <si>
    <r>
      <t>b</t>
    </r>
    <r>
      <rPr>
        <vertAlign val="subscript"/>
        <sz val="10"/>
        <rFont val="Arial"/>
        <family val="2"/>
      </rPr>
      <t>0</t>
    </r>
  </si>
  <si>
    <t>Tungsten</t>
  </si>
  <si>
    <t>L / D</t>
  </si>
  <si>
    <t>Results</t>
  </si>
  <si>
    <t>P/Lw</t>
  </si>
  <si>
    <r>
      <t>L</t>
    </r>
    <r>
      <rPr>
        <vertAlign val="subscript"/>
        <sz val="10"/>
        <rFont val="Arial"/>
        <family val="2"/>
      </rPr>
      <t>w</t>
    </r>
    <r>
      <rPr>
        <sz val="10"/>
        <rFont val="Arial"/>
      </rPr>
      <t>/D ratio</t>
    </r>
  </si>
  <si>
    <t>BHNT</t>
  </si>
  <si>
    <r>
      <t>Cylindric penetrator: L</t>
    </r>
    <r>
      <rPr>
        <b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= </t>
    </r>
    <r>
      <rPr>
        <sz val="10"/>
        <rFont val="Arial"/>
        <family val="2"/>
      </rPr>
      <t>L</t>
    </r>
    <r>
      <rPr>
        <b/>
        <sz val="10"/>
        <rFont val="Arial"/>
        <family val="2"/>
      </rPr>
      <t xml:space="preserve"> </t>
    </r>
    <r>
      <rPr>
        <sz val="10"/>
        <rFont val="Arial"/>
      </rPr>
      <t>(L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=0 </t>
    </r>
    <r>
      <rPr>
        <sz val="10"/>
        <rFont val="Arial"/>
      </rPr>
      <t>and d=0)</t>
    </r>
  </si>
  <si>
    <t>Steel</t>
  </si>
  <si>
    <t>a</t>
  </si>
  <si>
    <t>c</t>
  </si>
  <si>
    <t>k</t>
  </si>
  <si>
    <t>n</t>
  </si>
  <si>
    <r>
      <t>c</t>
    </r>
    <r>
      <rPr>
        <vertAlign val="subscript"/>
        <sz val="10"/>
        <rFont val="Arial"/>
        <family val="2"/>
      </rPr>
      <t>1</t>
    </r>
  </si>
  <si>
    <t>Input</t>
  </si>
  <si>
    <t>Output</t>
  </si>
  <si>
    <t>T/D</t>
  </si>
  <si>
    <t>Penetrator Dimensions</t>
  </si>
  <si>
    <r>
      <t>D</t>
    </r>
    <r>
      <rPr>
        <vertAlign val="subscript"/>
        <sz val="10"/>
        <rFont val="Arial"/>
        <family val="2"/>
      </rPr>
      <t>C</t>
    </r>
  </si>
  <si>
    <t>T</t>
  </si>
  <si>
    <t>Density jacket</t>
  </si>
  <si>
    <t>Brinell Hardness Number Jacket</t>
  </si>
  <si>
    <t>Penetrator material properties</t>
  </si>
  <si>
    <t>Diameter core</t>
  </si>
  <si>
    <t>Thickness jacket</t>
  </si>
  <si>
    <t>Diameter mean</t>
  </si>
  <si>
    <t>BHNJ</t>
  </si>
  <si>
    <t>Perforation monoblock (LOS)</t>
  </si>
  <si>
    <r>
      <t>P</t>
    </r>
    <r>
      <rPr>
        <vertAlign val="subscript"/>
        <sz val="10"/>
        <rFont val="Arial"/>
        <family val="2"/>
      </rPr>
      <t>MB</t>
    </r>
  </si>
  <si>
    <t>Perforation jacketed penetrator (LOS)</t>
  </si>
  <si>
    <t>monoblock</t>
  </si>
  <si>
    <t>term 5</t>
  </si>
  <si>
    <t>Depleted Uranium</t>
  </si>
  <si>
    <r>
      <t>c</t>
    </r>
    <r>
      <rPr>
        <vertAlign val="subscript"/>
        <sz val="10"/>
        <color indexed="8"/>
        <rFont val="Arial"/>
        <family val="2"/>
      </rPr>
      <t>0</t>
    </r>
  </si>
  <si>
    <r>
      <t>c</t>
    </r>
    <r>
      <rPr>
        <vertAlign val="subscript"/>
        <sz val="10"/>
        <color indexed="8"/>
        <rFont val="Arial"/>
        <family val="2"/>
      </rPr>
      <t>1</t>
    </r>
  </si>
  <si>
    <t>Density tungsten / DU</t>
  </si>
  <si>
    <t>Core material (WHA=1 / DU=2)</t>
  </si>
  <si>
    <t>WHA / DU</t>
  </si>
  <si>
    <t>WHA/DU</t>
  </si>
  <si>
    <r>
      <t>P</t>
    </r>
    <r>
      <rPr>
        <vertAlign val="subscript"/>
        <sz val="10"/>
        <rFont val="Arial"/>
        <family val="2"/>
      </rPr>
      <t>JP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</si>
</sst>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3" formatCode="_ * #,##0.00_ ;_ * \-#,##0.00_ ;_ * &quot;-&quot;??_ ;_ @_ "/>
    <numFmt numFmtId="195" formatCode="0.0000"/>
    <numFmt numFmtId="196" formatCode="0.000"/>
    <numFmt numFmtId="199" formatCode="_ * #,##0.000_ ;_ * \-#,##0.000_ ;_ * &quot;-&quot;??_ ;_ @_ "/>
    <numFmt numFmtId="204" formatCode="0.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bscript"/>
      <sz val="11"/>
      <name val="Arial"/>
      <family val="2"/>
    </font>
    <font>
      <sz val="11"/>
      <name val="Symbol"/>
      <family val="1"/>
      <charset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10"/>
      <name val="Symbol"/>
      <family val="1"/>
      <charset val="2"/>
    </font>
    <font>
      <sz val="8"/>
      <name val="Arial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vertAlign val="subscript"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83" fontId="1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0" fillId="0" borderId="0" xfId="0" applyNumberFormat="1" applyAlignment="1" applyProtection="1">
      <alignment horizontal="left" indent="1"/>
    </xf>
    <xf numFmtId="0" fontId="0" fillId="0" borderId="0" xfId="0" applyAlignment="1" applyProtection="1">
      <alignment horizontal="left" vertical="center" indent="1"/>
    </xf>
    <xf numFmtId="0" fontId="0" fillId="0" borderId="0" xfId="0" applyBorder="1" applyAlignment="1" applyProtection="1">
      <alignment horizontal="left" vertical="center" indent="1"/>
    </xf>
    <xf numFmtId="0" fontId="0" fillId="0" borderId="1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 indent="1"/>
    </xf>
    <xf numFmtId="0" fontId="0" fillId="0" borderId="4" xfId="0" applyBorder="1" applyAlignment="1" applyProtection="1">
      <alignment horizontal="left" vertical="center" indent="1"/>
    </xf>
    <xf numFmtId="0" fontId="0" fillId="0" borderId="5" xfId="0" applyNumberFormat="1" applyBorder="1" applyAlignment="1" applyProtection="1">
      <alignment horizontal="left" vertical="center" indent="1"/>
    </xf>
    <xf numFmtId="0" fontId="0" fillId="0" borderId="6" xfId="0" applyNumberFormat="1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indent="1"/>
    </xf>
    <xf numFmtId="0" fontId="0" fillId="0" borderId="5" xfId="0" applyBorder="1" applyAlignment="1" applyProtection="1">
      <alignment horizontal="left" vertical="center" indent="1"/>
    </xf>
    <xf numFmtId="0" fontId="0" fillId="0" borderId="8" xfId="0" applyBorder="1" applyAlignment="1" applyProtection="1">
      <alignment horizontal="left" vertical="center" indent="1"/>
    </xf>
    <xf numFmtId="0" fontId="0" fillId="0" borderId="9" xfId="0" applyBorder="1" applyAlignment="1" applyProtection="1">
      <alignment horizontal="left" vertical="center" indent="1"/>
    </xf>
    <xf numFmtId="0" fontId="0" fillId="0" borderId="10" xfId="0" applyBorder="1" applyAlignment="1" applyProtection="1">
      <alignment horizontal="left" vertical="center" indent="1"/>
    </xf>
    <xf numFmtId="0" fontId="5" fillId="0" borderId="11" xfId="0" applyNumberFormat="1" applyFont="1" applyBorder="1" applyAlignment="1" applyProtection="1">
      <alignment horizontal="center" vertical="center"/>
    </xf>
    <xf numFmtId="0" fontId="0" fillId="0" borderId="12" xfId="0" applyNumberFormat="1" applyBorder="1" applyAlignment="1" applyProtection="1">
      <alignment horizontal="left" vertical="center" indent="1"/>
    </xf>
    <xf numFmtId="0" fontId="0" fillId="0" borderId="13" xfId="0" applyBorder="1" applyAlignment="1" applyProtection="1">
      <alignment horizontal="left" vertical="center" indent="1"/>
    </xf>
    <xf numFmtId="0" fontId="0" fillId="0" borderId="14" xfId="0" applyBorder="1" applyAlignment="1" applyProtection="1">
      <alignment horizontal="left" vertical="center" indent="1"/>
    </xf>
    <xf numFmtId="0" fontId="0" fillId="0" borderId="2" xfId="0" applyNumberForma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left" vertical="center" indent="1"/>
    </xf>
    <xf numFmtId="0" fontId="0" fillId="0" borderId="0" xfId="0" applyNumberFormat="1" applyFill="1" applyBorder="1" applyAlignment="1" applyProtection="1">
      <alignment horizontal="center" vertical="center"/>
    </xf>
    <xf numFmtId="0" fontId="9" fillId="0" borderId="15" xfId="0" applyNumberFormat="1" applyFont="1" applyBorder="1" applyAlignment="1" applyProtection="1">
      <alignment horizontal="center" vertical="center"/>
    </xf>
    <xf numFmtId="0" fontId="0" fillId="0" borderId="16" xfId="0" applyNumberFormat="1" applyBorder="1" applyAlignment="1" applyProtection="1">
      <alignment horizontal="left" vertical="center" indent="1"/>
    </xf>
    <xf numFmtId="0" fontId="0" fillId="0" borderId="16" xfId="0" applyBorder="1" applyAlignment="1" applyProtection="1">
      <alignment horizontal="left" vertical="center" indent="1"/>
    </xf>
    <xf numFmtId="0" fontId="0" fillId="0" borderId="17" xfId="0" applyBorder="1" applyAlignment="1" applyProtection="1">
      <alignment horizontal="left" vertical="center" indent="1"/>
    </xf>
    <xf numFmtId="195" fontId="0" fillId="0" borderId="0" xfId="0" applyNumberFormat="1" applyAlignment="1" applyProtection="1">
      <alignment horizontal="left" vertical="center" indent="1"/>
    </xf>
    <xf numFmtId="0" fontId="2" fillId="0" borderId="18" xfId="0" applyFont="1" applyBorder="1" applyAlignment="1" applyProtection="1">
      <alignment horizontal="left" vertical="center" indent="1"/>
    </xf>
    <xf numFmtId="0" fontId="2" fillId="0" borderId="19" xfId="0" applyFont="1" applyBorder="1" applyAlignment="1" applyProtection="1">
      <alignment horizontal="left" vertical="center" indent="1"/>
    </xf>
    <xf numFmtId="0" fontId="0" fillId="2" borderId="7" xfId="0" applyFill="1" applyBorder="1" applyAlignment="1" applyProtection="1">
      <alignment horizontal="right" vertical="center" indent="1"/>
      <protection locked="0"/>
    </xf>
    <xf numFmtId="3" fontId="0" fillId="2" borderId="7" xfId="0" applyNumberFormat="1" applyFill="1" applyBorder="1" applyAlignment="1" applyProtection="1">
      <alignment horizontal="right" vertical="center" indent="1"/>
      <protection locked="0"/>
    </xf>
    <xf numFmtId="0" fontId="0" fillId="0" borderId="0" xfId="0" applyBorder="1" applyAlignment="1" applyProtection="1">
      <alignment horizontal="right" vertical="center" indent="1"/>
    </xf>
    <xf numFmtId="3" fontId="0" fillId="2" borderId="4" xfId="0" applyNumberFormat="1" applyFill="1" applyBorder="1" applyAlignment="1" applyProtection="1">
      <alignment horizontal="right" vertical="center" indent="1"/>
      <protection locked="0"/>
    </xf>
    <xf numFmtId="196" fontId="1" fillId="2" borderId="7" xfId="1" applyNumberFormat="1" applyFill="1" applyBorder="1" applyAlignment="1" applyProtection="1">
      <alignment horizontal="right" vertical="center" indent="1"/>
      <protection locked="0"/>
    </xf>
    <xf numFmtId="0" fontId="0" fillId="2" borderId="9" xfId="0" applyFill="1" applyBorder="1" applyAlignment="1" applyProtection="1">
      <alignment horizontal="right" vertical="center" indent="1"/>
      <protection locked="0"/>
    </xf>
    <xf numFmtId="204" fontId="0" fillId="0" borderId="0" xfId="0" applyNumberFormat="1" applyFill="1" applyBorder="1" applyAlignment="1" applyProtection="1">
      <alignment horizontal="right" vertical="center" indent="1"/>
    </xf>
    <xf numFmtId="0" fontId="3" fillId="0" borderId="20" xfId="0" applyFont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195" fontId="0" fillId="0" borderId="21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204" fontId="0" fillId="0" borderId="0" xfId="0" applyNumberFormat="1" applyFill="1" applyBorder="1" applyAlignment="1" applyProtection="1">
      <alignment horizontal="right" vertical="center"/>
    </xf>
    <xf numFmtId="195" fontId="10" fillId="0" borderId="0" xfId="0" applyNumberFormat="1" applyFont="1" applyAlignment="1" applyProtection="1">
      <alignment horizontal="right" vertical="center"/>
    </xf>
    <xf numFmtId="0" fontId="10" fillId="0" borderId="0" xfId="0" applyNumberFormat="1" applyFont="1" applyAlignment="1" applyProtection="1">
      <alignment vertical="center"/>
    </xf>
    <xf numFmtId="0" fontId="10" fillId="0" borderId="0" xfId="0" applyNumberFormat="1" applyFont="1" applyAlignment="1" applyProtection="1">
      <alignment horizontal="left" vertical="center" indent="1"/>
    </xf>
    <xf numFmtId="0" fontId="10" fillId="0" borderId="0" xfId="0" applyFont="1" applyAlignment="1" applyProtection="1">
      <alignment horizontal="left" vertical="center" indent="1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195" fontId="0" fillId="0" borderId="0" xfId="0" applyNumberForma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left" vertical="center" indent="1"/>
    </xf>
    <xf numFmtId="0" fontId="3" fillId="0" borderId="11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left" vertical="center" indent="1"/>
    </xf>
    <xf numFmtId="0" fontId="0" fillId="0" borderId="24" xfId="0" applyFill="1" applyBorder="1" applyAlignment="1" applyProtection="1">
      <alignment horizontal="left" vertical="center" indent="1"/>
    </xf>
    <xf numFmtId="0" fontId="0" fillId="0" borderId="14" xfId="0" applyFill="1" applyBorder="1" applyAlignment="1" applyProtection="1">
      <alignment horizontal="left" vertical="center" indent="1"/>
    </xf>
    <xf numFmtId="0" fontId="0" fillId="0" borderId="25" xfId="0" applyFill="1" applyBorder="1" applyAlignment="1" applyProtection="1">
      <alignment horizontal="left" vertical="center" indent="1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left" vertical="center" indent="1"/>
    </xf>
    <xf numFmtId="0" fontId="0" fillId="0" borderId="10" xfId="0" applyFill="1" applyBorder="1" applyAlignment="1" applyProtection="1">
      <alignment horizontal="left" vertical="center" indent="1"/>
    </xf>
    <xf numFmtId="204" fontId="0" fillId="3" borderId="3" xfId="0" applyNumberFormat="1" applyFill="1" applyBorder="1" applyAlignment="1" applyProtection="1">
      <alignment horizontal="right" vertical="center" indent="1"/>
    </xf>
    <xf numFmtId="204" fontId="0" fillId="3" borderId="26" xfId="0" applyNumberFormat="1" applyFill="1" applyBorder="1" applyAlignment="1" applyProtection="1">
      <alignment horizontal="right" vertical="center" indent="1"/>
    </xf>
    <xf numFmtId="0" fontId="0" fillId="0" borderId="0" xfId="0" applyBorder="1" applyAlignment="1" applyProtection="1">
      <alignment vertical="center"/>
    </xf>
    <xf numFmtId="0" fontId="0" fillId="0" borderId="27" xfId="0" applyBorder="1" applyAlignment="1" applyProtection="1">
      <alignment horizontal="center" vertical="center"/>
    </xf>
    <xf numFmtId="0" fontId="0" fillId="0" borderId="26" xfId="0" applyNumberFormat="1" applyBorder="1" applyAlignment="1" applyProtection="1">
      <alignment horizontal="center" vertical="center"/>
    </xf>
    <xf numFmtId="0" fontId="0" fillId="0" borderId="21" xfId="0" applyNumberFormat="1" applyBorder="1" applyAlignment="1" applyProtection="1">
      <alignment horizontal="center" vertical="center"/>
    </xf>
    <xf numFmtId="3" fontId="0" fillId="2" borderId="9" xfId="0" applyNumberFormat="1" applyFill="1" applyBorder="1" applyAlignment="1" applyProtection="1">
      <alignment horizontal="right" vertical="center" indent="1"/>
      <protection locked="0"/>
    </xf>
    <xf numFmtId="195" fontId="0" fillId="0" borderId="26" xfId="0" applyNumberForma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left" vertical="center" indent="1"/>
    </xf>
    <xf numFmtId="0" fontId="11" fillId="0" borderId="0" xfId="0" applyFont="1" applyProtection="1"/>
    <xf numFmtId="196" fontId="0" fillId="3" borderId="28" xfId="0" applyNumberFormat="1" applyFill="1" applyBorder="1" applyAlignment="1" applyProtection="1">
      <alignment horizontal="right" vertical="center" indent="1"/>
    </xf>
    <xf numFmtId="0" fontId="0" fillId="0" borderId="29" xfId="0" applyBorder="1" applyAlignment="1" applyProtection="1">
      <alignment horizontal="left" vertical="center" indent="1"/>
    </xf>
    <xf numFmtId="0" fontId="0" fillId="0" borderId="16" xfId="0" applyBorder="1" applyAlignment="1" applyProtection="1">
      <alignment vertical="center"/>
    </xf>
    <xf numFmtId="0" fontId="0" fillId="2" borderId="12" xfId="0" applyFill="1" applyBorder="1" applyAlignment="1" applyProtection="1">
      <alignment horizontal="right" vertical="center" indent="1"/>
      <protection locked="0"/>
    </xf>
    <xf numFmtId="0" fontId="0" fillId="2" borderId="13" xfId="0" applyFill="1" applyBorder="1" applyAlignment="1" applyProtection="1">
      <alignment horizontal="right" vertical="center" indent="1"/>
      <protection locked="0"/>
    </xf>
    <xf numFmtId="0" fontId="0" fillId="2" borderId="28" xfId="0" applyFill="1" applyBorder="1" applyAlignment="1" applyProtection="1">
      <alignment horizontal="right" vertical="center" indent="1"/>
      <protection locked="0"/>
    </xf>
    <xf numFmtId="0" fontId="0" fillId="3" borderId="28" xfId="0" applyFill="1" applyBorder="1" applyAlignment="1" applyProtection="1">
      <alignment horizontal="right" vertical="center" indent="1"/>
    </xf>
    <xf numFmtId="2" fontId="0" fillId="3" borderId="13" xfId="0" applyNumberFormat="1" applyFill="1" applyBorder="1" applyAlignment="1" applyProtection="1">
      <alignment horizontal="right" vertical="center" indent="1"/>
    </xf>
    <xf numFmtId="204" fontId="0" fillId="3" borderId="13" xfId="0" applyNumberFormat="1" applyFill="1" applyBorder="1" applyAlignment="1" applyProtection="1">
      <alignment horizontal="right" vertical="center" indent="1"/>
    </xf>
    <xf numFmtId="204" fontId="0" fillId="3" borderId="10" xfId="0" applyNumberFormat="1" applyFill="1" applyBorder="1" applyAlignment="1" applyProtection="1">
      <alignment horizontal="right" vertical="center" indent="1"/>
    </xf>
    <xf numFmtId="0" fontId="0" fillId="0" borderId="30" xfId="0" applyBorder="1" applyAlignment="1" applyProtection="1">
      <alignment horizontal="left" vertical="center" indent="1"/>
    </xf>
    <xf numFmtId="0" fontId="0" fillId="0" borderId="31" xfId="0" applyBorder="1" applyAlignment="1" applyProtection="1">
      <alignment horizontal="left" vertical="center" indent="1"/>
    </xf>
    <xf numFmtId="0" fontId="0" fillId="0" borderId="3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left" vertical="center" indent="1"/>
    </xf>
    <xf numFmtId="0" fontId="13" fillId="0" borderId="20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left" vertical="center" indent="1"/>
    </xf>
    <xf numFmtId="0" fontId="0" fillId="0" borderId="15" xfId="0" applyNumberFormat="1" applyBorder="1" applyAlignment="1" applyProtection="1">
      <alignment horizontal="center" vertical="center"/>
    </xf>
    <xf numFmtId="0" fontId="0" fillId="0" borderId="13" xfId="0" applyNumberFormat="1" applyBorder="1" applyAlignment="1" applyProtection="1">
      <alignment horizontal="left" vertical="center" indent="1"/>
    </xf>
    <xf numFmtId="0" fontId="0" fillId="0" borderId="10" xfId="0" applyNumberFormat="1" applyBorder="1" applyAlignment="1" applyProtection="1">
      <alignment horizontal="left" vertical="center" indent="1"/>
    </xf>
    <xf numFmtId="0" fontId="13" fillId="0" borderId="14" xfId="0" applyFont="1" applyBorder="1" applyAlignment="1" applyProtection="1">
      <alignment horizontal="center" vertical="center"/>
    </xf>
    <xf numFmtId="0" fontId="13" fillId="0" borderId="35" xfId="0" applyFont="1" applyBorder="1" applyAlignment="1" applyProtection="1">
      <alignment horizontal="right" vertical="center" indent="1"/>
    </xf>
    <xf numFmtId="204" fontId="0" fillId="0" borderId="6" xfId="0" applyNumberFormat="1" applyBorder="1" applyAlignment="1" applyProtection="1">
      <alignment horizontal="right" vertical="center" indent="1"/>
    </xf>
    <xf numFmtId="195" fontId="13" fillId="0" borderId="21" xfId="0" applyNumberFormat="1" applyFont="1" applyFill="1" applyBorder="1" applyAlignment="1" applyProtection="1">
      <alignment horizontal="right" vertical="center" indent="1"/>
    </xf>
    <xf numFmtId="0" fontId="3" fillId="0" borderId="26" xfId="0" applyFont="1" applyBorder="1" applyAlignment="1" applyProtection="1">
      <alignment horizontal="right" vertical="center" indent="1"/>
    </xf>
    <xf numFmtId="0" fontId="0" fillId="0" borderId="6" xfId="0" applyBorder="1" applyAlignment="1" applyProtection="1">
      <alignment horizontal="right" vertical="center" indent="1"/>
    </xf>
    <xf numFmtId="0" fontId="0" fillId="0" borderId="21" xfId="0" applyBorder="1" applyAlignment="1" applyProtection="1">
      <alignment horizontal="right" vertical="center" indent="1"/>
    </xf>
    <xf numFmtId="0" fontId="0" fillId="0" borderId="35" xfId="0" applyBorder="1" applyAlignment="1" applyProtection="1">
      <alignment horizontal="right" vertical="center" indent="1"/>
    </xf>
    <xf numFmtId="196" fontId="0" fillId="0" borderId="21" xfId="0" applyNumberFormat="1" applyBorder="1" applyAlignment="1" applyProtection="1">
      <alignment horizontal="right" vertical="center" indent="1"/>
    </xf>
    <xf numFmtId="196" fontId="0" fillId="0" borderId="35" xfId="0" applyNumberFormat="1" applyBorder="1" applyAlignment="1" applyProtection="1">
      <alignment horizontal="right" vertical="center" indent="1"/>
    </xf>
    <xf numFmtId="1" fontId="0" fillId="0" borderId="6" xfId="0" applyNumberFormat="1" applyBorder="1" applyAlignment="1" applyProtection="1">
      <alignment horizontal="right" vertical="center" indent="1"/>
    </xf>
    <xf numFmtId="195" fontId="0" fillId="0" borderId="6" xfId="0" applyNumberFormat="1" applyBorder="1" applyAlignment="1" applyProtection="1">
      <alignment horizontal="right" vertical="center" indent="1"/>
    </xf>
    <xf numFmtId="195" fontId="0" fillId="0" borderId="21" xfId="0" applyNumberFormat="1" applyBorder="1" applyAlignment="1" applyProtection="1">
      <alignment horizontal="right" vertical="center" indent="1"/>
    </xf>
    <xf numFmtId="0" fontId="3" fillId="0" borderId="36" xfId="0" applyFont="1" applyBorder="1" applyAlignment="1" applyProtection="1">
      <alignment horizontal="center" vertical="center"/>
    </xf>
    <xf numFmtId="199" fontId="1" fillId="3" borderId="26" xfId="1" applyNumberFormat="1" applyFont="1" applyFill="1" applyBorder="1" applyAlignment="1" applyProtection="1">
      <alignment horizontal="center" vertical="center"/>
    </xf>
    <xf numFmtId="196" fontId="0" fillId="3" borderId="4" xfId="0" applyNumberFormat="1" applyFill="1" applyBorder="1" applyAlignment="1" applyProtection="1">
      <alignment horizontal="right" vertical="center" indent="1"/>
    </xf>
    <xf numFmtId="196" fontId="0" fillId="3" borderId="8" xfId="0" applyNumberFormat="1" applyFill="1" applyBorder="1" applyAlignment="1" applyProtection="1">
      <alignment horizontal="right" vertical="center" indent="1"/>
    </xf>
    <xf numFmtId="196" fontId="0" fillId="3" borderId="5" xfId="0" applyNumberFormat="1" applyFill="1" applyBorder="1" applyAlignment="1" applyProtection="1">
      <alignment horizontal="right" vertical="center" indent="1"/>
    </xf>
    <xf numFmtId="196" fontId="0" fillId="3" borderId="14" xfId="0" applyNumberFormat="1" applyFill="1" applyBorder="1" applyAlignment="1" applyProtection="1">
      <alignment horizontal="right" vertical="center" indent="1"/>
    </xf>
    <xf numFmtId="196" fontId="0" fillId="3" borderId="6" xfId="0" applyNumberFormat="1" applyFill="1" applyBorder="1" applyAlignment="1" applyProtection="1">
      <alignment horizontal="right" vertical="center" indent="1"/>
    </xf>
    <xf numFmtId="196" fontId="0" fillId="3" borderId="21" xfId="0" applyNumberFormat="1" applyFill="1" applyBorder="1" applyAlignment="1" applyProtection="1">
      <alignment horizontal="right" vertical="center" indent="1"/>
    </xf>
    <xf numFmtId="199" fontId="1" fillId="3" borderId="3" xfId="1" applyNumberFormat="1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left" vertical="center" indent="1"/>
    </xf>
    <xf numFmtId="0" fontId="0" fillId="0" borderId="48" xfId="0" applyBorder="1" applyAlignment="1" applyProtection="1">
      <alignment horizontal="left" vertical="center" indent="1"/>
    </xf>
    <xf numFmtId="0" fontId="0" fillId="0" borderId="49" xfId="0" applyNumberFormat="1" applyBorder="1" applyAlignment="1" applyProtection="1">
      <alignment horizontal="center" vertical="center"/>
    </xf>
    <xf numFmtId="3" fontId="0" fillId="2" borderId="50" xfId="0" applyNumberFormat="1" applyFill="1" applyBorder="1" applyAlignment="1" applyProtection="1">
      <alignment horizontal="right" vertical="center" indent="1"/>
      <protection locked="0"/>
    </xf>
    <xf numFmtId="0" fontId="0" fillId="0" borderId="45" xfId="0" applyBorder="1" applyAlignment="1" applyProtection="1">
      <alignment horizontal="left" vertical="center" indent="1"/>
    </xf>
    <xf numFmtId="0" fontId="0" fillId="0" borderId="51" xfId="0" applyBorder="1"/>
    <xf numFmtId="0" fontId="0" fillId="0" borderId="52" xfId="0" applyBorder="1"/>
    <xf numFmtId="3" fontId="0" fillId="6" borderId="53" xfId="0" applyNumberFormat="1" applyFill="1" applyBorder="1" applyAlignment="1" applyProtection="1">
      <alignment horizontal="right" vertical="center" indent="1"/>
      <protection locked="0"/>
    </xf>
    <xf numFmtId="195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0" fillId="6" borderId="33" xfId="0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0" fontId="0" fillId="3" borderId="33" xfId="0" applyFill="1" applyBorder="1" applyAlignment="1" applyProtection="1">
      <alignment vertical="center"/>
    </xf>
    <xf numFmtId="0" fontId="0" fillId="5" borderId="33" xfId="0" applyFill="1" applyBorder="1" applyAlignment="1" applyProtection="1">
      <alignment vertical="center"/>
    </xf>
    <xf numFmtId="0" fontId="2" fillId="0" borderId="41" xfId="0" applyFont="1" applyBorder="1" applyAlignment="1" applyProtection="1">
      <alignment horizontal="left" vertical="center" indent="1"/>
    </xf>
    <xf numFmtId="0" fontId="2" fillId="0" borderId="47" xfId="0" applyFont="1" applyBorder="1" applyAlignment="1" applyProtection="1">
      <alignment horizontal="left" vertical="center" indent="1"/>
    </xf>
    <xf numFmtId="0" fontId="2" fillId="0" borderId="42" xfId="0" applyFont="1" applyBorder="1" applyAlignment="1" applyProtection="1">
      <alignment horizontal="left" vertical="center" indent="1"/>
    </xf>
    <xf numFmtId="0" fontId="2" fillId="0" borderId="41" xfId="0" applyNumberFormat="1" applyFont="1" applyBorder="1" applyAlignment="1" applyProtection="1">
      <alignment horizontal="center" vertical="center"/>
    </xf>
    <xf numFmtId="0" fontId="2" fillId="0" borderId="42" xfId="0" applyNumberFormat="1" applyFont="1" applyBorder="1" applyAlignment="1" applyProtection="1">
      <alignment horizontal="center" vertical="center"/>
    </xf>
    <xf numFmtId="0" fontId="2" fillId="0" borderId="41" xfId="0" applyFont="1" applyBorder="1" applyAlignment="1" applyProtection="1">
      <alignment horizontal="center" vertical="center"/>
    </xf>
    <xf numFmtId="0" fontId="2" fillId="0" borderId="42" xfId="0" applyFont="1" applyBorder="1" applyAlignment="1" applyProtection="1">
      <alignment horizontal="center" vertical="center"/>
    </xf>
    <xf numFmtId="195" fontId="0" fillId="0" borderId="26" xfId="0" applyNumberFormat="1" applyBorder="1" applyAlignment="1" applyProtection="1">
      <alignment horizontal="center" vertical="center"/>
    </xf>
    <xf numFmtId="195" fontId="0" fillId="0" borderId="21" xfId="0" applyNumberFormat="1" applyBorder="1" applyAlignment="1" applyProtection="1">
      <alignment horizontal="center" vertical="center"/>
    </xf>
    <xf numFmtId="0" fontId="0" fillId="0" borderId="37" xfId="0" applyBorder="1" applyAlignment="1" applyProtection="1">
      <alignment horizontal="left" vertical="center" indent="1"/>
    </xf>
    <xf numFmtId="0" fontId="0" fillId="0" borderId="38" xfId="0" applyBorder="1" applyAlignment="1" applyProtection="1">
      <alignment horizontal="left" vertical="center" indent="1"/>
    </xf>
    <xf numFmtId="0" fontId="0" fillId="0" borderId="5" xfId="0" applyBorder="1" applyAlignment="1" applyProtection="1">
      <alignment horizontal="left" vertical="center" indent="1"/>
    </xf>
    <xf numFmtId="0" fontId="0" fillId="0" borderId="33" xfId="0" applyBorder="1" applyAlignment="1" applyProtection="1">
      <alignment horizontal="left" vertical="center" indent="1"/>
    </xf>
    <xf numFmtId="0" fontId="0" fillId="0" borderId="30" xfId="0" applyBorder="1" applyAlignment="1" applyProtection="1">
      <alignment horizontal="left" vertical="center" indent="1"/>
    </xf>
    <xf numFmtId="0" fontId="0" fillId="0" borderId="34" xfId="0" applyBorder="1" applyAlignment="1" applyProtection="1">
      <alignment horizontal="left" vertical="center" indent="1"/>
    </xf>
    <xf numFmtId="0" fontId="0" fillId="0" borderId="43" xfId="0" applyBorder="1" applyAlignment="1" applyProtection="1">
      <alignment horizontal="left" vertical="center" indent="1"/>
    </xf>
    <xf numFmtId="0" fontId="0" fillId="0" borderId="44" xfId="0" applyBorder="1" applyAlignment="1" applyProtection="1">
      <alignment horizontal="left" vertical="center" indent="1"/>
    </xf>
    <xf numFmtId="0" fontId="2" fillId="0" borderId="18" xfId="0" applyFont="1" applyBorder="1" applyAlignment="1" applyProtection="1">
      <alignment horizontal="left" vertical="center" indent="1"/>
    </xf>
    <xf numFmtId="0" fontId="0" fillId="0" borderId="19" xfId="0" applyBorder="1" applyAlignment="1" applyProtection="1">
      <alignment horizontal="left" vertical="center" indent="1"/>
    </xf>
    <xf numFmtId="0" fontId="0" fillId="0" borderId="2" xfId="0" applyBorder="1" applyAlignment="1" applyProtection="1">
      <alignment horizontal="left" vertical="center" indent="1"/>
    </xf>
    <xf numFmtId="1" fontId="0" fillId="5" borderId="14" xfId="0" applyNumberFormat="1" applyFill="1" applyBorder="1" applyAlignment="1" applyProtection="1">
      <alignment horizontal="center" vertical="center"/>
    </xf>
    <xf numFmtId="1" fontId="0" fillId="5" borderId="21" xfId="0" applyNumberFormat="1" applyFill="1" applyBorder="1" applyAlignment="1" applyProtection="1">
      <alignment horizontal="center" vertical="center"/>
    </xf>
    <xf numFmtId="0" fontId="12" fillId="0" borderId="45" xfId="0" applyFont="1" applyBorder="1" applyAlignment="1" applyProtection="1">
      <alignment horizontal="center" vertical="center"/>
    </xf>
    <xf numFmtId="0" fontId="12" fillId="0" borderId="46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center" indent="1"/>
    </xf>
    <xf numFmtId="0" fontId="0" fillId="0" borderId="25" xfId="0" applyBorder="1" applyAlignment="1" applyProtection="1">
      <alignment horizontal="left" vertical="center" indent="1"/>
    </xf>
    <xf numFmtId="0" fontId="0" fillId="0" borderId="3" xfId="0" applyBorder="1" applyAlignment="1" applyProtection="1">
      <alignment horizontal="left" vertical="center" indent="1"/>
    </xf>
    <xf numFmtId="0" fontId="0" fillId="0" borderId="24" xfId="0" applyBorder="1" applyAlignment="1" applyProtection="1">
      <alignment horizontal="left" vertical="center" indent="1"/>
    </xf>
    <xf numFmtId="0" fontId="0" fillId="0" borderId="39" xfId="0" applyBorder="1" applyAlignment="1" applyProtection="1">
      <alignment horizontal="left" vertical="center" indent="1"/>
    </xf>
    <xf numFmtId="0" fontId="0" fillId="0" borderId="40" xfId="0" applyBorder="1" applyAlignment="1" applyProtection="1">
      <alignment horizontal="left" vertical="center" indent="1"/>
    </xf>
    <xf numFmtId="0" fontId="0" fillId="4" borderId="3" xfId="0" applyFill="1" applyBorder="1" applyAlignment="1" applyProtection="1">
      <alignment horizontal="left" vertical="center" indent="1"/>
    </xf>
    <xf numFmtId="0" fontId="0" fillId="4" borderId="24" xfId="0" applyFill="1" applyBorder="1" applyAlignment="1" applyProtection="1">
      <alignment horizontal="left" vertical="center" indent="1"/>
    </xf>
    <xf numFmtId="0" fontId="0" fillId="4" borderId="11" xfId="0" applyFill="1" applyBorder="1" applyAlignment="1" applyProtection="1">
      <alignment horizontal="left" vertical="center" indent="1"/>
    </xf>
  </cellXfs>
  <cellStyles count="2">
    <cellStyle name="Dezimal_Perforation Limit - new OE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42</xdr:row>
      <xdr:rowOff>0</xdr:rowOff>
    </xdr:from>
    <xdr:ext cx="76200" cy="200025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B59E1AAE-56D1-40C0-AB23-4B6D97544A20}"/>
            </a:ext>
          </a:extLst>
        </xdr:cNvPr>
        <xdr:cNvSpPr txBox="1">
          <a:spLocks noChangeArrowheads="1"/>
        </xdr:cNvSpPr>
      </xdr:nvSpPr>
      <xdr:spPr bwMode="auto">
        <a:xfrm>
          <a:off x="47815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152400</xdr:colOff>
      <xdr:row>31</xdr:row>
      <xdr:rowOff>0</xdr:rowOff>
    </xdr:from>
    <xdr:ext cx="76200" cy="20002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BFC71993-0646-46EB-92BF-B9D11C520F70}"/>
            </a:ext>
          </a:extLst>
        </xdr:cNvPr>
        <xdr:cNvSpPr txBox="1">
          <a:spLocks noChangeArrowheads="1"/>
        </xdr:cNvSpPr>
      </xdr:nvSpPr>
      <xdr:spPr bwMode="auto">
        <a:xfrm>
          <a:off x="2819400" y="5981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419100</xdr:colOff>
      <xdr:row>27</xdr:row>
      <xdr:rowOff>0</xdr:rowOff>
    </xdr:from>
    <xdr:ext cx="76200" cy="2000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ED894190-DE6E-4A5C-8BE1-4342BE166DB3}"/>
            </a:ext>
          </a:extLst>
        </xdr:cNvPr>
        <xdr:cNvSpPr txBox="1">
          <a:spLocks noChangeArrowheads="1"/>
        </xdr:cNvSpPr>
      </xdr:nvSpPr>
      <xdr:spPr bwMode="auto">
        <a:xfrm>
          <a:off x="5200650" y="5219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152400</xdr:colOff>
      <xdr:row>60</xdr:row>
      <xdr:rowOff>0</xdr:rowOff>
    </xdr:from>
    <xdr:ext cx="76200" cy="2000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487737C-11B1-4060-98F1-D4D87BB55B06}"/>
            </a:ext>
          </a:extLst>
        </xdr:cNvPr>
        <xdr:cNvSpPr txBox="1">
          <a:spLocks noChangeArrowheads="1"/>
        </xdr:cNvSpPr>
      </xdr:nvSpPr>
      <xdr:spPr bwMode="auto">
        <a:xfrm>
          <a:off x="2819400" y="10991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85725</xdr:colOff>
      <xdr:row>36</xdr:row>
      <xdr:rowOff>19050</xdr:rowOff>
    </xdr:from>
    <xdr:ext cx="76200" cy="200025"/>
    <xdr:sp macro="" textlink="">
      <xdr:nvSpPr>
        <xdr:cNvPr id="2422" name="Text Box 374">
          <a:extLst>
            <a:ext uri="{FF2B5EF4-FFF2-40B4-BE49-F238E27FC236}">
              <a16:creationId xmlns:a16="http://schemas.microsoft.com/office/drawing/2014/main" id="{4DD02F9B-78C0-435F-9464-995015CEDD86}"/>
            </a:ext>
          </a:extLst>
        </xdr:cNvPr>
        <xdr:cNvSpPr txBox="1">
          <a:spLocks noChangeArrowheads="1"/>
        </xdr:cNvSpPr>
      </xdr:nvSpPr>
      <xdr:spPr bwMode="auto">
        <a:xfrm>
          <a:off x="6276975" y="69532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171450</xdr:rowOff>
        </xdr:from>
        <xdr:to>
          <xdr:col>7</xdr:col>
          <xdr:colOff>9525</xdr:colOff>
          <xdr:row>33</xdr:row>
          <xdr:rowOff>9525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32B343A8-59A4-45AD-A4E3-3F59F624D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D17" sqref="D17"/>
    </sheetView>
  </sheetViews>
  <sheetFormatPr defaultColWidth="11.42578125" defaultRowHeight="12.75" x14ac:dyDescent="0.2"/>
  <cols>
    <col min="1" max="1" width="11.28515625" style="3" customWidth="1"/>
    <col min="2" max="2" width="22.140625" style="3" customWidth="1"/>
    <col min="3" max="3" width="6.5703125" style="7" customWidth="1"/>
    <col min="4" max="5" width="9.85546875" style="1" customWidth="1"/>
    <col min="6" max="6" width="8.85546875" style="1" customWidth="1"/>
    <col min="7" max="7" width="3.140625" style="1" customWidth="1"/>
    <col min="8" max="8" width="9.5703125" style="1" customWidth="1"/>
    <col min="9" max="9" width="11.5703125" style="1" customWidth="1"/>
    <col min="10" max="12" width="11.42578125" style="1"/>
    <col min="13" max="13" width="7.7109375" style="1" customWidth="1"/>
    <col min="14" max="14" width="11.42578125" style="1"/>
    <col min="15" max="15" width="9.140625" style="1" customWidth="1"/>
    <col min="16" max="16" width="8.28515625" style="1" customWidth="1"/>
    <col min="17" max="17" width="10" style="1" customWidth="1"/>
    <col min="18" max="18" width="10.140625" style="1" customWidth="1"/>
    <col min="19" max="16384" width="11.42578125" style="1"/>
  </cols>
  <sheetData>
    <row r="1" spans="1:9" s="2" customFormat="1" ht="15" customHeight="1" thickBot="1" x14ac:dyDescent="0.25">
      <c r="A1" s="136" t="s">
        <v>50</v>
      </c>
      <c r="B1" s="137"/>
      <c r="C1" s="137"/>
      <c r="D1" s="137"/>
      <c r="E1" s="138"/>
      <c r="F1" s="1"/>
      <c r="G1" s="4"/>
      <c r="H1" s="139" t="s">
        <v>22</v>
      </c>
      <c r="I1" s="140"/>
    </row>
    <row r="2" spans="1:9" s="2" customFormat="1" ht="15" customHeight="1" x14ac:dyDescent="0.2">
      <c r="A2" s="9" t="s">
        <v>29</v>
      </c>
      <c r="B2" s="76"/>
      <c r="C2" s="72" t="s">
        <v>1</v>
      </c>
      <c r="D2" s="81">
        <v>480</v>
      </c>
      <c r="E2" s="10" t="s">
        <v>0</v>
      </c>
      <c r="H2" s="50" t="s">
        <v>33</v>
      </c>
      <c r="I2" s="103">
        <v>0.28299999999999997</v>
      </c>
    </row>
    <row r="3" spans="1:9" s="2" customFormat="1" ht="15" customHeight="1" x14ac:dyDescent="0.2">
      <c r="A3" s="145" t="s">
        <v>58</v>
      </c>
      <c r="B3" s="146"/>
      <c r="C3" s="12" t="s">
        <v>2</v>
      </c>
      <c r="D3" s="82">
        <v>31</v>
      </c>
      <c r="E3" s="13" t="s">
        <v>0</v>
      </c>
      <c r="H3" s="40" t="s">
        <v>20</v>
      </c>
      <c r="I3" s="104">
        <v>6.5600000000000006E-2</v>
      </c>
    </row>
    <row r="4" spans="1:9" s="2" customFormat="1" ht="18" customHeight="1" thickBot="1" x14ac:dyDescent="0.25">
      <c r="A4" s="14" t="s">
        <v>30</v>
      </c>
      <c r="B4" s="27"/>
      <c r="C4" s="12" t="s">
        <v>15</v>
      </c>
      <c r="D4" s="82">
        <v>40</v>
      </c>
      <c r="E4" s="13" t="s">
        <v>0</v>
      </c>
      <c r="H4" s="41" t="s">
        <v>12</v>
      </c>
      <c r="I4" s="105">
        <v>-0.224</v>
      </c>
    </row>
    <row r="5" spans="1:9" s="2" customFormat="1" ht="15" customHeight="1" thickBot="1" x14ac:dyDescent="0.25">
      <c r="A5" s="14" t="s">
        <v>28</v>
      </c>
      <c r="B5" s="27"/>
      <c r="C5" s="12" t="s">
        <v>8</v>
      </c>
      <c r="D5" s="83">
        <v>19</v>
      </c>
      <c r="E5" s="15" t="s">
        <v>0</v>
      </c>
    </row>
    <row r="6" spans="1:9" s="2" customFormat="1" ht="15" customHeight="1" thickBot="1" x14ac:dyDescent="0.25">
      <c r="A6" s="14" t="s">
        <v>56</v>
      </c>
      <c r="B6" s="27"/>
      <c r="C6" s="12" t="s">
        <v>51</v>
      </c>
      <c r="D6" s="83">
        <v>19</v>
      </c>
      <c r="E6" s="15" t="s">
        <v>0</v>
      </c>
      <c r="H6" s="141" t="s">
        <v>34</v>
      </c>
      <c r="I6" s="142"/>
    </row>
    <row r="7" spans="1:9" s="2" customFormat="1" ht="15" customHeight="1" x14ac:dyDescent="0.2">
      <c r="A7" s="79" t="s">
        <v>57</v>
      </c>
      <c r="B7" s="70"/>
      <c r="C7" s="71" t="s">
        <v>52</v>
      </c>
      <c r="D7" s="84">
        <f>(D3-D6)/2</f>
        <v>6</v>
      </c>
      <c r="E7" s="15" t="s">
        <v>0</v>
      </c>
      <c r="H7" s="39" t="s">
        <v>42</v>
      </c>
      <c r="I7" s="106">
        <v>0.99399999999999999</v>
      </c>
    </row>
    <row r="8" spans="1:9" s="2" customFormat="1" ht="15" customHeight="1" x14ac:dyDescent="0.2">
      <c r="A8" s="57"/>
      <c r="B8" s="80"/>
      <c r="C8" s="91" t="s">
        <v>49</v>
      </c>
      <c r="D8" s="78">
        <f>D7/D3</f>
        <v>0.19354838709677419</v>
      </c>
      <c r="E8" s="15"/>
      <c r="H8" s="40" t="s">
        <v>21</v>
      </c>
      <c r="I8" s="101">
        <v>134.5</v>
      </c>
    </row>
    <row r="9" spans="1:9" s="2" customFormat="1" ht="15" customHeight="1" thickBot="1" x14ac:dyDescent="0.25">
      <c r="A9" s="11" t="s">
        <v>31</v>
      </c>
      <c r="B9" s="26"/>
      <c r="C9" s="12" t="s">
        <v>16</v>
      </c>
      <c r="D9" s="85">
        <f>D2-D4*(1-(1+D5/D3+(D5/D3)^2)/3)</f>
        <v>466.51404786680541</v>
      </c>
      <c r="E9" s="13" t="s">
        <v>0</v>
      </c>
      <c r="H9" s="41" t="s">
        <v>46</v>
      </c>
      <c r="I9" s="107">
        <v>-0.14799999999999999</v>
      </c>
    </row>
    <row r="10" spans="1:9" s="2" customFormat="1" ht="15" customHeight="1" thickBot="1" x14ac:dyDescent="0.25">
      <c r="A10" s="147" t="s">
        <v>17</v>
      </c>
      <c r="B10" s="148"/>
      <c r="C10" s="12"/>
      <c r="D10" s="86">
        <f>D9/D3</f>
        <v>15.048840253767917</v>
      </c>
      <c r="E10" s="13"/>
    </row>
    <row r="11" spans="1:9" s="2" customFormat="1" ht="15" customHeight="1" thickBot="1" x14ac:dyDescent="0.25">
      <c r="A11" s="149" t="s">
        <v>35</v>
      </c>
      <c r="B11" s="150"/>
      <c r="C11" s="73"/>
      <c r="D11" s="87">
        <f>D2/D3</f>
        <v>15.483870967741936</v>
      </c>
      <c r="E11" s="16"/>
      <c r="H11" s="158" t="s">
        <v>65</v>
      </c>
      <c r="I11" s="159"/>
    </row>
    <row r="12" spans="1:9" s="2" customFormat="1" ht="19.5" customHeight="1" thickBot="1" x14ac:dyDescent="0.25">
      <c r="A12" s="88" t="s">
        <v>40</v>
      </c>
      <c r="B12" s="89"/>
      <c r="C12" s="90"/>
      <c r="D12" s="34"/>
      <c r="E12" s="44"/>
      <c r="F12" s="5"/>
      <c r="H12" s="93" t="s">
        <v>42</v>
      </c>
      <c r="I12" s="100">
        <v>0.82499999999999996</v>
      </c>
    </row>
    <row r="13" spans="1:9" s="2" customFormat="1" ht="15" customHeight="1" thickBot="1" x14ac:dyDescent="0.25">
      <c r="H13" s="94" t="s">
        <v>66</v>
      </c>
      <c r="I13" s="101">
        <v>90</v>
      </c>
    </row>
    <row r="14" spans="1:9" s="2" customFormat="1" ht="15" customHeight="1" thickBot="1" x14ac:dyDescent="0.25">
      <c r="A14" s="153" t="s">
        <v>55</v>
      </c>
      <c r="B14" s="154"/>
      <c r="C14" s="155"/>
      <c r="H14" s="99" t="s">
        <v>67</v>
      </c>
      <c r="I14" s="102">
        <v>-8.4900000000000003E-2</v>
      </c>
    </row>
    <row r="15" spans="1:9" s="2" customFormat="1" ht="15" customHeight="1" thickBot="1" x14ac:dyDescent="0.25">
      <c r="A15" s="125" t="s">
        <v>69</v>
      </c>
      <c r="B15" s="126"/>
      <c r="C15" s="127"/>
      <c r="D15" s="128">
        <v>1</v>
      </c>
    </row>
    <row r="16" spans="1:9" s="2" customFormat="1" ht="15" customHeight="1" thickBot="1" x14ac:dyDescent="0.25">
      <c r="A16" s="121" t="s">
        <v>68</v>
      </c>
      <c r="B16" s="122"/>
      <c r="C16" s="123"/>
      <c r="D16" s="124">
        <v>17000</v>
      </c>
      <c r="E16" s="19" t="s">
        <v>18</v>
      </c>
      <c r="H16" s="141" t="s">
        <v>41</v>
      </c>
      <c r="I16" s="142"/>
    </row>
    <row r="17" spans="1:9" s="2" customFormat="1" ht="15" customHeight="1" x14ac:dyDescent="0.2">
      <c r="A17" s="14" t="s">
        <v>53</v>
      </c>
      <c r="B17" s="92"/>
      <c r="C17" s="6"/>
      <c r="D17" s="33">
        <v>8100</v>
      </c>
      <c r="E17" s="97" t="s">
        <v>18</v>
      </c>
      <c r="H17" s="39" t="s">
        <v>42</v>
      </c>
      <c r="I17" s="108">
        <v>1.1040000000000001</v>
      </c>
    </row>
    <row r="18" spans="1:9" s="2" customFormat="1" ht="15" customHeight="1" thickBot="1" x14ac:dyDescent="0.25">
      <c r="A18" s="21" t="s">
        <v>54</v>
      </c>
      <c r="B18" s="95"/>
      <c r="C18" s="96" t="s">
        <v>59</v>
      </c>
      <c r="D18" s="74">
        <v>675</v>
      </c>
      <c r="E18" s="98"/>
      <c r="H18" s="40" t="s">
        <v>43</v>
      </c>
      <c r="I18" s="109">
        <v>9874</v>
      </c>
    </row>
    <row r="19" spans="1:9" s="2" customFormat="1" ht="15" customHeight="1" thickBot="1" x14ac:dyDescent="0.25">
      <c r="H19" s="40" t="s">
        <v>44</v>
      </c>
      <c r="I19" s="110">
        <v>0.35980000000000001</v>
      </c>
    </row>
    <row r="20" spans="1:9" s="2" customFormat="1" ht="15" customHeight="1" thickBot="1" x14ac:dyDescent="0.25">
      <c r="A20" s="30" t="s">
        <v>4</v>
      </c>
      <c r="B20" s="31"/>
      <c r="C20" s="8" t="str">
        <f>IF(D10&lt;4,"Attention! L/D &lt;4: Equation my be inacurate!","")</f>
        <v/>
      </c>
      <c r="D20" s="34"/>
      <c r="E20" s="44"/>
      <c r="F20" s="5"/>
      <c r="H20" s="42" t="s">
        <v>45</v>
      </c>
      <c r="I20" s="111">
        <v>-0.23419999999999999</v>
      </c>
    </row>
    <row r="21" spans="1:9" s="2" customFormat="1" ht="15" customHeight="1" x14ac:dyDescent="0.2">
      <c r="A21" s="151" t="s">
        <v>3</v>
      </c>
      <c r="B21" s="152"/>
      <c r="C21" s="18" t="s">
        <v>13</v>
      </c>
      <c r="D21" s="35">
        <v>7850</v>
      </c>
      <c r="E21" s="19" t="s">
        <v>18</v>
      </c>
    </row>
    <row r="22" spans="1:9" s="2" customFormat="1" ht="15" customHeight="1" x14ac:dyDescent="0.2">
      <c r="A22" s="11" t="s">
        <v>19</v>
      </c>
      <c r="B22" s="26"/>
      <c r="C22" s="6" t="s">
        <v>39</v>
      </c>
      <c r="D22" s="32">
        <v>235</v>
      </c>
      <c r="E22" s="20"/>
    </row>
    <row r="23" spans="1:9" s="2" customFormat="1" ht="15" customHeight="1" thickBot="1" x14ac:dyDescent="0.25">
      <c r="A23" s="11" t="s">
        <v>32</v>
      </c>
      <c r="B23" s="26"/>
      <c r="C23" s="6" t="s">
        <v>14</v>
      </c>
      <c r="D23" s="36">
        <v>1.52</v>
      </c>
      <c r="E23" s="20" t="s">
        <v>23</v>
      </c>
    </row>
    <row r="24" spans="1:9" ht="13.5" thickBot="1" x14ac:dyDescent="0.25">
      <c r="A24" s="21" t="s">
        <v>5</v>
      </c>
      <c r="B24" s="28"/>
      <c r="C24" s="25" t="s">
        <v>6</v>
      </c>
      <c r="D24" s="37">
        <v>0</v>
      </c>
      <c r="E24" s="17" t="s">
        <v>7</v>
      </c>
      <c r="F24" s="2"/>
      <c r="H24" s="132"/>
      <c r="I24" s="75" t="s">
        <v>47</v>
      </c>
    </row>
    <row r="25" spans="1:9" s="2" customFormat="1" ht="15" customHeight="1" thickBot="1" x14ac:dyDescent="0.25">
      <c r="A25" s="3"/>
      <c r="B25" s="3"/>
      <c r="C25" s="7"/>
      <c r="D25" s="1"/>
      <c r="E25" s="1"/>
      <c r="F25" s="1"/>
      <c r="H25" s="133"/>
      <c r="I25" s="43"/>
    </row>
    <row r="26" spans="1:9" s="2" customFormat="1" ht="15" customHeight="1" thickBot="1" x14ac:dyDescent="0.25">
      <c r="A26" s="30" t="s">
        <v>36</v>
      </c>
      <c r="B26" s="31"/>
      <c r="C26" s="22"/>
      <c r="D26" s="55" t="s">
        <v>70</v>
      </c>
      <c r="E26" s="56" t="s">
        <v>41</v>
      </c>
      <c r="F26" s="4"/>
      <c r="H26" s="4"/>
      <c r="I26" s="29"/>
    </row>
    <row r="27" spans="1:9" s="52" customFormat="1" ht="15" customHeight="1" x14ac:dyDescent="0.2">
      <c r="A27" s="60" t="s">
        <v>60</v>
      </c>
      <c r="B27" s="61"/>
      <c r="C27" s="64" t="s">
        <v>61</v>
      </c>
      <c r="D27" s="68">
        <f>D41*D9</f>
        <v>440.08769262112042</v>
      </c>
      <c r="E27" s="69">
        <f>E41*D9</f>
        <v>270.37131986835516</v>
      </c>
      <c r="F27" s="66" t="s">
        <v>0</v>
      </c>
      <c r="H27" s="134"/>
      <c r="I27" s="143" t="s">
        <v>48</v>
      </c>
    </row>
    <row r="28" spans="1:9" s="52" customFormat="1" ht="15" customHeight="1" thickBot="1" x14ac:dyDescent="0.25">
      <c r="A28" s="62" t="s">
        <v>62</v>
      </c>
      <c r="B28" s="63"/>
      <c r="C28" s="65" t="s">
        <v>72</v>
      </c>
      <c r="D28" s="156">
        <f>(D27-E27)*(COS(PI()*D8))^1.4+E27</f>
        <v>399.08625626171158</v>
      </c>
      <c r="E28" s="157"/>
      <c r="F28" s="67" t="s">
        <v>0</v>
      </c>
      <c r="H28" s="135"/>
      <c r="I28" s="144"/>
    </row>
    <row r="29" spans="1:9" s="52" customFormat="1" ht="15" customHeight="1" x14ac:dyDescent="0.2">
      <c r="A29" s="23"/>
      <c r="B29" s="23"/>
      <c r="C29" s="24"/>
      <c r="D29" s="130"/>
      <c r="E29" s="130"/>
      <c r="F29" s="23"/>
      <c r="H29" s="131"/>
      <c r="I29" s="129"/>
    </row>
    <row r="30" spans="1:9" s="52" customFormat="1" ht="15" customHeight="1" x14ac:dyDescent="0.2">
      <c r="A30" s="23"/>
      <c r="B30" s="23"/>
      <c r="C30" s="24"/>
      <c r="D30" s="130"/>
      <c r="E30" s="130"/>
      <c r="F30" s="23"/>
      <c r="H30" s="131"/>
      <c r="I30" s="129"/>
    </row>
    <row r="31" spans="1:9" s="52" customFormat="1" ht="15" customHeight="1" x14ac:dyDescent="0.2">
      <c r="A31" s="23"/>
      <c r="B31" s="23"/>
      <c r="C31" s="24"/>
      <c r="D31" s="130"/>
      <c r="E31" s="130"/>
      <c r="F31" s="23"/>
      <c r="H31" s="131"/>
      <c r="I31" s="129"/>
    </row>
    <row r="32" spans="1:9" s="52" customFormat="1" ht="15" customHeight="1" x14ac:dyDescent="0.2">
      <c r="A32" s="23"/>
      <c r="B32" s="23"/>
      <c r="C32" s="24"/>
      <c r="D32" s="38"/>
      <c r="E32" s="45"/>
      <c r="F32" s="23"/>
      <c r="H32" s="53"/>
      <c r="I32" s="54"/>
    </row>
    <row r="33" spans="1:18" s="2" customFormat="1" ht="15" customHeight="1" x14ac:dyDescent="0.25">
      <c r="A33" s="77"/>
      <c r="B33" s="3"/>
      <c r="C33" s="7"/>
      <c r="D33" s="1"/>
      <c r="E33" s="1"/>
      <c r="F33" s="23"/>
    </row>
    <row r="34" spans="1:18" s="2" customFormat="1" ht="15" customHeight="1" thickBot="1" x14ac:dyDescent="0.25">
      <c r="A34" s="23"/>
      <c r="B34" s="23"/>
      <c r="C34" s="24"/>
      <c r="D34" s="38"/>
      <c r="E34" s="45"/>
      <c r="F34" s="23"/>
    </row>
    <row r="35" spans="1:18" s="2" customFormat="1" ht="15" customHeight="1" thickBot="1" x14ac:dyDescent="0.25">
      <c r="A35" s="30" t="s">
        <v>9</v>
      </c>
      <c r="B35" s="31"/>
      <c r="C35" s="8"/>
      <c r="D35" s="34"/>
      <c r="E35" s="44"/>
      <c r="F35" s="4"/>
    </row>
    <row r="36" spans="1:18" s="2" customFormat="1" ht="15" customHeight="1" x14ac:dyDescent="0.2">
      <c r="A36" s="162" t="s">
        <v>38</v>
      </c>
      <c r="B36" s="163"/>
      <c r="C36" s="58" t="s">
        <v>24</v>
      </c>
      <c r="D36" s="114">
        <f>1/TANH($I$2+$I$3*D9/D3)</f>
        <v>1.1711619013974846</v>
      </c>
      <c r="E36" s="1"/>
      <c r="F36" s="1"/>
    </row>
    <row r="37" spans="1:18" s="2" customFormat="1" ht="15" customHeight="1" thickBot="1" x14ac:dyDescent="0.25">
      <c r="A37" s="164" t="s">
        <v>10</v>
      </c>
      <c r="B37" s="165"/>
      <c r="C37" s="112" t="s">
        <v>27</v>
      </c>
      <c r="D37" s="115">
        <f>COS(D24*PI()/180)^($I$4)</f>
        <v>1</v>
      </c>
      <c r="E37" s="1"/>
      <c r="F37" s="1"/>
    </row>
    <row r="38" spans="1:18" s="2" customFormat="1" ht="15" customHeight="1" x14ac:dyDescent="0.2">
      <c r="A38" s="166" t="s">
        <v>63</v>
      </c>
      <c r="B38" s="167"/>
      <c r="C38" s="168"/>
      <c r="D38" s="120" t="s">
        <v>71</v>
      </c>
      <c r="E38" s="113" t="s">
        <v>41</v>
      </c>
    </row>
    <row r="39" spans="1:18" s="2" customFormat="1" ht="15" customHeight="1" x14ac:dyDescent="0.2">
      <c r="A39" s="147" t="s">
        <v>11</v>
      </c>
      <c r="B39" s="148"/>
      <c r="C39" s="51" t="s">
        <v>25</v>
      </c>
      <c r="D39" s="116">
        <f>SQRT($D16/$D21)</f>
        <v>1.4715995024263229</v>
      </c>
      <c r="E39" s="118">
        <f>SQRT(D17/D21)</f>
        <v>1.0157987663695807</v>
      </c>
      <c r="G39" s="49"/>
      <c r="H39" s="49"/>
      <c r="I39" s="46"/>
    </row>
    <row r="40" spans="1:18" s="2" customFormat="1" ht="15" customHeight="1" x14ac:dyDescent="0.2">
      <c r="A40" s="147" t="s">
        <v>64</v>
      </c>
      <c r="B40" s="148"/>
      <c r="C40" s="51" t="s">
        <v>26</v>
      </c>
      <c r="D40" s="116">
        <f>IF(D15=1,EXP(-($I$8+$I$9*$D$22)*$D$22/$D$16/$D$23^2),EXP(-($I$13+$I$14*$D$22)*$D$22/$D$16/$D$23^2))</f>
        <v>0.55065748212887888</v>
      </c>
      <c r="E40" s="118">
        <f>EXP(-$I$18*$D$22^$I$19*$D$18^$I$20/$D$17/$D$23^2)</f>
        <v>0.44126776666840817</v>
      </c>
      <c r="G40" s="49"/>
      <c r="H40" s="49"/>
      <c r="I40" s="46"/>
    </row>
    <row r="41" spans="1:18" s="2" customFormat="1" ht="15" customHeight="1" thickBot="1" x14ac:dyDescent="0.25">
      <c r="A41" s="160" t="s">
        <v>37</v>
      </c>
      <c r="B41" s="161"/>
      <c r="C41" s="59"/>
      <c r="D41" s="117">
        <f>IF(D15=1,$I$7*$D$36*$D$37*$D$39*$D$40,$I$12*$D$36*$D$37*$D$39*$D$40)</f>
        <v>0.94335357023754629</v>
      </c>
      <c r="E41" s="119">
        <f>$I$17*$D$36*$D$37*$E$39*$E$40</f>
        <v>0.57955665237662679</v>
      </c>
      <c r="H41" s="4"/>
      <c r="I41" s="29"/>
    </row>
    <row r="42" spans="1:18" s="2" customFormat="1" ht="15" customHeight="1" x14ac:dyDescent="0.2">
      <c r="G42" s="1"/>
      <c r="H42" s="4"/>
      <c r="I42" s="29"/>
      <c r="O42" s="1"/>
      <c r="P42" s="1"/>
      <c r="Q42" s="1"/>
      <c r="R42" s="1"/>
    </row>
    <row r="43" spans="1:18" x14ac:dyDescent="0.2">
      <c r="A43" s="47"/>
      <c r="B43" s="48"/>
      <c r="C43" s="49"/>
      <c r="D43" s="49"/>
      <c r="E43" s="49"/>
      <c r="F43" s="49"/>
    </row>
    <row r="45" spans="1:18" x14ac:dyDescent="0.2">
      <c r="A45" s="1"/>
      <c r="B45" s="1"/>
      <c r="C45" s="1"/>
    </row>
  </sheetData>
  <sheetProtection sheet="1" objects="1" scenarios="1" selectLockedCells="1"/>
  <mergeCells count="18">
    <mergeCell ref="D28:E28"/>
    <mergeCell ref="H11:I11"/>
    <mergeCell ref="A41:B41"/>
    <mergeCell ref="A36:B36"/>
    <mergeCell ref="A37:B37"/>
    <mergeCell ref="A39:B39"/>
    <mergeCell ref="A40:B40"/>
    <mergeCell ref="A38:C38"/>
    <mergeCell ref="A1:E1"/>
    <mergeCell ref="H1:I1"/>
    <mergeCell ref="H6:I6"/>
    <mergeCell ref="I27:I28"/>
    <mergeCell ref="H16:I16"/>
    <mergeCell ref="A3:B3"/>
    <mergeCell ref="A10:B10"/>
    <mergeCell ref="A11:B11"/>
    <mergeCell ref="A21:B21"/>
    <mergeCell ref="A14:C14"/>
  </mergeCells>
  <phoneticPr fontId="0" type="noConversion"/>
  <pageMargins left="0.59055118110236227" right="0.46" top="0.77" bottom="0.59055118110236227" header="0.39" footer="0.35433070866141736"/>
  <pageSetup paperSize="9" orientation="portrait" verticalDpi="360" r:id="rId1"/>
  <headerFooter alignWithMargins="0">
    <oddHeader>&amp;C&amp;"Arial,Fett"&amp;14Jacketed Penetrators - Perforation Limit</oddHeader>
    <oddFooter>&amp;LJacketed Long Rods vs. Oblique RHA&amp;CPerforation Equation&amp;RW. Odermatt / August 2009</oddFooter>
  </headerFooter>
  <ignoredErrors>
    <ignoredError sqref="D7:D8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2423" r:id="rId4">
          <objectPr defaultSize="0" autoPict="0" r:id="rId5">
            <anchor moveWithCells="1">
              <from>
                <xdr:col>0</xdr:col>
                <xdr:colOff>0</xdr:colOff>
                <xdr:row>28</xdr:row>
                <xdr:rowOff>171450</xdr:rowOff>
              </from>
              <to>
                <xdr:col>7</xdr:col>
                <xdr:colOff>9525</xdr:colOff>
                <xdr:row>33</xdr:row>
                <xdr:rowOff>9525</xdr:rowOff>
              </to>
            </anchor>
          </objectPr>
        </oleObject>
      </mc:Choice>
      <mc:Fallback>
        <oleObject progId="Equation.3" shapeId="242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Jacketed Penetrator Perforation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Odermatt Willi</dc:creator>
  <cp:lastPrinted>2009-08-16T12:38:13Z</cp:lastPrinted>
  <dcterms:created xsi:type="dcterms:W3CDTF">2007-08-11T12:31:35Z</dcterms:created>
  <dcterms:modified xsi:type="dcterms:W3CDTF">2020-12-23T05:12:38Z</dcterms:modified>
</cp:coreProperties>
</file>