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ric\OneDrive\Escritorio\SecureLock MX\"/>
    </mc:Choice>
  </mc:AlternateContent>
  <xr:revisionPtr revIDLastSave="0" documentId="13_ncr:1_{CB9B6004-B68D-461B-8642-98F8976A83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LMX COTIZACION" sheetId="1" r:id="rId1"/>
    <sheet name="Proyección de ventas con el p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" l="1"/>
  <c r="E10" i="1" l="1"/>
  <c r="E12" i="1"/>
  <c r="E11" i="1"/>
  <c r="E4" i="1"/>
  <c r="E5" i="1"/>
  <c r="E6" i="1"/>
  <c r="E7" i="1"/>
  <c r="E8" i="1"/>
  <c r="E9" i="1"/>
  <c r="E13" i="1"/>
  <c r="E14" i="1"/>
  <c r="E3" i="1"/>
  <c r="D19" i="2" l="1"/>
  <c r="E19" i="2"/>
  <c r="C17" i="2"/>
  <c r="E17" i="2"/>
  <c r="D17" i="2"/>
  <c r="O6" i="2"/>
  <c r="N6" i="2"/>
  <c r="M6" i="2"/>
  <c r="J6" i="2"/>
  <c r="I6" i="2"/>
  <c r="H6" i="2"/>
  <c r="D6" i="2"/>
  <c r="E6" i="2"/>
  <c r="E7" i="2" s="1"/>
  <c r="C6" i="2"/>
  <c r="D18" i="2" l="1"/>
  <c r="D7" i="2"/>
  <c r="E18" i="2"/>
  <c r="O7" i="2"/>
  <c r="N7" i="2"/>
  <c r="J7" i="2"/>
  <c r="I7" i="2"/>
  <c r="E15" i="1"/>
  <c r="H4" i="1" l="1"/>
  <c r="H6" i="1" s="1"/>
  <c r="H5" i="1" l="1"/>
</calcChain>
</file>

<file path=xl/sharedStrings.xml><?xml version="1.0" encoding="utf-8"?>
<sst xmlns="http://schemas.openxmlformats.org/spreadsheetml/2006/main" count="57" uniqueCount="39">
  <si>
    <t>Securelock MX</t>
  </si>
  <si>
    <t>Nombre</t>
  </si>
  <si>
    <t>Cantidad</t>
  </si>
  <si>
    <t>Costo</t>
  </si>
  <si>
    <t>Total</t>
  </si>
  <si>
    <t>LM7805</t>
  </si>
  <si>
    <t>Conector XT60</t>
  </si>
  <si>
    <t>ESP32 DEV KIT 1</t>
  </si>
  <si>
    <t>BORNERA2</t>
  </si>
  <si>
    <t>BMS 18650</t>
  </si>
  <si>
    <t>Bateria 18650</t>
  </si>
  <si>
    <t>Gastos de Montaje</t>
  </si>
  <si>
    <t>TOTAL</t>
  </si>
  <si>
    <t>De 1 a 30</t>
  </si>
  <si>
    <t>de 31 a 99</t>
  </si>
  <si>
    <t>mas de 99</t>
  </si>
  <si>
    <t>#Piezas</t>
  </si>
  <si>
    <t>Costo por Pieza</t>
  </si>
  <si>
    <t>Demanda</t>
  </si>
  <si>
    <t>Cto. Vta</t>
  </si>
  <si>
    <t>Proy de Vta</t>
  </si>
  <si>
    <t>Año</t>
  </si>
  <si>
    <t>Mercado Meta</t>
  </si>
  <si>
    <t>% Incremento</t>
  </si>
  <si>
    <t>N/A</t>
  </si>
  <si>
    <t>Mercado Objetivo</t>
  </si>
  <si>
    <t>Mercado Potencial</t>
  </si>
  <si>
    <t>Mdo. Meta</t>
  </si>
  <si>
    <t>Mdo. Objetivo</t>
  </si>
  <si>
    <t>Mdo. Potencial</t>
  </si>
  <si>
    <t>Mercado</t>
  </si>
  <si>
    <t>Incremento</t>
  </si>
  <si>
    <t>IRLZ44N</t>
  </si>
  <si>
    <t>Costo Venta</t>
  </si>
  <si>
    <t>PCB (5 pza)</t>
  </si>
  <si>
    <t>Buzzer Activo</t>
  </si>
  <si>
    <t>Tipo de Cambio (USD-MXN)</t>
  </si>
  <si>
    <t>LED (100 pza)</t>
  </si>
  <si>
    <t>Porta Pila 3x18650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</si>
</sst>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&quot;$&quot;#,##0.0;[Red]\-&quot;$&quot;#,##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8" fontId="0" fillId="0" borderId="0" xfId="0" applyNumberFormat="1"/>
    <xf numFmtId="8" fontId="19" fillId="0" borderId="0" xfId="0" applyNumberFormat="1" applyFont="1"/>
    <xf numFmtId="0" fontId="19" fillId="0" borderId="0" xfId="0" applyFont="1"/>
    <xf numFmtId="44" fontId="0" fillId="0" borderId="0" xfId="42" applyFont="1"/>
    <xf numFmtId="8" fontId="0" fillId="0" borderId="0" xfId="42" applyNumberFormat="1" applyFont="1"/>
    <xf numFmtId="164" fontId="21" fillId="0" borderId="10" xfId="0" applyNumberFormat="1" applyFont="1" applyBorder="1" applyAlignment="1">
      <alignment horizontal="center" vertical="center"/>
    </xf>
    <xf numFmtId="164" fontId="21" fillId="0" borderId="12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164" fontId="21" fillId="36" borderId="10" xfId="0" applyNumberFormat="1" applyFont="1" applyFill="1" applyBorder="1" applyAlignment="1">
      <alignment horizontal="center" vertical="center"/>
    </xf>
    <xf numFmtId="164" fontId="21" fillId="36" borderId="12" xfId="0" applyNumberFormat="1" applyFont="1" applyFill="1" applyBorder="1" applyAlignment="1">
      <alignment horizontal="center" vertical="center"/>
    </xf>
    <xf numFmtId="164" fontId="21" fillId="36" borderId="11" xfId="0" applyNumberFormat="1" applyFont="1" applyFill="1" applyBorder="1" applyAlignment="1">
      <alignment horizontal="center" vertical="center"/>
    </xf>
    <xf numFmtId="164" fontId="21" fillId="0" borderId="11" xfId="0" applyNumberFormat="1" applyFont="1" applyBorder="1" applyAlignment="1">
      <alignment horizontal="center" vertical="center"/>
    </xf>
    <xf numFmtId="2" fontId="21" fillId="0" borderId="11" xfId="0" applyNumberFormat="1" applyFont="1" applyBorder="1" applyAlignment="1">
      <alignment horizontal="center" vertical="center"/>
    </xf>
    <xf numFmtId="0" fontId="0" fillId="37" borderId="0" xfId="0" applyFill="1"/>
    <xf numFmtId="0" fontId="20" fillId="37" borderId="20" xfId="0" applyFont="1" applyFill="1" applyBorder="1" applyAlignment="1">
      <alignment horizontal="right" vertical="center"/>
    </xf>
    <xf numFmtId="0" fontId="19" fillId="37" borderId="21" xfId="0" applyFont="1" applyFill="1" applyBorder="1" applyAlignment="1">
      <alignment horizontal="center" vertical="center"/>
    </xf>
    <xf numFmtId="0" fontId="19" fillId="37" borderId="22" xfId="0" applyFont="1" applyFill="1" applyBorder="1" applyAlignment="1">
      <alignment horizontal="center" vertical="center"/>
    </xf>
    <xf numFmtId="0" fontId="19" fillId="37" borderId="23" xfId="0" applyFont="1" applyFill="1" applyBorder="1" applyAlignment="1">
      <alignment horizontal="center" vertical="center"/>
    </xf>
    <xf numFmtId="0" fontId="20" fillId="37" borderId="17" xfId="0" applyFont="1" applyFill="1" applyBorder="1" applyAlignment="1">
      <alignment horizontal="right" vertical="center"/>
    </xf>
    <xf numFmtId="2" fontId="21" fillId="37" borderId="11" xfId="0" applyNumberFormat="1" applyFont="1" applyFill="1" applyBorder="1" applyAlignment="1">
      <alignment horizontal="center" vertical="center"/>
    </xf>
    <xf numFmtId="2" fontId="21" fillId="37" borderId="10" xfId="0" applyNumberFormat="1" applyFont="1" applyFill="1" applyBorder="1" applyAlignment="1">
      <alignment horizontal="center" vertical="center"/>
    </xf>
    <xf numFmtId="2" fontId="21" fillId="37" borderId="12" xfId="0" applyNumberFormat="1" applyFont="1" applyFill="1" applyBorder="1" applyAlignment="1">
      <alignment horizontal="center" vertical="center"/>
    </xf>
    <xf numFmtId="4" fontId="21" fillId="37" borderId="19" xfId="0" applyNumberFormat="1" applyFont="1" applyFill="1" applyBorder="1"/>
    <xf numFmtId="4" fontId="21" fillId="37" borderId="0" xfId="0" applyNumberFormat="1" applyFont="1" applyFill="1" applyBorder="1"/>
    <xf numFmtId="4" fontId="21" fillId="37" borderId="16" xfId="0" applyNumberFormat="1" applyFont="1" applyFill="1" applyBorder="1"/>
    <xf numFmtId="164" fontId="21" fillId="37" borderId="11" xfId="0" applyNumberFormat="1" applyFont="1" applyFill="1" applyBorder="1" applyAlignment="1">
      <alignment horizontal="center" vertical="center"/>
    </xf>
    <xf numFmtId="164" fontId="21" fillId="37" borderId="10" xfId="0" applyNumberFormat="1" applyFont="1" applyFill="1" applyBorder="1" applyAlignment="1">
      <alignment horizontal="center" vertical="center"/>
    </xf>
    <xf numFmtId="164" fontId="21" fillId="37" borderId="12" xfId="0" applyNumberFormat="1" applyFont="1" applyFill="1" applyBorder="1" applyAlignment="1">
      <alignment horizontal="center" vertical="center"/>
    </xf>
    <xf numFmtId="0" fontId="20" fillId="37" borderId="18" xfId="0" applyFont="1" applyFill="1" applyBorder="1" applyAlignment="1">
      <alignment horizontal="right" vertical="center"/>
    </xf>
    <xf numFmtId="0" fontId="21" fillId="37" borderId="13" xfId="0" applyFont="1" applyFill="1" applyBorder="1" applyAlignment="1">
      <alignment horizontal="center" vertical="center"/>
    </xf>
    <xf numFmtId="9" fontId="21" fillId="37" borderId="14" xfId="43" applyFont="1" applyFill="1" applyBorder="1" applyAlignment="1">
      <alignment horizontal="center" vertical="center"/>
    </xf>
    <xf numFmtId="9" fontId="21" fillId="37" borderId="15" xfId="43" applyFont="1" applyFill="1" applyBorder="1" applyAlignment="1">
      <alignment horizontal="center" vertical="center"/>
    </xf>
    <xf numFmtId="9" fontId="21" fillId="36" borderId="10" xfId="43" applyFont="1" applyFill="1" applyBorder="1" applyAlignment="1">
      <alignment horizontal="center" vertical="center"/>
    </xf>
    <xf numFmtId="9" fontId="21" fillId="36" borderId="12" xfId="43" applyFont="1" applyFill="1" applyBorder="1" applyAlignment="1">
      <alignment horizontal="center" vertical="center"/>
    </xf>
    <xf numFmtId="0" fontId="21" fillId="36" borderId="11" xfId="0" applyFont="1" applyFill="1" applyBorder="1" applyAlignment="1">
      <alignment horizontal="center" vertical="center"/>
    </xf>
    <xf numFmtId="0" fontId="23" fillId="35" borderId="21" xfId="0" applyFont="1" applyFill="1" applyBorder="1" applyAlignment="1">
      <alignment horizontal="center" vertical="center"/>
    </xf>
    <xf numFmtId="0" fontId="23" fillId="35" borderId="22" xfId="0" applyFont="1" applyFill="1" applyBorder="1" applyAlignment="1">
      <alignment horizontal="center" vertical="center"/>
    </xf>
    <xf numFmtId="0" fontId="23" fillId="35" borderId="23" xfId="0" applyFont="1" applyFill="1" applyBorder="1" applyAlignment="1">
      <alignment horizontal="center" vertical="center"/>
    </xf>
    <xf numFmtId="4" fontId="21" fillId="0" borderId="10" xfId="0" applyNumberFormat="1" applyFont="1" applyBorder="1" applyAlignment="1">
      <alignment horizontal="center" vertical="center"/>
    </xf>
    <xf numFmtId="4" fontId="21" fillId="0" borderId="12" xfId="0" applyNumberFormat="1" applyFont="1" applyBorder="1" applyAlignment="1">
      <alignment horizontal="center" vertical="center"/>
    </xf>
    <xf numFmtId="164" fontId="21" fillId="0" borderId="14" xfId="0" applyNumberFormat="1" applyFont="1" applyBorder="1" applyAlignment="1">
      <alignment horizontal="center" vertical="center"/>
    </xf>
    <xf numFmtId="164" fontId="21" fillId="0" borderId="15" xfId="0" applyNumberFormat="1" applyFont="1" applyBorder="1" applyAlignment="1">
      <alignment horizontal="center" vertical="center"/>
    </xf>
    <xf numFmtId="0" fontId="20" fillId="34" borderId="20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165" fontId="0" fillId="0" borderId="0" xfId="0" applyNumberFormat="1"/>
    <xf numFmtId="8" fontId="24" fillId="0" borderId="0" xfId="0" applyNumberFormat="1" applyFont="1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22" fillId="37" borderId="24" xfId="0" applyFont="1" applyFill="1" applyBorder="1" applyAlignment="1">
      <alignment horizontal="center" vertical="center"/>
    </xf>
    <xf numFmtId="0" fontId="22" fillId="37" borderId="25" xfId="0" applyFont="1" applyFill="1" applyBorder="1" applyAlignment="1">
      <alignment horizontal="center" vertical="center"/>
    </xf>
    <xf numFmtId="0" fontId="22" fillId="37" borderId="26" xfId="0" applyFont="1" applyFill="1" applyBorder="1" applyAlignment="1">
      <alignment horizontal="center" vertical="center"/>
    </xf>
    <xf numFmtId="0" fontId="22" fillId="34" borderId="24" xfId="0" applyFont="1" applyFill="1" applyBorder="1" applyAlignment="1">
      <alignment horizontal="center" vertical="center"/>
    </xf>
    <xf numFmtId="0" fontId="22" fillId="34" borderId="25" xfId="0" applyFont="1" applyFill="1" applyBorder="1" applyAlignment="1">
      <alignment horizontal="center" vertical="center"/>
    </xf>
    <xf numFmtId="0" fontId="22" fillId="34" borderId="26" xfId="0" applyFont="1" applyFill="1" applyBorder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2:E16" totalsRowCount="1">
  <autoFilter ref="A2:E15" xr:uid="{00000000-0009-0000-0100-000002000000}"/>
  <tableColumns count="5">
    <tableColumn id="1" xr3:uid="{00000000-0010-0000-0000-000001000000}" name="Nombre" totalsRowLabel="Costo Venta"/>
    <tableColumn id="2" xr3:uid="{00000000-0010-0000-0000-000002000000}" name="Cantidad"/>
    <tableColumn id="3" xr3:uid="{00000000-0010-0000-0000-000003000000}" name="Costo" dataDxfId="5" totalsRowDxfId="2"/>
    <tableColumn id="5" xr3:uid="{B8CB416E-2E03-4BA0-844A-C4174950E6F9}" name="Tipo de Cambio (USD-MXN)" dataDxfId="4" totalsRowDxfId="1"/>
    <tableColumn id="4" xr3:uid="{00000000-0010-0000-0000-000004000000}" name="Total" totalsRowFunction="custom" dataDxfId="3" totalsRowDxfId="0">
      <totalsRowFormula>E15*1.35</totalsRow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43D4A-BEF3-41FE-8DF2-4C7CFDBBBB31}" name="Tabla1" displayName="Tabla1" ref="G3:H6" totalsRowShown="0">
  <autoFilter ref="G3:H6" xr:uid="{7DEF877D-A26A-4388-92E5-1E41A9CF29C7}"/>
  <tableColumns count="2">
    <tableColumn id="1" xr3:uid="{D56542B2-2F26-4FEA-9BC6-9C2F180F1AE0}" name="#Piezas"/>
    <tableColumn id="2" xr3:uid="{70D25236-8FC0-4712-808A-FF57048EDAA0}" name="Costo por Pieza" dataCellStyle="Moned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30" zoomScaleNormal="130" workbookViewId="0">
      <selection activeCell="E17" sqref="E17"/>
    </sheetView>
  </sheetViews>
  <sheetFormatPr baseColWidth="10" defaultRowHeight="14.4" x14ac:dyDescent="0.3"/>
  <cols>
    <col min="1" max="1" width="16.77734375" bestFit="1" customWidth="1"/>
    <col min="2" max="2" width="10.77734375" bestFit="1" customWidth="1"/>
    <col min="3" max="3" width="8" bestFit="1" customWidth="1"/>
    <col min="4" max="4" width="26.77734375" bestFit="1" customWidth="1"/>
    <col min="5" max="5" width="10.77734375" bestFit="1" customWidth="1"/>
    <col min="7" max="7" width="9.33203125" bestFit="1" customWidth="1"/>
    <col min="8" max="8" width="16.109375" bestFit="1" customWidth="1"/>
  </cols>
  <sheetData>
    <row r="1" spans="1:8" ht="18" x14ac:dyDescent="0.35">
      <c r="A1" s="50" t="s">
        <v>0</v>
      </c>
      <c r="B1" s="50"/>
      <c r="C1" s="50"/>
      <c r="D1" s="50"/>
      <c r="E1" s="50"/>
    </row>
    <row r="2" spans="1:8" x14ac:dyDescent="0.3">
      <c r="A2" t="s">
        <v>1</v>
      </c>
      <c r="B2" t="s">
        <v>2</v>
      </c>
      <c r="C2" t="s">
        <v>3</v>
      </c>
      <c r="D2" t="s">
        <v>36</v>
      </c>
      <c r="E2" t="s">
        <v>4</v>
      </c>
    </row>
    <row r="3" spans="1:8" x14ac:dyDescent="0.3">
      <c r="A3" t="s">
        <v>5</v>
      </c>
      <c r="B3" s="48">
        <v>1</v>
      </c>
      <c r="C3" s="49">
        <v>5</v>
      </c>
      <c r="D3" s="49">
        <v>1</v>
      </c>
      <c r="E3" s="49">
        <f>Tabla2[[#This Row],[Costo]]*Tabla2[[#This Row],[Cantidad]]*Tabla2[[#This Row],[Tipo de Cambio (USD-MXN)]]</f>
        <v>5</v>
      </c>
      <c r="G3" t="s">
        <v>16</v>
      </c>
      <c r="H3" t="s">
        <v>17</v>
      </c>
    </row>
    <row r="4" spans="1:8" x14ac:dyDescent="0.3">
      <c r="A4" t="s">
        <v>6</v>
      </c>
      <c r="B4" s="48">
        <v>1</v>
      </c>
      <c r="C4" s="49">
        <v>19</v>
      </c>
      <c r="D4" s="49">
        <v>1</v>
      </c>
      <c r="E4" s="49">
        <f>Tabla2[[#This Row],[Costo]]*Tabla2[[#This Row],[Cantidad]]*Tabla2[[#This Row],[Tipo de Cambio (USD-MXN)]]</f>
        <v>19</v>
      </c>
      <c r="G4" t="s">
        <v>13</v>
      </c>
      <c r="H4" s="5">
        <f>E15</f>
        <v>912.55</v>
      </c>
    </row>
    <row r="5" spans="1:8" x14ac:dyDescent="0.3">
      <c r="A5" t="s">
        <v>7</v>
      </c>
      <c r="B5" s="48">
        <v>1</v>
      </c>
      <c r="C5" s="49">
        <v>125</v>
      </c>
      <c r="D5" s="49">
        <v>1</v>
      </c>
      <c r="E5" s="49">
        <f>Tabla2[[#This Row],[Costo]]*Tabla2[[#This Row],[Cantidad]]*Tabla2[[#This Row],[Tipo de Cambio (USD-MXN)]]</f>
        <v>125</v>
      </c>
      <c r="G5" t="s">
        <v>14</v>
      </c>
      <c r="H5" s="4">
        <f>H4*0.85</f>
        <v>775.6674999999999</v>
      </c>
    </row>
    <row r="6" spans="1:8" x14ac:dyDescent="0.3">
      <c r="A6" t="s">
        <v>32</v>
      </c>
      <c r="B6" s="48">
        <v>1</v>
      </c>
      <c r="C6" s="49">
        <v>12</v>
      </c>
      <c r="D6" s="49">
        <v>1</v>
      </c>
      <c r="E6" s="49">
        <f>Tabla2[[#This Row],[Costo]]*Tabla2[[#This Row],[Cantidad]]*Tabla2[[#This Row],[Tipo de Cambio (USD-MXN)]]</f>
        <v>12</v>
      </c>
      <c r="G6" t="s">
        <v>15</v>
      </c>
      <c r="H6" s="4">
        <f>H4*0.75</f>
        <v>684.41249999999991</v>
      </c>
    </row>
    <row r="7" spans="1:8" x14ac:dyDescent="0.3">
      <c r="A7" t="s">
        <v>8</v>
      </c>
      <c r="B7" s="48">
        <v>2</v>
      </c>
      <c r="C7" s="49">
        <v>5</v>
      </c>
      <c r="D7" s="49">
        <v>1</v>
      </c>
      <c r="E7" s="49">
        <f>Tabla2[[#This Row],[Costo]]*Tabla2[[#This Row],[Cantidad]]*Tabla2[[#This Row],[Tipo de Cambio (USD-MXN)]]</f>
        <v>10</v>
      </c>
    </row>
    <row r="8" spans="1:8" x14ac:dyDescent="0.3">
      <c r="A8" t="s">
        <v>9</v>
      </c>
      <c r="B8" s="48">
        <v>1</v>
      </c>
      <c r="C8" s="49">
        <v>45</v>
      </c>
      <c r="D8" s="49">
        <v>1</v>
      </c>
      <c r="E8" s="49">
        <f>Tabla2[[#This Row],[Costo]]*Tabla2[[#This Row],[Cantidad]]*Tabla2[[#This Row],[Tipo de Cambio (USD-MXN)]]</f>
        <v>45</v>
      </c>
    </row>
    <row r="9" spans="1:8" x14ac:dyDescent="0.3">
      <c r="A9" t="s">
        <v>10</v>
      </c>
      <c r="B9" s="48">
        <v>3</v>
      </c>
      <c r="C9" s="49">
        <v>50</v>
      </c>
      <c r="D9" s="49">
        <v>1</v>
      </c>
      <c r="E9" s="49">
        <f>Tabla2[[#This Row],[Costo]]*Tabla2[[#This Row],[Cantidad]]*Tabla2[[#This Row],[Tipo de Cambio (USD-MXN)]]</f>
        <v>150</v>
      </c>
    </row>
    <row r="10" spans="1:8" x14ac:dyDescent="0.3">
      <c r="A10" t="s">
        <v>38</v>
      </c>
      <c r="B10" s="48">
        <v>1</v>
      </c>
      <c r="C10" s="49">
        <v>50</v>
      </c>
      <c r="D10" s="49">
        <v>1</v>
      </c>
      <c r="E10" s="49">
        <f>Tabla2[[#This Row],[Costo]]*Tabla2[[#This Row],[Cantidad]]*Tabla2[[#This Row],[Tipo de Cambio (USD-MXN)]]</f>
        <v>50</v>
      </c>
    </row>
    <row r="11" spans="1:8" x14ac:dyDescent="0.3">
      <c r="A11" t="s">
        <v>35</v>
      </c>
      <c r="B11" s="48">
        <v>1</v>
      </c>
      <c r="C11" s="49">
        <v>6</v>
      </c>
      <c r="D11" s="49">
        <v>1</v>
      </c>
      <c r="E11" s="49">
        <f>Tabla2[[#This Row],[Costo]]*Tabla2[[#This Row],[Cantidad]]*Tabla2[[#This Row],[Tipo de Cambio (USD-MXN)]]</f>
        <v>6</v>
      </c>
    </row>
    <row r="12" spans="1:8" x14ac:dyDescent="0.3">
      <c r="A12" t="s">
        <v>37</v>
      </c>
      <c r="B12" s="48">
        <v>1</v>
      </c>
      <c r="C12" s="49">
        <v>30</v>
      </c>
      <c r="D12" s="49">
        <v>1</v>
      </c>
      <c r="E12" s="49">
        <f>Tabla2[[#This Row],[Costo]]*Tabla2[[#This Row],[Cantidad]]*Tabla2[[#This Row],[Tipo de Cambio (USD-MXN)]]</f>
        <v>30</v>
      </c>
    </row>
    <row r="13" spans="1:8" x14ac:dyDescent="0.3">
      <c r="A13" t="s">
        <v>34</v>
      </c>
      <c r="B13" s="48">
        <v>1</v>
      </c>
      <c r="C13" s="49">
        <v>21</v>
      </c>
      <c r="D13" s="49">
        <v>19.55</v>
      </c>
      <c r="E13" s="49">
        <f>Tabla2[[#This Row],[Costo]]*Tabla2[[#This Row],[Cantidad]]*Tabla2[[#This Row],[Tipo de Cambio (USD-MXN)]]</f>
        <v>410.55</v>
      </c>
    </row>
    <row r="14" spans="1:8" x14ac:dyDescent="0.3">
      <c r="A14" t="s">
        <v>11</v>
      </c>
      <c r="B14" s="48">
        <v>1</v>
      </c>
      <c r="C14" s="49">
        <v>50</v>
      </c>
      <c r="D14" s="49">
        <v>1</v>
      </c>
      <c r="E14" s="49">
        <f>Tabla2[[#This Row],[Costo]]*Tabla2[[#This Row],[Cantidad]]*Tabla2[[#This Row],[Tipo de Cambio (USD-MXN)]]</f>
        <v>50</v>
      </c>
    </row>
    <row r="15" spans="1:8" ht="15.6" x14ac:dyDescent="0.3">
      <c r="A15" s="3" t="s">
        <v>12</v>
      </c>
      <c r="E15" s="2">
        <f>SUM(E3:E14)</f>
        <v>912.55</v>
      </c>
      <c r="F15" s="46"/>
    </row>
    <row r="16" spans="1:8" ht="15.6" x14ac:dyDescent="0.3">
      <c r="A16" t="s">
        <v>33</v>
      </c>
      <c r="C16" s="1"/>
      <c r="D16" s="1"/>
      <c r="E16" s="47">
        <f>E15*1.35</f>
        <v>1231.9425000000001</v>
      </c>
    </row>
  </sheetData>
  <mergeCells count="1">
    <mergeCell ref="A1:E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1AA-5EE3-41A3-9FA1-DD43799AC387}">
  <dimension ref="A1:P19"/>
  <sheetViews>
    <sheetView topLeftCell="A9" workbookViewId="0">
      <selection activeCell="E29" sqref="E29"/>
    </sheetView>
  </sheetViews>
  <sheetFormatPr baseColWidth="10" defaultRowHeight="14.4" x14ac:dyDescent="0.3"/>
  <cols>
    <col min="2" max="2" width="13.77734375" bestFit="1" customWidth="1"/>
    <col min="3" max="3" width="15.109375" bestFit="1" customWidth="1"/>
    <col min="4" max="4" width="17.44140625" bestFit="1" customWidth="1"/>
    <col min="5" max="5" width="19.109375" bestFit="1" customWidth="1"/>
    <col min="7" max="7" width="13.88671875" bestFit="1" customWidth="1"/>
    <col min="8" max="10" width="17.44140625" bestFit="1" customWidth="1"/>
    <col min="12" max="12" width="13.88671875" bestFit="1" customWidth="1"/>
    <col min="13" max="15" width="19.109375" bestFit="1" customWidth="1"/>
  </cols>
  <sheetData>
    <row r="1" spans="1:16" ht="15" hidden="1" thickBot="1" x14ac:dyDescent="0.3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8.600000000000001" hidden="1" thickBot="1" x14ac:dyDescent="0.35">
      <c r="A2" s="14"/>
      <c r="B2" s="51" t="s">
        <v>22</v>
      </c>
      <c r="C2" s="52"/>
      <c r="D2" s="52"/>
      <c r="E2" s="53"/>
      <c r="F2" s="14"/>
      <c r="G2" s="51" t="s">
        <v>25</v>
      </c>
      <c r="H2" s="52"/>
      <c r="I2" s="52"/>
      <c r="J2" s="53"/>
      <c r="K2" s="14"/>
      <c r="L2" s="51" t="s">
        <v>26</v>
      </c>
      <c r="M2" s="52"/>
      <c r="N2" s="52"/>
      <c r="O2" s="53"/>
      <c r="P2" s="14"/>
    </row>
    <row r="3" spans="1:16" ht="15.6" hidden="1" x14ac:dyDescent="0.3">
      <c r="A3" s="14"/>
      <c r="B3" s="15" t="s">
        <v>21</v>
      </c>
      <c r="C3" s="16">
        <v>1</v>
      </c>
      <c r="D3" s="17">
        <v>2</v>
      </c>
      <c r="E3" s="18">
        <v>3</v>
      </c>
      <c r="F3" s="14"/>
      <c r="G3" s="15" t="s">
        <v>21</v>
      </c>
      <c r="H3" s="16">
        <v>1</v>
      </c>
      <c r="I3" s="17">
        <v>2</v>
      </c>
      <c r="J3" s="18">
        <v>3</v>
      </c>
      <c r="K3" s="14"/>
      <c r="L3" s="15" t="s">
        <v>21</v>
      </c>
      <c r="M3" s="16">
        <v>1</v>
      </c>
      <c r="N3" s="17">
        <v>2</v>
      </c>
      <c r="O3" s="18">
        <v>3</v>
      </c>
      <c r="P3" s="14"/>
    </row>
    <row r="4" spans="1:16" ht="15.6" hidden="1" x14ac:dyDescent="0.3">
      <c r="A4" s="14"/>
      <c r="B4" s="19" t="s">
        <v>18</v>
      </c>
      <c r="C4" s="20">
        <v>5922.63</v>
      </c>
      <c r="D4" s="21">
        <v>5922.63</v>
      </c>
      <c r="E4" s="22">
        <v>5922.63</v>
      </c>
      <c r="F4" s="14"/>
      <c r="G4" s="19" t="s">
        <v>18</v>
      </c>
      <c r="H4" s="23">
        <v>325159.88</v>
      </c>
      <c r="I4" s="24">
        <v>325159.88</v>
      </c>
      <c r="J4" s="25">
        <v>325159.88</v>
      </c>
      <c r="K4" s="14"/>
      <c r="L4" s="19" t="s">
        <v>18</v>
      </c>
      <c r="M4" s="23">
        <v>7429385.3899999997</v>
      </c>
      <c r="N4" s="24">
        <v>7429385.3899999997</v>
      </c>
      <c r="O4" s="25">
        <v>7429385.3899999997</v>
      </c>
      <c r="P4" s="14"/>
    </row>
    <row r="5" spans="1:16" ht="15.6" hidden="1" x14ac:dyDescent="0.3">
      <c r="A5" s="14"/>
      <c r="B5" s="19" t="s">
        <v>19</v>
      </c>
      <c r="C5" s="26">
        <v>750</v>
      </c>
      <c r="D5" s="27">
        <v>1000</v>
      </c>
      <c r="E5" s="28">
        <v>1250</v>
      </c>
      <c r="F5" s="14"/>
      <c r="G5" s="19" t="s">
        <v>19</v>
      </c>
      <c r="H5" s="26">
        <v>750</v>
      </c>
      <c r="I5" s="27">
        <v>1000</v>
      </c>
      <c r="J5" s="28">
        <v>1250</v>
      </c>
      <c r="K5" s="14"/>
      <c r="L5" s="19" t="s">
        <v>19</v>
      </c>
      <c r="M5" s="26">
        <v>750</v>
      </c>
      <c r="N5" s="27">
        <v>1000</v>
      </c>
      <c r="O5" s="28">
        <v>1250</v>
      </c>
      <c r="P5" s="14"/>
    </row>
    <row r="6" spans="1:16" ht="15.6" hidden="1" x14ac:dyDescent="0.3">
      <c r="A6" s="14"/>
      <c r="B6" s="19" t="s">
        <v>20</v>
      </c>
      <c r="C6" s="26">
        <f>C4*C5</f>
        <v>4441972.5</v>
      </c>
      <c r="D6" s="27">
        <f t="shared" ref="D6:E6" si="0">D4*D5</f>
        <v>5922630</v>
      </c>
      <c r="E6" s="28">
        <f t="shared" si="0"/>
        <v>7403287.5</v>
      </c>
      <c r="F6" s="14"/>
      <c r="G6" s="19" t="s">
        <v>20</v>
      </c>
      <c r="H6" s="26">
        <f>H4*H5</f>
        <v>243869910</v>
      </c>
      <c r="I6" s="27">
        <f t="shared" ref="I6" si="1">I4*I5</f>
        <v>325159880</v>
      </c>
      <c r="J6" s="28">
        <f t="shared" ref="J6" si="2">J4*J5</f>
        <v>406449850</v>
      </c>
      <c r="K6" s="14"/>
      <c r="L6" s="19" t="s">
        <v>20</v>
      </c>
      <c r="M6" s="26">
        <f>M4*M5</f>
        <v>5572039042.5</v>
      </c>
      <c r="N6" s="27">
        <f t="shared" ref="N6" si="3">N4*N5</f>
        <v>7429385390</v>
      </c>
      <c r="O6" s="28">
        <f t="shared" ref="O6" si="4">O4*O5</f>
        <v>9286731737.5</v>
      </c>
      <c r="P6" s="14"/>
    </row>
    <row r="7" spans="1:16" ht="16.2" hidden="1" thickBot="1" x14ac:dyDescent="0.35">
      <c r="A7" s="14"/>
      <c r="B7" s="29" t="s">
        <v>23</v>
      </c>
      <c r="C7" s="30" t="s">
        <v>24</v>
      </c>
      <c r="D7" s="31">
        <f>((D6/C6)-1)</f>
        <v>0.33333333333333326</v>
      </c>
      <c r="E7" s="32">
        <f>((E6/D6)-1)</f>
        <v>0.25</v>
      </c>
      <c r="F7" s="14"/>
      <c r="G7" s="29" t="s">
        <v>23</v>
      </c>
      <c r="H7" s="30" t="s">
        <v>24</v>
      </c>
      <c r="I7" s="31">
        <f>((I6/H6)-1)</f>
        <v>0.33333333333333326</v>
      </c>
      <c r="J7" s="32">
        <f>((J6/I6)-1)</f>
        <v>0.25</v>
      </c>
      <c r="K7" s="14"/>
      <c r="L7" s="29" t="s">
        <v>23</v>
      </c>
      <c r="M7" s="30" t="s">
        <v>24</v>
      </c>
      <c r="N7" s="31">
        <f>((N6/M6)-1)</f>
        <v>0.33333333333333326</v>
      </c>
      <c r="O7" s="32">
        <f>((O6/N6)-1)</f>
        <v>0.25</v>
      </c>
      <c r="P7" s="14"/>
    </row>
    <row r="8" spans="1:16" hidden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12" spans="1:16" ht="15" thickBot="1" x14ac:dyDescent="0.35"/>
    <row r="13" spans="1:16" ht="18.600000000000001" thickBot="1" x14ac:dyDescent="0.35">
      <c r="B13" s="54" t="s">
        <v>20</v>
      </c>
      <c r="C13" s="55"/>
      <c r="D13" s="55"/>
      <c r="E13" s="56"/>
    </row>
    <row r="14" spans="1:16" ht="15.6" x14ac:dyDescent="0.3">
      <c r="B14" s="43" t="s">
        <v>30</v>
      </c>
      <c r="C14" s="36" t="s">
        <v>27</v>
      </c>
      <c r="D14" s="37" t="s">
        <v>28</v>
      </c>
      <c r="E14" s="38" t="s">
        <v>29</v>
      </c>
    </row>
    <row r="15" spans="1:16" ht="15.6" x14ac:dyDescent="0.3">
      <c r="B15" s="44" t="s">
        <v>18</v>
      </c>
      <c r="C15" s="13">
        <v>2058</v>
      </c>
      <c r="D15" s="39">
        <v>2450</v>
      </c>
      <c r="E15" s="40">
        <v>3000</v>
      </c>
    </row>
    <row r="16" spans="1:16" ht="15.6" x14ac:dyDescent="0.3">
      <c r="B16" s="44" t="s">
        <v>19</v>
      </c>
      <c r="C16" s="11">
        <v>750</v>
      </c>
      <c r="D16" s="9">
        <v>750</v>
      </c>
      <c r="E16" s="10">
        <v>750</v>
      </c>
    </row>
    <row r="17" spans="2:5" ht="15.6" x14ac:dyDescent="0.3">
      <c r="B17" s="44" t="s">
        <v>20</v>
      </c>
      <c r="C17" s="12">
        <f>C15*C16</f>
        <v>1543500</v>
      </c>
      <c r="D17" s="6">
        <f t="shared" ref="D17" si="5">D15*D16</f>
        <v>1837500</v>
      </c>
      <c r="E17" s="7">
        <f t="shared" ref="E17" si="6">E15*E16</f>
        <v>2250000</v>
      </c>
    </row>
    <row r="18" spans="2:5" ht="15.6" x14ac:dyDescent="0.3">
      <c r="B18" s="44" t="s">
        <v>23</v>
      </c>
      <c r="C18" s="35" t="s">
        <v>24</v>
      </c>
      <c r="D18" s="33">
        <f>((D17/C17)-1)</f>
        <v>0.19047619047619047</v>
      </c>
      <c r="E18" s="34">
        <f>((E17/D17)-1)</f>
        <v>0.22448979591836737</v>
      </c>
    </row>
    <row r="19" spans="2:5" ht="16.2" thickBot="1" x14ac:dyDescent="0.35">
      <c r="B19" s="45" t="s">
        <v>31</v>
      </c>
      <c r="C19" s="8"/>
      <c r="D19" s="41">
        <f>D17-C17</f>
        <v>294000</v>
      </c>
      <c r="E19" s="42">
        <f>E17-D17</f>
        <v>412500</v>
      </c>
    </row>
  </sheetData>
  <mergeCells count="4">
    <mergeCell ref="B2:E2"/>
    <mergeCell ref="G2:J2"/>
    <mergeCell ref="L2:O2"/>
    <mergeCell ref="B13:E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SLMX COTIZACION</vt:lpstr>
      <vt:lpstr>Proyección de ventas con el 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Misael Rico Carlos</cp:lastModifiedBy>
  <dcterms:created xsi:type="dcterms:W3CDTF">2019-05-14T00:08:20Z</dcterms:created>
  <dcterms:modified xsi:type="dcterms:W3CDTF">2019-10-08T18:22:15Z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2edab620-ca55-4a65-8f0f-a05a8a520f7c</vt:lpwstr>
  </property>
</Properties>
</file>