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4"/>
  <workbookPr/>
  <mc:AlternateContent xmlns:mc="http://schemas.openxmlformats.org/markup-compatibility/2006">
    <mc:Choice Requires="x15">
      <x15ac:absPath xmlns:x15ac="http://schemas.microsoft.com/office/spreadsheetml/2010/11/ac" url="/Users/mklarmann/Library/CloudStorage/GoogleDrive-mklarmann@eaternity.ch/Meine Ablage/Eaternity/Operations (OPS)/Foodcampus.Berlin/"/>
    </mc:Choice>
  </mc:AlternateContent>
  <xr:revisionPtr revIDLastSave="0" documentId="13_ncr:1_{3CFADCE0-130E-EC4B-9629-5B8C3A67A82F}" xr6:coauthVersionLast="47" xr6:coauthVersionMax="47" xr10:uidLastSave="{00000000-0000-0000-0000-000000000000}"/>
  <bookViews>
    <workbookView xWindow="-6280" yWindow="-21100" windowWidth="34740" windowHeight="19940" xr2:uid="{00000000-000D-0000-FFFF-FFFF00000000}"/>
  </bookViews>
  <sheets>
    <sheet name="results_2023-05" sheetId="1" r:id="rId1"/>
    <sheet name="supply-data_2023-05" sheetId="2" r:id="rId2"/>
    <sheet name="category-mapping" sheetId="3" r:id="rId3"/>
    <sheet name="calculat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8" roundtripDataChecksum="P0cKn+FkrB4VWq45f/aIzphAMcEiFD2/KENr4WbU25w="/>
    </ext>
  </extLst>
</workbook>
</file>

<file path=xl/calcChain.xml><?xml version="1.0" encoding="utf-8"?>
<calcChain xmlns="http://schemas.openxmlformats.org/spreadsheetml/2006/main">
  <c r="H523" i="3" l="1"/>
  <c r="H522" i="3"/>
  <c r="H521" i="3"/>
  <c r="H520" i="3"/>
  <c r="H519" i="3"/>
  <c r="H518" i="3"/>
  <c r="H517" i="3"/>
  <c r="H516" i="3"/>
  <c r="H515" i="3"/>
  <c r="H514" i="3"/>
  <c r="H513" i="3"/>
  <c r="H512" i="3"/>
  <c r="H511" i="3"/>
  <c r="H510" i="3"/>
  <c r="H509" i="3"/>
  <c r="H508" i="3"/>
  <c r="H507" i="3"/>
  <c r="H506" i="3"/>
  <c r="H505" i="3"/>
  <c r="H504" i="3"/>
  <c r="H503" i="3"/>
  <c r="H502" i="3"/>
  <c r="H501" i="3"/>
  <c r="H500" i="3"/>
  <c r="H499" i="3"/>
  <c r="H498" i="3"/>
  <c r="H497" i="3"/>
  <c r="H496" i="3"/>
  <c r="H495" i="3"/>
  <c r="H494" i="3"/>
  <c r="H493" i="3"/>
  <c r="H492" i="3"/>
  <c r="H491" i="3"/>
  <c r="H490" i="3"/>
  <c r="H489" i="3"/>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H460" i="3"/>
  <c r="H459" i="3"/>
  <c r="H458" i="3"/>
  <c r="H457" i="3"/>
  <c r="H456" i="3"/>
  <c r="H455" i="3"/>
  <c r="H454" i="3"/>
  <c r="H453" i="3"/>
  <c r="H452" i="3"/>
  <c r="H451" i="3"/>
  <c r="H450" i="3"/>
  <c r="H449" i="3"/>
  <c r="H448" i="3"/>
  <c r="H447" i="3"/>
  <c r="H446" i="3"/>
  <c r="H445" i="3"/>
  <c r="H444" i="3"/>
  <c r="H443" i="3"/>
  <c r="H442" i="3"/>
  <c r="H441" i="3"/>
  <c r="H440" i="3"/>
  <c r="H439" i="3"/>
  <c r="H438" i="3"/>
  <c r="H437" i="3"/>
  <c r="H436" i="3"/>
  <c r="H435" i="3"/>
  <c r="H434" i="3"/>
  <c r="H433" i="3"/>
  <c r="H432" i="3"/>
  <c r="H431" i="3"/>
  <c r="H430" i="3"/>
  <c r="H429" i="3"/>
  <c r="H428" i="3"/>
  <c r="H427" i="3"/>
  <c r="H426" i="3"/>
  <c r="H425" i="3"/>
  <c r="H424" i="3"/>
  <c r="H423" i="3"/>
  <c r="H422" i="3"/>
  <c r="H421" i="3"/>
  <c r="H420" i="3"/>
  <c r="H419" i="3"/>
  <c r="H418" i="3"/>
  <c r="H417" i="3"/>
  <c r="H416" i="3"/>
  <c r="H415" i="3"/>
  <c r="H414" i="3"/>
  <c r="H413" i="3"/>
  <c r="H412" i="3"/>
  <c r="H411" i="3"/>
  <c r="H410" i="3"/>
  <c r="H409" i="3"/>
  <c r="H408" i="3"/>
  <c r="H407" i="3"/>
  <c r="H406" i="3"/>
  <c r="H405" i="3"/>
  <c r="H404" i="3"/>
  <c r="H403" i="3"/>
  <c r="H402" i="3"/>
  <c r="H401" i="3"/>
  <c r="H400" i="3"/>
  <c r="H399" i="3"/>
  <c r="H398" i="3"/>
  <c r="H397" i="3"/>
  <c r="H396" i="3"/>
  <c r="H395" i="3"/>
  <c r="H394" i="3"/>
  <c r="H393" i="3"/>
  <c r="H392" i="3"/>
  <c r="H391" i="3"/>
  <c r="H390" i="3"/>
  <c r="H389" i="3"/>
  <c r="H388" i="3"/>
  <c r="H387" i="3"/>
  <c r="H386" i="3"/>
  <c r="H385" i="3"/>
  <c r="H384" i="3"/>
  <c r="H383" i="3"/>
  <c r="H382" i="3"/>
  <c r="H381" i="3"/>
  <c r="H380" i="3"/>
  <c r="H379" i="3"/>
  <c r="H378" i="3"/>
  <c r="H377" i="3"/>
  <c r="H376" i="3"/>
  <c r="H375" i="3"/>
  <c r="H374"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3" i="3"/>
  <c r="H2" i="3"/>
  <c r="G523" i="3"/>
  <c r="G522" i="3"/>
  <c r="G521" i="3"/>
  <c r="G520" i="3"/>
  <c r="G519" i="3"/>
  <c r="G518" i="3"/>
  <c r="G517" i="3"/>
  <c r="G516" i="3"/>
  <c r="G515" i="3"/>
  <c r="G514" i="3"/>
  <c r="G513" i="3"/>
  <c r="G512" i="3"/>
  <c r="G511" i="3"/>
  <c r="G510" i="3"/>
  <c r="G509" i="3"/>
  <c r="G508" i="3"/>
  <c r="G507" i="3"/>
  <c r="G506" i="3"/>
  <c r="G505" i="3"/>
  <c r="G504" i="3"/>
  <c r="G503" i="3"/>
  <c r="G502" i="3"/>
  <c r="G501" i="3"/>
  <c r="G500" i="3"/>
  <c r="G499" i="3"/>
  <c r="G498" i="3"/>
  <c r="G497" i="3"/>
  <c r="G496" i="3"/>
  <c r="G495" i="3"/>
  <c r="G494" i="3"/>
  <c r="G493" i="3"/>
  <c r="G492" i="3"/>
  <c r="G491" i="3"/>
  <c r="G490" i="3"/>
  <c r="G489" i="3"/>
  <c r="G488" i="3"/>
  <c r="G487" i="3"/>
  <c r="G486" i="3"/>
  <c r="G485" i="3"/>
  <c r="G484" i="3"/>
  <c r="G483" i="3"/>
  <c r="G482" i="3"/>
  <c r="G481" i="3"/>
  <c r="G480" i="3"/>
  <c r="G479" i="3"/>
  <c r="G478" i="3"/>
  <c r="G477" i="3"/>
  <c r="G476" i="3"/>
  <c r="G475" i="3"/>
  <c r="G474" i="3"/>
  <c r="G473" i="3"/>
  <c r="G472" i="3"/>
  <c r="G471" i="3"/>
  <c r="G470" i="3"/>
  <c r="G469" i="3"/>
  <c r="G468" i="3"/>
  <c r="G467" i="3"/>
  <c r="G466" i="3"/>
  <c r="G465" i="3"/>
  <c r="G464" i="3"/>
  <c r="G463" i="3"/>
  <c r="G462" i="3"/>
  <c r="G461" i="3"/>
  <c r="G460" i="3"/>
  <c r="G459" i="3"/>
  <c r="G458" i="3"/>
  <c r="G457" i="3"/>
  <c r="G456" i="3"/>
  <c r="G455" i="3"/>
  <c r="G454" i="3"/>
  <c r="G453" i="3"/>
  <c r="G452" i="3"/>
  <c r="G451" i="3"/>
  <c r="G450" i="3"/>
  <c r="G449" i="3"/>
  <c r="G448" i="3"/>
  <c r="G447" i="3"/>
  <c r="G446" i="3"/>
  <c r="G445" i="3"/>
  <c r="G444" i="3"/>
  <c r="G443" i="3"/>
  <c r="G442" i="3"/>
  <c r="G441" i="3"/>
  <c r="G440" i="3"/>
  <c r="G439" i="3"/>
  <c r="G438" i="3"/>
  <c r="G437" i="3"/>
  <c r="G436" i="3"/>
  <c r="G435" i="3"/>
  <c r="G434" i="3"/>
  <c r="G433" i="3"/>
  <c r="G432" i="3"/>
  <c r="G431" i="3"/>
  <c r="G430" i="3"/>
  <c r="G429" i="3"/>
  <c r="G428" i="3"/>
  <c r="G427" i="3"/>
  <c r="G426" i="3"/>
  <c r="G425" i="3"/>
  <c r="G424" i="3"/>
  <c r="G423" i="3"/>
  <c r="G422" i="3"/>
  <c r="G421" i="3"/>
  <c r="G420" i="3"/>
  <c r="G419" i="3"/>
  <c r="G418" i="3"/>
  <c r="G417" i="3"/>
  <c r="G416" i="3"/>
  <c r="G415" i="3"/>
  <c r="G414" i="3"/>
  <c r="G413" i="3"/>
  <c r="G412" i="3"/>
  <c r="G411" i="3"/>
  <c r="G410" i="3"/>
  <c r="G409" i="3"/>
  <c r="G408" i="3"/>
  <c r="G407" i="3"/>
  <c r="G406" i="3"/>
  <c r="G405" i="3"/>
  <c r="G404" i="3"/>
  <c r="G403" i="3"/>
  <c r="G402" i="3"/>
  <c r="G401" i="3"/>
  <c r="G400" i="3"/>
  <c r="G399" i="3"/>
  <c r="G398" i="3"/>
  <c r="G397" i="3"/>
  <c r="G396" i="3"/>
  <c r="G395" i="3"/>
  <c r="G394" i="3"/>
  <c r="G393" i="3"/>
  <c r="G392" i="3"/>
  <c r="G391" i="3"/>
  <c r="G390" i="3"/>
  <c r="G389" i="3"/>
  <c r="G388" i="3"/>
  <c r="G387" i="3"/>
  <c r="G386" i="3"/>
  <c r="G385" i="3"/>
  <c r="G384" i="3"/>
  <c r="G383" i="3"/>
  <c r="G382" i="3"/>
  <c r="G381" i="3"/>
  <c r="G380" i="3"/>
  <c r="G379" i="3"/>
  <c r="G378" i="3"/>
  <c r="G377" i="3"/>
  <c r="G376" i="3"/>
  <c r="G375" i="3"/>
  <c r="G374" i="3"/>
  <c r="G373" i="3"/>
  <c r="G372" i="3"/>
  <c r="G371" i="3"/>
  <c r="G370" i="3"/>
  <c r="G369" i="3"/>
  <c r="G368" i="3"/>
  <c r="G367" i="3"/>
  <c r="G366" i="3"/>
  <c r="G365" i="3"/>
  <c r="G364" i="3"/>
  <c r="G363" i="3"/>
  <c r="G362" i="3"/>
  <c r="G361" i="3"/>
  <c r="G360" i="3"/>
  <c r="G359" i="3"/>
  <c r="G358" i="3"/>
  <c r="G357" i="3"/>
  <c r="G356" i="3"/>
  <c r="G355" i="3"/>
  <c r="G354" i="3"/>
  <c r="G353" i="3"/>
  <c r="G352" i="3"/>
  <c r="G351" i="3"/>
  <c r="G350" i="3"/>
  <c r="G349" i="3"/>
  <c r="G348" i="3"/>
  <c r="G347" i="3"/>
  <c r="G346" i="3"/>
  <c r="G345" i="3"/>
  <c r="G344" i="3"/>
  <c r="G343" i="3"/>
  <c r="G342" i="3"/>
  <c r="G341" i="3"/>
  <c r="G340" i="3"/>
  <c r="G339" i="3"/>
  <c r="G338" i="3"/>
  <c r="G337" i="3"/>
  <c r="G336" i="3"/>
  <c r="G335" i="3"/>
  <c r="G334" i="3"/>
  <c r="G333" i="3"/>
  <c r="G332" i="3"/>
  <c r="G331" i="3"/>
  <c r="G330" i="3"/>
  <c r="G329" i="3"/>
  <c r="G328" i="3"/>
  <c r="G327" i="3"/>
  <c r="G326" i="3"/>
  <c r="G325" i="3"/>
  <c r="G324" i="3"/>
  <c r="G323" i="3"/>
  <c r="G322" i="3"/>
  <c r="G321" i="3"/>
  <c r="G320" i="3"/>
  <c r="G319" i="3"/>
  <c r="G318" i="3"/>
  <c r="G317" i="3"/>
  <c r="G316" i="3"/>
  <c r="G315" i="3"/>
  <c r="G314" i="3"/>
  <c r="G313" i="3"/>
  <c r="G312" i="3"/>
  <c r="G311" i="3"/>
  <c r="G310" i="3"/>
  <c r="G309" i="3"/>
  <c r="G308" i="3"/>
  <c r="G307" i="3"/>
  <c r="G306" i="3"/>
  <c r="G305" i="3"/>
  <c r="G304" i="3"/>
  <c r="G303" i="3"/>
  <c r="G302" i="3"/>
  <c r="G301" i="3"/>
  <c r="G300" i="3"/>
  <c r="G299" i="3"/>
  <c r="G298" i="3"/>
  <c r="G297" i="3"/>
  <c r="G296" i="3"/>
  <c r="G295" i="3"/>
  <c r="G294" i="3"/>
  <c r="G293" i="3"/>
  <c r="G292" i="3"/>
  <c r="G291" i="3"/>
  <c r="G290" i="3"/>
  <c r="G289" i="3"/>
  <c r="G288" i="3"/>
  <c r="G287" i="3"/>
  <c r="G286" i="3"/>
  <c r="G285" i="3"/>
  <c r="G284" i="3"/>
  <c r="G283" i="3"/>
  <c r="G282" i="3"/>
  <c r="G281" i="3"/>
  <c r="G280" i="3"/>
  <c r="G279" i="3"/>
  <c r="G278" i="3"/>
  <c r="G277" i="3"/>
  <c r="G276" i="3"/>
  <c r="G275" i="3"/>
  <c r="G274" i="3"/>
  <c r="G273" i="3"/>
  <c r="G272" i="3"/>
  <c r="G271" i="3"/>
  <c r="G270" i="3"/>
  <c r="G269" i="3"/>
  <c r="G268" i="3"/>
  <c r="G267" i="3"/>
  <c r="G266" i="3"/>
  <c r="G265" i="3"/>
  <c r="G264" i="3"/>
  <c r="G263" i="3"/>
  <c r="G262" i="3"/>
  <c r="G261" i="3"/>
  <c r="G260" i="3"/>
  <c r="G259" i="3"/>
  <c r="G258" i="3"/>
  <c r="G257" i="3"/>
  <c r="G256" i="3"/>
  <c r="G255" i="3"/>
  <c r="G254" i="3"/>
  <c r="G253" i="3"/>
  <c r="G252" i="3"/>
  <c r="G251" i="3"/>
  <c r="G250" i="3"/>
  <c r="G249" i="3"/>
  <c r="G248" i="3"/>
  <c r="G247" i="3"/>
  <c r="G246" i="3"/>
  <c r="G245" i="3"/>
  <c r="G244" i="3"/>
  <c r="G243" i="3"/>
  <c r="G242" i="3"/>
  <c r="G241" i="3"/>
  <c r="G240" i="3"/>
  <c r="G239" i="3"/>
  <c r="G238" i="3"/>
  <c r="G237" i="3"/>
  <c r="G236" i="3"/>
  <c r="G235" i="3"/>
  <c r="G234" i="3"/>
  <c r="G233" i="3"/>
  <c r="G232" i="3"/>
  <c r="G231" i="3"/>
  <c r="G230" i="3"/>
  <c r="G229" i="3"/>
  <c r="G228" i="3"/>
  <c r="G227" i="3"/>
  <c r="G226" i="3"/>
  <c r="G225" i="3"/>
  <c r="G224" i="3"/>
  <c r="G223" i="3"/>
  <c r="G222" i="3"/>
  <c r="G221" i="3"/>
  <c r="G220" i="3"/>
  <c r="G219" i="3"/>
  <c r="G218" i="3"/>
  <c r="G217" i="3"/>
  <c r="G216" i="3"/>
  <c r="G215" i="3"/>
  <c r="G214" i="3"/>
  <c r="G213" i="3"/>
  <c r="G212" i="3"/>
  <c r="G211" i="3"/>
  <c r="G210" i="3"/>
  <c r="G209" i="3"/>
  <c r="G208" i="3"/>
  <c r="G207" i="3"/>
  <c r="G206" i="3"/>
  <c r="G205" i="3"/>
  <c r="G204" i="3"/>
  <c r="G203" i="3"/>
  <c r="G202" i="3"/>
  <c r="G201" i="3"/>
  <c r="G200" i="3"/>
  <c r="G199" i="3"/>
  <c r="G198" i="3"/>
  <c r="G197" i="3"/>
  <c r="G196" i="3"/>
  <c r="G195" i="3"/>
  <c r="G194" i="3"/>
  <c r="G193" i="3"/>
  <c r="G192" i="3"/>
  <c r="G191" i="3"/>
  <c r="G190" i="3"/>
  <c r="G189" i="3"/>
  <c r="G188" i="3"/>
  <c r="G187" i="3"/>
  <c r="G186" i="3"/>
  <c r="G185" i="3"/>
  <c r="G184" i="3"/>
  <c r="G183" i="3"/>
  <c r="G182" i="3"/>
  <c r="G181" i="3"/>
  <c r="G180" i="3"/>
  <c r="G179" i="3"/>
  <c r="G178" i="3"/>
  <c r="G177" i="3"/>
  <c r="G176" i="3"/>
  <c r="G175" i="3"/>
  <c r="G174" i="3"/>
  <c r="G173" i="3"/>
  <c r="G172" i="3"/>
  <c r="G171" i="3"/>
  <c r="G170" i="3"/>
  <c r="G169" i="3"/>
  <c r="G168" i="3"/>
  <c r="G167" i="3"/>
  <c r="G166" i="3"/>
  <c r="G165" i="3"/>
  <c r="G164" i="3"/>
  <c r="G163" i="3"/>
  <c r="G162" i="3"/>
  <c r="G161" i="3"/>
  <c r="G160" i="3"/>
  <c r="G159" i="3"/>
  <c r="G158" i="3"/>
  <c r="G157" i="3"/>
  <c r="G156" i="3"/>
  <c r="G155" i="3"/>
  <c r="G154" i="3"/>
  <c r="G153" i="3"/>
  <c r="G152" i="3"/>
  <c r="G151" i="3"/>
  <c r="G150" i="3"/>
  <c r="G149" i="3"/>
  <c r="G148" i="3"/>
  <c r="G147" i="3"/>
  <c r="G146" i="3"/>
  <c r="G145" i="3"/>
  <c r="G144" i="3"/>
  <c r="G143" i="3"/>
  <c r="G142" i="3"/>
  <c r="G141" i="3"/>
  <c r="G140" i="3"/>
  <c r="G139" i="3"/>
  <c r="G138" i="3"/>
  <c r="G137" i="3"/>
  <c r="G136" i="3"/>
  <c r="G135" i="3"/>
  <c r="G134" i="3"/>
  <c r="G133" i="3"/>
  <c r="G132" i="3"/>
  <c r="G131" i="3"/>
  <c r="G130" i="3"/>
  <c r="G129" i="3"/>
  <c r="G128" i="3"/>
  <c r="G127" i="3"/>
  <c r="G126" i="3"/>
  <c r="G125" i="3"/>
  <c r="G124" i="3"/>
  <c r="G123" i="3"/>
  <c r="G122" i="3"/>
  <c r="G121" i="3"/>
  <c r="G120" i="3"/>
  <c r="G119" i="3"/>
  <c r="G118" i="3"/>
  <c r="G117" i="3"/>
  <c r="G116" i="3"/>
  <c r="G115" i="3"/>
  <c r="G114" i="3"/>
  <c r="G113" i="3"/>
  <c r="G112" i="3"/>
  <c r="G111" i="3"/>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G2" i="3"/>
  <c r="B23" i="4" l="1"/>
  <c r="B4" i="4"/>
  <c r="D35" i="4" s="1"/>
  <c r="N26" i="3"/>
  <c r="N25" i="3"/>
  <c r="N24" i="3"/>
  <c r="N23" i="3"/>
  <c r="O19" i="3"/>
  <c r="C16" i="4" s="1"/>
  <c r="N19" i="3"/>
  <c r="O18" i="3"/>
  <c r="C15" i="4" s="1"/>
  <c r="N18" i="3"/>
  <c r="O17" i="3"/>
  <c r="C14" i="4" s="1"/>
  <c r="N17" i="3"/>
  <c r="O16" i="3"/>
  <c r="C13" i="4" s="1"/>
  <c r="N16" i="3"/>
  <c r="O15" i="3" a="1"/>
  <c r="O15" i="3" s="1"/>
  <c r="C12" i="4" s="1"/>
  <c r="N15" i="3" a="1"/>
  <c r="N15" i="3" s="1"/>
  <c r="O14" i="3"/>
  <c r="C11" i="4" s="1"/>
  <c r="N14" i="3"/>
  <c r="O13" i="3"/>
  <c r="C10" i="4" s="1"/>
  <c r="N13" i="3"/>
  <c r="S12" i="3"/>
  <c r="R12" i="3"/>
  <c r="U12" i="3" s="1"/>
  <c r="O12" i="3"/>
  <c r="C9" i="4" s="1"/>
  <c r="N12" i="3"/>
  <c r="S11" i="3"/>
  <c r="R11" i="3"/>
  <c r="U11" i="3" s="1"/>
  <c r="O11" i="3"/>
  <c r="C8" i="4" s="1"/>
  <c r="N11" i="3"/>
  <c r="S10" i="3"/>
  <c r="R10" i="3"/>
  <c r="U10" i="3" s="1"/>
  <c r="O10" i="3"/>
  <c r="C7" i="4" s="1"/>
  <c r="N10" i="3"/>
  <c r="S9" i="3"/>
  <c r="R9" i="3"/>
  <c r="U9" i="3" s="1"/>
  <c r="O9" i="3" a="1"/>
  <c r="O9" i="3" s="1"/>
  <c r="C6" i="4" s="1"/>
  <c r="N9" i="3" a="1"/>
  <c r="N9" i="3" s="1"/>
  <c r="S8" i="3"/>
  <c r="R8" i="3"/>
  <c r="U8" i="3" s="1"/>
  <c r="O8" i="3"/>
  <c r="C5" i="4" s="1"/>
  <c r="N8" i="3"/>
  <c r="S7" i="3"/>
  <c r="R7" i="3"/>
  <c r="O7" i="3" a="1"/>
  <c r="O7" i="3" s="1"/>
  <c r="C4" i="4" s="1"/>
  <c r="N7" i="3" a="1"/>
  <c r="N7" i="3" s="1"/>
  <c r="N27" i="3" l="1"/>
  <c r="S13" i="3"/>
  <c r="R13" i="3"/>
  <c r="U7" i="3"/>
  <c r="U13" i="3" s="1"/>
  <c r="C17" i="4"/>
  <c r="B24" i="4" s="1"/>
  <c r="G4" i="4" s="1"/>
  <c r="E35" i="4" s="1"/>
  <c r="H35" i="4" s="1"/>
  <c r="I35" i="4" s="1"/>
  <c r="L35" i="4" s="1"/>
  <c r="Q4" i="1" s="1"/>
  <c r="B35" i="4"/>
  <c r="D8" i="4" l="1"/>
  <c r="G12" i="4"/>
  <c r="E43" i="4" s="1"/>
  <c r="H43" i="4" s="1"/>
  <c r="I43" i="4" s="1"/>
  <c r="L43" i="4" s="1"/>
  <c r="Q12" i="1" s="1"/>
  <c r="D7" i="4"/>
  <c r="D12" i="4"/>
  <c r="G7" i="4"/>
  <c r="E38" i="4" s="1"/>
  <c r="F38" i="4" s="1"/>
  <c r="G38" i="4" s="1"/>
  <c r="G15" i="4"/>
  <c r="E46" i="4" s="1"/>
  <c r="H46" i="4" s="1"/>
  <c r="I46" i="4" s="1"/>
  <c r="L46" i="4" s="1"/>
  <c r="Q15" i="1" s="1"/>
  <c r="G11" i="4"/>
  <c r="E42" i="4" s="1"/>
  <c r="H42" i="4" s="1"/>
  <c r="I42" i="4" s="1"/>
  <c r="L42" i="4" s="1"/>
  <c r="Q11" i="1" s="1"/>
  <c r="D5" i="4"/>
  <c r="G8" i="4"/>
  <c r="E39" i="4" s="1"/>
  <c r="H39" i="4" s="1"/>
  <c r="I39" i="4" s="1"/>
  <c r="L39" i="4" s="1"/>
  <c r="Q8" i="1" s="1"/>
  <c r="G10" i="4"/>
  <c r="E41" i="4" s="1"/>
  <c r="H41" i="4" s="1"/>
  <c r="I41" i="4" s="1"/>
  <c r="L41" i="4" s="1"/>
  <c r="Q10" i="1" s="1"/>
  <c r="D13" i="4"/>
  <c r="G13" i="4"/>
  <c r="E44" i="4" s="1"/>
  <c r="H44" i="4" s="1"/>
  <c r="I44" i="4" s="1"/>
  <c r="L44" i="4" s="1"/>
  <c r="Q13" i="1" s="1"/>
  <c r="D14" i="4"/>
  <c r="D6" i="4"/>
  <c r="D15" i="4"/>
  <c r="D10" i="4"/>
  <c r="D16" i="4"/>
  <c r="D4" i="4"/>
  <c r="D11" i="4"/>
  <c r="G5" i="4"/>
  <c r="E36" i="4" s="1"/>
  <c r="H36" i="4" s="1"/>
  <c r="I36" i="4" s="1"/>
  <c r="L36" i="4" s="1"/>
  <c r="Q5" i="1" s="1"/>
  <c r="G6" i="4"/>
  <c r="E37" i="4" s="1"/>
  <c r="D9" i="4"/>
  <c r="G9" i="4"/>
  <c r="E40" i="4" s="1"/>
  <c r="H40" i="4" s="1"/>
  <c r="I40" i="4" s="1"/>
  <c r="L40" i="4" s="1"/>
  <c r="Q9" i="1" s="1"/>
  <c r="G14" i="4"/>
  <c r="E45" i="4" s="1"/>
  <c r="H45" i="4" s="1"/>
  <c r="I45" i="4" s="1"/>
  <c r="L45" i="4" s="1"/>
  <c r="Q14" i="1" s="1"/>
  <c r="G16" i="4"/>
  <c r="E47" i="4" s="1"/>
  <c r="H47" i="4" s="1"/>
  <c r="I47" i="4" s="1"/>
  <c r="L47" i="4" s="1"/>
  <c r="Q16" i="1" s="1"/>
  <c r="H38" i="4" l="1"/>
  <c r="I38" i="4" s="1"/>
  <c r="L38" i="4"/>
  <c r="Q7" i="1" s="1"/>
  <c r="Q17" i="1" s="1"/>
  <c r="H37" i="4"/>
  <c r="I37" i="4" s="1"/>
  <c r="F37" i="4"/>
  <c r="G37" i="4" s="1"/>
  <c r="L37" i="4" l="1"/>
</calcChain>
</file>

<file path=xl/sharedStrings.xml><?xml version="1.0" encoding="utf-8"?>
<sst xmlns="http://schemas.openxmlformats.org/spreadsheetml/2006/main" count="4243" uniqueCount="794">
  <si>
    <t>Food Groups</t>
  </si>
  <si>
    <t>% deviation from range</t>
  </si>
  <si>
    <t>whole grains</t>
  </si>
  <si>
    <t>starchy vegetables</t>
  </si>
  <si>
    <t>vegetables</t>
  </si>
  <si>
    <t>fruits</t>
  </si>
  <si>
    <t>dairy foods</t>
  </si>
  <si>
    <t>red meat</t>
  </si>
  <si>
    <t>poultry</t>
  </si>
  <si>
    <t>eggs</t>
  </si>
  <si>
    <t>fish</t>
  </si>
  <si>
    <t>legumes</t>
  </si>
  <si>
    <t>nuts&amp;seeds</t>
  </si>
  <si>
    <t>added fats</t>
  </si>
  <si>
    <t>added sugars</t>
  </si>
  <si>
    <t>tot average deviation</t>
  </si>
  <si>
    <t>Kitchen ID</t>
  </si>
  <si>
    <t>Year</t>
  </si>
  <si>
    <t>Month</t>
  </si>
  <si>
    <t>Supplier</t>
  </si>
  <si>
    <t>Eaternity Product ID</t>
  </si>
  <si>
    <t>Eaternity Product Name (de)</t>
  </si>
  <si>
    <t>Total Weight [kg]</t>
  </si>
  <si>
    <t>Total CO2 [kg]</t>
  </si>
  <si>
    <t>Total Energy [kJ]</t>
  </si>
  <si>
    <t>Transport CO2 [kg]</t>
  </si>
  <si>
    <t>Transport (air) CO2 [kg]</t>
  </si>
  <si>
    <t>Transport (ground) CO2 [kg]</t>
  </si>
  <si>
    <t>Transport (sea) CO2 [kg]</t>
  </si>
  <si>
    <t>Production CO2 [kg]</t>
  </si>
  <si>
    <t>Greenhouse CO2 [kg]</t>
  </si>
  <si>
    <t>Organic CO2 [kg]</t>
  </si>
  <si>
    <t>Conservation CO2 [kg]</t>
  </si>
  <si>
    <t>Conservation (frozen) CO2 [kg]</t>
  </si>
  <si>
    <t>Food Unit</t>
  </si>
  <si>
    <t>Food Unit CO2 Rating</t>
  </si>
  <si>
    <t>Water Scarcity</t>
  </si>
  <si>
    <t>Tag</t>
  </si>
  <si>
    <t>EDEKA Foodservice Stiftung &amp; Co. KG</t>
  </si>
  <si>
    <t>kaffeerahm (15% fett)</t>
  </si>
  <si>
    <t>C</t>
  </si>
  <si>
    <t>UNKNOWN</t>
  </si>
  <si>
    <t>animal-based,cream,dairy</t>
  </si>
  <si>
    <t>mineralwasser (ohne kohlensÃ¤ure)</t>
  </si>
  <si>
    <t>B</t>
  </si>
  <si>
    <t>beverage</t>
  </si>
  <si>
    <t>grÃ¼ntee (getrocknet)</t>
  </si>
  <si>
    <t>tea,beverage,plant-based</t>
  </si>
  <si>
    <t>schwarztee</t>
  </si>
  <si>
    <t>beverage,plant-based,softdrink</t>
  </si>
  <si>
    <t>erdbeeren</t>
  </si>
  <si>
    <t>fruits,plant-based,berries</t>
  </si>
  <si>
    <t>eiweiss</t>
  </si>
  <si>
    <t>eggs,animal-based</t>
  </si>
  <si>
    <t>schwein (plÃ¤tzli vom stotzen)</t>
  </si>
  <si>
    <t>D</t>
  </si>
  <si>
    <t>prime,animal-based,non-ruminant,meat,pork</t>
  </si>
  <si>
    <t>eigelb</t>
  </si>
  <si>
    <t>A</t>
  </si>
  <si>
    <t>schwein (halsbraten)</t>
  </si>
  <si>
    <t>tomatensugo</t>
  </si>
  <si>
    <t>plant-based,combined</t>
  </si>
  <si>
    <t>schwein (kotelett)</t>
  </si>
  <si>
    <t>tomaten (getrocknet)</t>
  </si>
  <si>
    <t>plant-based,vegetables</t>
  </si>
  <si>
    <t>eichblattsalat</t>
  </si>
  <si>
    <t>plant-based,leafy,vegetables</t>
  </si>
  <si>
    <t>gemÃ¼sebrÃ¼he (pulver)</t>
  </si>
  <si>
    <t>condiment,plant-based</t>
  </si>
  <si>
    <t>schwein (filet)</t>
  </si>
  <si>
    <t>E</t>
  </si>
  <si>
    <t>cornflakes</t>
  </si>
  <si>
    <t>plant-based,cereals,grains</t>
  </si>
  <si>
    <t>himbeeren</t>
  </si>
  <si>
    <t>garnelen (gross)</t>
  </si>
  <si>
    <t>seafood,animal-based</t>
  </si>
  <si>
    <t>lachs (zucht,filet)</t>
  </si>
  <si>
    <t>animal-based,fish</t>
  </si>
  <si>
    <t>salami</t>
  </si>
  <si>
    <t>animal-based,meat,procmeat</t>
  </si>
  <si>
    <t>rosmarin (frisch)</t>
  </si>
  <si>
    <t>plant-based,herbs-spices</t>
  </si>
  <si>
    <t>kiwi</t>
  </si>
  <si>
    <t>fruits,plant-based</t>
  </si>
  <si>
    <t>mineralwasser (kohlensÃ¤ure)</t>
  </si>
  <si>
    <t>apfelsaft</t>
  </si>
  <si>
    <t>beverage,plant-based,juice</t>
  </si>
  <si>
    <t>rapsÃ¶l (roh)</t>
  </si>
  <si>
    <t>oil-fats,plant-based</t>
  </si>
  <si>
    <t>orangensaft</t>
  </si>
  <si>
    <t>kÃ¤se (weich)</t>
  </si>
  <si>
    <t>animal-based,fresh,dairy,cheese</t>
  </si>
  <si>
    <t>olivenÃ¶l</t>
  </si>
  <si>
    <t>fruchtsaft</t>
  </si>
  <si>
    <t>kÃ¤se (scheiben)</t>
  </si>
  <si>
    <t>animal-based,ripened,dairy,cheese</t>
  </si>
  <si>
    <t>sonnenblumenÃ¶l</t>
  </si>
  <si>
    <t>wasser</t>
  </si>
  <si>
    <t>margarine</t>
  </si>
  <si>
    <t>non-food</t>
  </si>
  <si>
    <t>wein (rot)</t>
  </si>
  <si>
    <t>alcohol,beverage,plant-based</t>
  </si>
  <si>
    <t>johannisbeeren</t>
  </si>
  <si>
    <t>kÃ¤se (hart)</t>
  </si>
  <si>
    <t>sesamÃ¶l</t>
  </si>
  <si>
    <t>ei (bodenhaltung)</t>
  </si>
  <si>
    <t>erdnussÃ¶l</t>
  </si>
  <si>
    <t>fisch</t>
  </si>
  <si>
    <t>schwein (fleisch ohne knochen)</t>
  </si>
  <si>
    <t>animal-based,non-ruminant,meat,pork</t>
  </si>
  <si>
    <t>schinken (hinterschinken)</t>
  </si>
  <si>
    <t>animal-based,non-ruminant,meat,procmeat,pork</t>
  </si>
  <si>
    <t>rindfleisch (fleisch ohne knochen,allgemein)</t>
  </si>
  <si>
    <t>ruminant,animal-based,meat,beef</t>
  </si>
  <si>
    <t>kalbfleisch (ohne knochen,allgemein)</t>
  </si>
  <si>
    <t>schwein (hackfleisch)</t>
  </si>
  <si>
    <t>buttermilch</t>
  </si>
  <si>
    <t>animal-based,dairy</t>
  </si>
  <si>
    <t>poulet</t>
  </si>
  <si>
    <t>poultry,animal-based,non-ruminant,meat</t>
  </si>
  <si>
    <t>pekannÃ¼sse</t>
  </si>
  <si>
    <t>nuts-seeds,plant-based</t>
  </si>
  <si>
    <t>gemÃ¼se</t>
  </si>
  <si>
    <t>pak choi</t>
  </si>
  <si>
    <t>nektarine</t>
  </si>
  <si>
    <t>fruits,plant-based,stone-fruits</t>
  </si>
  <si>
    <t>muskat</t>
  </si>
  <si>
    <t>frÃ¼hlingszwiebeln</t>
  </si>
  <si>
    <t>mango</t>
  </si>
  <si>
    <t>datteln (frisch)</t>
  </si>
  <si>
    <t>laugenbretzel</t>
  </si>
  <si>
    <t>bread,plant-based</t>
  </si>
  <si>
    <t>rohwurst (schwein)</t>
  </si>
  <si>
    <t>schwein (wurstfleisch)</t>
  </si>
  <si>
    <t>bacon</t>
  </si>
  <si>
    <t>tabasco</t>
  </si>
  <si>
    <t>steinpilze</t>
  </si>
  <si>
    <t>mushrooms,plant-based</t>
  </si>
  <si>
    <t>red bull</t>
  </si>
  <si>
    <t>quark (mager)</t>
  </si>
  <si>
    <t>animal-based,yoghurt,dairy</t>
  </si>
  <si>
    <t>gewÃ¼rze</t>
  </si>
  <si>
    <t>pfirsich</t>
  </si>
  <si>
    <t>speck (gerÃ¤uchert)</t>
  </si>
  <si>
    <t>cashewnÃ¼sse</t>
  </si>
  <si>
    <t>ricotta</t>
  </si>
  <si>
    <t>crevetten</t>
  </si>
  <si>
    <t>erdnÃ¼sse</t>
  </si>
  <si>
    <t>baumnÃ¼sse</t>
  </si>
  <si>
    <t>champignons</t>
  </si>
  <si>
    <t>gorgonzola</t>
  </si>
  <si>
    <t>mascarpone</t>
  </si>
  <si>
    <t>pistazien</t>
  </si>
  <si>
    <t>pinienkerne</t>
  </si>
  <si>
    <t>feta</t>
  </si>
  <si>
    <t>mozzarella</t>
  </si>
  <si>
    <t>kÃ¼rbiskerne</t>
  </si>
  <si>
    <t>mandeln</t>
  </si>
  <si>
    <t>waldbeeren</t>
  </si>
  <si>
    <t>chilipulver</t>
  </si>
  <si>
    <t>tomatensaft</t>
  </si>
  <si>
    <t>koriander getrocknet</t>
  </si>
  <si>
    <t>zitrusfasern</t>
  </si>
  <si>
    <t>condiment,fruits,plant-based,citrus</t>
  </si>
  <si>
    <t>thunfisch (filet)</t>
  </si>
  <si>
    <t>butter</t>
  </si>
  <si>
    <t>oil-fats,animal-based,dairy</t>
  </si>
  <si>
    <t>milch (pasteurisiert)</t>
  </si>
  <si>
    <t>animal-based,beverage,milk,dairy</t>
  </si>
  <si>
    <t>joghurt (natur)</t>
  </si>
  <si>
    <t>sonnenblumenkerne</t>
  </si>
  <si>
    <t>rahm (voll,35% fett)</t>
  </si>
  <si>
    <t>sesam</t>
  </si>
  <si>
    <t>mayonnaise</t>
  </si>
  <si>
    <t>condiment,animal-based</t>
  </si>
  <si>
    <t>haselnÃ¼sse</t>
  </si>
  <si>
    <t>marroni</t>
  </si>
  <si>
    <t>garnelen</t>
  </si>
  <si>
    <t>kÃ¤se (frisch)</t>
  </si>
  <si>
    <t>grapefruit</t>
  </si>
  <si>
    <t>fruits,plant-based,citrus</t>
  </si>
  <si>
    <t>kaffeebohnen (gemahlen)</t>
  </si>
  <si>
    <t>coffee,beverage,plant-based</t>
  </si>
  <si>
    <t>feigen</t>
  </si>
  <si>
    <t>kabeljau (filet)</t>
  </si>
  <si>
    <t>zitronengras</t>
  </si>
  <si>
    <t>brie</t>
  </si>
  <si>
    <t>schokolade (dunkel)</t>
  </si>
  <si>
    <t>plant-based,sweet-snack</t>
  </si>
  <si>
    <t>ziegenkÃ¤se</t>
  </si>
  <si>
    <t>edamer</t>
  </si>
  <si>
    <t>schokolade (milch)</t>
  </si>
  <si>
    <t>animal-based,sweet-snack</t>
  </si>
  <si>
    <t>schokolade (weiss)</t>
  </si>
  <si>
    <t>kalb (hackfleisch)</t>
  </si>
  <si>
    <t>emmentaler (kÃ¤se)</t>
  </si>
  <si>
    <t>parmesan</t>
  </si>
  <si>
    <t>lachsforelle (zucht,filet)</t>
  </si>
  <si>
    <t>aprikosen sonnengetrocknet</t>
  </si>
  <si>
    <t>passionsfruchtkonzentrat</t>
  </si>
  <si>
    <t>plant-based,juice</t>
  </si>
  <si>
    <t>rahm (halb,25% fett)</t>
  </si>
  <si>
    <t>sauerrahm</t>
  </si>
  <si>
    <t>traubensaftkonzentrat</t>
  </si>
  <si>
    <t>joghurt (soja)</t>
  </si>
  <si>
    <t>plant-based,vairy</t>
  </si>
  <si>
    <t>joghurt (aromatisiert)</t>
  </si>
  <si>
    <t>holunderbeersaftkonzentrat (ungezuckert)</t>
  </si>
  <si>
    <t>glucose (pulver)</t>
  </si>
  <si>
    <t>additives,plant-based,sugar</t>
  </si>
  <si>
    <t>zuckerrÃ¼bensirup</t>
  </si>
  <si>
    <t>plant-based,sugar</t>
  </si>
  <si>
    <t>moosbeere</t>
  </si>
  <si>
    <t>oregano (getrocknet)</t>
  </si>
  <si>
    <t>thymian (getrocknet)</t>
  </si>
  <si>
    <t>tofu</t>
  </si>
  <si>
    <t>vleisch,plant-based</t>
  </si>
  <si>
    <t>basilikum (getrocknet)</t>
  </si>
  <si>
    <t>jackfrucht (konserviert)</t>
  </si>
  <si>
    <t>fruits,vleisch,plant-based</t>
  </si>
  <si>
    <t>bananenpÃ¼ree</t>
  </si>
  <si>
    <t>lupinen</t>
  </si>
  <si>
    <t>plant-based,legumes</t>
  </si>
  <si>
    <t>karamell (gebrannter zucker)</t>
  </si>
  <si>
    <t>pommes frites (frisch)</t>
  </si>
  <si>
    <t>pfifferlinge</t>
  </si>
  <si>
    <t>gemÃ¼sebrÃ¼he (flÃ¼ssig)</t>
  </si>
  <si>
    <t>essiggurken</t>
  </si>
  <si>
    <t>mungobohne (sprossen)</t>
  </si>
  <si>
    <t>sauerkraut</t>
  </si>
  <si>
    <t>guave</t>
  </si>
  <si>
    <t>fleischaroma (rind)</t>
  </si>
  <si>
    <t>additives,plant-based</t>
  </si>
  <si>
    <t>mandeln (gehackt / gemahlen)</t>
  </si>
  <si>
    <t>spaghetti</t>
  </si>
  <si>
    <t>pasta,plant-based</t>
  </si>
  <si>
    <t>weissmehl (weizen)</t>
  </si>
  <si>
    <t>plant-based,grains</t>
  </si>
  <si>
    <t>vitamin c</t>
  </si>
  <si>
    <t>additives</t>
  </si>
  <si>
    <t>ballaststoffe (aus zuckerrohr)</t>
  </si>
  <si>
    <t>plant-based</t>
  </si>
  <si>
    <t>hartweizengriess</t>
  </si>
  <si>
    <t>brot</t>
  </si>
  <si>
    <t>maisgriess</t>
  </si>
  <si>
    <t>zitronenÃ¶l</t>
  </si>
  <si>
    <t>reis</t>
  </si>
  <si>
    <t>plant-based,rice,grains</t>
  </si>
  <si>
    <t>nudeln</t>
  </si>
  <si>
    <t>hafermehl</t>
  </si>
  <si>
    <t>mikrobieller lab (vegetarisch)</t>
  </si>
  <si>
    <t>gnocchi</t>
  </si>
  <si>
    <t>animal-based,pasta</t>
  </si>
  <si>
    <t>couscous</t>
  </si>
  <si>
    <t>bulghur</t>
  </si>
  <si>
    <t>plant-based,wholegrain,grains</t>
  </si>
  <si>
    <t>risottoreis</t>
  </si>
  <si>
    <t>toast</t>
  </si>
  <si>
    <t>hefe getrocknet</t>
  </si>
  <si>
    <t>kakaopulver (swach entÃ¶lt 20%)</t>
  </si>
  <si>
    <t>kakaopulver mager (stark entÃ¶lt 10%)</t>
  </si>
  <si>
    <t>glucosesirup (low sugar 17%)</t>
  </si>
  <si>
    <t>kokosnussmilch</t>
  </si>
  <si>
    <t>vilk,plant-based,vairy</t>
  </si>
  <si>
    <t>halbweissmehl</t>
  </si>
  <si>
    <t>roggenschrot</t>
  </si>
  <si>
    <t>soja sauce</t>
  </si>
  <si>
    <t>honig</t>
  </si>
  <si>
    <t>animal-based,honey</t>
  </si>
  <si>
    <t>rollgerste</t>
  </si>
  <si>
    <t>schnittlauch getrocknet</t>
  </si>
  <si>
    <t>essig</t>
  </si>
  <si>
    <t>paniermehl (brot)</t>
  </si>
  <si>
    <t>sambal oelek</t>
  </si>
  <si>
    <t>haferflocken</t>
  </si>
  <si>
    <t>kokos</t>
  </si>
  <si>
    <t>kapern</t>
  </si>
  <si>
    <t>glasnudeln</t>
  </si>
  <si>
    <t>stÃ¤rke (kartoffel)</t>
  </si>
  <si>
    <t>conserv-bake,plant-based</t>
  </si>
  <si>
    <t>pesto (basilikum)</t>
  </si>
  <si>
    <t>oil-fats,herbs-spices,dairy</t>
  </si>
  <si>
    <t>olivenextrakt</t>
  </si>
  <si>
    <t>paprika (konserviert)</t>
  </si>
  <si>
    <t>tomatenpulpe (konserviert)</t>
  </si>
  <si>
    <t>condiment,plant-based,vegetables</t>
  </si>
  <si>
    <t>hirseflocken</t>
  </si>
  <si>
    <t>stÃ¤rke (mais)</t>
  </si>
  <si>
    <t>brÃ¶tchen</t>
  </si>
  <si>
    <t>dinkelmehl</t>
  </si>
  <si>
    <t>senf</t>
  </si>
  <si>
    <t>reismehl</t>
  </si>
  <si>
    <t>hefe</t>
  </si>
  <si>
    <t>ketchup</t>
  </si>
  <si>
    <t>vollkornmehl</t>
  </si>
  <si>
    <t>aceto balsamico</t>
  </si>
  <si>
    <t>reisessig</t>
  </si>
  <si>
    <t>backpulver</t>
  </si>
  <si>
    <t>kartoffelflocken</t>
  </si>
  <si>
    <t>orangensaftkonzentrat</t>
  </si>
  <si>
    <t>schwarzkÃ¼mmel</t>
  </si>
  <si>
    <t>instantkaffee</t>
  </si>
  <si>
    <t>gelatine</t>
  </si>
  <si>
    <t>petersilie (frisch)</t>
  </si>
  <si>
    <t>himbeeressig</t>
  </si>
  <si>
    <t>salbei</t>
  </si>
  <si>
    <t>salz</t>
  </si>
  <si>
    <t>salt</t>
  </si>
  <si>
    <t>curry (gewÃ¼rz)</t>
  </si>
  <si>
    <t>pfeffer</t>
  </si>
  <si>
    <t>koriander</t>
  </si>
  <si>
    <t>galgant</t>
  </si>
  <si>
    <t>schnittlauch</t>
  </si>
  <si>
    <t>zucker (zuckerrÃ¼ben)</t>
  </si>
  <si>
    <t>basilikum</t>
  </si>
  <si>
    <t>erbsenprotein (texturiert,62.5%)</t>
  </si>
  <si>
    <t>protein,plant-based,legumes,vegetables</t>
  </si>
  <si>
    <t>tomaten (geschÃ¤lt,konserviert)</t>
  </si>
  <si>
    <t>bockshornkleesamen (pulver)</t>
  </si>
  <si>
    <t>plant-based,spices</t>
  </si>
  <si>
    <t>ingwer</t>
  </si>
  <si>
    <t>dillkraut</t>
  </si>
  <si>
    <t>thymian</t>
  </si>
  <si>
    <t>bÃ¤rlauch</t>
  </si>
  <si>
    <t>bohnenkraut</t>
  </si>
  <si>
    <t>estragon</t>
  </si>
  <si>
    <t>zitronensaft</t>
  </si>
  <si>
    <t>holunderblÃ¼ten</t>
  </si>
  <si>
    <t>flowers,plant-based</t>
  </si>
  <si>
    <t>tomaten</t>
  </si>
  <si>
    <t>kerbel</t>
  </si>
  <si>
    <t>federkohl</t>
  </si>
  <si>
    <t>kartoffeln</t>
  </si>
  <si>
    <t>plant-based,starch,vegetables</t>
  </si>
  <si>
    <t>liebstÃ¶ckel</t>
  </si>
  <si>
    <t>knollensellerie</t>
  </si>
  <si>
    <t>majoran</t>
  </si>
  <si>
    <t>minze</t>
  </si>
  <si>
    <t>apfel</t>
  </si>
  <si>
    <t>oregano</t>
  </si>
  <si>
    <t>zwiebeln</t>
  </si>
  <si>
    <t>knoblauch</t>
  </si>
  <si>
    <t>spinat</t>
  </si>
  <si>
    <t>mais</t>
  </si>
  <si>
    <t>kichererbsen</t>
  </si>
  <si>
    <t>kÃ¼rbis</t>
  </si>
  <si>
    <t>chili</t>
  </si>
  <si>
    <t>orangen</t>
  </si>
  <si>
    <t>karotten</t>
  </si>
  <si>
    <t>zimt</t>
  </si>
  <si>
    <t>safran</t>
  </si>
  <si>
    <t>wirz</t>
  </si>
  <si>
    <t>lauch</t>
  </si>
  <si>
    <t>bananen</t>
  </si>
  <si>
    <t>distelÃ¶l</t>
  </si>
  <si>
    <t>palmÃ¶l</t>
  </si>
  <si>
    <t>stangensellerie</t>
  </si>
  <si>
    <t>zucchini</t>
  </si>
  <si>
    <t>aubergine</t>
  </si>
  <si>
    <t>peperoni</t>
  </si>
  <si>
    <t>broccoli</t>
  </si>
  <si>
    <t>pastinaken</t>
  </si>
  <si>
    <t>blumenkohl</t>
  </si>
  <si>
    <t>linsen</t>
  </si>
  <si>
    <t>kefen</t>
  </si>
  <si>
    <t>milchsÃ¤ure</t>
  </si>
  <si>
    <t>rohschinken</t>
  </si>
  <si>
    <t>kurkuma</t>
  </si>
  <si>
    <t>rind (innereien)</t>
  </si>
  <si>
    <t>oliven</t>
  </si>
  <si>
    <t>erbsen</t>
  </si>
  <si>
    <t>soja (bohn)</t>
  </si>
  <si>
    <t>bier (alkoholfrei)</t>
  </si>
  <si>
    <t>bohnen (getrocknet)</t>
  </si>
  <si>
    <t>bleichspargel</t>
  </si>
  <si>
    <t>birnen</t>
  </si>
  <si>
    <t>avocado</t>
  </si>
  <si>
    <t>peperoncini</t>
  </si>
  <si>
    <t>rucola</t>
  </si>
  <si>
    <t>kopfsalat</t>
  </si>
  <si>
    <t>seelachs</t>
  </si>
  <si>
    <t>kakaomasse</t>
  </si>
  <si>
    <t>pfirsichsaft</t>
  </si>
  <si>
    <t>lollo (grÃ¼n)</t>
  </si>
  <si>
    <t>wassermelone</t>
  </si>
  <si>
    <t>scholle</t>
  </si>
  <si>
    <t>chicorÃ©e</t>
  </si>
  <si>
    <t>sÃ¼sskartoffel</t>
  </si>
  <si>
    <t>cherrytomaten</t>
  </si>
  <si>
    <t>shiitake</t>
  </si>
  <si>
    <t>chinakohl</t>
  </si>
  <si>
    <t>cicorino (rot)</t>
  </si>
  <si>
    <t>eisbergsalat</t>
  </si>
  <si>
    <t>endivie</t>
  </si>
  <si>
    <t>fenchel</t>
  </si>
  <si>
    <t>austernpilz</t>
  </si>
  <si>
    <t>lecithine (soja)</t>
  </si>
  <si>
    <t>additives,plant-based,legumes</t>
  </si>
  <si>
    <t>blaubeeren</t>
  </si>
  <si>
    <t>dinkelvollkornschrot</t>
  </si>
  <si>
    <t>kokosnussfett</t>
  </si>
  <si>
    <t>linsen (rot)</t>
  </si>
  <si>
    <t>buchweizenmehl</t>
  </si>
  <si>
    <t>gurken</t>
  </si>
  <si>
    <t>kohlrabi</t>
  </si>
  <si>
    <t>lattich</t>
  </si>
  <si>
    <t>meersalz</t>
  </si>
  <si>
    <t>lollo (rot)</t>
  </si>
  <si>
    <t>inulin (agave)</t>
  </si>
  <si>
    <t>radieschen</t>
  </si>
  <si>
    <t>randen</t>
  </si>
  <si>
    <t>sardellen</t>
  </si>
  <si>
    <t>methylcellulose (verdickungsmittel)</t>
  </si>
  <si>
    <t>glutamat</t>
  </si>
  <si>
    <t>pflanzenfett</t>
  </si>
  <si>
    <t>bohnen (soisson)</t>
  </si>
  <si>
    <t>kartoffelfasern</t>
  </si>
  <si>
    <t>plant-based,starch,vegetable</t>
  </si>
  <si>
    <t>sojaeiweiss (rehydriertes)</t>
  </si>
  <si>
    <t>rettich</t>
  </si>
  <si>
    <t>romanesco</t>
  </si>
  <si>
    <t>rotkohl</t>
  </si>
  <si>
    <t>schalotte</t>
  </si>
  <si>
    <t>gummi arabicum</t>
  </si>
  <si>
    <t>knoblauchpulver</t>
  </si>
  <si>
    <t>schwein (ragout,haxen)</t>
  </si>
  <si>
    <t>zwiebelpulver</t>
  </si>
  <si>
    <t>weisskohl</t>
  </si>
  <si>
    <t>schwein (schulterbraten)</t>
  </si>
  <si>
    <t>tomatenpulver</t>
  </si>
  <si>
    <t>zuckerhut</t>
  </si>
  <si>
    <t>grÃ¼nspargel</t>
  </si>
  <si>
    <t>pariserkarotten</t>
  </si>
  <si>
    <t>rahmpulver</t>
  </si>
  <si>
    <t>schwein (plÃ¤tzli vom nierstÃ¼ck)</t>
  </si>
  <si>
    <t>Kokosflakes</t>
  </si>
  <si>
    <t>schokoladenpulver</t>
  </si>
  <si>
    <t>Datteln,Dattel (getrocknet,entsteint)</t>
  </si>
  <si>
    <t>schwein (geschnetzeltes)</t>
  </si>
  <si>
    <t>zitronenpulver</t>
  </si>
  <si>
    <t>melone</t>
  </si>
  <si>
    <t>petersilienwurzel</t>
  </si>
  <si>
    <t>meerrettich</t>
  </si>
  <si>
    <t>limette</t>
  </si>
  <si>
    <t>trauben</t>
  </si>
  <si>
    <t>zitronensaftkonzentrat</t>
  </si>
  <si>
    <t>kakaobutter</t>
  </si>
  <si>
    <t>rosinen</t>
  </si>
  <si>
    <t>maltodextrin</t>
  </si>
  <si>
    <t>sugars,additives,plant-based</t>
  </si>
  <si>
    <t>aprikosen</t>
  </si>
  <si>
    <t>Haselnussmark</t>
  </si>
  <si>
    <t>zitronen</t>
  </si>
  <si>
    <t>milchpulver (magermilchjoghurt)</t>
  </si>
  <si>
    <t>animal-based,milk,dairy</t>
  </si>
  <si>
    <t>Cornflakes  (gesÃ¼sst)</t>
  </si>
  <si>
    <t>dinkelrisotto</t>
  </si>
  <si>
    <t>plant-based,wholegrain,rice,grains</t>
  </si>
  <si>
    <t>zwetschgen</t>
  </si>
  <si>
    <t>zitronenschale</t>
  </si>
  <si>
    <t>seehecht</t>
  </si>
  <si>
    <t>meeresfrÃ¼chte (divers)</t>
  </si>
  <si>
    <t>branntweinessig</t>
  </si>
  <si>
    <t>malzmehl</t>
  </si>
  <si>
    <t>vanillin</t>
  </si>
  <si>
    <t>vanilleschoten</t>
  </si>
  <si>
    <t>poulet (brustfleisch,innenfilet)</t>
  </si>
  <si>
    <t>poulet (ganzes)</t>
  </si>
  <si>
    <t>amarant gepufft (gepoppt)</t>
  </si>
  <si>
    <t>mangopulpe</t>
  </si>
  <si>
    <t>birnensaft</t>
  </si>
  <si>
    <t>eipulver</t>
  </si>
  <si>
    <t>haferrahm</t>
  </si>
  <si>
    <t>Reisextrudat</t>
  </si>
  <si>
    <t>milchprotein</t>
  </si>
  <si>
    <t>Rosinen (industriell getrocknet)</t>
  </si>
  <si>
    <t>sauerkirschen</t>
  </si>
  <si>
    <t>konservierungsstoff</t>
  </si>
  <si>
    <t>antioxidant</t>
  </si>
  <si>
    <t>sorbit</t>
  </si>
  <si>
    <t>farbstoff</t>
  </si>
  <si>
    <t>kÃ¤sepulver</t>
  </si>
  <si>
    <t>zusatzstoffe (allg)</t>
  </si>
  <si>
    <t>rhabarber</t>
  </si>
  <si>
    <t>camembert</t>
  </si>
  <si>
    <t>poulet (flÃ¼gel)</t>
  </si>
  <si>
    <t>poulet (schenkel)</t>
  </si>
  <si>
    <t>kamillentee (getrocknet)</t>
  </si>
  <si>
    <t>herbal-tea,beverage,plant-based</t>
  </si>
  <si>
    <t>apfeldicksaft</t>
  </si>
  <si>
    <t>schwein (schwarte)</t>
  </si>
  <si>
    <t>emulgator</t>
  </si>
  <si>
    <t>hefeextrakt</t>
  </si>
  <si>
    <t>verdickungsmittel</t>
  </si>
  <si>
    <t>apfelessig</t>
  </si>
  <si>
    <t>mu-err-pilze</t>
  </si>
  <si>
    <t>Ã¼berzugsmittel</t>
  </si>
  <si>
    <t>kandissirup</t>
  </si>
  <si>
    <t>erbsenprotein</t>
  </si>
  <si>
    <t>plant-based,legumes,vegetables</t>
  </si>
  <si>
    <t>hoki</t>
  </si>
  <si>
    <t>rote-bete-saft-konzentrat</t>
  </si>
  <si>
    <t>geschmacksverstÃ¤rker</t>
  </si>
  <si>
    <t>wacholderbeeren</t>
  </si>
  <si>
    <t>feuchthaltemittel</t>
  </si>
  <si>
    <t>mandarinen</t>
  </si>
  <si>
    <t>hering (filet)</t>
  </si>
  <si>
    <t>krÃ¤utertee</t>
  </si>
  <si>
    <t>erdbeeren (gefriergetrocknet)</t>
  </si>
  <si>
    <t>backtriebmittel</t>
  </si>
  <si>
    <t>truthuhn</t>
  </si>
  <si>
    <t>weissweinessig</t>
  </si>
  <si>
    <t>sÃ¤uerungsmittel</t>
  </si>
  <si>
    <t>leinmehl</t>
  </si>
  <si>
    <t>sonnenblumenkernprotein</t>
  </si>
  <si>
    <t>natriumnitrit</t>
  </si>
  <si>
    <t>sÃ¼ssungsmittel</t>
  </si>
  <si>
    <t>rotbarsch</t>
  </si>
  <si>
    <t>limettensaft</t>
  </si>
  <si>
    <t>limonade</t>
  </si>
  <si>
    <t>pflaumen</t>
  </si>
  <si>
    <t>stabilisator</t>
  </si>
  <si>
    <t>bohnen (kidney)</t>
  </si>
  <si>
    <t>traubensaft</t>
  </si>
  <si>
    <t>kalb (schulterbraten)</t>
  </si>
  <si>
    <t>melasse</t>
  </si>
  <si>
    <t>zitronensÃ¤ure</t>
  </si>
  <si>
    <t>kartoffelprotein</t>
  </si>
  <si>
    <t>kalb (plÃ¤tzli)</t>
  </si>
  <si>
    <t>prime,ruminant,animal-based,meat,beef</t>
  </si>
  <si>
    <t>haferpflanzenfaser</t>
  </si>
  <si>
    <t>additives,plant-based,grains</t>
  </si>
  <si>
    <t>pflanzliches Ã¶l</t>
  </si>
  <si>
    <t>gluten (weizen)</t>
  </si>
  <si>
    <t>additives,vleisch,plant-based</t>
  </si>
  <si>
    <t>paprikaextrakt</t>
  </si>
  <si>
    <t>oil-fats,additives,plant-based</t>
  </si>
  <si>
    <t>jalapeno</t>
  </si>
  <si>
    <t>gerstenmalzextrakt</t>
  </si>
  <si>
    <t>xanthan gum</t>
  </si>
  <si>
    <t>kalb (halsbraten)</t>
  </si>
  <si>
    <t>xylitol</t>
  </si>
  <si>
    <t>kirsche</t>
  </si>
  <si>
    <t>rind (hackfleisch)</t>
  </si>
  <si>
    <t>bohnen (grÃ¼n)</t>
  </si>
  <si>
    <t>rind (geschnetzeltes)</t>
  </si>
  <si>
    <t>kalb (wurstfleisch)</t>
  </si>
  <si>
    <t>ruminant,animal-based,meat,beef,procmeat</t>
  </si>
  <si>
    <t>glycerin (pflanzlicher ursprung)</t>
  </si>
  <si>
    <t>macadamia</t>
  </si>
  <si>
    <t>buchweizen</t>
  </si>
  <si>
    <t>chia (samen)</t>
  </si>
  <si>
    <t>mohn (samen)</t>
  </si>
  <si>
    <t>koriander (samen)</t>
  </si>
  <si>
    <t>brombeeren</t>
  </si>
  <si>
    <t>leinsamen</t>
  </si>
  <si>
    <t>rind (roastbeef)</t>
  </si>
  <si>
    <t>ahornsirup</t>
  </si>
  <si>
    <t>rind (ragout)</t>
  </si>
  <si>
    <t>instanttee (pulver)</t>
  </si>
  <si>
    <t>hagebuttentee (getrocknet)</t>
  </si>
  <si>
    <t>grana padano</t>
  </si>
  <si>
    <t>bohnen (weiss)</t>
  </si>
  <si>
    <t>passionsfruchtsaft</t>
  </si>
  <si>
    <t>rind (huft)</t>
  </si>
  <si>
    <t>linsen (braun)</t>
  </si>
  <si>
    <t>randensaft</t>
  </si>
  <si>
    <t>krÃ¤uter</t>
  </si>
  <si>
    <t>grapefruitsaft</t>
  </si>
  <si>
    <t>bohnen (schwarz)</t>
  </si>
  <si>
    <t>rind (stotzenbraten)</t>
  </si>
  <si>
    <t>milchzucker</t>
  </si>
  <si>
    <t>rind (siedfleisch mager)</t>
  </si>
  <si>
    <t>rooibos (getrocknet)</t>
  </si>
  <si>
    <t>hirse</t>
  </si>
  <si>
    <t>milch (mager)</t>
  </si>
  <si>
    <t>kÃ¼mmel</t>
  </si>
  <si>
    <t>schweineschmalz</t>
  </si>
  <si>
    <t>paprika (pulver)</t>
  </si>
  <si>
    <t>schinken (vorder)</t>
  </si>
  <si>
    <t>rahm (doppel,45% fett)</t>
  </si>
  <si>
    <t>maracuja</t>
  </si>
  <si>
    <t>kichererbsenmehl</t>
  </si>
  <si>
    <t>quark (3/4 bis vollfett)</t>
  </si>
  <si>
    <t>wein (weiss)</t>
  </si>
  <si>
    <t>kÃ¤se (halbhart)</t>
  </si>
  <si>
    <t>sojamehl</t>
  </si>
  <si>
    <t>muscheln (zucht,schale)</t>
  </si>
  <si>
    <t>granatapfel</t>
  </si>
  <si>
    <t>papaya</t>
  </si>
  <si>
    <t>ei (freilandhaltung)</t>
  </si>
  <si>
    <t>butter (geklÃ¤rt)</t>
  </si>
  <si>
    <t>erbsmehl</t>
  </si>
  <si>
    <t>rind (wurstfleisch)</t>
  </si>
  <si>
    <t>fett (tierisch)</t>
  </si>
  <si>
    <t>oil-fats,animal-based</t>
  </si>
  <si>
    <t>physalis</t>
  </si>
  <si>
    <t>molkepulver</t>
  </si>
  <si>
    <t>kardamom</t>
  </si>
  <si>
    <t>molke</t>
  </si>
  <si>
    <t>milch (uht,voll)</t>
  </si>
  <si>
    <t>nudeln (ei)</t>
  </si>
  <si>
    <t>schwein (leber)</t>
  </si>
  <si>
    <t>milch (uht,teilentrahmt 2.5% fett)</t>
  </si>
  <si>
    <t>sauermilch</t>
  </si>
  <si>
    <t>roggenmehl</t>
  </si>
  <si>
    <t>maismehl</t>
  </si>
  <si>
    <t>lotuswurzel</t>
  </si>
  <si>
    <t>reis (kleie)</t>
  </si>
  <si>
    <t>kakao</t>
  </si>
  <si>
    <t>milchpulver (mager)</t>
  </si>
  <si>
    <t>haferdrink</t>
  </si>
  <si>
    <t>nelken</t>
  </si>
  <si>
    <t>trimoline</t>
  </si>
  <si>
    <t>glucose</t>
  </si>
  <si>
    <t>kokosnussÃ¶l</t>
  </si>
  <si>
    <t>kreuzkÃ¼mmel</t>
  </si>
  <si>
    <t>zuckerrohr</t>
  </si>
  <si>
    <t>ananassaft</t>
  </si>
  <si>
    <t>aroma</t>
  </si>
  <si>
    <t>zanderfilet</t>
  </si>
  <si>
    <t>stÃ¤rke (weizen)</t>
  </si>
  <si>
    <t>wachsbohnen</t>
  </si>
  <si>
    <t>sternfrucht</t>
  </si>
  <si>
    <t>stÃ¤rke</t>
  </si>
  <si>
    <t>lorbeer</t>
  </si>
  <si>
    <t>sternanis</t>
  </si>
  <si>
    <t>kaffeerahm (19% fett,bio)</t>
  </si>
  <si>
    <t>senfkÃ¶rner</t>
  </si>
  <si>
    <t>halbrahm (29% fett)</t>
  </si>
  <si>
    <t>brunnenkresse</t>
  </si>
  <si>
    <t>spitzkohl</t>
  </si>
  <si>
    <t>brot (vollkorn)</t>
  </si>
  <si>
    <t>bread,plant-based,wholegrain</t>
  </si>
  <si>
    <t>artischockenherzen</t>
  </si>
  <si>
    <t>apfelpektin</t>
  </si>
  <si>
    <t>conserv-bake,additives,plant-based</t>
  </si>
  <si>
    <t>vollei (pasteurisiert)</t>
  </si>
  <si>
    <t>lamm (gigot ohne schlossbein)</t>
  </si>
  <si>
    <t>ruminant,animal-based,meat</t>
  </si>
  <si>
    <t>ananas</t>
  </si>
  <si>
    <t>algen</t>
  </si>
  <si>
    <t>cola</t>
  </si>
  <si>
    <t>fleischbouillon (paste)</t>
  </si>
  <si>
    <t>konfitÃ¼re</t>
  </si>
  <si>
    <t>tomatenkonzentrat (dreifach konzentriert)</t>
  </si>
  <si>
    <t>milchpulver</t>
  </si>
  <si>
    <t>cheddar</t>
  </si>
  <si>
    <t>index</t>
  </si>
  <si>
    <t>Tags</t>
  </si>
  <si>
    <t>PHD categories</t>
  </si>
  <si>
    <t>dairy, butter</t>
  </si>
  <si>
    <t>butter (gekl√§rt)</t>
  </si>
  <si>
    <t>dairy, butter geklärt</t>
  </si>
  <si>
    <t>k√§se (weich)</t>
  </si>
  <si>
    <t>dairy, cheese</t>
  </si>
  <si>
    <t>Milk equivalents for dairy products based on dry matter content</t>
  </si>
  <si>
    <t>food category</t>
  </si>
  <si>
    <t>weight kg/day (tot)</t>
  </si>
  <si>
    <t>energy KJ/day tot</t>
  </si>
  <si>
    <t>dairy products</t>
  </si>
  <si>
    <t>weight kg/day tot</t>
  </si>
  <si>
    <t>ME factor</t>
  </si>
  <si>
    <t>ME kg/day tot</t>
  </si>
  <si>
    <t>grains</t>
  </si>
  <si>
    <t>milk, milk-based drinks, incl. whey</t>
  </si>
  <si>
    <t>k√§se (frisch)</t>
  </si>
  <si>
    <t>k√§se (scheiben)</t>
  </si>
  <si>
    <t>cream</t>
  </si>
  <si>
    <t>k√§se (hart)</t>
  </si>
  <si>
    <t>yoghurt, incl. icecream</t>
  </si>
  <si>
    <t>cheese, incl. curd</t>
  </si>
  <si>
    <t>dry milk products (powder)</t>
  </si>
  <si>
    <t>SUM</t>
  </si>
  <si>
    <t>ziegenk√§se</t>
  </si>
  <si>
    <t>emmentaler (k√§se)</t>
  </si>
  <si>
    <t>k√§se (halbhart)</t>
  </si>
  <si>
    <t>Food categories not covered</t>
  </si>
  <si>
    <t>% of total food items</t>
  </si>
  <si>
    <t>dairy, cream</t>
  </si>
  <si>
    <t>condiments</t>
  </si>
  <si>
    <t>beverages</t>
  </si>
  <si>
    <t>other</t>
  </si>
  <si>
    <t>NOT ASSIGNED</t>
  </si>
  <si>
    <t>dairy, milk</t>
  </si>
  <si>
    <t>dairy, powder</t>
  </si>
  <si>
    <t>k√§sepulver</t>
  </si>
  <si>
    <t>dairy, yoghurt</t>
  </si>
  <si>
    <t>fats</t>
  </si>
  <si>
    <t>palm√∂l</t>
  </si>
  <si>
    <t>fats palmoil</t>
  </si>
  <si>
    <t>raps√∂l (roh)</t>
  </si>
  <si>
    <t>fats veg</t>
  </si>
  <si>
    <t>oliven√∂l</t>
  </si>
  <si>
    <t>sonnenblumen√∂l</t>
  </si>
  <si>
    <t>sesam√∂l</t>
  </si>
  <si>
    <t>erdnuss√∂l</t>
  </si>
  <si>
    <t>distel√∂l</t>
  </si>
  <si>
    <t>pflanzliches √∂l</t>
  </si>
  <si>
    <t>kokosnuss√∂l</t>
  </si>
  <si>
    <t>meeresfr√ºchte (divers)</t>
  </si>
  <si>
    <t>bananenp√ºree</t>
  </si>
  <si>
    <t>Cornflakes  (ges√ºsst)</t>
  </si>
  <si>
    <t>grains, bread</t>
  </si>
  <si>
    <t>br√∂tchen</t>
  </si>
  <si>
    <t>grains, pasta</t>
  </si>
  <si>
    <t>pekann√ºsse</t>
  </si>
  <si>
    <t>cashewn√ºsse</t>
  </si>
  <si>
    <t>erdn√ºsse</t>
  </si>
  <si>
    <t>baumn√ºsse</t>
  </si>
  <si>
    <t>k√ºrbiskerne</t>
  </si>
  <si>
    <t>haseln√ºsse</t>
  </si>
  <si>
    <t>poulet (fl√ºgel)</t>
  </si>
  <si>
    <t>schwein (pl√§tzli vom stotzen)</t>
  </si>
  <si>
    <t>schwein (pl√§tzli vom nierst√ºck)</t>
  </si>
  <si>
    <t>kalb (pl√§tzli)</t>
  </si>
  <si>
    <t>red meat, proc</t>
  </si>
  <si>
    <t>speck (ger√§uchert)</t>
  </si>
  <si>
    <t>s√ºsskartoffel</t>
  </si>
  <si>
    <t>zuckerr√ºbensirup</t>
  </si>
  <si>
    <t>sugar</t>
  </si>
  <si>
    <t>zucker (zuckerr√ºben)</t>
  </si>
  <si>
    <t>gew√ºrze</t>
  </si>
  <si>
    <t>schwarzk√ºmmel</t>
  </si>
  <si>
    <t>curry (gew√ºrz)</t>
  </si>
  <si>
    <t>b√§rlauch</t>
  </si>
  <si>
    <t>liebst√∂ckel</t>
  </si>
  <si>
    <t>kr√§uter</t>
  </si>
  <si>
    <t>k√ºmmel</t>
  </si>
  <si>
    <t>kreuzk√ºmmel</t>
  </si>
  <si>
    <t>senfk√∂rner</t>
  </si>
  <si>
    <t>lollo (gr√ºn)</t>
  </si>
  <si>
    <t>chicor√©e</t>
  </si>
  <si>
    <t>gem√ºse</t>
  </si>
  <si>
    <t>fr√ºhlingszwiebeln</t>
  </si>
  <si>
    <t>k√ºrbis</t>
  </si>
  <si>
    <t>gr√ºnspargel</t>
  </si>
  <si>
    <t>bohnen (gr√ºn)</t>
  </si>
  <si>
    <t>milchs√§ure</t>
  </si>
  <si>
    <t>√ºberzugsmittel</t>
  </si>
  <si>
    <t>geschmacksverst√§rker</t>
  </si>
  <si>
    <t>s√§uerungsmittel</t>
  </si>
  <si>
    <t>s√ºssungsmittel</t>
  </si>
  <si>
    <t>zitronens√§ure</t>
  </si>
  <si>
    <t>zitronen√∂l</t>
  </si>
  <si>
    <t>mineralwasser (ohne kohlens√§ure)</t>
  </si>
  <si>
    <t>mineralwasser (kohlens√§ure)</t>
  </si>
  <si>
    <t>kr√§utertee</t>
  </si>
  <si>
    <t>gem√ºsebr√ºhe (pulver)</t>
  </si>
  <si>
    <t>gem√ºsebr√ºhe (fl√ºssig)</t>
  </si>
  <si>
    <t>tomaten (gesch√§lt,konserviert)</t>
  </si>
  <si>
    <t>st√§rke (kartoffel)</t>
  </si>
  <si>
    <t>st√§rke (mais)</t>
  </si>
  <si>
    <t>st√§rke (weizen)</t>
  </si>
  <si>
    <t>st√§rke</t>
  </si>
  <si>
    <t>holunderbl√ºten</t>
  </si>
  <si>
    <t>kakaopulver (swach ent√∂lt 20%)</t>
  </si>
  <si>
    <t>kakaopulver mager (stark ent√∂lt 10%)</t>
  </si>
  <si>
    <t>konfit√ºre</t>
  </si>
  <si>
    <t>gr√ºntee (getrocknet)</t>
  </si>
  <si>
    <t>conversion to kcal/day</t>
  </si>
  <si>
    <t>conversion to g/day</t>
  </si>
  <si>
    <t>PHD kcal/day</t>
  </si>
  <si>
    <t>kcal/day (tot)</t>
  </si>
  <si>
    <t>kcal/day</t>
  </si>
  <si>
    <t>g/day</t>
  </si>
  <si>
    <t>SUM Gastro Data</t>
  </si>
  <si>
    <t>DE recommended intake kcal/day/capita</t>
  </si>
  <si>
    <t>source: DGE. https://www.dge.de/wissenschaft/referenzwerte/energie/#c1006 &gt; average for adults between 19-65 years.</t>
  </si>
  <si>
    <t>DE calorie supply kcal/day/capita*</t>
  </si>
  <si>
    <t>source: FAO. https://ourworldindata.org/diet-compositions</t>
  </si>
  <si>
    <t>Average food waste at consumer level</t>
  </si>
  <si>
    <t>source: Beretta et al., 2013. https://doi.org/10.1016/j.wasman.2012.11.007</t>
  </si>
  <si>
    <t>DE consumption kcal/day/capita</t>
  </si>
  <si>
    <t>consumers per day assuming DE consumption</t>
  </si>
  <si>
    <t>kJ to kcal</t>
  </si>
  <si>
    <t xml:space="preserve">source: DGE </t>
  </si>
  <si>
    <t>kg to g</t>
  </si>
  <si>
    <t>Notes:</t>
  </si>
  <si>
    <t>* FAO measures calorie supply: the amount of calories available for consumption at the final stage of the supply chain. This means actual consumption of calories will be calorie supply minus any consumer waste that occurs after retail.</t>
  </si>
  <si>
    <t>DEVIATION FROM RANGE</t>
  </si>
  <si>
    <t>PHD reference values &amp; ranges in g/day</t>
  </si>
  <si>
    <t>DEVIATION LOWER BOUNDARY</t>
  </si>
  <si>
    <t>DEVIATION UPPER BOUNDARY</t>
  </si>
  <si>
    <t>summary of categories outside boundaries</t>
  </si>
  <si>
    <t>reference value g/day</t>
  </si>
  <si>
    <t>lower boundary g/day</t>
  </si>
  <si>
    <t>upper boundary g/day</t>
  </si>
  <si>
    <r>
      <rPr>
        <b/>
        <sz val="12"/>
        <color theme="1"/>
        <rFont val="Calibri"/>
      </rPr>
      <t xml:space="preserve">Gastro data g/day
</t>
    </r>
    <r>
      <rPr>
        <b/>
        <sz val="12"/>
        <color rgb="FF00B050"/>
        <rFont val="Calibri (Body)_x0000_"/>
      </rPr>
      <t>green</t>
    </r>
    <r>
      <rPr>
        <b/>
        <sz val="12"/>
        <color theme="1"/>
        <rFont val="Calibri"/>
      </rPr>
      <t xml:space="preserve"> - inside range
</t>
    </r>
    <r>
      <rPr>
        <b/>
        <sz val="12"/>
        <color rgb="FFFF0000"/>
        <rFont val="Calibri (Body)_x0000_"/>
      </rPr>
      <t>red</t>
    </r>
    <r>
      <rPr>
        <b/>
        <sz val="12"/>
        <color theme="1"/>
        <rFont val="Calibri"/>
      </rPr>
      <t xml:space="preserve"> - outside range</t>
    </r>
  </si>
  <si>
    <t>absolute deviation</t>
  </si>
  <si>
    <t>% deviation</t>
  </si>
  <si>
    <t>* empty cells mean category is inside the range</t>
  </si>
  <si>
    <t>Gastro Data</t>
  </si>
  <si>
    <t>Transgourmet Schweiz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</si>
</sst>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
    <numFmt numFmtId="166" formatCode="0.0000"/>
  </numFmts>
  <fonts count="19">
    <font>
      <sz val="12"/>
      <color theme="1"/>
      <name val="Calibri"/>
      <scheme val="minor"/>
    </font>
    <font>
      <b/>
      <sz val="12"/>
      <color theme="0"/>
      <name val="Calibri"/>
    </font>
    <font>
      <sz val="12"/>
      <color theme="1"/>
      <name val="Calibri"/>
    </font>
    <font>
      <i/>
      <sz val="12"/>
      <color rgb="FFFF0000"/>
      <name val="Calibri"/>
    </font>
    <font>
      <b/>
      <sz val="12"/>
      <color rgb="FFFF0000"/>
      <name val="Calibri"/>
    </font>
    <font>
      <b/>
      <sz val="12"/>
      <color theme="1"/>
      <name val="Calibri"/>
    </font>
    <font>
      <b/>
      <sz val="11"/>
      <color theme="0"/>
      <name val="Calibri"/>
    </font>
    <font>
      <sz val="12"/>
      <color theme="0"/>
      <name val="Calibri"/>
    </font>
    <font>
      <sz val="12"/>
      <color rgb="FFFF0000"/>
      <name val="Calibri"/>
    </font>
    <font>
      <b/>
      <sz val="12"/>
      <color rgb="FFC55A11"/>
      <name val="Calibri"/>
    </font>
    <font>
      <sz val="11"/>
      <color theme="1"/>
      <name val="Calibri"/>
    </font>
    <font>
      <i/>
      <sz val="12"/>
      <color theme="1"/>
      <name val="Calibri"/>
    </font>
    <font>
      <sz val="12"/>
      <color rgb="FF000000"/>
      <name val="Helvetica Neue"/>
    </font>
    <font>
      <b/>
      <i/>
      <sz val="12"/>
      <color theme="1"/>
      <name val="Calibri"/>
    </font>
    <font>
      <sz val="12"/>
      <name val="Calibri"/>
    </font>
    <font>
      <b/>
      <i/>
      <sz val="12"/>
      <color rgb="FFFF0000"/>
      <name val="Calibri"/>
    </font>
    <font>
      <b/>
      <sz val="12"/>
      <color rgb="FF00B050"/>
      <name val="Calibri (Body)_x0000_"/>
    </font>
    <font>
      <b/>
      <sz val="12"/>
      <color rgb="FFFF0000"/>
      <name val="Calibri (Body)_x0000_"/>
    </font>
    <font>
      <b/>
      <sz val="12"/>
      <color theme="1"/>
      <name val="Calibri"/>
      <family val="2"/>
    </font>
  </fonts>
  <fills count="9">
    <fill>
      <patternFill patternType="none"/>
    </fill>
    <fill>
      <patternFill patternType="gray125"/>
    </fill>
    <fill>
      <patternFill patternType="solid">
        <fgColor theme="4"/>
        <bgColor theme="4"/>
      </patternFill>
    </fill>
    <fill>
      <patternFill patternType="solid">
        <fgColor rgb="FFDEEAF6"/>
        <bgColor rgb="FFDEEAF6"/>
      </patternFill>
    </fill>
    <fill>
      <patternFill patternType="solid">
        <fgColor rgb="FFA5A5A5"/>
        <bgColor rgb="FFA5A5A5"/>
      </patternFill>
    </fill>
    <fill>
      <patternFill patternType="solid">
        <fgColor rgb="FFFEF2CB"/>
        <bgColor rgb="FFFEF2CB"/>
      </patternFill>
    </fill>
    <fill>
      <patternFill patternType="solid">
        <fgColor rgb="FFBFBFBF"/>
        <bgColor rgb="FFBFBFBF"/>
      </patternFill>
    </fill>
    <fill>
      <patternFill patternType="solid">
        <fgColor theme="5"/>
        <bgColor theme="5"/>
      </patternFill>
    </fill>
    <fill>
      <patternFill patternType="solid">
        <fgColor rgb="FFFBE4D5"/>
        <bgColor rgb="FFFBE4D5"/>
      </patternFill>
    </fill>
  </fills>
  <borders count="31">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s>
  <cellStyleXfs count="1">
    <xf numFmtId="0" fontId="0" fillId="0" borderId="0"/>
  </cellStyleXfs>
  <cellXfs count="92">
    <xf numFmtId="0" fontId="0" fillId="0" borderId="0" xfId="0"/>
    <xf numFmtId="0" fontId="1" fillId="2" borderId="1" xfId="0" applyFont="1" applyFill="1" applyBorder="1"/>
    <xf numFmtId="0" fontId="1" fillId="2" borderId="2" xfId="0" applyFont="1" applyFill="1" applyBorder="1"/>
    <xf numFmtId="0" fontId="2" fillId="0" borderId="3" xfId="0" applyFont="1" applyBorder="1"/>
    <xf numFmtId="9" fontId="3" fillId="0" borderId="4" xfId="0" applyNumberFormat="1" applyFont="1" applyBorder="1" applyAlignment="1">
      <alignment horizontal="center"/>
    </xf>
    <xf numFmtId="9" fontId="4" fillId="0" borderId="4" xfId="0" applyNumberFormat="1" applyFont="1" applyBorder="1" applyAlignment="1">
      <alignment horizontal="center"/>
    </xf>
    <xf numFmtId="0" fontId="2" fillId="0" borderId="5" xfId="0" applyFont="1" applyBorder="1"/>
    <xf numFmtId="9" fontId="4" fillId="0" borderId="6" xfId="0" applyNumberFormat="1" applyFont="1" applyBorder="1" applyAlignment="1">
      <alignment horizontal="center"/>
    </xf>
    <xf numFmtId="0" fontId="5" fillId="3" borderId="7" xfId="0" applyFont="1" applyFill="1" applyBorder="1"/>
    <xf numFmtId="164" fontId="5" fillId="3" borderId="8" xfId="0" applyNumberFormat="1" applyFont="1" applyFill="1" applyBorder="1" applyAlignment="1">
      <alignment horizontal="center"/>
    </xf>
    <xf numFmtId="0" fontId="6" fillId="0" borderId="9" xfId="0" applyFont="1" applyBorder="1" applyAlignment="1">
      <alignment horizontal="center" vertical="top"/>
    </xf>
    <xf numFmtId="0" fontId="7" fillId="0" borderId="0" xfId="0" applyFont="1"/>
    <xf numFmtId="0" fontId="2" fillId="0" borderId="0" xfId="0" applyFont="1"/>
    <xf numFmtId="0" fontId="2" fillId="4" borderId="10" xfId="0" applyFont="1" applyFill="1" applyBorder="1"/>
    <xf numFmtId="0" fontId="2" fillId="5" borderId="10" xfId="0" applyFont="1" applyFill="1" applyBorder="1"/>
    <xf numFmtId="0" fontId="8" fillId="0" borderId="0" xfId="0" applyFont="1"/>
    <xf numFmtId="0" fontId="8" fillId="5" borderId="10" xfId="0" applyFont="1" applyFill="1" applyBorder="1"/>
    <xf numFmtId="0" fontId="5" fillId="0" borderId="0" xfId="0" applyFont="1"/>
    <xf numFmtId="0" fontId="9" fillId="0" borderId="0" xfId="0" applyFont="1"/>
    <xf numFmtId="0" fontId="2" fillId="6" borderId="7" xfId="0" applyFont="1" applyFill="1" applyBorder="1"/>
    <xf numFmtId="0" fontId="2" fillId="6" borderId="11" xfId="0" applyFont="1" applyFill="1" applyBorder="1"/>
    <xf numFmtId="0" fontId="2" fillId="6" borderId="8" xfId="0" applyFont="1" applyFill="1" applyBorder="1"/>
    <xf numFmtId="0" fontId="2" fillId="7" borderId="12" xfId="0" applyFont="1" applyFill="1" applyBorder="1"/>
    <xf numFmtId="0" fontId="2" fillId="0" borderId="13" xfId="0" applyFont="1" applyBorder="1"/>
    <xf numFmtId="2" fontId="2" fillId="0" borderId="14" xfId="0" applyNumberFormat="1" applyFont="1" applyBorder="1"/>
    <xf numFmtId="2" fontId="2" fillId="0" borderId="15" xfId="0" applyNumberFormat="1" applyFont="1" applyBorder="1"/>
    <xf numFmtId="2" fontId="8" fillId="0" borderId="0" xfId="0" applyNumberFormat="1" applyFont="1"/>
    <xf numFmtId="165" fontId="2" fillId="0" borderId="4" xfId="0" applyNumberFormat="1" applyFont="1" applyBorder="1"/>
    <xf numFmtId="2" fontId="2" fillId="0" borderId="16" xfId="0" applyNumberFormat="1" applyFont="1" applyBorder="1"/>
    <xf numFmtId="0" fontId="10" fillId="0" borderId="3" xfId="0" applyFont="1" applyBorder="1"/>
    <xf numFmtId="2" fontId="2" fillId="0" borderId="0" xfId="0" applyNumberFormat="1" applyFont="1"/>
    <xf numFmtId="2" fontId="2" fillId="0" borderId="4" xfId="0" applyNumberFormat="1" applyFont="1" applyBorder="1"/>
    <xf numFmtId="0" fontId="2" fillId="7" borderId="17" xfId="0" applyFont="1" applyFill="1" applyBorder="1"/>
    <xf numFmtId="2" fontId="2" fillId="7" borderId="10" xfId="0" applyNumberFormat="1" applyFont="1" applyFill="1" applyBorder="1"/>
    <xf numFmtId="2" fontId="8" fillId="0" borderId="18" xfId="0" applyNumberFormat="1" applyFont="1" applyBorder="1"/>
    <xf numFmtId="165" fontId="2" fillId="0" borderId="6" xfId="0" applyNumberFormat="1" applyFont="1" applyBorder="1"/>
    <xf numFmtId="2" fontId="2" fillId="0" borderId="9" xfId="0" applyNumberFormat="1" applyFont="1" applyBorder="1"/>
    <xf numFmtId="166" fontId="2" fillId="7" borderId="10" xfId="0" applyNumberFormat="1" applyFont="1" applyFill="1" applyBorder="1"/>
    <xf numFmtId="165" fontId="2" fillId="0" borderId="0" xfId="0" applyNumberFormat="1" applyFont="1"/>
    <xf numFmtId="2" fontId="2" fillId="0" borderId="18" xfId="0" applyNumberFormat="1" applyFont="1" applyBorder="1"/>
    <xf numFmtId="2" fontId="2" fillId="0" borderId="6" xfId="0" applyNumberFormat="1" applyFont="1" applyBorder="1"/>
    <xf numFmtId="0" fontId="10" fillId="6" borderId="8" xfId="0" applyFont="1" applyFill="1" applyBorder="1"/>
    <xf numFmtId="9" fontId="2" fillId="0" borderId="4" xfId="0" applyNumberFormat="1" applyFont="1" applyBorder="1"/>
    <xf numFmtId="166" fontId="2" fillId="0" borderId="0" xfId="0" applyNumberFormat="1" applyFont="1"/>
    <xf numFmtId="9" fontId="2" fillId="0" borderId="6" xfId="0" applyNumberFormat="1" applyFont="1" applyBorder="1"/>
    <xf numFmtId="0" fontId="11" fillId="0" borderId="0" xfId="0" applyFont="1"/>
    <xf numFmtId="0" fontId="5" fillId="3" borderId="10" xfId="0" applyFont="1" applyFill="1" applyBorder="1"/>
    <xf numFmtId="0" fontId="2" fillId="3" borderId="10" xfId="0" applyFont="1" applyFill="1" applyBorder="1"/>
    <xf numFmtId="0" fontId="11" fillId="3" borderId="10" xfId="0" applyFont="1" applyFill="1" applyBorder="1"/>
    <xf numFmtId="0" fontId="5" fillId="3" borderId="19" xfId="0" applyFont="1" applyFill="1" applyBorder="1"/>
    <xf numFmtId="0" fontId="2" fillId="0" borderId="0" xfId="0" applyFont="1" applyAlignment="1">
      <alignment vertical="center"/>
    </xf>
    <xf numFmtId="0" fontId="12" fillId="0" borderId="0" xfId="0" applyFont="1"/>
    <xf numFmtId="2" fontId="2" fillId="8" borderId="20" xfId="0" applyNumberFormat="1" applyFont="1" applyFill="1" applyBorder="1"/>
    <xf numFmtId="1" fontId="2" fillId="0" borderId="0" xfId="0" applyNumberFormat="1" applyFont="1"/>
    <xf numFmtId="0" fontId="11" fillId="0" borderId="18" xfId="0" applyFont="1" applyBorder="1"/>
    <xf numFmtId="0" fontId="11" fillId="0" borderId="5" xfId="0" applyFont="1" applyBorder="1"/>
    <xf numFmtId="2" fontId="11" fillId="0" borderId="21" xfId="0" applyNumberFormat="1" applyFont="1" applyBorder="1"/>
    <xf numFmtId="2" fontId="11" fillId="0" borderId="0" xfId="0" applyNumberFormat="1" applyFont="1"/>
    <xf numFmtId="0" fontId="13" fillId="0" borderId="0" xfId="0" applyFont="1" applyAlignment="1">
      <alignment wrapText="1"/>
    </xf>
    <xf numFmtId="0" fontId="11" fillId="0" borderId="0" xfId="0" applyFont="1" applyAlignment="1">
      <alignment wrapText="1"/>
    </xf>
    <xf numFmtId="9" fontId="2" fillId="0" borderId="0" xfId="0" applyNumberFormat="1" applyFont="1"/>
    <xf numFmtId="0" fontId="13" fillId="0" borderId="0" xfId="0" applyFont="1"/>
    <xf numFmtId="0" fontId="5" fillId="5" borderId="10" xfId="0" applyFont="1" applyFill="1" applyBorder="1"/>
    <xf numFmtId="0" fontId="2" fillId="5" borderId="19" xfId="0" applyFont="1" applyFill="1" applyBorder="1" applyAlignment="1">
      <alignment horizontal="right"/>
    </xf>
    <xf numFmtId="0" fontId="2" fillId="5" borderId="10" xfId="0" applyFont="1" applyFill="1" applyBorder="1" applyAlignment="1">
      <alignment vertical="center"/>
    </xf>
    <xf numFmtId="0" fontId="11" fillId="5" borderId="10" xfId="0" applyFont="1" applyFill="1" applyBorder="1" applyAlignment="1">
      <alignment vertical="center"/>
    </xf>
    <xf numFmtId="0" fontId="5" fillId="5" borderId="20" xfId="0" applyFont="1" applyFill="1" applyBorder="1" applyAlignment="1">
      <alignment vertical="center" wrapText="1"/>
    </xf>
    <xf numFmtId="0" fontId="2" fillId="5" borderId="29" xfId="0" applyFont="1" applyFill="1" applyBorder="1" applyAlignment="1">
      <alignment vertical="center"/>
    </xf>
    <xf numFmtId="0" fontId="2" fillId="5" borderId="2" xfId="0" applyFont="1" applyFill="1" applyBorder="1" applyAlignment="1">
      <alignment vertical="center"/>
    </xf>
    <xf numFmtId="0" fontId="2" fillId="5" borderId="1" xfId="0" applyFont="1" applyFill="1" applyBorder="1" applyAlignment="1">
      <alignment vertical="center"/>
    </xf>
    <xf numFmtId="0" fontId="5" fillId="5" borderId="17" xfId="0" applyFont="1" applyFill="1" applyBorder="1" applyAlignment="1">
      <alignment vertical="center"/>
    </xf>
    <xf numFmtId="0" fontId="5" fillId="5" borderId="30" xfId="0" applyFont="1" applyFill="1" applyBorder="1" applyAlignment="1">
      <alignment vertical="center"/>
    </xf>
    <xf numFmtId="1" fontId="11" fillId="0" borderId="0" xfId="0" applyNumberFormat="1" applyFont="1"/>
    <xf numFmtId="0" fontId="2" fillId="0" borderId="0" xfId="0" applyFont="1" applyAlignment="1">
      <alignment horizontal="right"/>
    </xf>
    <xf numFmtId="1" fontId="2" fillId="0" borderId="0" xfId="0" applyNumberFormat="1" applyFont="1" applyAlignment="1">
      <alignment horizontal="right"/>
    </xf>
    <xf numFmtId="2" fontId="2" fillId="0" borderId="3" xfId="0" applyNumberFormat="1" applyFont="1" applyBorder="1"/>
    <xf numFmtId="9" fontId="15" fillId="0" borderId="4" xfId="0" applyNumberFormat="1" applyFont="1" applyBorder="1" applyAlignment="1">
      <alignment horizontal="center"/>
    </xf>
    <xf numFmtId="2" fontId="2" fillId="0" borderId="5" xfId="0" applyNumberFormat="1" applyFont="1" applyBorder="1"/>
    <xf numFmtId="9" fontId="15" fillId="0" borderId="6" xfId="0" applyNumberFormat="1" applyFont="1" applyBorder="1" applyAlignment="1">
      <alignment horizontal="center"/>
    </xf>
    <xf numFmtId="164" fontId="5" fillId="0" borderId="0" xfId="0" applyNumberFormat="1" applyFont="1" applyAlignment="1">
      <alignment horizontal="center"/>
    </xf>
    <xf numFmtId="0" fontId="2" fillId="0" borderId="0" xfId="0" applyFont="1" applyAlignment="1">
      <alignment wrapText="1"/>
    </xf>
    <xf numFmtId="0" fontId="5" fillId="0" borderId="0" xfId="0" applyFont="1" applyAlignment="1">
      <alignment wrapText="1"/>
    </xf>
    <xf numFmtId="0" fontId="8" fillId="0" borderId="0" xfId="0" applyFont="1" applyAlignment="1">
      <alignment horizontal="right"/>
    </xf>
    <xf numFmtId="0" fontId="11" fillId="5" borderId="22" xfId="0" applyFont="1" applyFill="1" applyBorder="1" applyAlignment="1">
      <alignment horizontal="center"/>
    </xf>
    <xf numFmtId="0" fontId="14" fillId="0" borderId="23" xfId="0" applyFont="1" applyBorder="1"/>
    <xf numFmtId="0" fontId="14" fillId="0" borderId="24" xfId="0" applyFont="1" applyBorder="1"/>
    <xf numFmtId="9" fontId="2" fillId="5" borderId="25" xfId="0" applyNumberFormat="1" applyFont="1" applyFill="1" applyBorder="1" applyAlignment="1">
      <alignment horizontal="center"/>
    </xf>
    <xf numFmtId="0" fontId="14" fillId="0" borderId="21" xfId="0" applyFont="1" applyBorder="1"/>
    <xf numFmtId="9" fontId="2" fillId="5" borderId="26" xfId="0" applyNumberFormat="1" applyFont="1" applyFill="1" applyBorder="1" applyAlignment="1">
      <alignment horizontal="center"/>
    </xf>
    <xf numFmtId="0" fontId="5" fillId="5" borderId="27" xfId="0" applyFont="1" applyFill="1" applyBorder="1" applyAlignment="1">
      <alignment horizontal="center"/>
    </xf>
    <xf numFmtId="0" fontId="14" fillId="0" borderId="28" xfId="0" applyFont="1" applyBorder="1"/>
    <xf numFmtId="0" fontId="18" fillId="0" borderId="0" xfId="0" applyFont="1"/>
  </cellXfs>
  <cellStyles count="1">
    <cellStyle name="Standard" xfId="0" builtinId="0"/>
  </cellStyles>
  <dxfs count="13">
    <dxf>
      <font>
        <color rgb="FF9C0006"/>
      </font>
      <fill>
        <patternFill patternType="none"/>
      </fil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rgb="FFD9E2F3"/>
          <bgColor rgb="FFD9E2F3"/>
        </patternFill>
      </fill>
    </dxf>
    <dxf>
      <fill>
        <patternFill patternType="solid">
          <fgColor rgb="FFB4C6E7"/>
          <bgColor rgb="FFB4C6E7"/>
        </patternFill>
      </fill>
    </dxf>
    <dxf>
      <fill>
        <patternFill patternType="solid">
          <fgColor theme="6"/>
          <bgColor theme="6"/>
        </patternFill>
      </fill>
    </dxf>
    <dxf>
      <fill>
        <patternFill patternType="solid">
          <fgColor rgb="FFD9E2F3"/>
          <bgColor rgb="FFD9E2F3"/>
        </patternFill>
      </fill>
    </dxf>
    <dxf>
      <fill>
        <patternFill patternType="solid">
          <fgColor rgb="FFB4C6E7"/>
          <bgColor rgb="FFB4C6E7"/>
        </patternFill>
      </fill>
    </dxf>
    <dxf>
      <fill>
        <patternFill patternType="solid">
          <fgColor theme="6"/>
          <bgColor theme="6"/>
        </patternFill>
      </fill>
    </dxf>
  </dxfs>
  <tableStyles count="2">
    <tableStyle name="supply-data_2023-05-style" pivot="0" count="3" xr9:uid="{00000000-0011-0000-FFFF-FFFF00000000}">
      <tableStyleElement type="headerRow" dxfId="12"/>
      <tableStyleElement type="firstRowStripe" dxfId="11"/>
      <tableStyleElement type="secondRowStripe" dxfId="10"/>
    </tableStyle>
    <tableStyle name="category-mapping-style" pivot="0" count="3" xr9:uid="{00000000-0011-0000-FFFF-FFFF01000000}">
      <tableStyleElement type="headerRow" dxfId="9"/>
      <tableStyleElement type="firstRowStripe" dxfId="8"/>
      <tableStyleElement type="second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1"/>
  <c:style val="2"/>
  <c:chart>
    <c:title>
      <c:tx>
        <c:rich>
          <a:bodyPr/>
          <a:lstStyle/>
          <a:p>
            <a:pPr lvl="0">
              <a:defRPr sz="1600" b="1" i="0">
                <a:solidFill>
                  <a:srgbClr val="757575"/>
                </a:solidFill>
                <a:latin typeface="+mn-lt"/>
              </a:defRPr>
            </a:pPr>
            <a:r>
              <a:rPr lang="de-CH" sz="1600" b="1" i="0">
                <a:solidFill>
                  <a:srgbClr val="757575"/>
                </a:solidFill>
                <a:latin typeface="+mn-lt"/>
              </a:rPr>
              <a:t>Abweichung pro Lebensmittelgruppe von Spannbreiten </a:t>
            </a:r>
          </a:p>
        </c:rich>
      </c:tx>
      <c:overlay val="0"/>
    </c:title>
    <c:autoTitleDeleted val="0"/>
    <c:plotArea>
      <c:layout/>
      <c:lineChart>
        <c:grouping val="standard"/>
        <c:varyColors val="1"/>
        <c:ser>
          <c:idx val="0"/>
          <c:order val="0"/>
          <c:tx>
            <c:v>reference value g/day</c:v>
          </c:tx>
          <c:spPr>
            <a:ln w="28575" cmpd="sng">
              <a:solidFill>
                <a:schemeClr val="accent1"/>
              </a:solidFill>
              <a:prstDash val="dash"/>
            </a:ln>
          </c:spPr>
          <c:marker>
            <c:symbol val="none"/>
          </c:marker>
          <c:cat>
            <c:strRef>
              <c:f>calculation!$A$35:$A$47</c:f>
              <c:strCache>
                <c:ptCount val="13"/>
                <c:pt idx="0">
                  <c:v>whole grains</c:v>
                </c:pt>
                <c:pt idx="1">
                  <c:v>starchy vegetables</c:v>
                </c:pt>
                <c:pt idx="2">
                  <c:v>vegetables</c:v>
                </c:pt>
                <c:pt idx="3">
                  <c:v>fruits</c:v>
                </c:pt>
                <c:pt idx="4">
                  <c:v>dairy foods</c:v>
                </c:pt>
                <c:pt idx="5">
                  <c:v>red meat</c:v>
                </c:pt>
                <c:pt idx="6">
                  <c:v>poultry</c:v>
                </c:pt>
                <c:pt idx="7">
                  <c:v>eggs</c:v>
                </c:pt>
                <c:pt idx="8">
                  <c:v>fish</c:v>
                </c:pt>
                <c:pt idx="9">
                  <c:v>legumes</c:v>
                </c:pt>
                <c:pt idx="10">
                  <c:v>nuts&amp;seeds</c:v>
                </c:pt>
                <c:pt idx="11">
                  <c:v>added fats</c:v>
                </c:pt>
                <c:pt idx="12">
                  <c:v>added sugars</c:v>
                </c:pt>
              </c:strCache>
            </c:strRef>
          </c:cat>
          <c:val>
            <c:numRef>
              <c:f>calculation!$B$35:$B$47</c:f>
              <c:numCache>
                <c:formatCode>General</c:formatCode>
                <c:ptCount val="13"/>
                <c:pt idx="0" formatCode="0">
                  <c:v>193.09492546535876</c:v>
                </c:pt>
                <c:pt idx="1">
                  <c:v>50</c:v>
                </c:pt>
                <c:pt idx="2">
                  <c:v>300</c:v>
                </c:pt>
                <c:pt idx="3">
                  <c:v>200</c:v>
                </c:pt>
                <c:pt idx="4">
                  <c:v>250</c:v>
                </c:pt>
                <c:pt idx="5">
                  <c:v>14</c:v>
                </c:pt>
                <c:pt idx="6">
                  <c:v>29</c:v>
                </c:pt>
                <c:pt idx="7">
                  <c:v>13</c:v>
                </c:pt>
                <c:pt idx="8">
                  <c:v>28</c:v>
                </c:pt>
                <c:pt idx="9">
                  <c:v>75</c:v>
                </c:pt>
                <c:pt idx="10">
                  <c:v>50</c:v>
                </c:pt>
                <c:pt idx="11">
                  <c:v>50</c:v>
                </c:pt>
                <c:pt idx="12">
                  <c:v>31</c:v>
                </c:pt>
              </c:numCache>
            </c:numRef>
          </c:val>
          <c:smooth val="1"/>
          <c:extLst>
            <c:ext xmlns:c16="http://schemas.microsoft.com/office/drawing/2014/chart" uri="{C3380CC4-5D6E-409C-BE32-E72D297353CC}">
              <c16:uniqueId val="{00000000-0125-D143-A43C-A22F1282B5F1}"/>
            </c:ext>
          </c:extLst>
        </c:ser>
        <c:ser>
          <c:idx val="1"/>
          <c:order val="1"/>
          <c:tx>
            <c:v>lower boundary g/day</c:v>
          </c:tx>
          <c:spPr>
            <a:ln w="28575" cmpd="sng">
              <a:solidFill>
                <a:srgbClr val="FF0000">
                  <a:alpha val="100000"/>
                </a:srgbClr>
              </a:solidFill>
              <a:prstDash val="sysDot"/>
            </a:ln>
          </c:spPr>
          <c:marker>
            <c:symbol val="none"/>
          </c:marker>
          <c:cat>
            <c:strRef>
              <c:f>calculation!$A$35:$A$47</c:f>
              <c:strCache>
                <c:ptCount val="13"/>
                <c:pt idx="0">
                  <c:v>whole grains</c:v>
                </c:pt>
                <c:pt idx="1">
                  <c:v>starchy vegetables</c:v>
                </c:pt>
                <c:pt idx="2">
                  <c:v>vegetables</c:v>
                </c:pt>
                <c:pt idx="3">
                  <c:v>fruits</c:v>
                </c:pt>
                <c:pt idx="4">
                  <c:v>dairy foods</c:v>
                </c:pt>
                <c:pt idx="5">
                  <c:v>red meat</c:v>
                </c:pt>
                <c:pt idx="6">
                  <c:v>poultry</c:v>
                </c:pt>
                <c:pt idx="7">
                  <c:v>eggs</c:v>
                </c:pt>
                <c:pt idx="8">
                  <c:v>fish</c:v>
                </c:pt>
                <c:pt idx="9">
                  <c:v>legumes</c:v>
                </c:pt>
                <c:pt idx="10">
                  <c:v>nuts&amp;seeds</c:v>
                </c:pt>
                <c:pt idx="11">
                  <c:v>added fats</c:v>
                </c:pt>
                <c:pt idx="12">
                  <c:v>added sugars</c:v>
                </c:pt>
              </c:strCache>
            </c:strRef>
          </c:cat>
          <c:val>
            <c:numRef>
              <c:f>calculation!$C$35:$C$47</c:f>
              <c:numCache>
                <c:formatCode>General</c:formatCode>
                <c:ptCount val="13"/>
                <c:pt idx="0">
                  <c:v>0</c:v>
                </c:pt>
                <c:pt idx="1">
                  <c:v>0</c:v>
                </c:pt>
                <c:pt idx="2">
                  <c:v>200</c:v>
                </c:pt>
                <c:pt idx="3">
                  <c:v>100</c:v>
                </c:pt>
                <c:pt idx="4">
                  <c:v>0</c:v>
                </c:pt>
                <c:pt idx="5">
                  <c:v>0</c:v>
                </c:pt>
                <c:pt idx="6">
                  <c:v>0</c:v>
                </c:pt>
                <c:pt idx="7">
                  <c:v>0</c:v>
                </c:pt>
                <c:pt idx="8">
                  <c:v>0</c:v>
                </c:pt>
                <c:pt idx="9">
                  <c:v>0</c:v>
                </c:pt>
                <c:pt idx="10">
                  <c:v>0</c:v>
                </c:pt>
                <c:pt idx="11">
                  <c:v>0</c:v>
                </c:pt>
                <c:pt idx="12">
                  <c:v>0</c:v>
                </c:pt>
              </c:numCache>
            </c:numRef>
          </c:val>
          <c:smooth val="1"/>
          <c:extLst>
            <c:ext xmlns:c16="http://schemas.microsoft.com/office/drawing/2014/chart" uri="{C3380CC4-5D6E-409C-BE32-E72D297353CC}">
              <c16:uniqueId val="{00000001-0125-D143-A43C-A22F1282B5F1}"/>
            </c:ext>
          </c:extLst>
        </c:ser>
        <c:ser>
          <c:idx val="2"/>
          <c:order val="2"/>
          <c:tx>
            <c:v>upper boundary g/day</c:v>
          </c:tx>
          <c:spPr>
            <a:ln w="28575" cmpd="sng">
              <a:solidFill>
                <a:srgbClr val="FF0000">
                  <a:alpha val="100000"/>
                </a:srgbClr>
              </a:solidFill>
              <a:prstDash val="sysDot"/>
            </a:ln>
          </c:spPr>
          <c:marker>
            <c:symbol val="none"/>
          </c:marker>
          <c:cat>
            <c:strRef>
              <c:f>calculation!$A$35:$A$47</c:f>
              <c:strCache>
                <c:ptCount val="13"/>
                <c:pt idx="0">
                  <c:v>whole grains</c:v>
                </c:pt>
                <c:pt idx="1">
                  <c:v>starchy vegetables</c:v>
                </c:pt>
                <c:pt idx="2">
                  <c:v>vegetables</c:v>
                </c:pt>
                <c:pt idx="3">
                  <c:v>fruits</c:v>
                </c:pt>
                <c:pt idx="4">
                  <c:v>dairy foods</c:v>
                </c:pt>
                <c:pt idx="5">
                  <c:v>red meat</c:v>
                </c:pt>
                <c:pt idx="6">
                  <c:v>poultry</c:v>
                </c:pt>
                <c:pt idx="7">
                  <c:v>eggs</c:v>
                </c:pt>
                <c:pt idx="8">
                  <c:v>fish</c:v>
                </c:pt>
                <c:pt idx="9">
                  <c:v>legumes</c:v>
                </c:pt>
                <c:pt idx="10">
                  <c:v>nuts&amp;seeds</c:v>
                </c:pt>
                <c:pt idx="11">
                  <c:v>added fats</c:v>
                </c:pt>
                <c:pt idx="12">
                  <c:v>added sugars</c:v>
                </c:pt>
              </c:strCache>
            </c:strRef>
          </c:cat>
          <c:val>
            <c:numRef>
              <c:f>calculation!$D$35:$D$47</c:f>
              <c:numCache>
                <c:formatCode>General</c:formatCode>
                <c:ptCount val="13"/>
                <c:pt idx="0" formatCode="0">
                  <c:v>193.09492546535876</c:v>
                </c:pt>
                <c:pt idx="1">
                  <c:v>100</c:v>
                </c:pt>
                <c:pt idx="2">
                  <c:v>600</c:v>
                </c:pt>
                <c:pt idx="3">
                  <c:v>300</c:v>
                </c:pt>
                <c:pt idx="4">
                  <c:v>500</c:v>
                </c:pt>
                <c:pt idx="5">
                  <c:v>28</c:v>
                </c:pt>
                <c:pt idx="6">
                  <c:v>58</c:v>
                </c:pt>
                <c:pt idx="7">
                  <c:v>25</c:v>
                </c:pt>
                <c:pt idx="8">
                  <c:v>100</c:v>
                </c:pt>
                <c:pt idx="9">
                  <c:v>100</c:v>
                </c:pt>
                <c:pt idx="10">
                  <c:v>75</c:v>
                </c:pt>
                <c:pt idx="11">
                  <c:v>80</c:v>
                </c:pt>
                <c:pt idx="12">
                  <c:v>31</c:v>
                </c:pt>
              </c:numCache>
            </c:numRef>
          </c:val>
          <c:smooth val="1"/>
          <c:extLst>
            <c:ext xmlns:c16="http://schemas.microsoft.com/office/drawing/2014/chart" uri="{C3380CC4-5D6E-409C-BE32-E72D297353CC}">
              <c16:uniqueId val="{00000002-0125-D143-A43C-A22F1282B5F1}"/>
            </c:ext>
          </c:extLst>
        </c:ser>
        <c:ser>
          <c:idx val="3"/>
          <c:order val="3"/>
          <c:tx>
            <c:v>Gastro data g/day
green - inside range
red - outside range</c:v>
          </c:tx>
          <c:spPr>
            <a:ln w="28575" cmpd="sng">
              <a:noFill/>
            </a:ln>
          </c:spPr>
          <c:marker>
            <c:symbol val="square"/>
            <c:size val="10"/>
            <c:spPr>
              <a:solidFill>
                <a:schemeClr val="accent6">
                  <a:lumMod val="75000"/>
                </a:schemeClr>
              </a:solidFill>
            </c:spPr>
          </c:marker>
          <c:dPt>
            <c:idx val="0"/>
            <c:marker>
              <c:spPr>
                <a:solidFill>
                  <a:schemeClr val="accent2">
                    <a:lumMod val="75000"/>
                  </a:schemeClr>
                </a:solidFill>
              </c:spPr>
            </c:marker>
            <c:bubble3D val="0"/>
            <c:extLst>
              <c:ext xmlns:c16="http://schemas.microsoft.com/office/drawing/2014/chart" uri="{C3380CC4-5D6E-409C-BE32-E72D297353CC}">
                <c16:uniqueId val="{0000000C-0125-D143-A43C-A22F1282B5F1}"/>
              </c:ext>
            </c:extLst>
          </c:dPt>
          <c:dPt>
            <c:idx val="1"/>
            <c:bubble3D val="0"/>
            <c:extLst>
              <c:ext xmlns:c16="http://schemas.microsoft.com/office/drawing/2014/chart" uri="{C3380CC4-5D6E-409C-BE32-E72D297353CC}">
                <c16:uniqueId val="{00000003-0125-D143-A43C-A22F1282B5F1}"/>
              </c:ext>
            </c:extLst>
          </c:dPt>
          <c:dPt>
            <c:idx val="3"/>
            <c:marker>
              <c:spPr>
                <a:solidFill>
                  <a:schemeClr val="accent2">
                    <a:lumMod val="75000"/>
                  </a:schemeClr>
                </a:solidFill>
              </c:spPr>
            </c:marker>
            <c:bubble3D val="0"/>
            <c:extLst>
              <c:ext xmlns:c16="http://schemas.microsoft.com/office/drawing/2014/chart" uri="{C3380CC4-5D6E-409C-BE32-E72D297353CC}">
                <c16:uniqueId val="{00000004-0125-D143-A43C-A22F1282B5F1}"/>
              </c:ext>
            </c:extLst>
          </c:dPt>
          <c:dPt>
            <c:idx val="4"/>
            <c:bubble3D val="0"/>
            <c:extLst>
              <c:ext xmlns:c16="http://schemas.microsoft.com/office/drawing/2014/chart" uri="{C3380CC4-5D6E-409C-BE32-E72D297353CC}">
                <c16:uniqueId val="{00000005-0125-D143-A43C-A22F1282B5F1}"/>
              </c:ext>
            </c:extLst>
          </c:dPt>
          <c:dPt>
            <c:idx val="5"/>
            <c:marker>
              <c:spPr>
                <a:solidFill>
                  <a:schemeClr val="accent2">
                    <a:lumMod val="75000"/>
                  </a:schemeClr>
                </a:solidFill>
              </c:spPr>
            </c:marker>
            <c:bubble3D val="0"/>
            <c:extLst>
              <c:ext xmlns:c16="http://schemas.microsoft.com/office/drawing/2014/chart" uri="{C3380CC4-5D6E-409C-BE32-E72D297353CC}">
                <c16:uniqueId val="{00000006-0125-D143-A43C-A22F1282B5F1}"/>
              </c:ext>
            </c:extLst>
          </c:dPt>
          <c:dPt>
            <c:idx val="6"/>
            <c:marker>
              <c:spPr>
                <a:solidFill>
                  <a:schemeClr val="accent2">
                    <a:lumMod val="75000"/>
                  </a:schemeClr>
                </a:solidFill>
              </c:spPr>
            </c:marker>
            <c:bubble3D val="0"/>
            <c:extLst>
              <c:ext xmlns:c16="http://schemas.microsoft.com/office/drawing/2014/chart" uri="{C3380CC4-5D6E-409C-BE32-E72D297353CC}">
                <c16:uniqueId val="{00000007-0125-D143-A43C-A22F1282B5F1}"/>
              </c:ext>
            </c:extLst>
          </c:dPt>
          <c:dPt>
            <c:idx val="7"/>
            <c:marker>
              <c:spPr>
                <a:solidFill>
                  <a:schemeClr val="accent2">
                    <a:lumMod val="75000"/>
                  </a:schemeClr>
                </a:solidFill>
              </c:spPr>
            </c:marker>
            <c:bubble3D val="0"/>
            <c:extLst>
              <c:ext xmlns:c16="http://schemas.microsoft.com/office/drawing/2014/chart" uri="{C3380CC4-5D6E-409C-BE32-E72D297353CC}">
                <c16:uniqueId val="{00000008-0125-D143-A43C-A22F1282B5F1}"/>
              </c:ext>
            </c:extLst>
          </c:dPt>
          <c:dPt>
            <c:idx val="11"/>
            <c:bubble3D val="0"/>
            <c:extLst>
              <c:ext xmlns:c16="http://schemas.microsoft.com/office/drawing/2014/chart" uri="{C3380CC4-5D6E-409C-BE32-E72D297353CC}">
                <c16:uniqueId val="{00000009-0125-D143-A43C-A22F1282B5F1}"/>
              </c:ext>
            </c:extLst>
          </c:dPt>
          <c:dPt>
            <c:idx val="12"/>
            <c:bubble3D val="0"/>
            <c:extLst>
              <c:ext xmlns:c16="http://schemas.microsoft.com/office/drawing/2014/chart" uri="{C3380CC4-5D6E-409C-BE32-E72D297353CC}">
                <c16:uniqueId val="{0000000A-0125-D143-A43C-A22F1282B5F1}"/>
              </c:ext>
            </c:extLst>
          </c:dPt>
          <c:cat>
            <c:strRef>
              <c:f>calculation!$A$35:$A$47</c:f>
              <c:strCache>
                <c:ptCount val="13"/>
                <c:pt idx="0">
                  <c:v>whole grains</c:v>
                </c:pt>
                <c:pt idx="1">
                  <c:v>starchy vegetables</c:v>
                </c:pt>
                <c:pt idx="2">
                  <c:v>vegetables</c:v>
                </c:pt>
                <c:pt idx="3">
                  <c:v>fruits</c:v>
                </c:pt>
                <c:pt idx="4">
                  <c:v>dairy foods</c:v>
                </c:pt>
                <c:pt idx="5">
                  <c:v>red meat</c:v>
                </c:pt>
                <c:pt idx="6">
                  <c:v>poultry</c:v>
                </c:pt>
                <c:pt idx="7">
                  <c:v>eggs</c:v>
                </c:pt>
                <c:pt idx="8">
                  <c:v>fish</c:v>
                </c:pt>
                <c:pt idx="9">
                  <c:v>legumes</c:v>
                </c:pt>
                <c:pt idx="10">
                  <c:v>nuts&amp;seeds</c:v>
                </c:pt>
                <c:pt idx="11">
                  <c:v>added fats</c:v>
                </c:pt>
                <c:pt idx="12">
                  <c:v>added sugars</c:v>
                </c:pt>
              </c:strCache>
            </c:strRef>
          </c:cat>
          <c:val>
            <c:numRef>
              <c:f>calculation!$E$35:$E$47</c:f>
              <c:numCache>
                <c:formatCode>0.00</c:formatCode>
                <c:ptCount val="13"/>
                <c:pt idx="0">
                  <c:v>248.73210642891226</c:v>
                </c:pt>
                <c:pt idx="1">
                  <c:v>66.852419400405594</c:v>
                </c:pt>
                <c:pt idx="2">
                  <c:v>402.78641876072561</c:v>
                </c:pt>
                <c:pt idx="3">
                  <c:v>72.685190424790349</c:v>
                </c:pt>
                <c:pt idx="4">
                  <c:v>770.20642556210328</c:v>
                </c:pt>
                <c:pt idx="5">
                  <c:v>202.11470723137057</c:v>
                </c:pt>
                <c:pt idx="6">
                  <c:v>118.1172947778764</c:v>
                </c:pt>
                <c:pt idx="7">
                  <c:v>58.995508058837501</c:v>
                </c:pt>
                <c:pt idx="8">
                  <c:v>54.299345035239483</c:v>
                </c:pt>
                <c:pt idx="9">
                  <c:v>55.659102090918374</c:v>
                </c:pt>
                <c:pt idx="10">
                  <c:v>4.8755653453741186</c:v>
                </c:pt>
                <c:pt idx="11">
                  <c:v>46.998385569395985</c:v>
                </c:pt>
                <c:pt idx="12">
                  <c:v>22.393812775802218</c:v>
                </c:pt>
              </c:numCache>
            </c:numRef>
          </c:val>
          <c:smooth val="1"/>
          <c:extLst>
            <c:ext xmlns:c16="http://schemas.microsoft.com/office/drawing/2014/chart" uri="{C3380CC4-5D6E-409C-BE32-E72D297353CC}">
              <c16:uniqueId val="{0000000B-0125-D143-A43C-A22F1282B5F1}"/>
            </c:ext>
          </c:extLst>
        </c:ser>
        <c:dLbls>
          <c:showLegendKey val="0"/>
          <c:showVal val="0"/>
          <c:showCatName val="0"/>
          <c:showSerName val="0"/>
          <c:showPercent val="0"/>
          <c:showBubbleSize val="0"/>
        </c:dLbls>
        <c:smooth val="0"/>
        <c:axId val="885272827"/>
        <c:axId val="1159022499"/>
      </c:lineChart>
      <c:catAx>
        <c:axId val="885272827"/>
        <c:scaling>
          <c:orientation val="minMax"/>
        </c:scaling>
        <c:delete val="0"/>
        <c:axPos val="b"/>
        <c:title>
          <c:tx>
            <c:rich>
              <a:bodyPr/>
              <a:lstStyle/>
              <a:p>
                <a:pPr lvl="0">
                  <a:defRPr sz="900" b="1" i="0">
                    <a:solidFill>
                      <a:srgbClr val="000000"/>
                    </a:solidFill>
                    <a:latin typeface="+mn-lt"/>
                  </a:defRPr>
                </a:pPr>
                <a:r>
                  <a:rPr lang="de-CH" sz="900" b="1" i="0">
                    <a:solidFill>
                      <a:srgbClr val="000000"/>
                    </a:solidFill>
                    <a:latin typeface="+mn-lt"/>
                  </a:rPr>
                  <a:t>food groups</a:t>
                </a:r>
              </a:p>
            </c:rich>
          </c:tx>
          <c:overlay val="0"/>
        </c:title>
        <c:numFmt formatCode="General" sourceLinked="1"/>
        <c:majorTickMark val="out"/>
        <c:minorTickMark val="none"/>
        <c:tickLblPos val="nextTo"/>
        <c:txPr>
          <a:bodyPr/>
          <a:lstStyle/>
          <a:p>
            <a:pPr lvl="0">
              <a:defRPr sz="900" b="0" i="0">
                <a:solidFill>
                  <a:srgbClr val="000000"/>
                </a:solidFill>
                <a:latin typeface="+mn-lt"/>
              </a:defRPr>
            </a:pPr>
            <a:endParaRPr lang="de-DE"/>
          </a:p>
        </c:txPr>
        <c:crossAx val="1159022499"/>
        <c:crosses val="autoZero"/>
        <c:auto val="1"/>
        <c:lblAlgn val="ctr"/>
        <c:lblOffset val="100"/>
        <c:noMultiLvlLbl val="1"/>
      </c:catAx>
      <c:valAx>
        <c:axId val="1159022499"/>
        <c:scaling>
          <c:orientation val="minMax"/>
          <c:max val="700"/>
        </c:scaling>
        <c:delete val="0"/>
        <c:axPos val="l"/>
        <c:title>
          <c:tx>
            <c:rich>
              <a:bodyPr/>
              <a:lstStyle/>
              <a:p>
                <a:pPr lvl="0">
                  <a:defRPr sz="900" b="1" i="0">
                    <a:solidFill>
                      <a:srgbClr val="000000"/>
                    </a:solidFill>
                    <a:latin typeface="+mn-lt"/>
                  </a:defRPr>
                </a:pPr>
                <a:r>
                  <a:rPr lang="de-CH" sz="900" b="1" i="0">
                    <a:solidFill>
                      <a:srgbClr val="000000"/>
                    </a:solidFill>
                    <a:latin typeface="+mn-lt"/>
                  </a:rPr>
                  <a:t>macronutrient intake g/day</a:t>
                </a: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de-DE"/>
          </a:p>
        </c:txPr>
        <c:crossAx val="885272827"/>
        <c:crosses val="autoZero"/>
        <c:crossBetween val="between"/>
      </c:valAx>
    </c:plotArea>
    <c:legend>
      <c:legendPos val="b"/>
      <c:overlay val="0"/>
      <c:txPr>
        <a:bodyPr/>
        <a:lstStyle/>
        <a:p>
          <a:pPr lvl="0">
            <a:defRPr sz="900" b="0" i="0">
              <a:solidFill>
                <a:srgbClr val="1A1A1A"/>
              </a:solidFill>
              <a:latin typeface="+mn-lt"/>
            </a:defRPr>
          </a:pPr>
          <a:endParaRPr lang="de-DE"/>
        </a:p>
      </c:txPr>
    </c:legend>
    <c:plotVisOnly val="1"/>
    <c:dispBlanksAs val="zero"/>
    <c:showDLblsOverMax val="1"/>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191976</xdr:rowOff>
    </xdr:from>
    <xdr:ext cx="10566105" cy="5650608"/>
    <xdr:graphicFrame macro="">
      <xdr:nvGraphicFramePr>
        <xdr:cNvPr id="1249034939" name="Chart 1" title="Diagramm">
          <a:extLst>
            <a:ext uri="{FF2B5EF4-FFF2-40B4-BE49-F238E27FC236}">
              <a16:creationId xmlns:a16="http://schemas.microsoft.com/office/drawing/2014/main" id="{00000000-0008-0000-0000-0000BBC272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V523">
  <tableColumns count="22">
    <tableColumn id="1" xr3:uid="{00000000-0010-0000-0000-000001000000}" name="Kitchen ID"/>
    <tableColumn id="2" xr3:uid="{00000000-0010-0000-0000-000002000000}" name="Year"/>
    <tableColumn id="3" xr3:uid="{00000000-0010-0000-0000-000003000000}" name="Month"/>
    <tableColumn id="4" xr3:uid="{00000000-0010-0000-0000-000004000000}" name="Supplier"/>
    <tableColumn id="5" xr3:uid="{00000000-0010-0000-0000-000005000000}" name="Eaternity Product ID"/>
    <tableColumn id="6" xr3:uid="{00000000-0010-0000-0000-000006000000}" name="Eaternity Product Name (de)"/>
    <tableColumn id="7" xr3:uid="{00000000-0010-0000-0000-000007000000}" name="Total Weight [kg]"/>
    <tableColumn id="8" xr3:uid="{00000000-0010-0000-0000-000008000000}" name="Total CO2 [kg]"/>
    <tableColumn id="9" xr3:uid="{00000000-0010-0000-0000-000009000000}" name="Total Energy [kJ]"/>
    <tableColumn id="10" xr3:uid="{00000000-0010-0000-0000-00000A000000}" name="Transport CO2 [kg]" dataDxfId="5"/>
    <tableColumn id="11" xr3:uid="{00000000-0010-0000-0000-00000B000000}" name="Transport (air) CO2 [kg]" dataDxfId="4"/>
    <tableColumn id="12" xr3:uid="{00000000-0010-0000-0000-00000C000000}" name="Transport (ground) CO2 [kg]" dataDxfId="3"/>
    <tableColumn id="13" xr3:uid="{00000000-0010-0000-0000-00000D000000}" name="Transport (sea) CO2 [kg]" dataDxfId="6"/>
    <tableColumn id="14" xr3:uid="{00000000-0010-0000-0000-00000E000000}" name="Production CO2 [kg]"/>
    <tableColumn id="15" xr3:uid="{00000000-0010-0000-0000-00000F000000}" name="Greenhouse CO2 [kg]"/>
    <tableColumn id="16" xr3:uid="{00000000-0010-0000-0000-000010000000}" name="Organic CO2 [kg]"/>
    <tableColumn id="17" xr3:uid="{00000000-0010-0000-0000-000011000000}" name="Conservation CO2 [kg]"/>
    <tableColumn id="18" xr3:uid="{00000000-0010-0000-0000-000012000000}" name="Conservation (frozen) CO2 [kg]"/>
    <tableColumn id="19" xr3:uid="{00000000-0010-0000-0000-000013000000}" name="Food Unit"/>
    <tableColumn id="20" xr3:uid="{00000000-0010-0000-0000-000014000000}" name="Food Unit CO2 Rating"/>
    <tableColumn id="21" xr3:uid="{00000000-0010-0000-0000-000015000000}" name="Water Scarcity"/>
    <tableColumn id="22" xr3:uid="{00000000-0010-0000-0000-000016000000}" name="Tag"/>
  </tableColumns>
  <tableStyleInfo name="supply-data_2023-05-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J523">
  <tableColumns count="10">
    <tableColumn id="1" xr3:uid="{00000000-0010-0000-0100-000001000000}" name="index"/>
    <tableColumn id="2" xr3:uid="{00000000-0010-0000-0100-000002000000}" name="Year"/>
    <tableColumn id="3" xr3:uid="{00000000-0010-0000-0100-000003000000}" name="Month"/>
    <tableColumn id="4" xr3:uid="{00000000-0010-0000-0100-000004000000}" name="Supplier"/>
    <tableColumn id="5" xr3:uid="{00000000-0010-0000-0100-000005000000}" name="Eaternity Product ID"/>
    <tableColumn id="6" xr3:uid="{00000000-0010-0000-0100-000006000000}" name="Eaternity Product Name (de)"/>
    <tableColumn id="7" xr3:uid="{00000000-0010-0000-0100-000007000000}" name="Total Weight [kg]" dataDxfId="2">
      <calculatedColumnFormula>VLOOKUP(Table_2[[#This Row],[Eaternity Product ID]],'supply-data_2023-05'!E:I,3,FALSE)</calculatedColumnFormula>
    </tableColumn>
    <tableColumn id="8" xr3:uid="{00000000-0010-0000-0100-000008000000}" name="Total Energy [kJ]" dataDxfId="1">
      <calculatedColumnFormula>VLOOKUP(Table_2[[#This Row],[Eaternity Product ID]],'supply-data_2023-05'!E:I,5,FALSE)</calculatedColumnFormula>
    </tableColumn>
    <tableColumn id="9" xr3:uid="{00000000-0010-0000-0100-000009000000}" name="Tags"/>
    <tableColumn id="10" xr3:uid="{00000000-0010-0000-0100-00000A000000}" name="PHD categories"/>
  </tableColumns>
  <tableStyleInfo name="category-mapp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Q1000"/>
  <sheetViews>
    <sheetView tabSelected="1" workbookViewId="0">
      <selection activeCell="O40" sqref="O40"/>
    </sheetView>
  </sheetViews>
  <sheetFormatPr baseColWidth="10" defaultColWidth="11.1640625" defaultRowHeight="15" customHeight="1"/>
  <cols>
    <col min="1" max="15" width="10.5" customWidth="1"/>
    <col min="16" max="17" width="20.83203125" customWidth="1"/>
    <col min="18" max="26" width="10.5" customWidth="1"/>
  </cols>
  <sheetData>
    <row r="1" spans="16:17" ht="15.75" customHeight="1"/>
    <row r="2" spans="16:17" ht="15.75" customHeight="1"/>
    <row r="3" spans="16:17" ht="15.75" customHeight="1">
      <c r="P3" s="1" t="s">
        <v>0</v>
      </c>
      <c r="Q3" s="2" t="s">
        <v>1</v>
      </c>
    </row>
    <row r="4" spans="16:17" ht="15.75" customHeight="1">
      <c r="P4" s="3" t="s">
        <v>2</v>
      </c>
      <c r="Q4" s="4">
        <f>calculation!L35</f>
        <v>0.28813383277405091</v>
      </c>
    </row>
    <row r="5" spans="16:17" ht="15.75" customHeight="1">
      <c r="P5" s="3" t="s">
        <v>3</v>
      </c>
      <c r="Q5" s="5" t="str">
        <f>calculation!L36</f>
        <v/>
      </c>
    </row>
    <row r="6" spans="16:17" ht="15.75" customHeight="1">
      <c r="P6" s="3" t="s">
        <v>4</v>
      </c>
      <c r="Q6" s="5"/>
    </row>
    <row r="7" spans="16:17" ht="15.75" customHeight="1">
      <c r="P7" s="3" t="s">
        <v>5</v>
      </c>
      <c r="Q7" s="5">
        <f>ABS(calculation!L38)</f>
        <v>0.27314809575209653</v>
      </c>
    </row>
    <row r="8" spans="16:17" ht="15.75" customHeight="1">
      <c r="P8" s="3" t="s">
        <v>6</v>
      </c>
      <c r="Q8" s="5">
        <f>calculation!L39</f>
        <v>0.54041285112420656</v>
      </c>
    </row>
    <row r="9" spans="16:17" ht="15.75" customHeight="1">
      <c r="P9" s="3" t="s">
        <v>7</v>
      </c>
      <c r="Q9" s="5">
        <f>calculation!L40</f>
        <v>6.2183824011203779</v>
      </c>
    </row>
    <row r="10" spans="16:17" ht="15.75" customHeight="1">
      <c r="P10" s="3" t="s">
        <v>8</v>
      </c>
      <c r="Q10" s="5">
        <f>calculation!L41</f>
        <v>1.0365050823771793</v>
      </c>
    </row>
    <row r="11" spans="16:17" ht="15.75" customHeight="1">
      <c r="P11" s="3" t="s">
        <v>9</v>
      </c>
      <c r="Q11" s="5">
        <f>calculation!L42</f>
        <v>1.3598203223535001</v>
      </c>
    </row>
    <row r="12" spans="16:17" ht="15.75" customHeight="1">
      <c r="P12" s="3" t="s">
        <v>10</v>
      </c>
      <c r="Q12" s="5" t="str">
        <f>calculation!L43</f>
        <v/>
      </c>
    </row>
    <row r="13" spans="16:17" ht="15.75" customHeight="1">
      <c r="P13" s="3" t="s">
        <v>11</v>
      </c>
      <c r="Q13" s="5" t="str">
        <f>calculation!L44</f>
        <v/>
      </c>
    </row>
    <row r="14" spans="16:17" ht="15.75" customHeight="1">
      <c r="P14" s="3" t="s">
        <v>12</v>
      </c>
      <c r="Q14" s="5" t="str">
        <f>calculation!L45</f>
        <v/>
      </c>
    </row>
    <row r="15" spans="16:17" ht="15.75" customHeight="1">
      <c r="P15" s="3" t="s">
        <v>13</v>
      </c>
      <c r="Q15" s="5" t="str">
        <f>calculation!L46</f>
        <v/>
      </c>
    </row>
    <row r="16" spans="16:17" ht="15.75" customHeight="1">
      <c r="P16" s="6" t="s">
        <v>14</v>
      </c>
      <c r="Q16" s="7" t="str">
        <f>calculation!L47</f>
        <v/>
      </c>
    </row>
    <row r="17" spans="16:17" ht="15.75" customHeight="1">
      <c r="P17" s="8" t="s">
        <v>15</v>
      </c>
      <c r="Q17" s="9">
        <f>SUM(Q4:Q16)/13</f>
        <v>0.74741558350010862</v>
      </c>
    </row>
    <row r="18" spans="16:17" ht="15.75" customHeight="1"/>
    <row r="19" spans="16:17" ht="15.75" customHeight="1"/>
    <row r="20" spans="16:17" ht="15.75" customHeight="1"/>
    <row r="21" spans="16:17" ht="15.75" customHeight="1"/>
    <row r="22" spans="16:17" ht="15.75" customHeight="1"/>
    <row r="23" spans="16:17" ht="15.75" customHeight="1"/>
    <row r="24" spans="16:17" ht="15.75" customHeight="1"/>
    <row r="25" spans="16:17" ht="15.75" customHeight="1"/>
    <row r="26" spans="16:17" ht="15.75" customHeight="1"/>
    <row r="27" spans="16:17" ht="15.75" customHeight="1"/>
    <row r="28" spans="16:17" ht="15.75" customHeight="1"/>
    <row r="29" spans="16:17" ht="15.75" customHeight="1"/>
    <row r="30" spans="16:17" ht="15.75" customHeight="1"/>
    <row r="31" spans="16:17" ht="15.75" customHeight="1"/>
    <row r="32" spans="16: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F89" sqref="F89"/>
    </sheetView>
  </sheetViews>
  <sheetFormatPr baseColWidth="10" defaultColWidth="11.1640625" defaultRowHeight="15" customHeight="1"/>
  <cols>
    <col min="1" max="3" width="8.83203125" customWidth="1"/>
    <col min="4" max="4" width="27" customWidth="1"/>
    <col min="5" max="5" width="8.83203125" customWidth="1"/>
    <col min="6" max="6" width="33.6640625" customWidth="1"/>
    <col min="7" max="9" width="8.83203125" customWidth="1"/>
    <col min="10" max="26" width="10.5" customWidth="1"/>
  </cols>
  <sheetData>
    <row r="1" spans="1:26" ht="15.75" customHeight="1">
      <c r="A1" s="10" t="s">
        <v>16</v>
      </c>
      <c r="B1" s="10" t="s">
        <v>17</v>
      </c>
      <c r="C1" s="10" t="s">
        <v>18</v>
      </c>
      <c r="D1" s="10" t="s">
        <v>19</v>
      </c>
      <c r="E1" s="10" t="s">
        <v>20</v>
      </c>
      <c r="F1" s="10" t="s">
        <v>21</v>
      </c>
      <c r="G1" s="10" t="s">
        <v>22</v>
      </c>
      <c r="H1" s="10" t="s">
        <v>23</v>
      </c>
      <c r="I1" s="10" t="s">
        <v>24</v>
      </c>
      <c r="J1" s="10" t="s">
        <v>25</v>
      </c>
      <c r="K1" s="10" t="s">
        <v>26</v>
      </c>
      <c r="L1" s="10" t="s">
        <v>27</v>
      </c>
      <c r="M1" s="10" t="s">
        <v>28</v>
      </c>
      <c r="N1" s="10" t="s">
        <v>29</v>
      </c>
      <c r="O1" s="10" t="s">
        <v>30</v>
      </c>
      <c r="P1" s="10" t="s">
        <v>31</v>
      </c>
      <c r="Q1" s="10" t="s">
        <v>32</v>
      </c>
      <c r="R1" s="10" t="s">
        <v>33</v>
      </c>
      <c r="S1" s="10" t="s">
        <v>34</v>
      </c>
      <c r="T1" s="10" t="s">
        <v>35</v>
      </c>
      <c r="U1" s="10" t="s">
        <v>36</v>
      </c>
      <c r="V1" s="10" t="s">
        <v>37</v>
      </c>
      <c r="W1" s="11"/>
      <c r="X1" s="11"/>
      <c r="Y1" s="11"/>
      <c r="Z1" s="11"/>
    </row>
    <row r="2" spans="1:26" ht="15.75" customHeight="1">
      <c r="A2" s="12"/>
      <c r="B2" s="12">
        <v>2023</v>
      </c>
      <c r="C2" s="12">
        <v>5</v>
      </c>
      <c r="D2" s="12" t="s">
        <v>38</v>
      </c>
      <c r="E2" s="12">
        <v>1583</v>
      </c>
      <c r="F2" s="12" t="s">
        <v>39</v>
      </c>
      <c r="G2" s="12">
        <v>2.1099188914020761</v>
      </c>
      <c r="H2" s="12">
        <v>6.8572363970567469</v>
      </c>
      <c r="I2" s="12">
        <v>14052.059816737827</v>
      </c>
      <c r="J2" s="12"/>
      <c r="K2" s="12"/>
      <c r="L2" s="12"/>
      <c r="M2" s="12"/>
      <c r="N2" s="12"/>
      <c r="O2" s="12"/>
      <c r="P2" s="12"/>
      <c r="Q2" s="12"/>
      <c r="R2" s="12"/>
      <c r="S2" s="12">
        <v>41.066689059878541</v>
      </c>
      <c r="T2" s="12" t="s">
        <v>40</v>
      </c>
      <c r="U2" s="12" t="s">
        <v>41</v>
      </c>
      <c r="V2" s="12" t="s">
        <v>42</v>
      </c>
    </row>
    <row r="3" spans="1:26" ht="15.75" customHeight="1">
      <c r="A3" s="12"/>
      <c r="B3" s="12">
        <v>2023</v>
      </c>
      <c r="C3" s="12">
        <v>5</v>
      </c>
      <c r="D3" s="12" t="s">
        <v>38</v>
      </c>
      <c r="E3" s="12">
        <v>1582</v>
      </c>
      <c r="F3" s="12" t="s">
        <v>43</v>
      </c>
      <c r="G3" s="12">
        <v>370.78585718059867</v>
      </c>
      <c r="H3" s="12">
        <v>75.640423927525319</v>
      </c>
      <c r="I3" s="12">
        <v>0</v>
      </c>
      <c r="J3" s="12"/>
      <c r="K3" s="12"/>
      <c r="L3" s="12"/>
      <c r="M3" s="12"/>
      <c r="N3" s="12"/>
      <c r="O3" s="12"/>
      <c r="P3" s="12"/>
      <c r="Q3" s="12"/>
      <c r="R3" s="12"/>
      <c r="S3" s="12">
        <v>157.46924221236145</v>
      </c>
      <c r="T3" s="12" t="s">
        <v>44</v>
      </c>
      <c r="U3" s="12"/>
      <c r="V3" s="12" t="s">
        <v>45</v>
      </c>
    </row>
    <row r="4" spans="1:26" ht="15.75" customHeight="1">
      <c r="A4" s="12"/>
      <c r="B4" s="12">
        <v>2023</v>
      </c>
      <c r="C4" s="12">
        <v>5</v>
      </c>
      <c r="D4" s="12" t="s">
        <v>38</v>
      </c>
      <c r="E4" s="12">
        <v>1581</v>
      </c>
      <c r="F4" s="12" t="s">
        <v>46</v>
      </c>
      <c r="G4" s="12">
        <v>2.4463213715981327E-2</v>
      </c>
      <c r="H4" s="12">
        <v>0.13038349283646583</v>
      </c>
      <c r="I4" s="12">
        <v>235.09148381058054</v>
      </c>
      <c r="J4" s="12"/>
      <c r="K4" s="12"/>
      <c r="L4" s="12"/>
      <c r="M4" s="12"/>
      <c r="N4" s="12"/>
      <c r="O4" s="12"/>
      <c r="P4" s="12"/>
      <c r="Q4" s="12"/>
      <c r="R4" s="12"/>
      <c r="S4" s="12">
        <v>6.6050000322914784</v>
      </c>
      <c r="T4" s="12" t="s">
        <v>40</v>
      </c>
      <c r="U4" s="12"/>
      <c r="V4" s="12" t="s">
        <v>47</v>
      </c>
    </row>
    <row r="5" spans="1:26" ht="15.75" customHeight="1">
      <c r="A5" s="12"/>
      <c r="B5" s="12">
        <v>2023</v>
      </c>
      <c r="C5" s="12">
        <v>5</v>
      </c>
      <c r="D5" s="12" t="s">
        <v>38</v>
      </c>
      <c r="E5" s="12">
        <v>1580</v>
      </c>
      <c r="F5" s="12" t="s">
        <v>48</v>
      </c>
      <c r="G5" s="12">
        <v>1.4774363401427024</v>
      </c>
      <c r="H5" s="12">
        <v>7.8743753426337406</v>
      </c>
      <c r="I5" s="12">
        <v>14198.163228771373</v>
      </c>
      <c r="J5" s="12"/>
      <c r="K5" s="12"/>
      <c r="L5" s="12"/>
      <c r="M5" s="12"/>
      <c r="N5" s="12"/>
      <c r="O5" s="12"/>
      <c r="P5" s="12"/>
      <c r="Q5" s="12"/>
      <c r="R5" s="12"/>
      <c r="S5" s="12">
        <v>3.0101349574499254</v>
      </c>
      <c r="T5" s="12" t="s">
        <v>40</v>
      </c>
      <c r="U5" s="12"/>
      <c r="V5" s="12" t="s">
        <v>49</v>
      </c>
    </row>
    <row r="6" spans="1:26" ht="15.75" customHeight="1">
      <c r="A6" s="12"/>
      <c r="B6" s="12">
        <v>2023</v>
      </c>
      <c r="C6" s="12">
        <v>5</v>
      </c>
      <c r="D6" s="12" t="s">
        <v>38</v>
      </c>
      <c r="E6" s="12">
        <v>1216</v>
      </c>
      <c r="F6" s="12" t="s">
        <v>50</v>
      </c>
      <c r="G6" s="12">
        <v>1096.815706033947</v>
      </c>
      <c r="H6" s="12">
        <v>487.79251384110853</v>
      </c>
      <c r="I6" s="12">
        <v>1831682.3151370496</v>
      </c>
      <c r="J6" s="12"/>
      <c r="K6" s="12"/>
      <c r="L6" s="12"/>
      <c r="M6" s="12"/>
      <c r="N6" s="12"/>
      <c r="O6" s="12"/>
      <c r="P6" s="12"/>
      <c r="Q6" s="12">
        <v>10.803000000000001</v>
      </c>
      <c r="R6" s="12">
        <v>10.803000000000001</v>
      </c>
      <c r="S6" s="12">
        <v>1268.7513564831042</v>
      </c>
      <c r="T6" s="12" t="s">
        <v>44</v>
      </c>
      <c r="U6" s="12"/>
      <c r="V6" s="12" t="s">
        <v>51</v>
      </c>
    </row>
    <row r="7" spans="1:26" ht="15.75" customHeight="1">
      <c r="A7" s="12"/>
      <c r="B7" s="12">
        <v>2023</v>
      </c>
      <c r="C7" s="12">
        <v>5</v>
      </c>
      <c r="D7" s="12" t="s">
        <v>38</v>
      </c>
      <c r="E7" s="12">
        <v>1215</v>
      </c>
      <c r="F7" s="12" t="s">
        <v>52</v>
      </c>
      <c r="G7" s="12">
        <v>9.9589877033817782</v>
      </c>
      <c r="H7" s="12">
        <v>26.59044817244472</v>
      </c>
      <c r="I7" s="12">
        <v>18623.292034450842</v>
      </c>
      <c r="J7" s="12"/>
      <c r="K7" s="12"/>
      <c r="L7" s="12"/>
      <c r="M7" s="12"/>
      <c r="N7" s="12"/>
      <c r="O7" s="12"/>
      <c r="P7" s="12"/>
      <c r="Q7" s="12"/>
      <c r="R7" s="12"/>
      <c r="S7" s="12">
        <v>97.868458017514783</v>
      </c>
      <c r="T7" s="12" t="s">
        <v>40</v>
      </c>
      <c r="U7" s="12"/>
      <c r="V7" s="12" t="s">
        <v>53</v>
      </c>
    </row>
    <row r="8" spans="1:26" ht="15.75" customHeight="1">
      <c r="A8" s="12"/>
      <c r="B8" s="12">
        <v>2023</v>
      </c>
      <c r="C8" s="12">
        <v>5</v>
      </c>
      <c r="D8" s="12" t="s">
        <v>38</v>
      </c>
      <c r="E8" s="12">
        <v>1699</v>
      </c>
      <c r="F8" s="12" t="s">
        <v>54</v>
      </c>
      <c r="G8" s="12">
        <v>159.19018134193718</v>
      </c>
      <c r="H8" s="12">
        <v>1822.7289247091703</v>
      </c>
      <c r="I8" s="12">
        <v>920119.85354330705</v>
      </c>
      <c r="J8" s="12"/>
      <c r="K8" s="12"/>
      <c r="L8" s="12"/>
      <c r="M8" s="12"/>
      <c r="N8" s="12"/>
      <c r="O8" s="12"/>
      <c r="P8" s="12"/>
      <c r="Q8" s="12"/>
      <c r="R8" s="12"/>
      <c r="S8" s="12">
        <v>1545.8709112097624</v>
      </c>
      <c r="T8" s="12" t="s">
        <v>55</v>
      </c>
      <c r="U8" s="12"/>
      <c r="V8" s="12" t="s">
        <v>56</v>
      </c>
    </row>
    <row r="9" spans="1:26" ht="15.75" customHeight="1">
      <c r="A9" s="12"/>
      <c r="B9" s="12">
        <v>2023</v>
      </c>
      <c r="C9" s="12">
        <v>5</v>
      </c>
      <c r="D9" s="12" t="s">
        <v>38</v>
      </c>
      <c r="E9" s="12">
        <v>1214</v>
      </c>
      <c r="F9" s="12" t="s">
        <v>57</v>
      </c>
      <c r="G9" s="12">
        <v>29.977172076334622</v>
      </c>
      <c r="H9" s="12">
        <v>86.305994911451592</v>
      </c>
      <c r="I9" s="12">
        <v>434667.47680718434</v>
      </c>
      <c r="J9" s="12"/>
      <c r="K9" s="12"/>
      <c r="L9" s="12"/>
      <c r="M9" s="12"/>
      <c r="N9" s="12"/>
      <c r="O9" s="12"/>
      <c r="P9" s="12"/>
      <c r="Q9" s="12">
        <v>26.434000000000001</v>
      </c>
      <c r="R9" s="12"/>
      <c r="S9" s="12">
        <v>425.57756632754558</v>
      </c>
      <c r="T9" s="12" t="s">
        <v>58</v>
      </c>
      <c r="U9" s="12"/>
      <c r="V9" s="12" t="s">
        <v>53</v>
      </c>
    </row>
    <row r="10" spans="1:26" ht="15.75" customHeight="1">
      <c r="A10" s="12"/>
      <c r="B10" s="12">
        <v>2023</v>
      </c>
      <c r="C10" s="12">
        <v>5</v>
      </c>
      <c r="D10" s="12" t="s">
        <v>38</v>
      </c>
      <c r="E10" s="12">
        <v>1698</v>
      </c>
      <c r="F10" s="12" t="s">
        <v>59</v>
      </c>
      <c r="G10" s="12">
        <v>130.7511237348493</v>
      </c>
      <c r="H10" s="12">
        <v>1264.3625262036667</v>
      </c>
      <c r="I10" s="12">
        <v>1102231.1678591787</v>
      </c>
      <c r="J10" s="12"/>
      <c r="K10" s="12"/>
      <c r="L10" s="12"/>
      <c r="M10" s="12"/>
      <c r="N10" s="12"/>
      <c r="O10" s="12"/>
      <c r="P10" s="12"/>
      <c r="Q10" s="12"/>
      <c r="R10" s="12"/>
      <c r="S10" s="12">
        <v>2394.4693373152909</v>
      </c>
      <c r="T10" s="12" t="s">
        <v>40</v>
      </c>
      <c r="U10" s="12"/>
      <c r="V10" s="12" t="s">
        <v>56</v>
      </c>
    </row>
    <row r="11" spans="1:26" ht="15.75" customHeight="1">
      <c r="A11" s="12"/>
      <c r="B11" s="12">
        <v>2023</v>
      </c>
      <c r="C11" s="12">
        <v>5</v>
      </c>
      <c r="D11" s="12" t="s">
        <v>38</v>
      </c>
      <c r="E11" s="12">
        <v>1335</v>
      </c>
      <c r="F11" s="12" t="s">
        <v>60</v>
      </c>
      <c r="G11" s="12">
        <v>91.891806275697135</v>
      </c>
      <c r="H11" s="12">
        <v>78.10803533434256</v>
      </c>
      <c r="I11" s="12">
        <v>264648.40207400778</v>
      </c>
      <c r="J11" s="12"/>
      <c r="K11" s="12"/>
      <c r="L11" s="12"/>
      <c r="M11" s="12"/>
      <c r="N11" s="12"/>
      <c r="O11" s="12"/>
      <c r="P11" s="12"/>
      <c r="Q11" s="12"/>
      <c r="R11" s="12"/>
      <c r="S11" s="12">
        <v>281.43866293622915</v>
      </c>
      <c r="T11" s="12" t="s">
        <v>44</v>
      </c>
      <c r="U11" s="12"/>
      <c r="V11" s="12" t="s">
        <v>61</v>
      </c>
    </row>
    <row r="12" spans="1:26" ht="15.75" customHeight="1">
      <c r="A12" s="12"/>
      <c r="B12" s="12">
        <v>2023</v>
      </c>
      <c r="C12" s="12">
        <v>5</v>
      </c>
      <c r="D12" s="12" t="s">
        <v>38</v>
      </c>
      <c r="E12" s="12">
        <v>1697</v>
      </c>
      <c r="F12" s="12" t="s">
        <v>62</v>
      </c>
      <c r="G12" s="12">
        <v>471.92783882481763</v>
      </c>
      <c r="H12" s="12">
        <v>5375.2583631977895</v>
      </c>
      <c r="I12" s="12">
        <v>2727742.908407446</v>
      </c>
      <c r="J12" s="12"/>
      <c r="K12" s="12"/>
      <c r="L12" s="12"/>
      <c r="M12" s="12"/>
      <c r="N12" s="12"/>
      <c r="O12" s="12"/>
      <c r="P12" s="12"/>
      <c r="Q12" s="12"/>
      <c r="R12" s="12"/>
      <c r="S12" s="12">
        <v>168.15370753428996</v>
      </c>
      <c r="T12" s="12" t="s">
        <v>55</v>
      </c>
      <c r="U12" s="12"/>
      <c r="V12" s="12" t="s">
        <v>56</v>
      </c>
    </row>
    <row r="13" spans="1:26" ht="15.75" customHeight="1">
      <c r="A13" s="12"/>
      <c r="B13" s="12">
        <v>2023</v>
      </c>
      <c r="C13" s="12">
        <v>5</v>
      </c>
      <c r="D13" s="12" t="s">
        <v>38</v>
      </c>
      <c r="E13" s="12">
        <v>1334</v>
      </c>
      <c r="F13" s="12" t="s">
        <v>63</v>
      </c>
      <c r="G13" s="12">
        <v>513.39743272898113</v>
      </c>
      <c r="H13" s="12">
        <v>492.86175555303555</v>
      </c>
      <c r="I13" s="12">
        <v>7136230.1099396888</v>
      </c>
      <c r="J13" s="12"/>
      <c r="K13" s="12"/>
      <c r="L13" s="12"/>
      <c r="M13" s="12"/>
      <c r="N13" s="12"/>
      <c r="O13" s="12"/>
      <c r="P13" s="12"/>
      <c r="Q13" s="12"/>
      <c r="R13" s="12"/>
      <c r="S13" s="12">
        <v>1440.0825037514128</v>
      </c>
      <c r="T13" s="12" t="s">
        <v>58</v>
      </c>
      <c r="U13" s="12"/>
      <c r="V13" s="12" t="s">
        <v>64</v>
      </c>
    </row>
    <row r="14" spans="1:26" ht="15.75" customHeight="1">
      <c r="A14" s="12"/>
      <c r="B14" s="12">
        <v>2023</v>
      </c>
      <c r="C14" s="12">
        <v>5</v>
      </c>
      <c r="D14" s="12" t="s">
        <v>38</v>
      </c>
      <c r="E14" s="12">
        <v>1213</v>
      </c>
      <c r="F14" s="12" t="s">
        <v>65</v>
      </c>
      <c r="G14" s="12">
        <v>3.3588047616012369</v>
      </c>
      <c r="H14" s="12">
        <v>2.3125786647554225</v>
      </c>
      <c r="I14" s="12">
        <v>1981.7767314120858</v>
      </c>
      <c r="J14" s="12"/>
      <c r="K14" s="12"/>
      <c r="L14" s="12"/>
      <c r="M14" s="12"/>
      <c r="N14" s="12">
        <v>2.57</v>
      </c>
      <c r="O14" s="12">
        <v>2.57</v>
      </c>
      <c r="P14" s="12"/>
      <c r="Q14" s="12"/>
      <c r="R14" s="12"/>
      <c r="S14" s="12">
        <v>1.4263784788785052</v>
      </c>
      <c r="T14" s="12" t="s">
        <v>40</v>
      </c>
      <c r="U14" s="12"/>
      <c r="V14" s="12" t="s">
        <v>66</v>
      </c>
    </row>
    <row r="15" spans="1:26" ht="15.75" customHeight="1">
      <c r="A15" s="12"/>
      <c r="B15" s="12">
        <v>2023</v>
      </c>
      <c r="C15" s="12">
        <v>5</v>
      </c>
      <c r="D15" s="12" t="s">
        <v>38</v>
      </c>
      <c r="E15" s="12">
        <v>1332</v>
      </c>
      <c r="F15" s="12" t="s">
        <v>67</v>
      </c>
      <c r="G15" s="12">
        <v>380.06464669889834</v>
      </c>
      <c r="H15" s="12">
        <v>771.53041823435206</v>
      </c>
      <c r="I15" s="12">
        <v>3789241.2378585637</v>
      </c>
      <c r="J15" s="12"/>
      <c r="K15" s="12"/>
      <c r="L15" s="12"/>
      <c r="M15" s="12"/>
      <c r="N15" s="12"/>
      <c r="O15" s="12"/>
      <c r="P15" s="12"/>
      <c r="Q15" s="12"/>
      <c r="R15" s="12"/>
      <c r="S15" s="12">
        <v>694.75080633515768</v>
      </c>
      <c r="T15" s="12" t="s">
        <v>58</v>
      </c>
      <c r="U15" s="12"/>
      <c r="V15" s="12" t="s">
        <v>68</v>
      </c>
    </row>
    <row r="16" spans="1:26" ht="15.75" customHeight="1">
      <c r="A16" s="12"/>
      <c r="B16" s="12">
        <v>2023</v>
      </c>
      <c r="C16" s="12">
        <v>5</v>
      </c>
      <c r="D16" s="12" t="s">
        <v>38</v>
      </c>
      <c r="E16" s="12">
        <v>1695</v>
      </c>
      <c r="F16" s="12" t="s">
        <v>69</v>
      </c>
      <c r="G16" s="12">
        <v>571.31317534777588</v>
      </c>
      <c r="H16" s="12">
        <v>12214.675125575044</v>
      </c>
      <c r="I16" s="12">
        <v>2919410.3260271349</v>
      </c>
      <c r="J16" s="12"/>
      <c r="K16" s="12"/>
      <c r="L16" s="12"/>
      <c r="M16" s="12"/>
      <c r="N16" s="12"/>
      <c r="O16" s="12"/>
      <c r="P16" s="12"/>
      <c r="Q16" s="12"/>
      <c r="R16" s="12"/>
      <c r="S16" s="12">
        <v>309.25701799548517</v>
      </c>
      <c r="T16" s="12" t="s">
        <v>70</v>
      </c>
      <c r="U16" s="12"/>
      <c r="V16" s="12" t="s">
        <v>56</v>
      </c>
    </row>
    <row r="17" spans="1:22" ht="15.75" customHeight="1">
      <c r="A17" s="12"/>
      <c r="B17" s="12">
        <v>2023</v>
      </c>
      <c r="C17" s="12">
        <v>5</v>
      </c>
      <c r="D17" s="12" t="s">
        <v>38</v>
      </c>
      <c r="E17" s="12">
        <v>1210</v>
      </c>
      <c r="F17" s="12" t="s">
        <v>71</v>
      </c>
      <c r="G17" s="12">
        <v>0.18705854013461043</v>
      </c>
      <c r="H17" s="12">
        <v>0.24317610217499358</v>
      </c>
      <c r="I17" s="12">
        <v>2843.2898100460784</v>
      </c>
      <c r="J17" s="12"/>
      <c r="K17" s="12"/>
      <c r="L17" s="12"/>
      <c r="M17" s="12"/>
      <c r="N17" s="12"/>
      <c r="O17" s="12"/>
      <c r="P17" s="12"/>
      <c r="Q17" s="12"/>
      <c r="R17" s="12"/>
      <c r="S17" s="12">
        <v>1.7532136592305054</v>
      </c>
      <c r="T17" s="12" t="s">
        <v>58</v>
      </c>
      <c r="U17" s="12"/>
      <c r="V17" s="12" t="s">
        <v>72</v>
      </c>
    </row>
    <row r="18" spans="1:22" ht="15.75" customHeight="1">
      <c r="A18" s="12"/>
      <c r="B18" s="12">
        <v>2023</v>
      </c>
      <c r="C18" s="12">
        <v>5</v>
      </c>
      <c r="D18" s="12" t="s">
        <v>38</v>
      </c>
      <c r="E18" s="12">
        <v>1219</v>
      </c>
      <c r="F18" s="12" t="s">
        <v>73</v>
      </c>
      <c r="G18" s="12">
        <v>353.40027454554121</v>
      </c>
      <c r="H18" s="12">
        <v>174.7780930821325</v>
      </c>
      <c r="I18" s="12">
        <v>759811.42804704537</v>
      </c>
      <c r="J18" s="12"/>
      <c r="K18" s="12"/>
      <c r="L18" s="12"/>
      <c r="M18" s="12"/>
      <c r="N18" s="12"/>
      <c r="O18" s="12"/>
      <c r="P18" s="12"/>
      <c r="Q18" s="12">
        <v>33.779000000000003</v>
      </c>
      <c r="R18" s="12">
        <v>32.488</v>
      </c>
      <c r="S18" s="12">
        <v>289.16652779693788</v>
      </c>
      <c r="T18" s="12" t="s">
        <v>44</v>
      </c>
      <c r="U18" s="12"/>
      <c r="V18" s="12" t="s">
        <v>51</v>
      </c>
    </row>
    <row r="19" spans="1:22" ht="15.75" customHeight="1">
      <c r="A19" s="12"/>
      <c r="B19" s="12">
        <v>2023</v>
      </c>
      <c r="C19" s="12">
        <v>5</v>
      </c>
      <c r="D19" s="12" t="s">
        <v>38</v>
      </c>
      <c r="E19" s="12">
        <v>1218</v>
      </c>
      <c r="F19" s="12" t="s">
        <v>74</v>
      </c>
      <c r="G19" s="12">
        <v>602.82501773334855</v>
      </c>
      <c r="H19" s="12">
        <v>3857.8856538102909</v>
      </c>
      <c r="I19" s="12">
        <v>1422667.0418507026</v>
      </c>
      <c r="J19" s="12"/>
      <c r="K19" s="12"/>
      <c r="L19" s="12"/>
      <c r="M19" s="12"/>
      <c r="N19" s="12"/>
      <c r="O19" s="12"/>
      <c r="P19" s="12"/>
      <c r="Q19" s="12">
        <v>92.7</v>
      </c>
      <c r="R19" s="12">
        <v>92.7</v>
      </c>
      <c r="S19" s="12">
        <v>1043.7726413770549</v>
      </c>
      <c r="T19" s="12" t="s">
        <v>55</v>
      </c>
      <c r="U19" s="12"/>
      <c r="V19" s="12" t="s">
        <v>75</v>
      </c>
    </row>
    <row r="20" spans="1:22" ht="15.75" customHeight="1">
      <c r="A20" s="12"/>
      <c r="B20" s="12">
        <v>2023</v>
      </c>
      <c r="C20" s="12">
        <v>5</v>
      </c>
      <c r="D20" s="12" t="s">
        <v>38</v>
      </c>
      <c r="E20" s="12">
        <v>1231</v>
      </c>
      <c r="F20" s="12" t="s">
        <v>76</v>
      </c>
      <c r="G20" s="12">
        <v>707.67955953031935</v>
      </c>
      <c r="H20" s="12">
        <v>4680.6787436345894</v>
      </c>
      <c r="I20" s="12">
        <v>5378364.6524304273</v>
      </c>
      <c r="J20" s="12"/>
      <c r="K20" s="12"/>
      <c r="L20" s="12"/>
      <c r="M20" s="12"/>
      <c r="N20" s="12"/>
      <c r="O20" s="12"/>
      <c r="P20" s="12"/>
      <c r="Q20" s="12">
        <v>13.91</v>
      </c>
      <c r="R20" s="12">
        <v>13.91</v>
      </c>
      <c r="S20" s="12">
        <v>5811.5470045099346</v>
      </c>
      <c r="T20" s="12" t="s">
        <v>40</v>
      </c>
      <c r="U20" s="12"/>
      <c r="V20" s="12" t="s">
        <v>77</v>
      </c>
    </row>
    <row r="21" spans="1:22" ht="15.75" customHeight="1">
      <c r="A21" s="12"/>
      <c r="B21" s="12">
        <v>2023</v>
      </c>
      <c r="C21" s="12">
        <v>5</v>
      </c>
      <c r="D21" s="12" t="s">
        <v>38</v>
      </c>
      <c r="E21" s="12">
        <v>1593</v>
      </c>
      <c r="F21" s="12" t="s">
        <v>78</v>
      </c>
      <c r="G21" s="12">
        <v>78.830214098929574</v>
      </c>
      <c r="H21" s="12">
        <v>638.52346757407031</v>
      </c>
      <c r="I21" s="12">
        <v>1592367.8562085137</v>
      </c>
      <c r="J21" s="12"/>
      <c r="K21" s="12"/>
      <c r="L21" s="12"/>
      <c r="M21" s="12"/>
      <c r="N21" s="12"/>
      <c r="O21" s="12"/>
      <c r="P21" s="12"/>
      <c r="Q21" s="12"/>
      <c r="R21" s="12"/>
      <c r="S21" s="12">
        <v>173.65436553140557</v>
      </c>
      <c r="T21" s="12" t="s">
        <v>44</v>
      </c>
      <c r="U21" s="12"/>
      <c r="V21" s="12" t="s">
        <v>79</v>
      </c>
    </row>
    <row r="22" spans="1:22" ht="15.75" customHeight="1">
      <c r="A22" s="12"/>
      <c r="B22" s="12">
        <v>2023</v>
      </c>
      <c r="C22" s="12">
        <v>5</v>
      </c>
      <c r="D22" s="12" t="s">
        <v>38</v>
      </c>
      <c r="E22" s="12">
        <v>1591</v>
      </c>
      <c r="F22" s="12" t="s">
        <v>80</v>
      </c>
      <c r="G22" s="12">
        <v>20.772940734027109</v>
      </c>
      <c r="H22" s="12">
        <v>3.7390613800779908</v>
      </c>
      <c r="I22" s="12">
        <v>54009.645908470484</v>
      </c>
      <c r="J22" s="12"/>
      <c r="K22" s="12"/>
      <c r="L22" s="12"/>
      <c r="M22" s="12"/>
      <c r="N22" s="12"/>
      <c r="O22" s="12"/>
      <c r="P22" s="12"/>
      <c r="Q22" s="12"/>
      <c r="R22" s="12"/>
      <c r="S22" s="12">
        <v>24.762667564005973</v>
      </c>
      <c r="T22" s="12" t="s">
        <v>58</v>
      </c>
      <c r="U22" s="12"/>
      <c r="V22" s="12" t="s">
        <v>81</v>
      </c>
    </row>
    <row r="23" spans="1:22" ht="15.75" customHeight="1">
      <c r="A23" s="12"/>
      <c r="B23" s="12">
        <v>2023</v>
      </c>
      <c r="C23" s="12">
        <v>5</v>
      </c>
      <c r="D23" s="12" t="s">
        <v>38</v>
      </c>
      <c r="E23" s="12">
        <v>1228</v>
      </c>
      <c r="F23" s="12" t="s">
        <v>82</v>
      </c>
      <c r="G23" s="12">
        <v>135.32074471787479</v>
      </c>
      <c r="H23" s="12">
        <v>62.923642386367888</v>
      </c>
      <c r="I23" s="12">
        <v>309883.67845582444</v>
      </c>
      <c r="J23" s="12"/>
      <c r="K23" s="12"/>
      <c r="L23" s="12"/>
      <c r="M23" s="12"/>
      <c r="N23" s="12"/>
      <c r="O23" s="12"/>
      <c r="P23" s="12"/>
      <c r="Q23" s="12"/>
      <c r="R23" s="12"/>
      <c r="S23" s="12">
        <v>148.39453673639809</v>
      </c>
      <c r="T23" s="12" t="s">
        <v>58</v>
      </c>
      <c r="U23" s="12"/>
      <c r="V23" s="12" t="s">
        <v>83</v>
      </c>
    </row>
    <row r="24" spans="1:22" ht="15.75" customHeight="1">
      <c r="A24" s="12"/>
      <c r="B24" s="12">
        <v>2023</v>
      </c>
      <c r="C24" s="12">
        <v>5</v>
      </c>
      <c r="D24" s="12" t="s">
        <v>38</v>
      </c>
      <c r="E24" s="12">
        <v>1107</v>
      </c>
      <c r="F24" s="12" t="s">
        <v>84</v>
      </c>
      <c r="G24" s="12">
        <v>142.47461068867503</v>
      </c>
      <c r="H24" s="12">
        <v>45.449391663139323</v>
      </c>
      <c r="I24" s="12">
        <v>0</v>
      </c>
      <c r="J24" s="12"/>
      <c r="K24" s="12"/>
      <c r="L24" s="12"/>
      <c r="M24" s="12"/>
      <c r="N24" s="12"/>
      <c r="O24" s="12"/>
      <c r="P24" s="12"/>
      <c r="Q24" s="12"/>
      <c r="R24" s="12"/>
      <c r="S24" s="12">
        <v>305.99666376011191</v>
      </c>
      <c r="T24" s="12" t="s">
        <v>40</v>
      </c>
      <c r="U24" s="12"/>
      <c r="V24" s="12" t="s">
        <v>45</v>
      </c>
    </row>
    <row r="25" spans="1:22" ht="15.75" customHeight="1">
      <c r="A25" s="12"/>
      <c r="B25" s="12">
        <v>2023</v>
      </c>
      <c r="C25" s="12">
        <v>5</v>
      </c>
      <c r="D25" s="12" t="s">
        <v>38</v>
      </c>
      <c r="E25" s="12">
        <v>1106</v>
      </c>
      <c r="F25" s="12" t="s">
        <v>85</v>
      </c>
      <c r="G25" s="12">
        <v>105.85368456205785</v>
      </c>
      <c r="H25" s="12">
        <v>34.931819809759503</v>
      </c>
      <c r="I25" s="12">
        <v>200063.90022026707</v>
      </c>
      <c r="J25" s="12"/>
      <c r="K25" s="12"/>
      <c r="L25" s="12"/>
      <c r="M25" s="12"/>
      <c r="N25" s="12"/>
      <c r="O25" s="12"/>
      <c r="P25" s="12"/>
      <c r="Q25" s="12"/>
      <c r="R25" s="12"/>
      <c r="S25" s="12">
        <v>78.022212513109594</v>
      </c>
      <c r="T25" s="12" t="s">
        <v>58</v>
      </c>
      <c r="U25" s="12"/>
      <c r="V25" s="12" t="s">
        <v>86</v>
      </c>
    </row>
    <row r="26" spans="1:22" ht="15.75" customHeight="1">
      <c r="A26" s="12"/>
      <c r="B26" s="12">
        <v>2023</v>
      </c>
      <c r="C26" s="12">
        <v>5</v>
      </c>
      <c r="D26" s="12" t="s">
        <v>38</v>
      </c>
      <c r="E26" s="12">
        <v>2</v>
      </c>
      <c r="F26" s="12" t="s">
        <v>87</v>
      </c>
      <c r="G26" s="12">
        <v>921.30624671233977</v>
      </c>
      <c r="H26" s="12">
        <v>1814.9733011378696</v>
      </c>
      <c r="I26" s="12">
        <v>30679497.646853413</v>
      </c>
      <c r="J26" s="12"/>
      <c r="K26" s="12"/>
      <c r="L26" s="12"/>
      <c r="M26" s="12"/>
      <c r="N26" s="12"/>
      <c r="O26" s="12"/>
      <c r="P26" s="12"/>
      <c r="Q26" s="12"/>
      <c r="R26" s="12"/>
      <c r="S26" s="12">
        <v>27598.595664325047</v>
      </c>
      <c r="T26" s="12" t="s">
        <v>58</v>
      </c>
      <c r="U26" s="12"/>
      <c r="V26" s="12" t="s">
        <v>88</v>
      </c>
    </row>
    <row r="27" spans="1:22" ht="15.75" customHeight="1">
      <c r="A27" s="12"/>
      <c r="B27" s="12">
        <v>2023</v>
      </c>
      <c r="C27" s="12">
        <v>5</v>
      </c>
      <c r="D27" s="12" t="s">
        <v>38</v>
      </c>
      <c r="E27" s="12">
        <v>1105</v>
      </c>
      <c r="F27" s="12" t="s">
        <v>89</v>
      </c>
      <c r="G27" s="12">
        <v>20.078999708858952</v>
      </c>
      <c r="H27" s="12">
        <v>25.520428207893424</v>
      </c>
      <c r="I27" s="12">
        <v>43370.675407441857</v>
      </c>
      <c r="J27" s="12"/>
      <c r="K27" s="12"/>
      <c r="L27" s="12"/>
      <c r="M27" s="12"/>
      <c r="N27" s="12"/>
      <c r="O27" s="12"/>
      <c r="P27" s="12"/>
      <c r="Q27" s="12"/>
      <c r="R27" s="12"/>
      <c r="S27" s="12">
        <v>144.50154260210022</v>
      </c>
      <c r="T27" s="12" t="s">
        <v>40</v>
      </c>
      <c r="U27" s="12"/>
      <c r="V27" s="12" t="s">
        <v>86</v>
      </c>
    </row>
    <row r="28" spans="1:22" ht="15.75" customHeight="1">
      <c r="A28" s="12"/>
      <c r="B28" s="12">
        <v>2023</v>
      </c>
      <c r="C28" s="12">
        <v>5</v>
      </c>
      <c r="D28" s="12" t="s">
        <v>38</v>
      </c>
      <c r="E28" s="12">
        <v>1226</v>
      </c>
      <c r="F28" s="12" t="s">
        <v>90</v>
      </c>
      <c r="G28" s="12">
        <v>0.23272526180024089</v>
      </c>
      <c r="H28" s="12">
        <v>1.5429684857355972</v>
      </c>
      <c r="I28" s="12">
        <v>3490.8789270036132</v>
      </c>
      <c r="J28" s="12"/>
      <c r="K28" s="12"/>
      <c r="L28" s="12"/>
      <c r="M28" s="12"/>
      <c r="N28" s="12"/>
      <c r="O28" s="12"/>
      <c r="P28" s="12"/>
      <c r="Q28" s="12"/>
      <c r="R28" s="12"/>
      <c r="S28" s="12">
        <v>0.19234893843083795</v>
      </c>
      <c r="T28" s="12" t="s">
        <v>44</v>
      </c>
      <c r="U28" s="12"/>
      <c r="V28" s="12" t="s">
        <v>91</v>
      </c>
    </row>
    <row r="29" spans="1:22" ht="15.75" customHeight="1">
      <c r="A29" s="12"/>
      <c r="B29" s="12">
        <v>2023</v>
      </c>
      <c r="C29" s="12">
        <v>5</v>
      </c>
      <c r="D29" s="12" t="s">
        <v>38</v>
      </c>
      <c r="E29" s="12">
        <v>3</v>
      </c>
      <c r="F29" s="12" t="s">
        <v>92</v>
      </c>
      <c r="G29" s="12">
        <v>792.35566622314673</v>
      </c>
      <c r="H29" s="12">
        <v>3391.280755804557</v>
      </c>
      <c r="I29" s="12">
        <v>26385432.654955767</v>
      </c>
      <c r="J29" s="12"/>
      <c r="K29" s="12"/>
      <c r="L29" s="12"/>
      <c r="M29" s="12"/>
      <c r="N29" s="12"/>
      <c r="O29" s="12"/>
      <c r="P29" s="12"/>
      <c r="Q29" s="12"/>
      <c r="R29" s="12"/>
      <c r="S29" s="12">
        <v>4104.3885223972939</v>
      </c>
      <c r="T29" s="12" t="s">
        <v>58</v>
      </c>
      <c r="U29" s="12"/>
      <c r="V29" s="12" t="s">
        <v>88</v>
      </c>
    </row>
    <row r="30" spans="1:22" ht="15.75" customHeight="1">
      <c r="A30" s="12"/>
      <c r="B30" s="12">
        <v>2023</v>
      </c>
      <c r="C30" s="12">
        <v>5</v>
      </c>
      <c r="D30" s="12" t="s">
        <v>38</v>
      </c>
      <c r="E30" s="12">
        <v>1104</v>
      </c>
      <c r="F30" s="12" t="s">
        <v>93</v>
      </c>
      <c r="G30" s="12">
        <v>51.605712396777633</v>
      </c>
      <c r="H30" s="12">
        <v>18.061973958098246</v>
      </c>
      <c r="I30" s="12">
        <v>121273.65915839403</v>
      </c>
      <c r="J30" s="12"/>
      <c r="K30" s="12"/>
      <c r="L30" s="12"/>
      <c r="M30" s="12"/>
      <c r="N30" s="12"/>
      <c r="O30" s="12"/>
      <c r="P30" s="12"/>
      <c r="Q30" s="12"/>
      <c r="R30" s="12"/>
      <c r="S30" s="12">
        <v>53.459394748099477</v>
      </c>
      <c r="T30" s="12" t="s">
        <v>58</v>
      </c>
      <c r="U30" s="12"/>
      <c r="V30" s="12" t="s">
        <v>86</v>
      </c>
    </row>
    <row r="31" spans="1:22" ht="15.75" customHeight="1">
      <c r="A31" s="12"/>
      <c r="B31" s="12">
        <v>2023</v>
      </c>
      <c r="C31" s="12">
        <v>5</v>
      </c>
      <c r="D31" s="12" t="s">
        <v>38</v>
      </c>
      <c r="E31" s="12">
        <v>1225</v>
      </c>
      <c r="F31" s="12" t="s">
        <v>94</v>
      </c>
      <c r="G31" s="12">
        <v>2.8894163635979448</v>
      </c>
      <c r="H31" s="12">
        <v>24.877874890578305</v>
      </c>
      <c r="I31" s="12">
        <v>36406.646181334108</v>
      </c>
      <c r="J31" s="12"/>
      <c r="K31" s="12"/>
      <c r="L31" s="12"/>
      <c r="M31" s="12"/>
      <c r="N31" s="12"/>
      <c r="O31" s="12"/>
      <c r="P31" s="12"/>
      <c r="Q31" s="12"/>
      <c r="R31" s="12"/>
      <c r="S31" s="12">
        <v>190.83356972329463</v>
      </c>
      <c r="T31" s="12" t="s">
        <v>40</v>
      </c>
      <c r="U31" s="12"/>
      <c r="V31" s="12" t="s">
        <v>95</v>
      </c>
    </row>
    <row r="32" spans="1:22" ht="15.75" customHeight="1">
      <c r="A32" s="12"/>
      <c r="B32" s="12">
        <v>2023</v>
      </c>
      <c r="C32" s="12">
        <v>5</v>
      </c>
      <c r="D32" s="12" t="s">
        <v>38</v>
      </c>
      <c r="E32" s="12">
        <v>4</v>
      </c>
      <c r="F32" s="12" t="s">
        <v>96</v>
      </c>
      <c r="G32" s="12">
        <v>139.25877825984563</v>
      </c>
      <c r="H32" s="12">
        <v>374.60584415776259</v>
      </c>
      <c r="I32" s="12">
        <v>4637314.5413077399</v>
      </c>
      <c r="J32" s="12"/>
      <c r="K32" s="12"/>
      <c r="L32" s="12"/>
      <c r="M32" s="12"/>
      <c r="N32" s="12"/>
      <c r="O32" s="12"/>
      <c r="P32" s="12"/>
      <c r="Q32" s="12"/>
      <c r="R32" s="12"/>
      <c r="S32" s="12">
        <v>3497.6547015228243</v>
      </c>
      <c r="T32" s="12" t="s">
        <v>58</v>
      </c>
      <c r="U32" s="12"/>
      <c r="V32" s="12" t="s">
        <v>88</v>
      </c>
    </row>
    <row r="33" spans="1:22" ht="15.75" customHeight="1">
      <c r="A33" s="12"/>
      <c r="B33" s="12">
        <v>2023</v>
      </c>
      <c r="C33" s="12">
        <v>5</v>
      </c>
      <c r="D33" s="12" t="s">
        <v>38</v>
      </c>
      <c r="E33" s="12">
        <v>1102</v>
      </c>
      <c r="F33" s="12" t="s">
        <v>97</v>
      </c>
      <c r="G33" s="12">
        <v>3119.6867871005452</v>
      </c>
      <c r="H33" s="12">
        <v>1.3602070670934767</v>
      </c>
      <c r="I33" s="12">
        <v>0</v>
      </c>
      <c r="J33" s="12"/>
      <c r="K33" s="12"/>
      <c r="L33" s="12"/>
      <c r="M33" s="12"/>
      <c r="N33" s="12"/>
      <c r="O33" s="12"/>
      <c r="P33" s="12"/>
      <c r="Q33" s="12"/>
      <c r="R33" s="12"/>
      <c r="S33" s="12">
        <v>319.62908369197669</v>
      </c>
      <c r="T33" s="12" t="s">
        <v>58</v>
      </c>
      <c r="U33" s="12"/>
      <c r="V33" s="12" t="s">
        <v>45</v>
      </c>
    </row>
    <row r="34" spans="1:22" ht="15.75" customHeight="1">
      <c r="A34" s="12"/>
      <c r="B34" s="12">
        <v>2023</v>
      </c>
      <c r="C34" s="12">
        <v>5</v>
      </c>
      <c r="D34" s="12" t="s">
        <v>38</v>
      </c>
      <c r="E34" s="12">
        <v>5</v>
      </c>
      <c r="F34" s="12" t="s">
        <v>98</v>
      </c>
      <c r="G34" s="12">
        <v>7.1966170362934978</v>
      </c>
      <c r="H34" s="12">
        <v>9.499803866484049</v>
      </c>
      <c r="I34" s="12">
        <v>214466.21004431578</v>
      </c>
      <c r="J34" s="12"/>
      <c r="K34" s="12"/>
      <c r="L34" s="12"/>
      <c r="M34" s="12"/>
      <c r="N34" s="12"/>
      <c r="O34" s="12"/>
      <c r="P34" s="12"/>
      <c r="Q34" s="12"/>
      <c r="R34" s="12"/>
      <c r="S34" s="12">
        <v>70.543891228688452</v>
      </c>
      <c r="T34" s="12" t="s">
        <v>58</v>
      </c>
      <c r="U34" s="12"/>
      <c r="V34" s="12" t="s">
        <v>88</v>
      </c>
    </row>
    <row r="35" spans="1:22" ht="15.75" customHeight="1">
      <c r="A35" s="12"/>
      <c r="B35" s="12">
        <v>2023</v>
      </c>
      <c r="C35" s="12">
        <v>5</v>
      </c>
      <c r="D35" s="12" t="s">
        <v>38</v>
      </c>
      <c r="E35" s="12">
        <v>6</v>
      </c>
      <c r="F35" s="12" t="s">
        <v>99</v>
      </c>
      <c r="G35" s="12">
        <v>3616.417410381443</v>
      </c>
      <c r="H35" s="12">
        <v>0</v>
      </c>
      <c r="I35" s="12">
        <v>0</v>
      </c>
      <c r="J35" s="12"/>
      <c r="K35" s="12"/>
      <c r="L35" s="12"/>
      <c r="M35" s="12"/>
      <c r="N35" s="12"/>
      <c r="O35" s="12"/>
      <c r="P35" s="12"/>
      <c r="Q35" s="12"/>
      <c r="R35" s="12"/>
      <c r="S35" s="12">
        <v>13054.605305116553</v>
      </c>
      <c r="T35" s="12" t="s">
        <v>58</v>
      </c>
      <c r="U35" s="12"/>
      <c r="V35" s="12"/>
    </row>
    <row r="36" spans="1:22" ht="15.75" customHeight="1">
      <c r="A36" s="12"/>
      <c r="B36" s="12">
        <v>2023</v>
      </c>
      <c r="C36" s="12">
        <v>5</v>
      </c>
      <c r="D36" s="12" t="s">
        <v>38</v>
      </c>
      <c r="E36" s="12">
        <v>1101</v>
      </c>
      <c r="F36" s="12" t="s">
        <v>100</v>
      </c>
      <c r="G36" s="12">
        <v>4.878753559785394E-2</v>
      </c>
      <c r="H36" s="12">
        <v>6.6383040239702901E-2</v>
      </c>
      <c r="I36" s="12">
        <v>139.11565826811665</v>
      </c>
      <c r="J36" s="12"/>
      <c r="K36" s="12"/>
      <c r="L36" s="12"/>
      <c r="M36" s="12"/>
      <c r="N36" s="12"/>
      <c r="O36" s="12"/>
      <c r="P36" s="12"/>
      <c r="Q36" s="12"/>
      <c r="R36" s="12"/>
      <c r="S36" s="12">
        <v>5.1696623671852189E-2</v>
      </c>
      <c r="T36" s="12" t="s">
        <v>40</v>
      </c>
      <c r="U36" s="12" t="s">
        <v>41</v>
      </c>
      <c r="V36" s="12" t="s">
        <v>101</v>
      </c>
    </row>
    <row r="37" spans="1:22" ht="15.75" customHeight="1">
      <c r="A37" s="12"/>
      <c r="B37" s="12">
        <v>2023</v>
      </c>
      <c r="C37" s="12">
        <v>5</v>
      </c>
      <c r="D37" s="12" t="s">
        <v>38</v>
      </c>
      <c r="E37" s="12">
        <v>1221</v>
      </c>
      <c r="F37" s="12" t="s">
        <v>102</v>
      </c>
      <c r="G37" s="12">
        <v>269.11872260098693</v>
      </c>
      <c r="H37" s="12">
        <v>233.27649252795607</v>
      </c>
      <c r="I37" s="12">
        <v>505942.97322169517</v>
      </c>
      <c r="J37" s="12"/>
      <c r="K37" s="12"/>
      <c r="L37" s="12"/>
      <c r="M37" s="12"/>
      <c r="N37" s="12"/>
      <c r="O37" s="12"/>
      <c r="P37" s="12"/>
      <c r="Q37" s="12">
        <v>7.3360000000000003</v>
      </c>
      <c r="R37" s="12">
        <v>7.3360000000000003</v>
      </c>
      <c r="S37" s="12">
        <v>286.50727413019337</v>
      </c>
      <c r="T37" s="12" t="s">
        <v>44</v>
      </c>
      <c r="U37" s="12"/>
      <c r="V37" s="12" t="s">
        <v>51</v>
      </c>
    </row>
    <row r="38" spans="1:22" ht="15.75" customHeight="1">
      <c r="A38" s="12"/>
      <c r="B38" s="12">
        <v>2023</v>
      </c>
      <c r="C38" s="12">
        <v>5</v>
      </c>
      <c r="D38" s="12" t="s">
        <v>38</v>
      </c>
      <c r="E38" s="12">
        <v>800</v>
      </c>
      <c r="F38" s="12" t="s">
        <v>103</v>
      </c>
      <c r="G38" s="12">
        <v>8.5547879991190694</v>
      </c>
      <c r="H38" s="12">
        <v>80.243980673242334</v>
      </c>
      <c r="I38" s="12">
        <v>142009.62520337364</v>
      </c>
      <c r="J38" s="12"/>
      <c r="K38" s="12"/>
      <c r="L38" s="12"/>
      <c r="M38" s="12"/>
      <c r="N38" s="12"/>
      <c r="O38" s="12"/>
      <c r="P38" s="12"/>
      <c r="Q38" s="12"/>
      <c r="R38" s="12"/>
      <c r="S38" s="12">
        <v>763.99869418999197</v>
      </c>
      <c r="T38" s="12" t="s">
        <v>40</v>
      </c>
      <c r="U38" s="12"/>
      <c r="V38" s="12" t="s">
        <v>95</v>
      </c>
    </row>
    <row r="39" spans="1:22" ht="15.75" customHeight="1">
      <c r="A39" s="12"/>
      <c r="B39" s="12">
        <v>2023</v>
      </c>
      <c r="C39" s="12">
        <v>5</v>
      </c>
      <c r="D39" s="12" t="s">
        <v>38</v>
      </c>
      <c r="E39" s="12">
        <v>8</v>
      </c>
      <c r="F39" s="12" t="s">
        <v>104</v>
      </c>
      <c r="G39" s="12">
        <v>44.716881043586788</v>
      </c>
      <c r="H39" s="12">
        <v>119.39365206341131</v>
      </c>
      <c r="I39" s="12">
        <v>1660779.6476145377</v>
      </c>
      <c r="J39" s="12"/>
      <c r="K39" s="12"/>
      <c r="L39" s="12"/>
      <c r="M39" s="12"/>
      <c r="N39" s="12"/>
      <c r="O39" s="12"/>
      <c r="P39" s="12"/>
      <c r="Q39" s="12"/>
      <c r="R39" s="12"/>
      <c r="S39" s="12">
        <v>660.83468949769042</v>
      </c>
      <c r="T39" s="12" t="s">
        <v>58</v>
      </c>
      <c r="U39" s="12"/>
      <c r="V39" s="12" t="s">
        <v>88</v>
      </c>
    </row>
    <row r="40" spans="1:22" ht="15.75" customHeight="1">
      <c r="A40" s="12"/>
      <c r="B40" s="12">
        <v>2023</v>
      </c>
      <c r="C40" s="12">
        <v>5</v>
      </c>
      <c r="D40" s="12" t="s">
        <v>38</v>
      </c>
      <c r="E40" s="12">
        <v>801</v>
      </c>
      <c r="F40" s="12" t="s">
        <v>105</v>
      </c>
      <c r="G40" s="12">
        <v>925.42212044873588</v>
      </c>
      <c r="H40" s="12">
        <v>2470.8757198309959</v>
      </c>
      <c r="I40" s="12">
        <v>5450734.0199905727</v>
      </c>
      <c r="J40" s="12"/>
      <c r="K40" s="12"/>
      <c r="L40" s="12"/>
      <c r="M40" s="12"/>
      <c r="N40" s="12"/>
      <c r="O40" s="12"/>
      <c r="P40" s="12"/>
      <c r="Q40" s="12"/>
      <c r="R40" s="12"/>
      <c r="S40" s="12">
        <v>3518.6444951016151</v>
      </c>
      <c r="T40" s="12" t="s">
        <v>44</v>
      </c>
      <c r="U40" s="12"/>
      <c r="V40" s="12" t="s">
        <v>53</v>
      </c>
    </row>
    <row r="41" spans="1:22" ht="15.75" customHeight="1">
      <c r="A41" s="12"/>
      <c r="B41" s="12">
        <v>2023</v>
      </c>
      <c r="C41" s="12">
        <v>5</v>
      </c>
      <c r="D41" s="12" t="s">
        <v>38</v>
      </c>
      <c r="E41" s="12">
        <v>9</v>
      </c>
      <c r="F41" s="12" t="s">
        <v>106</v>
      </c>
      <c r="G41" s="12">
        <v>6.3627497459166323E-3</v>
      </c>
      <c r="H41" s="12">
        <v>2.6029430778749859E-2</v>
      </c>
      <c r="I41" s="12">
        <v>202.24867715088638</v>
      </c>
      <c r="J41" s="12"/>
      <c r="K41" s="12"/>
      <c r="L41" s="12"/>
      <c r="M41" s="12"/>
      <c r="N41" s="12"/>
      <c r="O41" s="12"/>
      <c r="P41" s="12"/>
      <c r="Q41" s="12"/>
      <c r="R41" s="12"/>
      <c r="S41" s="12">
        <v>6.3700170499327705E-2</v>
      </c>
      <c r="T41" s="12" t="s">
        <v>58</v>
      </c>
      <c r="U41" s="12"/>
      <c r="V41" s="12" t="s">
        <v>88</v>
      </c>
    </row>
    <row r="42" spans="1:22" ht="15.75" customHeight="1">
      <c r="A42" s="12"/>
      <c r="B42" s="12">
        <v>2023</v>
      </c>
      <c r="C42" s="12">
        <v>5</v>
      </c>
      <c r="D42" s="12" t="s">
        <v>38</v>
      </c>
      <c r="E42" s="12">
        <v>802</v>
      </c>
      <c r="F42" s="12" t="s">
        <v>107</v>
      </c>
      <c r="G42" s="12">
        <v>3.7049691638464249E-3</v>
      </c>
      <c r="H42" s="12">
        <v>2.4876221528683139E-2</v>
      </c>
      <c r="I42" s="12">
        <v>21.797921434835882</v>
      </c>
      <c r="J42" s="12"/>
      <c r="K42" s="12"/>
      <c r="L42" s="12"/>
      <c r="M42" s="12"/>
      <c r="N42" s="12"/>
      <c r="O42" s="12"/>
      <c r="P42" s="12"/>
      <c r="Q42" s="12">
        <v>2.3E-2</v>
      </c>
      <c r="R42" s="12"/>
      <c r="S42" s="12">
        <v>1.9818227474675116E-2</v>
      </c>
      <c r="T42" s="12" t="s">
        <v>40</v>
      </c>
      <c r="U42" s="12"/>
      <c r="V42" s="12" t="s">
        <v>77</v>
      </c>
    </row>
    <row r="43" spans="1:22" ht="15.75" customHeight="1">
      <c r="A43" s="12"/>
      <c r="B43" s="12">
        <v>2023</v>
      </c>
      <c r="C43" s="12">
        <v>5</v>
      </c>
      <c r="D43" s="12" t="s">
        <v>38</v>
      </c>
      <c r="E43" s="12">
        <v>803</v>
      </c>
      <c r="F43" s="12" t="s">
        <v>108</v>
      </c>
      <c r="G43" s="12">
        <v>110.07232404347067</v>
      </c>
      <c r="H43" s="12">
        <v>759.49723113975676</v>
      </c>
      <c r="I43" s="12">
        <v>1002756.7988905212</v>
      </c>
      <c r="J43" s="12"/>
      <c r="K43" s="12"/>
      <c r="L43" s="12"/>
      <c r="M43" s="12"/>
      <c r="N43" s="12"/>
      <c r="O43" s="12"/>
      <c r="P43" s="12"/>
      <c r="Q43" s="12"/>
      <c r="R43" s="12"/>
      <c r="S43" s="12">
        <v>242.80817277123694</v>
      </c>
      <c r="T43" s="12" t="s">
        <v>40</v>
      </c>
      <c r="U43" s="12"/>
      <c r="V43" s="12" t="s">
        <v>109</v>
      </c>
    </row>
    <row r="44" spans="1:22" ht="15.75" customHeight="1">
      <c r="A44" s="12"/>
      <c r="B44" s="12">
        <v>2023</v>
      </c>
      <c r="C44" s="12">
        <v>5</v>
      </c>
      <c r="D44" s="12" t="s">
        <v>38</v>
      </c>
      <c r="E44" s="12">
        <v>804</v>
      </c>
      <c r="F44" s="12" t="s">
        <v>110</v>
      </c>
      <c r="G44" s="12">
        <v>203.82556028929039</v>
      </c>
      <c r="H44" s="12">
        <v>2333.8065370587015</v>
      </c>
      <c r="I44" s="12">
        <v>896833.91364267748</v>
      </c>
      <c r="J44" s="12"/>
      <c r="K44" s="12"/>
      <c r="L44" s="12"/>
      <c r="M44" s="12"/>
      <c r="N44" s="12"/>
      <c r="O44" s="12"/>
      <c r="P44" s="12"/>
      <c r="Q44" s="12"/>
      <c r="R44" s="12"/>
      <c r="S44" s="12">
        <v>166.6076352303815</v>
      </c>
      <c r="T44" s="12" t="s">
        <v>55</v>
      </c>
      <c r="U44" s="12"/>
      <c r="V44" s="12" t="s">
        <v>111</v>
      </c>
    </row>
    <row r="45" spans="1:22" ht="15.75" customHeight="1">
      <c r="A45" s="12"/>
      <c r="B45" s="12">
        <v>2023</v>
      </c>
      <c r="C45" s="12">
        <v>5</v>
      </c>
      <c r="D45" s="12" t="s">
        <v>38</v>
      </c>
      <c r="E45" s="12">
        <v>805</v>
      </c>
      <c r="F45" s="12" t="s">
        <v>112</v>
      </c>
      <c r="G45" s="12">
        <v>12.37185906343697</v>
      </c>
      <c r="H45" s="12">
        <v>210.36921548321021</v>
      </c>
      <c r="I45" s="12">
        <v>53570.149744682079</v>
      </c>
      <c r="J45" s="12"/>
      <c r="K45" s="12"/>
      <c r="L45" s="12"/>
      <c r="M45" s="12"/>
      <c r="N45" s="12"/>
      <c r="O45" s="12"/>
      <c r="P45" s="12"/>
      <c r="Q45" s="12">
        <v>2.504</v>
      </c>
      <c r="R45" s="12"/>
      <c r="S45" s="12">
        <v>20.816650646036475</v>
      </c>
      <c r="T45" s="12" t="s">
        <v>70</v>
      </c>
      <c r="U45" s="12"/>
      <c r="V45" s="12" t="s">
        <v>113</v>
      </c>
    </row>
    <row r="46" spans="1:22" ht="15.75" customHeight="1">
      <c r="A46" s="12"/>
      <c r="B46" s="12">
        <v>2023</v>
      </c>
      <c r="C46" s="12">
        <v>5</v>
      </c>
      <c r="D46" s="12" t="s">
        <v>38</v>
      </c>
      <c r="E46" s="12">
        <v>806</v>
      </c>
      <c r="F46" s="12" t="s">
        <v>114</v>
      </c>
      <c r="G46" s="12">
        <v>4.3990156100002196</v>
      </c>
      <c r="H46" s="12">
        <v>124.0962303581062</v>
      </c>
      <c r="I46" s="12">
        <v>23578.723669601175</v>
      </c>
      <c r="J46" s="12"/>
      <c r="K46" s="12"/>
      <c r="L46" s="12"/>
      <c r="M46" s="12"/>
      <c r="N46" s="12"/>
      <c r="O46" s="12"/>
      <c r="P46" s="12"/>
      <c r="Q46" s="12"/>
      <c r="R46" s="12"/>
      <c r="S46" s="12">
        <v>182.98324054217792</v>
      </c>
      <c r="T46" s="12" t="s">
        <v>70</v>
      </c>
      <c r="U46" s="12" t="s">
        <v>41</v>
      </c>
      <c r="V46" s="12" t="s">
        <v>113</v>
      </c>
    </row>
    <row r="47" spans="1:22" ht="15.75" customHeight="1">
      <c r="A47" s="12"/>
      <c r="B47" s="12">
        <v>2023</v>
      </c>
      <c r="C47" s="12">
        <v>5</v>
      </c>
      <c r="D47" s="12" t="s">
        <v>38</v>
      </c>
      <c r="E47" s="12">
        <v>807</v>
      </c>
      <c r="F47" s="12" t="s">
        <v>115</v>
      </c>
      <c r="G47" s="12">
        <v>1192.1597407426989</v>
      </c>
      <c r="H47" s="12">
        <v>5209.7385053249045</v>
      </c>
      <c r="I47" s="12">
        <v>7904020.0015106462</v>
      </c>
      <c r="J47" s="12"/>
      <c r="K47" s="12"/>
      <c r="L47" s="12"/>
      <c r="M47" s="12"/>
      <c r="N47" s="12"/>
      <c r="O47" s="12"/>
      <c r="P47" s="12"/>
      <c r="Q47" s="12"/>
      <c r="R47" s="12"/>
      <c r="S47" s="12">
        <v>1129.0906544688141</v>
      </c>
      <c r="T47" s="12" t="s">
        <v>44</v>
      </c>
      <c r="U47" s="12"/>
      <c r="V47" s="12" t="s">
        <v>109</v>
      </c>
    </row>
    <row r="48" spans="1:22" ht="15.75" customHeight="1">
      <c r="A48" s="12"/>
      <c r="B48" s="12">
        <v>2023</v>
      </c>
      <c r="C48" s="12">
        <v>5</v>
      </c>
      <c r="D48" s="12" t="s">
        <v>38</v>
      </c>
      <c r="E48" s="12">
        <v>1108</v>
      </c>
      <c r="F48" s="12" t="s">
        <v>116</v>
      </c>
      <c r="G48" s="12">
        <v>155.50684376055295</v>
      </c>
      <c r="H48" s="12">
        <v>181.94284382172964</v>
      </c>
      <c r="I48" s="12">
        <v>219264.4085420717</v>
      </c>
      <c r="J48" s="12"/>
      <c r="K48" s="12"/>
      <c r="L48" s="12"/>
      <c r="M48" s="12"/>
      <c r="N48" s="12"/>
      <c r="O48" s="12"/>
      <c r="P48" s="12"/>
      <c r="Q48" s="12"/>
      <c r="R48" s="12"/>
      <c r="S48" s="12">
        <v>191.8357348469201</v>
      </c>
      <c r="T48" s="12" t="s">
        <v>40</v>
      </c>
      <c r="U48" s="12"/>
      <c r="V48" s="12" t="s">
        <v>117</v>
      </c>
    </row>
    <row r="49" spans="1:22" ht="15.75" customHeight="1">
      <c r="A49" s="12"/>
      <c r="B49" s="12">
        <v>2023</v>
      </c>
      <c r="C49" s="12">
        <v>5</v>
      </c>
      <c r="D49" s="12" t="s">
        <v>38</v>
      </c>
      <c r="E49" s="12">
        <v>809</v>
      </c>
      <c r="F49" s="12" t="s">
        <v>118</v>
      </c>
      <c r="G49" s="12">
        <v>96.678399970707318</v>
      </c>
      <c r="H49" s="12">
        <v>425.3850227233699</v>
      </c>
      <c r="I49" s="12">
        <v>677715.67744452227</v>
      </c>
      <c r="J49" s="12"/>
      <c r="K49" s="12"/>
      <c r="L49" s="12"/>
      <c r="M49" s="12"/>
      <c r="N49" s="12"/>
      <c r="O49" s="12"/>
      <c r="P49" s="12"/>
      <c r="Q49" s="12"/>
      <c r="R49" s="12"/>
      <c r="S49" s="12">
        <v>8451.0682311590208</v>
      </c>
      <c r="T49" s="12" t="s">
        <v>44</v>
      </c>
      <c r="U49" s="12"/>
      <c r="V49" s="12" t="s">
        <v>119</v>
      </c>
    </row>
    <row r="50" spans="1:22" ht="15.75" customHeight="1">
      <c r="A50" s="12"/>
      <c r="B50" s="12">
        <v>2023</v>
      </c>
      <c r="C50" s="12">
        <v>5</v>
      </c>
      <c r="D50" s="12" t="s">
        <v>38</v>
      </c>
      <c r="E50" s="12">
        <v>1242</v>
      </c>
      <c r="F50" s="12" t="s">
        <v>120</v>
      </c>
      <c r="G50" s="12">
        <v>9.6222603055216765E-2</v>
      </c>
      <c r="H50" s="12">
        <v>0.23093424733252027</v>
      </c>
      <c r="I50" s="12">
        <v>2762.5509337152735</v>
      </c>
      <c r="J50" s="12"/>
      <c r="K50" s="12"/>
      <c r="L50" s="12"/>
      <c r="M50" s="12"/>
      <c r="N50" s="12"/>
      <c r="O50" s="12"/>
      <c r="P50" s="12"/>
      <c r="Q50" s="12"/>
      <c r="R50" s="12"/>
      <c r="S50" s="12">
        <v>4.5171830066515177</v>
      </c>
      <c r="T50" s="12" t="s">
        <v>58</v>
      </c>
      <c r="U50" s="12" t="s">
        <v>41</v>
      </c>
      <c r="V50" s="12" t="s">
        <v>121</v>
      </c>
    </row>
    <row r="51" spans="1:22" ht="15.75" customHeight="1">
      <c r="A51" s="12"/>
      <c r="B51" s="12">
        <v>2023</v>
      </c>
      <c r="C51" s="12">
        <v>5</v>
      </c>
      <c r="D51" s="12" t="s">
        <v>38</v>
      </c>
      <c r="E51" s="12">
        <v>1000</v>
      </c>
      <c r="F51" s="12" t="s">
        <v>122</v>
      </c>
      <c r="G51" s="12">
        <v>4.4849869235232491</v>
      </c>
      <c r="H51" s="12">
        <v>1.7670198136589599</v>
      </c>
      <c r="I51" s="12">
        <v>5023.1853543460393</v>
      </c>
      <c r="J51" s="12"/>
      <c r="K51" s="12"/>
      <c r="L51" s="12"/>
      <c r="M51" s="12"/>
      <c r="N51" s="12"/>
      <c r="O51" s="12"/>
      <c r="P51" s="12"/>
      <c r="Q51" s="12">
        <v>7.86</v>
      </c>
      <c r="R51" s="12">
        <v>7.86</v>
      </c>
      <c r="S51" s="12">
        <v>25.535027036377958</v>
      </c>
      <c r="T51" s="12" t="s">
        <v>44</v>
      </c>
      <c r="U51" s="12"/>
      <c r="V51" s="12" t="s">
        <v>64</v>
      </c>
    </row>
    <row r="52" spans="1:22" ht="15.75" customHeight="1">
      <c r="A52" s="12"/>
      <c r="B52" s="12">
        <v>2023</v>
      </c>
      <c r="C52" s="12">
        <v>5</v>
      </c>
      <c r="D52" s="12" t="s">
        <v>38</v>
      </c>
      <c r="E52" s="12">
        <v>1240</v>
      </c>
      <c r="F52" s="12" t="s">
        <v>123</v>
      </c>
      <c r="G52" s="12">
        <v>220.45661663831382</v>
      </c>
      <c r="H52" s="12">
        <v>55.114154159578455</v>
      </c>
      <c r="I52" s="12">
        <v>130069.40381660516</v>
      </c>
      <c r="J52" s="12"/>
      <c r="K52" s="12"/>
      <c r="L52" s="12"/>
      <c r="M52" s="12"/>
      <c r="N52" s="12"/>
      <c r="O52" s="12"/>
      <c r="P52" s="12"/>
      <c r="Q52" s="12"/>
      <c r="R52" s="12"/>
      <c r="S52" s="12">
        <v>179.68128290685945</v>
      </c>
      <c r="T52" s="12" t="s">
        <v>58</v>
      </c>
      <c r="U52" s="12"/>
      <c r="V52" s="12" t="s">
        <v>66</v>
      </c>
    </row>
    <row r="53" spans="1:22" ht="15.75" customHeight="1">
      <c r="A53" s="12"/>
      <c r="B53" s="12">
        <v>2023</v>
      </c>
      <c r="C53" s="12">
        <v>5</v>
      </c>
      <c r="D53" s="12" t="s">
        <v>38</v>
      </c>
      <c r="E53" s="12">
        <v>1239</v>
      </c>
      <c r="F53" s="12" t="s">
        <v>124</v>
      </c>
      <c r="G53" s="12">
        <v>4.8790103966126819E-2</v>
      </c>
      <c r="H53" s="12">
        <v>8.0736005372519393E-3</v>
      </c>
      <c r="I53" s="12">
        <v>104.4108224875114</v>
      </c>
      <c r="J53" s="12"/>
      <c r="K53" s="12"/>
      <c r="L53" s="12"/>
      <c r="M53" s="12"/>
      <c r="N53" s="12"/>
      <c r="O53" s="12"/>
      <c r="P53" s="12"/>
      <c r="Q53" s="12"/>
      <c r="R53" s="12"/>
      <c r="S53" s="12">
        <v>0.64632307184022386</v>
      </c>
      <c r="T53" s="12" t="s">
        <v>58</v>
      </c>
      <c r="U53" s="12"/>
      <c r="V53" s="12" t="s">
        <v>125</v>
      </c>
    </row>
    <row r="54" spans="1:22" ht="15.75" customHeight="1">
      <c r="A54" s="12"/>
      <c r="B54" s="12">
        <v>2023</v>
      </c>
      <c r="C54" s="12">
        <v>5</v>
      </c>
      <c r="D54" s="12" t="s">
        <v>38</v>
      </c>
      <c r="E54" s="12">
        <v>1238</v>
      </c>
      <c r="F54" s="12" t="s">
        <v>126</v>
      </c>
      <c r="G54" s="12">
        <v>7.0569708419418005</v>
      </c>
      <c r="H54" s="12">
        <v>18.281091460981212</v>
      </c>
      <c r="I54" s="12">
        <v>158853.08166259126</v>
      </c>
      <c r="J54" s="12"/>
      <c r="K54" s="12"/>
      <c r="L54" s="12"/>
      <c r="M54" s="12"/>
      <c r="N54" s="12"/>
      <c r="O54" s="12"/>
      <c r="P54" s="12"/>
      <c r="Q54" s="12">
        <v>3.4820000000000002</v>
      </c>
      <c r="R54" s="12"/>
      <c r="S54" s="12">
        <v>33.914521039375458</v>
      </c>
      <c r="T54" s="12" t="s">
        <v>58</v>
      </c>
      <c r="U54" s="12"/>
      <c r="V54" s="12" t="s">
        <v>81</v>
      </c>
    </row>
    <row r="55" spans="1:22" ht="15.75" customHeight="1">
      <c r="A55" s="12"/>
      <c r="B55" s="12">
        <v>2023</v>
      </c>
      <c r="C55" s="12">
        <v>5</v>
      </c>
      <c r="D55" s="12" t="s">
        <v>38</v>
      </c>
      <c r="E55" s="12">
        <v>1598</v>
      </c>
      <c r="F55" s="12" t="s">
        <v>127</v>
      </c>
      <c r="G55" s="12">
        <v>71.151743854820154</v>
      </c>
      <c r="H55" s="12">
        <v>24.903110349187052</v>
      </c>
      <c r="I55" s="12">
        <v>98900.923958200015</v>
      </c>
      <c r="J55" s="12"/>
      <c r="K55" s="12"/>
      <c r="L55" s="12"/>
      <c r="M55" s="12"/>
      <c r="N55" s="12"/>
      <c r="O55" s="12"/>
      <c r="P55" s="12"/>
      <c r="Q55" s="12"/>
      <c r="R55" s="12"/>
      <c r="S55" s="12">
        <v>176.27932514168643</v>
      </c>
      <c r="T55" s="12" t="s">
        <v>58</v>
      </c>
      <c r="U55" s="12"/>
      <c r="V55" s="12" t="s">
        <v>64</v>
      </c>
    </row>
    <row r="56" spans="1:22" ht="15.75" customHeight="1">
      <c r="A56" s="12"/>
      <c r="B56" s="12">
        <v>2023</v>
      </c>
      <c r="C56" s="12">
        <v>5</v>
      </c>
      <c r="D56" s="12" t="s">
        <v>38</v>
      </c>
      <c r="E56" s="12">
        <v>1234</v>
      </c>
      <c r="F56" s="12" t="s">
        <v>128</v>
      </c>
      <c r="G56" s="12">
        <v>470.53374718172324</v>
      </c>
      <c r="H56" s="12">
        <v>139.7825885579596</v>
      </c>
      <c r="I56" s="12">
        <v>1242208.1877851088</v>
      </c>
      <c r="J56" s="12"/>
      <c r="K56" s="12"/>
      <c r="L56" s="12"/>
      <c r="M56" s="12"/>
      <c r="N56" s="12"/>
      <c r="O56" s="12"/>
      <c r="P56" s="12"/>
      <c r="Q56" s="12">
        <v>52.548999999999999</v>
      </c>
      <c r="R56" s="12">
        <v>41.779000000000003</v>
      </c>
      <c r="S56" s="12">
        <v>452.20917610357805</v>
      </c>
      <c r="T56" s="12" t="s">
        <v>58</v>
      </c>
      <c r="U56" s="12"/>
      <c r="V56" s="12" t="s">
        <v>125</v>
      </c>
    </row>
    <row r="57" spans="1:22" ht="15.75" customHeight="1">
      <c r="A57" s="12"/>
      <c r="B57" s="12">
        <v>2023</v>
      </c>
      <c r="C57" s="12">
        <v>5</v>
      </c>
      <c r="D57" s="12" t="s">
        <v>38</v>
      </c>
      <c r="E57" s="12">
        <v>1597</v>
      </c>
      <c r="F57" s="12" t="s">
        <v>129</v>
      </c>
      <c r="G57" s="12">
        <v>7.3527506847307516</v>
      </c>
      <c r="H57" s="12">
        <v>11.985163830588693</v>
      </c>
      <c r="I57" s="12">
        <v>42940.063998827594</v>
      </c>
      <c r="J57" s="12"/>
      <c r="K57" s="12"/>
      <c r="L57" s="12"/>
      <c r="M57" s="12"/>
      <c r="N57" s="12"/>
      <c r="O57" s="12"/>
      <c r="P57" s="12"/>
      <c r="Q57" s="12"/>
      <c r="R57" s="12"/>
      <c r="S57" s="12">
        <v>11.542773002973297</v>
      </c>
      <c r="T57" s="12" t="s">
        <v>44</v>
      </c>
      <c r="U57" s="12"/>
      <c r="V57" s="12" t="s">
        <v>83</v>
      </c>
    </row>
    <row r="58" spans="1:22" ht="15.75" customHeight="1">
      <c r="A58" s="12"/>
      <c r="B58" s="12">
        <v>2023</v>
      </c>
      <c r="C58" s="12">
        <v>5</v>
      </c>
      <c r="D58" s="12" t="s">
        <v>38</v>
      </c>
      <c r="E58" s="12">
        <v>1233</v>
      </c>
      <c r="F58" s="12" t="s">
        <v>130</v>
      </c>
      <c r="G58" s="12">
        <v>20.92829799513634</v>
      </c>
      <c r="H58" s="12">
        <v>15.979901850931039</v>
      </c>
      <c r="I58" s="12">
        <v>320202.73987020366</v>
      </c>
      <c r="J58" s="12"/>
      <c r="K58" s="12"/>
      <c r="L58" s="12"/>
      <c r="M58" s="12"/>
      <c r="N58" s="12"/>
      <c r="O58" s="12"/>
      <c r="P58" s="12"/>
      <c r="Q58" s="12">
        <v>2.0750000000000002</v>
      </c>
      <c r="R58" s="12">
        <v>2.0750000000000002</v>
      </c>
      <c r="S58" s="12">
        <v>2615.188951450747</v>
      </c>
      <c r="T58" s="12" t="s">
        <v>58</v>
      </c>
      <c r="U58" s="12"/>
      <c r="V58" s="12" t="s">
        <v>131</v>
      </c>
    </row>
    <row r="59" spans="1:22" ht="15.75" customHeight="1">
      <c r="A59" s="12"/>
      <c r="B59" s="12">
        <v>2023</v>
      </c>
      <c r="C59" s="12">
        <v>5</v>
      </c>
      <c r="D59" s="12" t="s">
        <v>38</v>
      </c>
      <c r="E59" s="12">
        <v>811</v>
      </c>
      <c r="F59" s="12" t="s">
        <v>132</v>
      </c>
      <c r="G59" s="12">
        <v>0.99982827872433788</v>
      </c>
      <c r="H59" s="12">
        <v>7.9086402113404022</v>
      </c>
      <c r="I59" s="12">
        <v>8688.5077421144961</v>
      </c>
      <c r="J59" s="12"/>
      <c r="K59" s="12"/>
      <c r="L59" s="12"/>
      <c r="M59" s="12"/>
      <c r="N59" s="12"/>
      <c r="O59" s="12"/>
      <c r="P59" s="12"/>
      <c r="Q59" s="12"/>
      <c r="R59" s="12"/>
      <c r="S59" s="12">
        <v>157.29533651411452</v>
      </c>
      <c r="T59" s="12" t="s">
        <v>40</v>
      </c>
      <c r="U59" s="12"/>
      <c r="V59" s="12" t="s">
        <v>111</v>
      </c>
    </row>
    <row r="60" spans="1:22" ht="15.75" customHeight="1">
      <c r="A60" s="12"/>
      <c r="B60" s="12">
        <v>2023</v>
      </c>
      <c r="C60" s="12">
        <v>5</v>
      </c>
      <c r="D60" s="12" t="s">
        <v>38</v>
      </c>
      <c r="E60" s="12">
        <v>812</v>
      </c>
      <c r="F60" s="12" t="s">
        <v>133</v>
      </c>
      <c r="G60" s="12">
        <v>1682.6265985704649</v>
      </c>
      <c r="H60" s="12">
        <v>7353.0781770829653</v>
      </c>
      <c r="I60" s="12">
        <v>16489740.275509335</v>
      </c>
      <c r="J60" s="12"/>
      <c r="K60" s="12"/>
      <c r="L60" s="12"/>
      <c r="M60" s="12"/>
      <c r="N60" s="12"/>
      <c r="O60" s="12"/>
      <c r="P60" s="12"/>
      <c r="Q60" s="12"/>
      <c r="R60" s="12"/>
      <c r="S60" s="12">
        <v>12104.026966116098</v>
      </c>
      <c r="T60" s="12" t="s">
        <v>44</v>
      </c>
      <c r="U60" s="12"/>
      <c r="V60" s="12" t="s">
        <v>111</v>
      </c>
    </row>
    <row r="61" spans="1:22" ht="15.75" customHeight="1">
      <c r="A61" s="12"/>
      <c r="B61" s="12">
        <v>2023</v>
      </c>
      <c r="C61" s="12">
        <v>5</v>
      </c>
      <c r="D61" s="12" t="s">
        <v>38</v>
      </c>
      <c r="E61" s="12">
        <v>819</v>
      </c>
      <c r="F61" s="12" t="s">
        <v>134</v>
      </c>
      <c r="G61" s="12">
        <v>1.5715147111098258</v>
      </c>
      <c r="H61" s="12">
        <v>9.4762337079922485</v>
      </c>
      <c r="I61" s="12">
        <v>26087.144204423108</v>
      </c>
      <c r="J61" s="12"/>
      <c r="K61" s="12"/>
      <c r="L61" s="12"/>
      <c r="M61" s="12"/>
      <c r="N61" s="12"/>
      <c r="O61" s="12"/>
      <c r="P61" s="12"/>
      <c r="Q61" s="12"/>
      <c r="R61" s="12"/>
      <c r="S61" s="12">
        <v>181.77551478759094</v>
      </c>
      <c r="T61" s="12" t="s">
        <v>44</v>
      </c>
      <c r="U61" s="12"/>
      <c r="V61" s="12" t="s">
        <v>111</v>
      </c>
    </row>
    <row r="62" spans="1:22" ht="15.75" customHeight="1">
      <c r="A62" s="12"/>
      <c r="B62" s="12">
        <v>2023</v>
      </c>
      <c r="C62" s="12">
        <v>5</v>
      </c>
      <c r="D62" s="12" t="s">
        <v>38</v>
      </c>
      <c r="E62" s="12">
        <v>1253</v>
      </c>
      <c r="F62" s="12" t="s">
        <v>135</v>
      </c>
      <c r="G62" s="12">
        <v>5.7321495850557946</v>
      </c>
      <c r="H62" s="12">
        <v>12.610729087122747</v>
      </c>
      <c r="I62" s="12">
        <v>2866.074792527897</v>
      </c>
      <c r="J62" s="12"/>
      <c r="K62" s="12"/>
      <c r="L62" s="12"/>
      <c r="M62" s="12"/>
      <c r="N62" s="12"/>
      <c r="O62" s="12"/>
      <c r="P62" s="12"/>
      <c r="Q62" s="12"/>
      <c r="R62" s="12"/>
      <c r="S62" s="12">
        <v>2.3041653076789599</v>
      </c>
      <c r="T62" s="12" t="s">
        <v>55</v>
      </c>
      <c r="U62" s="12"/>
      <c r="V62" s="12" t="s">
        <v>68</v>
      </c>
    </row>
    <row r="63" spans="1:22" ht="15.75" customHeight="1">
      <c r="A63" s="12"/>
      <c r="B63" s="12">
        <v>2023</v>
      </c>
      <c r="C63" s="12">
        <v>5</v>
      </c>
      <c r="D63" s="12" t="s">
        <v>38</v>
      </c>
      <c r="E63" s="12">
        <v>1252</v>
      </c>
      <c r="F63" s="12" t="s">
        <v>136</v>
      </c>
      <c r="G63" s="12">
        <v>0.51110240468565604</v>
      </c>
      <c r="H63" s="12">
        <v>0.25555120234282802</v>
      </c>
      <c r="I63" s="12">
        <v>674.67180115866108</v>
      </c>
      <c r="J63" s="12"/>
      <c r="K63" s="12"/>
      <c r="L63" s="12"/>
      <c r="M63" s="12"/>
      <c r="N63" s="12"/>
      <c r="O63" s="12"/>
      <c r="P63" s="12"/>
      <c r="Q63" s="12"/>
      <c r="R63" s="12"/>
      <c r="S63" s="12">
        <v>10.486979157809484</v>
      </c>
      <c r="T63" s="12" t="s">
        <v>58</v>
      </c>
      <c r="U63" s="12"/>
      <c r="V63" s="12" t="s">
        <v>137</v>
      </c>
    </row>
    <row r="64" spans="1:22" ht="15.75" customHeight="1">
      <c r="A64" s="12"/>
      <c r="B64" s="12">
        <v>2023</v>
      </c>
      <c r="C64" s="12">
        <v>5</v>
      </c>
      <c r="D64" s="12" t="s">
        <v>38</v>
      </c>
      <c r="E64" s="12">
        <v>1246</v>
      </c>
      <c r="F64" s="12" t="s">
        <v>138</v>
      </c>
      <c r="G64" s="12">
        <v>8.0739116040535546</v>
      </c>
      <c r="H64" s="12">
        <v>1.6560317087615783</v>
      </c>
      <c r="I64" s="12">
        <v>15098.214699580149</v>
      </c>
      <c r="J64" s="12"/>
      <c r="K64" s="12"/>
      <c r="L64" s="12"/>
      <c r="M64" s="12"/>
      <c r="N64" s="12"/>
      <c r="O64" s="12"/>
      <c r="P64" s="12"/>
      <c r="Q64" s="12"/>
      <c r="R64" s="12"/>
      <c r="S64" s="12">
        <v>2.438794986614135</v>
      </c>
      <c r="T64" s="12" t="s">
        <v>58</v>
      </c>
      <c r="U64" s="12"/>
      <c r="V64" s="12" t="s">
        <v>49</v>
      </c>
    </row>
    <row r="65" spans="1:22" ht="15.75" customHeight="1">
      <c r="A65" s="12"/>
      <c r="B65" s="12">
        <v>2023</v>
      </c>
      <c r="C65" s="12">
        <v>5</v>
      </c>
      <c r="D65" s="12" t="s">
        <v>38</v>
      </c>
      <c r="E65" s="12">
        <v>820</v>
      </c>
      <c r="F65" s="12" t="s">
        <v>139</v>
      </c>
      <c r="G65" s="12">
        <v>2145.561784395818</v>
      </c>
      <c r="H65" s="12">
        <v>6222.1284421049877</v>
      </c>
      <c r="I65" s="12">
        <v>5621370.982920819</v>
      </c>
      <c r="J65" s="12"/>
      <c r="K65" s="12"/>
      <c r="L65" s="12"/>
      <c r="M65" s="12"/>
      <c r="N65" s="12"/>
      <c r="O65" s="12"/>
      <c r="P65" s="12"/>
      <c r="Q65" s="12"/>
      <c r="R65" s="12"/>
      <c r="S65" s="12">
        <v>526.30353241224884</v>
      </c>
      <c r="T65" s="12" t="s">
        <v>40</v>
      </c>
      <c r="U65" s="12"/>
      <c r="V65" s="12" t="s">
        <v>140</v>
      </c>
    </row>
    <row r="66" spans="1:22" ht="15.75" customHeight="1">
      <c r="A66" s="12"/>
      <c r="B66" s="12">
        <v>2023</v>
      </c>
      <c r="C66" s="12">
        <v>5</v>
      </c>
      <c r="D66" s="12" t="s">
        <v>38</v>
      </c>
      <c r="E66" s="12">
        <v>1002</v>
      </c>
      <c r="F66" s="12" t="s">
        <v>141</v>
      </c>
      <c r="G66" s="12">
        <v>301.41374055621367</v>
      </c>
      <c r="H66" s="12">
        <v>127.37783524412356</v>
      </c>
      <c r="I66" s="12">
        <v>2271527.7515357188</v>
      </c>
      <c r="J66" s="12"/>
      <c r="K66" s="12"/>
      <c r="L66" s="12"/>
      <c r="M66" s="12"/>
      <c r="N66" s="12"/>
      <c r="O66" s="12"/>
      <c r="P66" s="12"/>
      <c r="Q66" s="12">
        <v>54.695999999999998</v>
      </c>
      <c r="R66" s="12"/>
      <c r="S66" s="12">
        <v>1796.4261395256765</v>
      </c>
      <c r="T66" s="12" t="s">
        <v>58</v>
      </c>
      <c r="U66" s="12"/>
      <c r="V66" s="12" t="s">
        <v>81</v>
      </c>
    </row>
    <row r="67" spans="1:22" ht="15.75" customHeight="1">
      <c r="A67" s="12"/>
      <c r="B67" s="12">
        <v>2023</v>
      </c>
      <c r="C67" s="12">
        <v>5</v>
      </c>
      <c r="D67" s="12" t="s">
        <v>38</v>
      </c>
      <c r="E67" s="12">
        <v>1244</v>
      </c>
      <c r="F67" s="12" t="s">
        <v>142</v>
      </c>
      <c r="G67" s="12">
        <v>0.76702011823279947</v>
      </c>
      <c r="H67" s="12">
        <v>0.28698405136631644</v>
      </c>
      <c r="I67" s="12">
        <v>1549.3740950739689</v>
      </c>
      <c r="J67" s="12"/>
      <c r="K67" s="12"/>
      <c r="L67" s="12"/>
      <c r="M67" s="12"/>
      <c r="N67" s="12"/>
      <c r="O67" s="12"/>
      <c r="P67" s="12"/>
      <c r="Q67" s="12">
        <v>4.3920000000000003</v>
      </c>
      <c r="R67" s="12"/>
      <c r="S67" s="12">
        <v>53.962990270424967</v>
      </c>
      <c r="T67" s="12" t="s">
        <v>58</v>
      </c>
      <c r="U67" s="12"/>
      <c r="V67" s="12" t="s">
        <v>125</v>
      </c>
    </row>
    <row r="68" spans="1:22" ht="15.75" customHeight="1">
      <c r="A68" s="12"/>
      <c r="B68" s="12">
        <v>2023</v>
      </c>
      <c r="C68" s="12">
        <v>5</v>
      </c>
      <c r="D68" s="12" t="s">
        <v>38</v>
      </c>
      <c r="E68" s="12">
        <v>821</v>
      </c>
      <c r="F68" s="12" t="s">
        <v>143</v>
      </c>
      <c r="G68" s="12">
        <v>517.99297483375005</v>
      </c>
      <c r="H68" s="12">
        <v>3123.4968999198754</v>
      </c>
      <c r="I68" s="12">
        <v>8598681.2880745884</v>
      </c>
      <c r="J68" s="12"/>
      <c r="K68" s="12"/>
      <c r="L68" s="12"/>
      <c r="M68" s="12"/>
      <c r="N68" s="12"/>
      <c r="O68" s="12"/>
      <c r="P68" s="12"/>
      <c r="Q68" s="12"/>
      <c r="R68" s="12"/>
      <c r="S68" s="12">
        <v>4910.5732221629587</v>
      </c>
      <c r="T68" s="12" t="s">
        <v>44</v>
      </c>
      <c r="U68" s="12"/>
      <c r="V68" s="12" t="s">
        <v>111</v>
      </c>
    </row>
    <row r="69" spans="1:22" ht="15.75" customHeight="1">
      <c r="A69" s="12"/>
      <c r="B69" s="12">
        <v>2023</v>
      </c>
      <c r="C69" s="12">
        <v>5</v>
      </c>
      <c r="D69" s="12" t="s">
        <v>38</v>
      </c>
      <c r="E69" s="12">
        <v>700</v>
      </c>
      <c r="F69" s="12" t="s">
        <v>144</v>
      </c>
      <c r="G69" s="12">
        <v>32.029367124456499</v>
      </c>
      <c r="H69" s="12">
        <v>87.439961515651902</v>
      </c>
      <c r="I69" s="12">
        <v>787920.12261395087</v>
      </c>
      <c r="J69" s="12"/>
      <c r="K69" s="12"/>
      <c r="L69" s="12"/>
      <c r="M69" s="12"/>
      <c r="N69" s="12"/>
      <c r="O69" s="12"/>
      <c r="P69" s="12"/>
      <c r="Q69" s="12"/>
      <c r="R69" s="12"/>
      <c r="S69" s="12">
        <v>251.47499597319364</v>
      </c>
      <c r="T69" s="12" t="s">
        <v>58</v>
      </c>
      <c r="U69" s="12"/>
      <c r="V69" s="12" t="s">
        <v>121</v>
      </c>
    </row>
    <row r="70" spans="1:22" ht="15.75" customHeight="1">
      <c r="A70" s="12"/>
      <c r="B70" s="12">
        <v>2023</v>
      </c>
      <c r="C70" s="12">
        <v>5</v>
      </c>
      <c r="D70" s="12" t="s">
        <v>38</v>
      </c>
      <c r="E70" s="12">
        <v>822</v>
      </c>
      <c r="F70" s="12" t="s">
        <v>145</v>
      </c>
      <c r="G70" s="12">
        <v>167.2470522075144</v>
      </c>
      <c r="H70" s="12">
        <v>102.02047760196136</v>
      </c>
      <c r="I70" s="12">
        <v>1078354.4517023347</v>
      </c>
      <c r="J70" s="12"/>
      <c r="K70" s="12"/>
      <c r="L70" s="12"/>
      <c r="M70" s="12"/>
      <c r="N70" s="12"/>
      <c r="O70" s="12"/>
      <c r="P70" s="12"/>
      <c r="Q70" s="12"/>
      <c r="R70" s="12"/>
      <c r="S70" s="12">
        <v>1021.0124305620709</v>
      </c>
      <c r="T70" s="12" t="s">
        <v>58</v>
      </c>
      <c r="U70" s="12"/>
      <c r="V70" s="12" t="s">
        <v>91</v>
      </c>
    </row>
    <row r="71" spans="1:22" ht="15.75" customHeight="1">
      <c r="A71" s="12"/>
      <c r="B71" s="12">
        <v>2023</v>
      </c>
      <c r="C71" s="12">
        <v>5</v>
      </c>
      <c r="D71" s="12" t="s">
        <v>38</v>
      </c>
      <c r="E71" s="12">
        <v>823</v>
      </c>
      <c r="F71" s="12" t="s">
        <v>146</v>
      </c>
      <c r="G71" s="12">
        <v>1.4248235433697278E-4</v>
      </c>
      <c r="H71" s="12">
        <v>9.9737648035880927E-4</v>
      </c>
      <c r="I71" s="12">
        <v>0.37401618013455351</v>
      </c>
      <c r="J71" s="12"/>
      <c r="K71" s="12"/>
      <c r="L71" s="12"/>
      <c r="M71" s="12"/>
      <c r="N71" s="12"/>
      <c r="O71" s="12"/>
      <c r="P71" s="12"/>
      <c r="Q71" s="12"/>
      <c r="R71" s="12"/>
      <c r="S71" s="12">
        <v>1.3333895983506519E-3</v>
      </c>
      <c r="T71" s="12" t="s">
        <v>55</v>
      </c>
      <c r="U71" s="12"/>
      <c r="V71" s="12" t="s">
        <v>75</v>
      </c>
    </row>
    <row r="72" spans="1:22" ht="15.75" customHeight="1">
      <c r="A72" s="12"/>
      <c r="B72" s="12">
        <v>2023</v>
      </c>
      <c r="C72" s="12">
        <v>5</v>
      </c>
      <c r="D72" s="12" t="s">
        <v>38</v>
      </c>
      <c r="E72" s="12">
        <v>703</v>
      </c>
      <c r="F72" s="12" t="s">
        <v>147</v>
      </c>
      <c r="G72" s="12">
        <v>16.724693764457694</v>
      </c>
      <c r="H72" s="12">
        <v>28.431385452764879</v>
      </c>
      <c r="I72" s="12">
        <v>416440.24619233084</v>
      </c>
      <c r="J72" s="12"/>
      <c r="K72" s="12"/>
      <c r="L72" s="12"/>
      <c r="M72" s="12"/>
      <c r="N72" s="12"/>
      <c r="O72" s="12"/>
      <c r="P72" s="12"/>
      <c r="Q72" s="12"/>
      <c r="R72" s="12"/>
      <c r="S72" s="12">
        <v>98.49700645788586</v>
      </c>
      <c r="T72" s="12" t="s">
        <v>58</v>
      </c>
      <c r="U72" s="12"/>
      <c r="V72" s="12" t="s">
        <v>121</v>
      </c>
    </row>
    <row r="73" spans="1:22" ht="15.75" customHeight="1">
      <c r="A73" s="12"/>
      <c r="B73" s="12">
        <v>2023</v>
      </c>
      <c r="C73" s="12">
        <v>5</v>
      </c>
      <c r="D73" s="12" t="s">
        <v>38</v>
      </c>
      <c r="E73" s="12">
        <v>704</v>
      </c>
      <c r="F73" s="12" t="s">
        <v>148</v>
      </c>
      <c r="G73" s="12">
        <v>6.2228291460792979</v>
      </c>
      <c r="H73" s="12">
        <v>13.067673919511064</v>
      </c>
      <c r="I73" s="12">
        <v>190415.30027401965</v>
      </c>
      <c r="J73" s="12"/>
      <c r="K73" s="12"/>
      <c r="L73" s="12"/>
      <c r="M73" s="12"/>
      <c r="N73" s="12"/>
      <c r="O73" s="12"/>
      <c r="P73" s="12"/>
      <c r="Q73" s="12"/>
      <c r="R73" s="12"/>
      <c r="S73" s="12">
        <v>224.0599817881895</v>
      </c>
      <c r="T73" s="12" t="s">
        <v>58</v>
      </c>
      <c r="U73" s="12"/>
      <c r="V73" s="12" t="s">
        <v>121</v>
      </c>
    </row>
    <row r="74" spans="1:22" ht="15.75" customHeight="1">
      <c r="A74" s="12"/>
      <c r="B74" s="12">
        <v>2023</v>
      </c>
      <c r="C74" s="12">
        <v>5</v>
      </c>
      <c r="D74" s="12" t="s">
        <v>38</v>
      </c>
      <c r="E74" s="12">
        <v>705</v>
      </c>
      <c r="F74" s="12" t="s">
        <v>149</v>
      </c>
      <c r="G74" s="12">
        <v>546.42196580162829</v>
      </c>
      <c r="H74" s="12">
        <v>935.31325328477465</v>
      </c>
      <c r="I74" s="12">
        <v>513636.76783988537</v>
      </c>
      <c r="J74" s="12"/>
      <c r="K74" s="12"/>
      <c r="L74" s="12"/>
      <c r="M74" s="12"/>
      <c r="N74" s="12"/>
      <c r="O74" s="12"/>
      <c r="P74" s="12"/>
      <c r="Q74" s="12">
        <v>2.0419999999999998</v>
      </c>
      <c r="R74" s="12"/>
      <c r="S74" s="12">
        <v>298.93625289076647</v>
      </c>
      <c r="T74" s="12" t="s">
        <v>40</v>
      </c>
      <c r="U74" s="12"/>
      <c r="V74" s="12" t="s">
        <v>137</v>
      </c>
    </row>
    <row r="75" spans="1:22" ht="15.75" customHeight="1">
      <c r="A75" s="12"/>
      <c r="B75" s="12">
        <v>2023</v>
      </c>
      <c r="C75" s="12">
        <v>5</v>
      </c>
      <c r="D75" s="12" t="s">
        <v>38</v>
      </c>
      <c r="E75" s="12">
        <v>826</v>
      </c>
      <c r="F75" s="12" t="s">
        <v>150</v>
      </c>
      <c r="G75" s="12">
        <v>9.3382202256708648</v>
      </c>
      <c r="H75" s="12">
        <v>61.912176493199311</v>
      </c>
      <c r="I75" s="12">
        <v>139139.48136249589</v>
      </c>
      <c r="J75" s="12"/>
      <c r="K75" s="12"/>
      <c r="L75" s="12"/>
      <c r="M75" s="12"/>
      <c r="N75" s="12"/>
      <c r="O75" s="12"/>
      <c r="P75" s="12"/>
      <c r="Q75" s="12"/>
      <c r="R75" s="12"/>
      <c r="S75" s="12">
        <v>115.21684760676055</v>
      </c>
      <c r="T75" s="12" t="s">
        <v>44</v>
      </c>
      <c r="U75" s="12"/>
      <c r="V75" s="12" t="s">
        <v>95</v>
      </c>
    </row>
    <row r="76" spans="1:22" ht="15.75" customHeight="1">
      <c r="A76" s="12"/>
      <c r="B76" s="12">
        <v>2023</v>
      </c>
      <c r="C76" s="12">
        <v>5</v>
      </c>
      <c r="D76" s="12" t="s">
        <v>38</v>
      </c>
      <c r="E76" s="12">
        <v>827</v>
      </c>
      <c r="F76" s="12" t="s">
        <v>151</v>
      </c>
      <c r="G76" s="12">
        <v>54.545253219986449</v>
      </c>
      <c r="H76" s="12">
        <v>334.3626230496356</v>
      </c>
      <c r="I76" s="12">
        <v>1019996.2352137467</v>
      </c>
      <c r="J76" s="12"/>
      <c r="K76" s="12"/>
      <c r="L76" s="12"/>
      <c r="M76" s="12"/>
      <c r="N76" s="12"/>
      <c r="O76" s="12"/>
      <c r="P76" s="12"/>
      <c r="Q76" s="12"/>
      <c r="R76" s="12"/>
      <c r="S76" s="12">
        <v>803.97543705582893</v>
      </c>
      <c r="T76" s="12" t="s">
        <v>44</v>
      </c>
      <c r="U76" s="12"/>
      <c r="V76" s="12" t="s">
        <v>91</v>
      </c>
    </row>
    <row r="77" spans="1:22" ht="15.75" customHeight="1">
      <c r="A77" s="12"/>
      <c r="B77" s="12">
        <v>2023</v>
      </c>
      <c r="C77" s="12">
        <v>5</v>
      </c>
      <c r="D77" s="12" t="s">
        <v>38</v>
      </c>
      <c r="E77" s="12">
        <v>706</v>
      </c>
      <c r="F77" s="12" t="s">
        <v>152</v>
      </c>
      <c r="G77" s="12">
        <v>3.217555888622416</v>
      </c>
      <c r="H77" s="12">
        <v>12.323464057332149</v>
      </c>
      <c r="I77" s="12">
        <v>76247.348346277795</v>
      </c>
      <c r="J77" s="12"/>
      <c r="K77" s="12"/>
      <c r="L77" s="12"/>
      <c r="M77" s="12"/>
      <c r="N77" s="12"/>
      <c r="O77" s="12"/>
      <c r="P77" s="12"/>
      <c r="Q77" s="12"/>
      <c r="R77" s="12"/>
      <c r="S77" s="12">
        <v>46.312430392514187</v>
      </c>
      <c r="T77" s="12" t="s">
        <v>58</v>
      </c>
      <c r="U77" s="12"/>
      <c r="V77" s="12" t="s">
        <v>121</v>
      </c>
    </row>
    <row r="78" spans="1:22" ht="15.75" customHeight="1">
      <c r="A78" s="12"/>
      <c r="B78" s="12">
        <v>2023</v>
      </c>
      <c r="C78" s="12">
        <v>5</v>
      </c>
      <c r="D78" s="12" t="s">
        <v>38</v>
      </c>
      <c r="E78" s="12">
        <v>707</v>
      </c>
      <c r="F78" s="12" t="s">
        <v>153</v>
      </c>
      <c r="G78" s="12">
        <v>25.073459854097202</v>
      </c>
      <c r="H78" s="12">
        <v>52.653772218700482</v>
      </c>
      <c r="I78" s="12">
        <v>616804.41474798461</v>
      </c>
      <c r="J78" s="12"/>
      <c r="K78" s="12"/>
      <c r="L78" s="12"/>
      <c r="M78" s="12"/>
      <c r="N78" s="12"/>
      <c r="O78" s="12"/>
      <c r="P78" s="12"/>
      <c r="Q78" s="12"/>
      <c r="R78" s="12"/>
      <c r="S78" s="12">
        <v>609.11747184794115</v>
      </c>
      <c r="T78" s="12" t="s">
        <v>58</v>
      </c>
      <c r="U78" s="12"/>
      <c r="V78" s="12" t="s">
        <v>121</v>
      </c>
    </row>
    <row r="79" spans="1:22" ht="15.75" customHeight="1">
      <c r="A79" s="12"/>
      <c r="B79" s="12">
        <v>2023</v>
      </c>
      <c r="C79" s="12">
        <v>5</v>
      </c>
      <c r="D79" s="12" t="s">
        <v>38</v>
      </c>
      <c r="E79" s="12">
        <v>828</v>
      </c>
      <c r="F79" s="12" t="s">
        <v>154</v>
      </c>
      <c r="G79" s="12">
        <v>35.075999417089733</v>
      </c>
      <c r="H79" s="12">
        <v>116.80307805890882</v>
      </c>
      <c r="I79" s="12">
        <v>354267.59411260631</v>
      </c>
      <c r="J79" s="12"/>
      <c r="K79" s="12"/>
      <c r="L79" s="12"/>
      <c r="M79" s="12"/>
      <c r="N79" s="12"/>
      <c r="O79" s="12"/>
      <c r="P79" s="12"/>
      <c r="Q79" s="12"/>
      <c r="R79" s="12"/>
      <c r="S79" s="12">
        <v>329.8351259192836</v>
      </c>
      <c r="T79" s="12" t="s">
        <v>44</v>
      </c>
      <c r="U79" s="12"/>
      <c r="V79" s="12" t="s">
        <v>95</v>
      </c>
    </row>
    <row r="80" spans="1:22" ht="15.75" customHeight="1">
      <c r="A80" s="12"/>
      <c r="B80" s="12">
        <v>2023</v>
      </c>
      <c r="C80" s="12">
        <v>5</v>
      </c>
      <c r="D80" s="12" t="s">
        <v>38</v>
      </c>
      <c r="E80" s="12">
        <v>829</v>
      </c>
      <c r="F80" s="12" t="s">
        <v>155</v>
      </c>
      <c r="G80" s="12">
        <v>157.33696036131283</v>
      </c>
      <c r="H80" s="12">
        <v>1055.7301611693372</v>
      </c>
      <c r="I80" s="12">
        <v>1652036.6978358582</v>
      </c>
      <c r="J80" s="12"/>
      <c r="K80" s="12"/>
      <c r="L80" s="12"/>
      <c r="M80" s="12"/>
      <c r="N80" s="12"/>
      <c r="O80" s="12"/>
      <c r="P80" s="12"/>
      <c r="Q80" s="12"/>
      <c r="R80" s="12"/>
      <c r="S80" s="12">
        <v>1558.8682199179036</v>
      </c>
      <c r="T80" s="12" t="s">
        <v>40</v>
      </c>
      <c r="U80" s="12"/>
      <c r="V80" s="12" t="s">
        <v>91</v>
      </c>
    </row>
    <row r="81" spans="1:22" ht="15.75" customHeight="1">
      <c r="A81" s="12"/>
      <c r="B81" s="12">
        <v>2023</v>
      </c>
      <c r="C81" s="12">
        <v>5</v>
      </c>
      <c r="D81" s="12" t="s">
        <v>38</v>
      </c>
      <c r="E81" s="12">
        <v>708</v>
      </c>
      <c r="F81" s="12" t="s">
        <v>156</v>
      </c>
      <c r="G81" s="12">
        <v>8.220763250078285</v>
      </c>
      <c r="H81" s="12">
        <v>13.646423771385509</v>
      </c>
      <c r="I81" s="12">
        <v>205519.08125195713</v>
      </c>
      <c r="J81" s="12"/>
      <c r="K81" s="12"/>
      <c r="L81" s="12"/>
      <c r="M81" s="12"/>
      <c r="N81" s="12"/>
      <c r="O81" s="12"/>
      <c r="P81" s="12"/>
      <c r="Q81" s="12"/>
      <c r="R81" s="12"/>
      <c r="S81" s="12">
        <v>100.91292676957072</v>
      </c>
      <c r="T81" s="12" t="s">
        <v>58</v>
      </c>
      <c r="U81" s="12"/>
      <c r="V81" s="12" t="s">
        <v>121</v>
      </c>
    </row>
    <row r="82" spans="1:22" ht="15.75" customHeight="1">
      <c r="A82" s="12"/>
      <c r="B82" s="12">
        <v>2023</v>
      </c>
      <c r="C82" s="12">
        <v>5</v>
      </c>
      <c r="D82" s="12" t="s">
        <v>38</v>
      </c>
      <c r="E82" s="12">
        <v>709</v>
      </c>
      <c r="F82" s="12" t="s">
        <v>157</v>
      </c>
      <c r="G82" s="12">
        <v>13.984686015046844</v>
      </c>
      <c r="H82" s="12">
        <v>30.766399046927148</v>
      </c>
      <c r="I82" s="12">
        <v>339011.94547846692</v>
      </c>
      <c r="J82" s="12"/>
      <c r="K82" s="12"/>
      <c r="L82" s="12"/>
      <c r="M82" s="12"/>
      <c r="N82" s="12"/>
      <c r="O82" s="12"/>
      <c r="P82" s="12"/>
      <c r="Q82" s="12"/>
      <c r="R82" s="12"/>
      <c r="S82" s="12">
        <v>1643.5839621362888</v>
      </c>
      <c r="T82" s="12" t="s">
        <v>58</v>
      </c>
      <c r="U82" s="12"/>
      <c r="V82" s="12" t="s">
        <v>121</v>
      </c>
    </row>
    <row r="83" spans="1:22" ht="15.75" customHeight="1">
      <c r="A83" s="12"/>
      <c r="B83" s="12">
        <v>2023</v>
      </c>
      <c r="C83" s="12">
        <v>5</v>
      </c>
      <c r="D83" s="12" t="s">
        <v>38</v>
      </c>
      <c r="E83" s="12">
        <v>1263</v>
      </c>
      <c r="F83" s="12" t="s">
        <v>158</v>
      </c>
      <c r="G83" s="12">
        <v>0.19511286176926168</v>
      </c>
      <c r="H83" s="12">
        <v>1.3033539166186681</v>
      </c>
      <c r="I83" s="12">
        <v>314.13170744851129</v>
      </c>
      <c r="J83" s="12"/>
      <c r="K83" s="12"/>
      <c r="L83" s="12"/>
      <c r="M83" s="12"/>
      <c r="N83" s="12"/>
      <c r="O83" s="12"/>
      <c r="P83" s="12"/>
      <c r="Q83" s="12">
        <v>1.5649999999999999</v>
      </c>
      <c r="R83" s="12"/>
      <c r="S83" s="12">
        <v>0.32071307774078278</v>
      </c>
      <c r="T83" s="12" t="s">
        <v>70</v>
      </c>
      <c r="U83" s="12"/>
      <c r="V83" s="12" t="s">
        <v>51</v>
      </c>
    </row>
    <row r="84" spans="1:22" ht="15.75" customHeight="1">
      <c r="A84" s="12"/>
      <c r="B84" s="12">
        <v>2023</v>
      </c>
      <c r="C84" s="12">
        <v>5</v>
      </c>
      <c r="D84" s="12" t="s">
        <v>38</v>
      </c>
      <c r="E84" s="12">
        <v>2106</v>
      </c>
      <c r="F84" s="12" t="s">
        <v>159</v>
      </c>
      <c r="G84" s="12">
        <v>1.5463646956696302</v>
      </c>
      <c r="H84" s="12">
        <v>3.6043039149408886</v>
      </c>
      <c r="I84" s="12">
        <v>24618.125955060514</v>
      </c>
      <c r="J84" s="12"/>
      <c r="K84" s="12"/>
      <c r="L84" s="12"/>
      <c r="M84" s="12"/>
      <c r="N84" s="12"/>
      <c r="O84" s="12"/>
      <c r="P84" s="12"/>
      <c r="Q84" s="12"/>
      <c r="R84" s="12"/>
      <c r="S84" s="12">
        <v>18.039197410272347</v>
      </c>
      <c r="T84" s="12" t="s">
        <v>58</v>
      </c>
      <c r="U84" s="12"/>
      <c r="V84" s="12" t="s">
        <v>81</v>
      </c>
    </row>
    <row r="85" spans="1:22" ht="15.75" customHeight="1">
      <c r="A85" s="12"/>
      <c r="B85" s="12">
        <v>2023</v>
      </c>
      <c r="C85" s="12">
        <v>5</v>
      </c>
      <c r="D85" s="12" t="s">
        <v>38</v>
      </c>
      <c r="E85" s="12">
        <v>1258</v>
      </c>
      <c r="F85" s="12" t="s">
        <v>160</v>
      </c>
      <c r="G85" s="12">
        <v>2.3268610533506573</v>
      </c>
      <c r="H85" s="12">
        <v>0.76799129848294923</v>
      </c>
      <c r="I85" s="12">
        <v>1512.4596846779273</v>
      </c>
      <c r="J85" s="12"/>
      <c r="K85" s="12"/>
      <c r="L85" s="12"/>
      <c r="M85" s="12"/>
      <c r="N85" s="12"/>
      <c r="O85" s="12"/>
      <c r="P85" s="12"/>
      <c r="Q85" s="12"/>
      <c r="R85" s="12"/>
      <c r="S85" s="12">
        <v>6.2774935318525786</v>
      </c>
      <c r="T85" s="12" t="s">
        <v>44</v>
      </c>
      <c r="U85" s="12"/>
      <c r="V85" s="12" t="s">
        <v>86</v>
      </c>
    </row>
    <row r="86" spans="1:22" ht="15.75" customHeight="1">
      <c r="A86" s="12"/>
      <c r="B86" s="12">
        <v>2023</v>
      </c>
      <c r="C86" s="12">
        <v>5</v>
      </c>
      <c r="D86" s="12" t="s">
        <v>38</v>
      </c>
      <c r="E86" s="12">
        <v>2105</v>
      </c>
      <c r="F86" s="12" t="s">
        <v>161</v>
      </c>
      <c r="G86" s="12">
        <v>0.82711192083508323</v>
      </c>
      <c r="H86" s="12">
        <v>5.7503751726771872</v>
      </c>
      <c r="I86" s="12">
        <v>11012.187972073449</v>
      </c>
      <c r="J86" s="12"/>
      <c r="K86" s="12"/>
      <c r="L86" s="12"/>
      <c r="M86" s="12"/>
      <c r="N86" s="12"/>
      <c r="O86" s="12"/>
      <c r="P86" s="12"/>
      <c r="Q86" s="12"/>
      <c r="R86" s="12"/>
      <c r="S86" s="12">
        <v>40.522366087937712</v>
      </c>
      <c r="T86" s="12" t="s">
        <v>40</v>
      </c>
      <c r="U86" s="12"/>
      <c r="V86" s="12" t="s">
        <v>81</v>
      </c>
    </row>
    <row r="87" spans="1:22" ht="15.75" customHeight="1">
      <c r="A87" s="12"/>
      <c r="B87" s="12">
        <v>2023</v>
      </c>
      <c r="C87" s="12">
        <v>5</v>
      </c>
      <c r="D87" s="12" t="s">
        <v>38</v>
      </c>
      <c r="E87" s="12">
        <v>2104</v>
      </c>
      <c r="F87" s="12" t="s">
        <v>162</v>
      </c>
      <c r="G87" s="12">
        <v>2.9971437606389997</v>
      </c>
      <c r="H87" s="12">
        <v>9.3210491331437364</v>
      </c>
      <c r="I87" s="12">
        <v>26979.149082718344</v>
      </c>
      <c r="J87" s="12"/>
      <c r="K87" s="12"/>
      <c r="L87" s="12"/>
      <c r="M87" s="12"/>
      <c r="N87" s="12"/>
      <c r="O87" s="12"/>
      <c r="P87" s="12"/>
      <c r="Q87" s="12"/>
      <c r="R87" s="12"/>
      <c r="S87" s="12">
        <v>10.681808634925433</v>
      </c>
      <c r="T87" s="12" t="s">
        <v>40</v>
      </c>
      <c r="U87" s="12"/>
      <c r="V87" s="12" t="s">
        <v>163</v>
      </c>
    </row>
    <row r="88" spans="1:22" ht="15.75" customHeight="1">
      <c r="A88" s="12"/>
      <c r="B88" s="12">
        <v>2023</v>
      </c>
      <c r="C88" s="12">
        <v>5</v>
      </c>
      <c r="D88" s="12" t="s">
        <v>38</v>
      </c>
      <c r="E88" s="12">
        <v>1257</v>
      </c>
      <c r="F88" s="12" t="s">
        <v>164</v>
      </c>
      <c r="G88" s="12">
        <v>91.172352112112762</v>
      </c>
      <c r="H88" s="12">
        <v>341.08161884407696</v>
      </c>
      <c r="I88" s="12">
        <v>571649.84938841953</v>
      </c>
      <c r="J88" s="12"/>
      <c r="K88" s="12"/>
      <c r="L88" s="12"/>
      <c r="M88" s="12"/>
      <c r="N88" s="12"/>
      <c r="O88" s="12"/>
      <c r="P88" s="12"/>
      <c r="Q88" s="12">
        <v>29.111000000000001</v>
      </c>
      <c r="R88" s="12"/>
      <c r="S88" s="12">
        <v>731.65615686394653</v>
      </c>
      <c r="T88" s="12" t="s">
        <v>44</v>
      </c>
      <c r="U88" s="12"/>
      <c r="V88" s="12" t="s">
        <v>77</v>
      </c>
    </row>
    <row r="89" spans="1:22" ht="15.75" customHeight="1">
      <c r="A89" s="12"/>
      <c r="B89" s="12">
        <v>2023</v>
      </c>
      <c r="C89" s="12">
        <v>5</v>
      </c>
      <c r="D89" s="12" t="s">
        <v>38</v>
      </c>
      <c r="E89" s="12">
        <v>830</v>
      </c>
      <c r="F89" s="12" t="s">
        <v>165</v>
      </c>
      <c r="G89" s="12">
        <v>637.29005985080164</v>
      </c>
      <c r="H89" s="12">
        <v>7704.8374799024823</v>
      </c>
      <c r="I89" s="12">
        <v>19501077.382080585</v>
      </c>
      <c r="J89" s="12"/>
      <c r="K89" s="12"/>
      <c r="L89" s="12"/>
      <c r="M89" s="12"/>
      <c r="N89" s="12"/>
      <c r="O89" s="12"/>
      <c r="P89" s="12"/>
      <c r="Q89" s="12"/>
      <c r="R89" s="12"/>
      <c r="S89" s="12">
        <v>4930.1419442838951</v>
      </c>
      <c r="T89" s="12" t="s">
        <v>40</v>
      </c>
      <c r="U89" s="12"/>
      <c r="V89" s="12" t="s">
        <v>166</v>
      </c>
    </row>
    <row r="90" spans="1:22" ht="15.75" customHeight="1">
      <c r="A90" s="12"/>
      <c r="B90" s="12">
        <v>2023</v>
      </c>
      <c r="C90" s="12">
        <v>5</v>
      </c>
      <c r="D90" s="12" t="s">
        <v>38</v>
      </c>
      <c r="E90" s="12">
        <v>831</v>
      </c>
      <c r="F90" s="12" t="s">
        <v>167</v>
      </c>
      <c r="G90" s="12">
        <v>173.97698595765416</v>
      </c>
      <c r="H90" s="12">
        <v>320.11785304477627</v>
      </c>
      <c r="I90" s="12">
        <v>494095.07424336532</v>
      </c>
      <c r="J90" s="12"/>
      <c r="K90" s="12"/>
      <c r="L90" s="12"/>
      <c r="M90" s="12"/>
      <c r="N90" s="12"/>
      <c r="O90" s="12"/>
      <c r="P90" s="12"/>
      <c r="Q90" s="12"/>
      <c r="R90" s="12"/>
      <c r="S90" s="12">
        <v>400.86168592427731</v>
      </c>
      <c r="T90" s="12" t="s">
        <v>40</v>
      </c>
      <c r="U90" s="12"/>
      <c r="V90" s="12" t="s">
        <v>168</v>
      </c>
    </row>
    <row r="91" spans="1:22" ht="15.75" customHeight="1">
      <c r="A91" s="12"/>
      <c r="B91" s="12">
        <v>2023</v>
      </c>
      <c r="C91" s="12">
        <v>5</v>
      </c>
      <c r="D91" s="12" t="s">
        <v>38</v>
      </c>
      <c r="E91" s="12">
        <v>832</v>
      </c>
      <c r="F91" s="12" t="s">
        <v>169</v>
      </c>
      <c r="G91" s="12">
        <v>2490.3674323298051</v>
      </c>
      <c r="H91" s="12">
        <v>5429.0000324759258</v>
      </c>
      <c r="I91" s="12">
        <v>5005637.7111354787</v>
      </c>
      <c r="J91" s="12"/>
      <c r="K91" s="12"/>
      <c r="L91" s="12"/>
      <c r="M91" s="12"/>
      <c r="N91" s="12"/>
      <c r="O91" s="12"/>
      <c r="P91" s="12"/>
      <c r="Q91" s="12"/>
      <c r="R91" s="12"/>
      <c r="S91" s="12">
        <v>3956.5211279910495</v>
      </c>
      <c r="T91" s="12" t="s">
        <v>40</v>
      </c>
      <c r="U91" s="12"/>
      <c r="V91" s="12" t="s">
        <v>140</v>
      </c>
    </row>
    <row r="92" spans="1:22" ht="15.75" customHeight="1">
      <c r="A92" s="12"/>
      <c r="B92" s="12">
        <v>2023</v>
      </c>
      <c r="C92" s="12">
        <v>5</v>
      </c>
      <c r="D92" s="12" t="s">
        <v>38</v>
      </c>
      <c r="E92" s="12">
        <v>711</v>
      </c>
      <c r="F92" s="12" t="s">
        <v>170</v>
      </c>
      <c r="G92" s="12">
        <v>55.321809683951116</v>
      </c>
      <c r="H92" s="12">
        <v>50.509684698495185</v>
      </c>
      <c r="I92" s="12">
        <v>1432831.2921784944</v>
      </c>
      <c r="J92" s="12"/>
      <c r="K92" s="12"/>
      <c r="L92" s="12"/>
      <c r="M92" s="12"/>
      <c r="N92" s="12"/>
      <c r="O92" s="12"/>
      <c r="P92" s="12"/>
      <c r="Q92" s="12">
        <v>12.77</v>
      </c>
      <c r="R92" s="12"/>
      <c r="S92" s="12">
        <v>233.21349107628353</v>
      </c>
      <c r="T92" s="12" t="s">
        <v>58</v>
      </c>
      <c r="U92" s="12"/>
      <c r="V92" s="12" t="s">
        <v>121</v>
      </c>
    </row>
    <row r="93" spans="1:22" ht="15.75" customHeight="1">
      <c r="A93" s="12"/>
      <c r="B93" s="12">
        <v>2023</v>
      </c>
      <c r="C93" s="12">
        <v>5</v>
      </c>
      <c r="D93" s="12" t="s">
        <v>38</v>
      </c>
      <c r="E93" s="12">
        <v>833</v>
      </c>
      <c r="F93" s="12" t="s">
        <v>171</v>
      </c>
      <c r="G93" s="12">
        <v>1149.2989093414219</v>
      </c>
      <c r="H93" s="12">
        <v>6746.3862870687399</v>
      </c>
      <c r="I93" s="12">
        <v>15745399.42263791</v>
      </c>
      <c r="J93" s="12"/>
      <c r="K93" s="12"/>
      <c r="L93" s="12"/>
      <c r="M93" s="12"/>
      <c r="N93" s="12"/>
      <c r="O93" s="12"/>
      <c r="P93" s="12"/>
      <c r="Q93" s="12"/>
      <c r="R93" s="12"/>
      <c r="S93" s="12">
        <v>9510.0501163374283</v>
      </c>
      <c r="T93" s="12" t="s">
        <v>40</v>
      </c>
      <c r="U93" s="12"/>
      <c r="V93" s="12" t="s">
        <v>42</v>
      </c>
    </row>
    <row r="94" spans="1:22" ht="15.75" customHeight="1">
      <c r="A94" s="12"/>
      <c r="B94" s="12">
        <v>2023</v>
      </c>
      <c r="C94" s="12">
        <v>5</v>
      </c>
      <c r="D94" s="12" t="s">
        <v>38</v>
      </c>
      <c r="E94" s="12">
        <v>712</v>
      </c>
      <c r="F94" s="12" t="s">
        <v>172</v>
      </c>
      <c r="G94" s="12">
        <v>48.667469038953797</v>
      </c>
      <c r="H94" s="12">
        <v>87.601689950640036</v>
      </c>
      <c r="I94" s="12">
        <v>1187488.4003970637</v>
      </c>
      <c r="J94" s="12"/>
      <c r="K94" s="12"/>
      <c r="L94" s="12"/>
      <c r="M94" s="12"/>
      <c r="N94" s="12"/>
      <c r="O94" s="12"/>
      <c r="P94" s="12"/>
      <c r="Q94" s="12"/>
      <c r="R94" s="12"/>
      <c r="S94" s="12">
        <v>254.89654735970038</v>
      </c>
      <c r="T94" s="12" t="s">
        <v>58</v>
      </c>
      <c r="U94" s="12"/>
      <c r="V94" s="12" t="s">
        <v>121</v>
      </c>
    </row>
    <row r="95" spans="1:22" ht="15.75" customHeight="1">
      <c r="A95" s="12"/>
      <c r="B95" s="12">
        <v>2023</v>
      </c>
      <c r="C95" s="12">
        <v>5</v>
      </c>
      <c r="D95" s="12" t="s">
        <v>38</v>
      </c>
      <c r="E95" s="12">
        <v>834</v>
      </c>
      <c r="F95" s="12" t="s">
        <v>173</v>
      </c>
      <c r="G95" s="12">
        <v>253.33328045776895</v>
      </c>
      <c r="H95" s="12">
        <v>387.60002103953912</v>
      </c>
      <c r="I95" s="12">
        <v>7726668.5279409708</v>
      </c>
      <c r="J95" s="12"/>
      <c r="K95" s="12"/>
      <c r="L95" s="12"/>
      <c r="M95" s="12"/>
      <c r="N95" s="12"/>
      <c r="O95" s="12"/>
      <c r="P95" s="12"/>
      <c r="Q95" s="12"/>
      <c r="R95" s="12"/>
      <c r="S95" s="12">
        <v>6160.5449588126903</v>
      </c>
      <c r="T95" s="12" t="s">
        <v>58</v>
      </c>
      <c r="U95" s="12"/>
      <c r="V95" s="12" t="s">
        <v>174</v>
      </c>
    </row>
    <row r="96" spans="1:22" ht="15.75" customHeight="1">
      <c r="A96" s="12"/>
      <c r="B96" s="12">
        <v>2023</v>
      </c>
      <c r="C96" s="12">
        <v>5</v>
      </c>
      <c r="D96" s="12" t="s">
        <v>38</v>
      </c>
      <c r="E96" s="12">
        <v>713</v>
      </c>
      <c r="F96" s="12" t="s">
        <v>175</v>
      </c>
      <c r="G96" s="12">
        <v>12.062692025284502</v>
      </c>
      <c r="H96" s="12">
        <v>31.437093536369339</v>
      </c>
      <c r="I96" s="12">
        <v>319665.10556748352</v>
      </c>
      <c r="J96" s="12"/>
      <c r="K96" s="12"/>
      <c r="L96" s="12"/>
      <c r="M96" s="12"/>
      <c r="N96" s="12"/>
      <c r="O96" s="12"/>
      <c r="P96" s="12"/>
      <c r="Q96" s="12"/>
      <c r="R96" s="12"/>
      <c r="S96" s="12">
        <v>419.13816595761705</v>
      </c>
      <c r="T96" s="12" t="s">
        <v>58</v>
      </c>
      <c r="U96" s="12"/>
      <c r="V96" s="12" t="s">
        <v>121</v>
      </c>
    </row>
    <row r="97" spans="1:22" ht="15.75" customHeight="1">
      <c r="A97" s="12"/>
      <c r="B97" s="12">
        <v>2023</v>
      </c>
      <c r="C97" s="12">
        <v>5</v>
      </c>
      <c r="D97" s="12" t="s">
        <v>38</v>
      </c>
      <c r="E97" s="12">
        <v>714</v>
      </c>
      <c r="F97" s="12" t="s">
        <v>176</v>
      </c>
      <c r="G97" s="12">
        <v>9.9313467405373199</v>
      </c>
      <c r="H97" s="12">
        <v>20.855828155128375</v>
      </c>
      <c r="I97" s="12">
        <v>83125.372218297372</v>
      </c>
      <c r="J97" s="12"/>
      <c r="K97" s="12"/>
      <c r="L97" s="12"/>
      <c r="M97" s="12"/>
      <c r="N97" s="12"/>
      <c r="O97" s="12"/>
      <c r="P97" s="12"/>
      <c r="Q97" s="12"/>
      <c r="R97" s="12"/>
      <c r="S97" s="12">
        <v>37.201174912912222</v>
      </c>
      <c r="T97" s="12" t="s">
        <v>44</v>
      </c>
      <c r="U97" s="12"/>
      <c r="V97" s="12" t="s">
        <v>121</v>
      </c>
    </row>
    <row r="98" spans="1:22" ht="15.75" customHeight="1">
      <c r="A98" s="12"/>
      <c r="B98" s="12">
        <v>2023</v>
      </c>
      <c r="C98" s="12">
        <v>5</v>
      </c>
      <c r="D98" s="12" t="s">
        <v>38</v>
      </c>
      <c r="E98" s="12">
        <v>836</v>
      </c>
      <c r="F98" s="12" t="s">
        <v>177</v>
      </c>
      <c r="G98" s="12">
        <v>80.359928460766469</v>
      </c>
      <c r="H98" s="12">
        <v>816.54472298917005</v>
      </c>
      <c r="I98" s="12">
        <v>189649.37360814412</v>
      </c>
      <c r="J98" s="12"/>
      <c r="K98" s="12"/>
      <c r="L98" s="12"/>
      <c r="M98" s="12"/>
      <c r="N98" s="12"/>
      <c r="O98" s="12"/>
      <c r="P98" s="12"/>
      <c r="Q98" s="12">
        <v>41.2</v>
      </c>
      <c r="R98" s="12">
        <v>41.2</v>
      </c>
      <c r="S98" s="12">
        <v>265.53194297952524</v>
      </c>
      <c r="T98" s="12" t="s">
        <v>70</v>
      </c>
      <c r="U98" s="12"/>
      <c r="V98" s="12" t="s">
        <v>75</v>
      </c>
    </row>
    <row r="99" spans="1:22" ht="15.75" customHeight="1">
      <c r="A99" s="12"/>
      <c r="B99" s="12">
        <v>2023</v>
      </c>
      <c r="C99" s="12">
        <v>5</v>
      </c>
      <c r="D99" s="12" t="s">
        <v>38</v>
      </c>
      <c r="E99" s="12">
        <v>839</v>
      </c>
      <c r="F99" s="12" t="s">
        <v>178</v>
      </c>
      <c r="G99" s="12">
        <v>119.37262362395425</v>
      </c>
      <c r="H99" s="12">
        <v>383.18567293889788</v>
      </c>
      <c r="I99" s="12">
        <v>1671213.2215553445</v>
      </c>
      <c r="J99" s="12"/>
      <c r="K99" s="12"/>
      <c r="L99" s="12"/>
      <c r="M99" s="12"/>
      <c r="N99" s="12"/>
      <c r="O99" s="12"/>
      <c r="P99" s="12"/>
      <c r="Q99" s="12"/>
      <c r="R99" s="12"/>
      <c r="S99" s="12">
        <v>532.68933893449878</v>
      </c>
      <c r="T99" s="12" t="s">
        <v>44</v>
      </c>
      <c r="U99" s="12"/>
      <c r="V99" s="12" t="s">
        <v>91</v>
      </c>
    </row>
    <row r="100" spans="1:22" ht="15.75" customHeight="1">
      <c r="A100" s="12"/>
      <c r="B100" s="12">
        <v>2023</v>
      </c>
      <c r="C100" s="12">
        <v>5</v>
      </c>
      <c r="D100" s="12" t="s">
        <v>38</v>
      </c>
      <c r="E100" s="12">
        <v>1274</v>
      </c>
      <c r="F100" s="12" t="s">
        <v>179</v>
      </c>
      <c r="G100" s="12">
        <v>0.28969849045114415</v>
      </c>
      <c r="H100" s="12">
        <v>4.8283081741857366E-2</v>
      </c>
      <c r="I100" s="12">
        <v>365.02009796844169</v>
      </c>
      <c r="J100" s="12"/>
      <c r="K100" s="12"/>
      <c r="L100" s="12"/>
      <c r="M100" s="12"/>
      <c r="N100" s="12"/>
      <c r="O100" s="12"/>
      <c r="P100" s="12"/>
      <c r="Q100" s="12"/>
      <c r="R100" s="12"/>
      <c r="S100" s="12">
        <v>5.1209341159083266E-2</v>
      </c>
      <c r="T100" s="12" t="s">
        <v>58</v>
      </c>
      <c r="U100" s="12" t="s">
        <v>41</v>
      </c>
      <c r="V100" s="12" t="s">
        <v>180</v>
      </c>
    </row>
    <row r="101" spans="1:22" ht="15.75" customHeight="1">
      <c r="A101" s="12"/>
      <c r="B101" s="12">
        <v>2023</v>
      </c>
      <c r="C101" s="12">
        <v>5</v>
      </c>
      <c r="D101" s="12" t="s">
        <v>38</v>
      </c>
      <c r="E101" s="12">
        <v>1273</v>
      </c>
      <c r="F101" s="12" t="s">
        <v>181</v>
      </c>
      <c r="G101" s="12">
        <v>125.71458098984731</v>
      </c>
      <c r="H101" s="12">
        <v>1167.8902062443933</v>
      </c>
      <c r="I101" s="12">
        <v>2086865.4326265075</v>
      </c>
      <c r="J101" s="12"/>
      <c r="K101" s="12"/>
      <c r="L101" s="12"/>
      <c r="M101" s="12"/>
      <c r="N101" s="12"/>
      <c r="O101" s="12"/>
      <c r="P101" s="12"/>
      <c r="Q101" s="12"/>
      <c r="R101" s="12"/>
      <c r="S101" s="12">
        <v>170.47747739342435</v>
      </c>
      <c r="T101" s="12" t="s">
        <v>40</v>
      </c>
      <c r="U101" s="12"/>
      <c r="V101" s="12" t="s">
        <v>182</v>
      </c>
    </row>
    <row r="102" spans="1:22" ht="15.75" customHeight="1">
      <c r="A102" s="12"/>
      <c r="B102" s="12">
        <v>2023</v>
      </c>
      <c r="C102" s="12">
        <v>5</v>
      </c>
      <c r="D102" s="12" t="s">
        <v>38</v>
      </c>
      <c r="E102" s="12">
        <v>1271</v>
      </c>
      <c r="F102" s="12" t="s">
        <v>183</v>
      </c>
      <c r="G102" s="12">
        <v>1.888968576534914</v>
      </c>
      <c r="H102" s="12">
        <v>1.4663771874761151</v>
      </c>
      <c r="I102" s="12">
        <v>5931.3613303196307</v>
      </c>
      <c r="J102" s="12"/>
      <c r="K102" s="12"/>
      <c r="L102" s="12"/>
      <c r="M102" s="12"/>
      <c r="N102" s="12"/>
      <c r="O102" s="12"/>
      <c r="P102" s="12"/>
      <c r="Q102" s="12">
        <v>0.876</v>
      </c>
      <c r="R102" s="12"/>
      <c r="S102" s="12">
        <v>0.34410086537632567</v>
      </c>
      <c r="T102" s="12" t="s">
        <v>44</v>
      </c>
      <c r="U102" s="12"/>
      <c r="V102" s="12" t="s">
        <v>83</v>
      </c>
    </row>
    <row r="103" spans="1:22" ht="15.75" customHeight="1">
      <c r="A103" s="12"/>
      <c r="B103" s="12">
        <v>2023</v>
      </c>
      <c r="C103" s="12">
        <v>5</v>
      </c>
      <c r="D103" s="12" t="s">
        <v>38</v>
      </c>
      <c r="E103" s="12">
        <v>1268</v>
      </c>
      <c r="F103" s="12" t="s">
        <v>184</v>
      </c>
      <c r="G103" s="12">
        <v>218.35529441473523</v>
      </c>
      <c r="H103" s="12">
        <v>1007.0250103432111</v>
      </c>
      <c r="I103" s="12">
        <v>703104.04801544745</v>
      </c>
      <c r="J103" s="12"/>
      <c r="K103" s="12"/>
      <c r="L103" s="12"/>
      <c r="M103" s="12"/>
      <c r="N103" s="12"/>
      <c r="O103" s="12"/>
      <c r="P103" s="12"/>
      <c r="Q103" s="12">
        <v>7</v>
      </c>
      <c r="R103" s="12">
        <v>7</v>
      </c>
      <c r="S103" s="12">
        <v>2109.7395411889511</v>
      </c>
      <c r="T103" s="12" t="s">
        <v>40</v>
      </c>
      <c r="U103" s="12"/>
      <c r="V103" s="12" t="s">
        <v>77</v>
      </c>
    </row>
    <row r="104" spans="1:22" ht="15.75" customHeight="1">
      <c r="A104" s="12"/>
      <c r="B104" s="12">
        <v>2023</v>
      </c>
      <c r="C104" s="12">
        <v>5</v>
      </c>
      <c r="D104" s="12" t="s">
        <v>38</v>
      </c>
      <c r="E104" s="12">
        <v>1267</v>
      </c>
      <c r="F104" s="12" t="s">
        <v>185</v>
      </c>
      <c r="G104" s="12">
        <v>30.30898771503324</v>
      </c>
      <c r="H104" s="12">
        <v>126.40764416809252</v>
      </c>
      <c r="I104" s="12">
        <v>274898.93642445659</v>
      </c>
      <c r="J104" s="12"/>
      <c r="K104" s="12"/>
      <c r="L104" s="12"/>
      <c r="M104" s="12"/>
      <c r="N104" s="12"/>
      <c r="O104" s="12"/>
      <c r="P104" s="12"/>
      <c r="Q104" s="12">
        <v>2.1000000000000001E-2</v>
      </c>
      <c r="R104" s="12"/>
      <c r="S104" s="12">
        <v>95.044090597578091</v>
      </c>
      <c r="T104" s="12" t="s">
        <v>40</v>
      </c>
      <c r="U104" s="12"/>
      <c r="V104" s="12" t="s">
        <v>81</v>
      </c>
    </row>
    <row r="105" spans="1:22" ht="15.75" customHeight="1">
      <c r="A105" s="12"/>
      <c r="B105" s="12">
        <v>2023</v>
      </c>
      <c r="C105" s="12">
        <v>5</v>
      </c>
      <c r="D105" s="12" t="s">
        <v>38</v>
      </c>
      <c r="E105" s="12">
        <v>841</v>
      </c>
      <c r="F105" s="12" t="s">
        <v>186</v>
      </c>
      <c r="G105" s="12">
        <v>12.385615205231849</v>
      </c>
      <c r="H105" s="12">
        <v>82.11662881068716</v>
      </c>
      <c r="I105" s="12">
        <v>154820.19006539811</v>
      </c>
      <c r="J105" s="12"/>
      <c r="K105" s="12"/>
      <c r="L105" s="12"/>
      <c r="M105" s="12"/>
      <c r="N105" s="12"/>
      <c r="O105" s="12"/>
      <c r="P105" s="12"/>
      <c r="Q105" s="12"/>
      <c r="R105" s="12"/>
      <c r="S105" s="12">
        <v>141.0674420095298</v>
      </c>
      <c r="T105" s="12" t="s">
        <v>44</v>
      </c>
      <c r="U105" s="12"/>
      <c r="V105" s="12" t="s">
        <v>95</v>
      </c>
    </row>
    <row r="106" spans="1:22" ht="15.75" customHeight="1">
      <c r="A106" s="12"/>
      <c r="B106" s="12">
        <v>2023</v>
      </c>
      <c r="C106" s="12">
        <v>5</v>
      </c>
      <c r="D106" s="12" t="s">
        <v>38</v>
      </c>
      <c r="E106" s="12">
        <v>600</v>
      </c>
      <c r="F106" s="12" t="s">
        <v>187</v>
      </c>
      <c r="G106" s="12">
        <v>190.30123156948133</v>
      </c>
      <c r="H106" s="12">
        <v>399.63294017772336</v>
      </c>
      <c r="I106" s="12">
        <v>4243719.8160266438</v>
      </c>
      <c r="J106" s="12"/>
      <c r="K106" s="12"/>
      <c r="L106" s="12"/>
      <c r="M106" s="12"/>
      <c r="N106" s="12"/>
      <c r="O106" s="12"/>
      <c r="P106" s="12"/>
      <c r="Q106" s="12"/>
      <c r="R106" s="12"/>
      <c r="S106" s="12">
        <v>2393.1354741059786</v>
      </c>
      <c r="T106" s="12" t="s">
        <v>58</v>
      </c>
      <c r="U106" s="12"/>
      <c r="V106" s="12" t="s">
        <v>188</v>
      </c>
    </row>
    <row r="107" spans="1:22" ht="15.75" customHeight="1">
      <c r="A107" s="12"/>
      <c r="B107" s="12">
        <v>2023</v>
      </c>
      <c r="C107" s="12">
        <v>5</v>
      </c>
      <c r="D107" s="12" t="s">
        <v>38</v>
      </c>
      <c r="E107" s="12">
        <v>1266</v>
      </c>
      <c r="F107" s="12" t="s">
        <v>189</v>
      </c>
      <c r="G107" s="12">
        <v>4.0515830631158654</v>
      </c>
      <c r="H107" s="12">
        <v>26.861957869718395</v>
      </c>
      <c r="I107" s="12">
        <v>40920.98893747024</v>
      </c>
      <c r="J107" s="12"/>
      <c r="K107" s="12"/>
      <c r="L107" s="12"/>
      <c r="M107" s="12"/>
      <c r="N107" s="12"/>
      <c r="O107" s="12"/>
      <c r="P107" s="12"/>
      <c r="Q107" s="12"/>
      <c r="R107" s="12"/>
      <c r="S107" s="12">
        <v>102.07704459559228</v>
      </c>
      <c r="T107" s="12" t="s">
        <v>40</v>
      </c>
      <c r="U107" s="12"/>
      <c r="V107" s="12" t="s">
        <v>95</v>
      </c>
    </row>
    <row r="108" spans="1:22" ht="15.75" customHeight="1">
      <c r="A108" s="12"/>
      <c r="B108" s="12">
        <v>2023</v>
      </c>
      <c r="C108" s="12">
        <v>5</v>
      </c>
      <c r="D108" s="12" t="s">
        <v>38</v>
      </c>
      <c r="E108" s="12">
        <v>843</v>
      </c>
      <c r="F108" s="12" t="s">
        <v>190</v>
      </c>
      <c r="G108" s="12">
        <v>1.1105641989757522</v>
      </c>
      <c r="H108" s="12">
        <v>9.5619577531812254</v>
      </c>
      <c r="I108" s="12">
        <v>15259.152093926836</v>
      </c>
      <c r="J108" s="12"/>
      <c r="K108" s="12"/>
      <c r="L108" s="12"/>
      <c r="M108" s="12"/>
      <c r="N108" s="12"/>
      <c r="O108" s="12"/>
      <c r="P108" s="12"/>
      <c r="Q108" s="12"/>
      <c r="R108" s="12"/>
      <c r="S108" s="12">
        <v>54.79936305111643</v>
      </c>
      <c r="T108" s="12" t="s">
        <v>40</v>
      </c>
      <c r="U108" s="12"/>
      <c r="V108" s="12" t="s">
        <v>95</v>
      </c>
    </row>
    <row r="109" spans="1:22" ht="15.75" customHeight="1">
      <c r="A109" s="12"/>
      <c r="B109" s="12">
        <v>2023</v>
      </c>
      <c r="C109" s="12">
        <v>5</v>
      </c>
      <c r="D109" s="12" t="s">
        <v>38</v>
      </c>
      <c r="E109" s="12">
        <v>601</v>
      </c>
      <c r="F109" s="12" t="s">
        <v>191</v>
      </c>
      <c r="G109" s="12">
        <v>34.227812670734735</v>
      </c>
      <c r="H109" s="12">
        <v>123.22028299113441</v>
      </c>
      <c r="I109" s="12">
        <v>766706.18204266066</v>
      </c>
      <c r="J109" s="12"/>
      <c r="K109" s="12"/>
      <c r="L109" s="12"/>
      <c r="M109" s="12"/>
      <c r="N109" s="12"/>
      <c r="O109" s="12"/>
      <c r="P109" s="12"/>
      <c r="Q109" s="12"/>
      <c r="R109" s="12"/>
      <c r="S109" s="12">
        <v>41.429464204176014</v>
      </c>
      <c r="T109" s="12" t="s">
        <v>58</v>
      </c>
      <c r="U109" s="12"/>
      <c r="V109" s="12" t="s">
        <v>192</v>
      </c>
    </row>
    <row r="110" spans="1:22" ht="15.75" customHeight="1">
      <c r="A110" s="12"/>
      <c r="B110" s="12">
        <v>2023</v>
      </c>
      <c r="C110" s="12">
        <v>5</v>
      </c>
      <c r="D110" s="12" t="s">
        <v>38</v>
      </c>
      <c r="E110" s="12">
        <v>602</v>
      </c>
      <c r="F110" s="12" t="s">
        <v>193</v>
      </c>
      <c r="G110" s="12">
        <v>4.3757251500016379</v>
      </c>
      <c r="H110" s="12">
        <v>17.942383912015451</v>
      </c>
      <c r="I110" s="12">
        <v>103716.00752731557</v>
      </c>
      <c r="J110" s="12"/>
      <c r="K110" s="12"/>
      <c r="L110" s="12"/>
      <c r="M110" s="12"/>
      <c r="N110" s="12"/>
      <c r="O110" s="12"/>
      <c r="P110" s="12"/>
      <c r="Q110" s="12"/>
      <c r="R110" s="12"/>
      <c r="S110" s="12">
        <v>5.1468024943556809</v>
      </c>
      <c r="T110" s="12" t="s">
        <v>44</v>
      </c>
      <c r="U110" s="12"/>
      <c r="V110" s="12" t="s">
        <v>192</v>
      </c>
    </row>
    <row r="111" spans="1:22" ht="15.75" customHeight="1">
      <c r="A111" s="12"/>
      <c r="B111" s="12">
        <v>2023</v>
      </c>
      <c r="C111" s="12">
        <v>5</v>
      </c>
      <c r="D111" s="12" t="s">
        <v>38</v>
      </c>
      <c r="E111" s="12">
        <v>844</v>
      </c>
      <c r="F111" s="12" t="s">
        <v>194</v>
      </c>
      <c r="G111" s="12">
        <v>126.31690950755471</v>
      </c>
      <c r="H111" s="12">
        <v>2835.809506727895</v>
      </c>
      <c r="I111" s="12">
        <v>552003.94808171736</v>
      </c>
      <c r="J111" s="12"/>
      <c r="K111" s="12"/>
      <c r="L111" s="12"/>
      <c r="M111" s="12"/>
      <c r="N111" s="12"/>
      <c r="O111" s="12"/>
      <c r="P111" s="12"/>
      <c r="Q111" s="12"/>
      <c r="R111" s="12"/>
      <c r="S111" s="12">
        <v>163.25303753341544</v>
      </c>
      <c r="T111" s="12" t="s">
        <v>70</v>
      </c>
      <c r="U111" s="12"/>
      <c r="V111" s="12" t="s">
        <v>113</v>
      </c>
    </row>
    <row r="112" spans="1:22" ht="15.75" customHeight="1">
      <c r="A112" s="12"/>
      <c r="B112" s="12">
        <v>2023</v>
      </c>
      <c r="C112" s="12">
        <v>5</v>
      </c>
      <c r="D112" s="12" t="s">
        <v>38</v>
      </c>
      <c r="E112" s="12">
        <v>845</v>
      </c>
      <c r="F112" s="12" t="s">
        <v>195</v>
      </c>
      <c r="G112" s="12">
        <v>202.35156746244266</v>
      </c>
      <c r="H112" s="12">
        <v>1926.3867284436226</v>
      </c>
      <c r="I112" s="12">
        <v>3439976.2392783575</v>
      </c>
      <c r="J112" s="12"/>
      <c r="K112" s="12"/>
      <c r="L112" s="12"/>
      <c r="M112" s="12"/>
      <c r="N112" s="12"/>
      <c r="O112" s="12"/>
      <c r="P112" s="12"/>
      <c r="Q112" s="12"/>
      <c r="R112" s="12"/>
      <c r="S112" s="12">
        <v>9612.6116628880754</v>
      </c>
      <c r="T112" s="12" t="s">
        <v>40</v>
      </c>
      <c r="U112" s="12"/>
      <c r="V112" s="12" t="s">
        <v>95</v>
      </c>
    </row>
    <row r="113" spans="1:22" ht="15.75" customHeight="1">
      <c r="A113" s="12"/>
      <c r="B113" s="12">
        <v>2023</v>
      </c>
      <c r="C113" s="12">
        <v>5</v>
      </c>
      <c r="D113" s="12" t="s">
        <v>38</v>
      </c>
      <c r="E113" s="12">
        <v>846</v>
      </c>
      <c r="F113" s="12" t="s">
        <v>196</v>
      </c>
      <c r="G113" s="12">
        <v>1.155406792903203</v>
      </c>
      <c r="H113" s="12">
        <v>10.837751413867695</v>
      </c>
      <c r="I113" s="12">
        <v>18024.403975997902</v>
      </c>
      <c r="J113" s="12"/>
      <c r="K113" s="12"/>
      <c r="L113" s="12"/>
      <c r="M113" s="12"/>
      <c r="N113" s="12"/>
      <c r="O113" s="12"/>
      <c r="P113" s="12"/>
      <c r="Q113" s="12"/>
      <c r="R113" s="12"/>
      <c r="S113" s="12">
        <v>414.82192332670905</v>
      </c>
      <c r="T113" s="12" t="s">
        <v>44</v>
      </c>
      <c r="U113" s="12"/>
      <c r="V113" s="12" t="s">
        <v>95</v>
      </c>
    </row>
    <row r="114" spans="1:22" ht="15.75" customHeight="1">
      <c r="A114" s="12"/>
      <c r="B114" s="12">
        <v>2023</v>
      </c>
      <c r="C114" s="12">
        <v>5</v>
      </c>
      <c r="D114" s="12" t="s">
        <v>38</v>
      </c>
      <c r="E114" s="12">
        <v>848</v>
      </c>
      <c r="F114" s="12" t="s">
        <v>197</v>
      </c>
      <c r="G114" s="12">
        <v>457.27352189820601</v>
      </c>
      <c r="H114" s="12">
        <v>1737.639383213183</v>
      </c>
      <c r="I114" s="12">
        <v>2428122.4012794741</v>
      </c>
      <c r="J114" s="12"/>
      <c r="K114" s="12"/>
      <c r="L114" s="12"/>
      <c r="M114" s="12"/>
      <c r="N114" s="12"/>
      <c r="O114" s="12"/>
      <c r="P114" s="12"/>
      <c r="Q114" s="12"/>
      <c r="R114" s="12"/>
      <c r="S114" s="12">
        <v>237.79311052969351</v>
      </c>
      <c r="T114" s="12" t="s">
        <v>44</v>
      </c>
      <c r="U114" s="12"/>
      <c r="V114" s="12" t="s">
        <v>77</v>
      </c>
    </row>
    <row r="115" spans="1:22" ht="15.75" customHeight="1">
      <c r="A115" s="12"/>
      <c r="B115" s="12">
        <v>2023</v>
      </c>
      <c r="C115" s="12">
        <v>5</v>
      </c>
      <c r="D115" s="12" t="s">
        <v>38</v>
      </c>
      <c r="E115" s="12">
        <v>2008</v>
      </c>
      <c r="F115" s="12" t="s">
        <v>198</v>
      </c>
      <c r="G115" s="12">
        <v>29.507769794104039</v>
      </c>
      <c r="H115" s="12">
        <v>14.252182886927145</v>
      </c>
      <c r="I115" s="12">
        <v>342290.12961160683</v>
      </c>
      <c r="J115" s="12"/>
      <c r="K115" s="12"/>
      <c r="L115" s="12"/>
      <c r="M115" s="12"/>
      <c r="N115" s="12"/>
      <c r="O115" s="12"/>
      <c r="P115" s="12"/>
      <c r="Q115" s="12"/>
      <c r="R115" s="12"/>
      <c r="S115" s="12">
        <v>47.85428051309006</v>
      </c>
      <c r="T115" s="12" t="s">
        <v>58</v>
      </c>
      <c r="U115" s="12"/>
      <c r="V115" s="12" t="s">
        <v>125</v>
      </c>
    </row>
    <row r="116" spans="1:22" ht="15.75" customHeight="1">
      <c r="A116" s="12"/>
      <c r="B116" s="12">
        <v>2023</v>
      </c>
      <c r="C116" s="12">
        <v>5</v>
      </c>
      <c r="D116" s="12" t="s">
        <v>38</v>
      </c>
      <c r="E116" s="12">
        <v>2007</v>
      </c>
      <c r="F116" s="12" t="s">
        <v>199</v>
      </c>
      <c r="G116" s="12">
        <v>5.0988299330145283E-4</v>
      </c>
      <c r="H116" s="12">
        <v>1.2747074832536321E-3</v>
      </c>
      <c r="I116" s="12">
        <v>2.6888679651752114</v>
      </c>
      <c r="J116" s="12"/>
      <c r="K116" s="12"/>
      <c r="L116" s="12"/>
      <c r="M116" s="12"/>
      <c r="N116" s="12"/>
      <c r="O116" s="12"/>
      <c r="P116" s="12"/>
      <c r="Q116" s="12"/>
      <c r="R116" s="12"/>
      <c r="S116" s="12">
        <v>9.0557459298774704E-4</v>
      </c>
      <c r="T116" s="12" t="s">
        <v>40</v>
      </c>
      <c r="U116" s="12"/>
      <c r="V116" s="12" t="s">
        <v>200</v>
      </c>
    </row>
    <row r="117" spans="1:22" ht="15.75" customHeight="1">
      <c r="A117" s="12"/>
      <c r="B117" s="12">
        <v>2023</v>
      </c>
      <c r="C117" s="12">
        <v>5</v>
      </c>
      <c r="D117" s="12" t="s">
        <v>38</v>
      </c>
      <c r="E117" s="12">
        <v>851</v>
      </c>
      <c r="F117" s="12" t="s">
        <v>201</v>
      </c>
      <c r="G117" s="12">
        <v>224.84539637986811</v>
      </c>
      <c r="H117" s="12">
        <v>1025.2961735103304</v>
      </c>
      <c r="I117" s="12">
        <v>2540755.4319706522</v>
      </c>
      <c r="J117" s="12"/>
      <c r="K117" s="12"/>
      <c r="L117" s="12"/>
      <c r="M117" s="12"/>
      <c r="N117" s="12"/>
      <c r="O117" s="12"/>
      <c r="P117" s="12"/>
      <c r="Q117" s="12"/>
      <c r="R117" s="12"/>
      <c r="S117" s="12">
        <v>1067.2751161714282</v>
      </c>
      <c r="T117" s="12" t="s">
        <v>40</v>
      </c>
      <c r="U117" s="12"/>
      <c r="V117" s="12" t="s">
        <v>42</v>
      </c>
    </row>
    <row r="118" spans="1:22" ht="15.75" customHeight="1">
      <c r="A118" s="12"/>
      <c r="B118" s="12">
        <v>2023</v>
      </c>
      <c r="C118" s="12">
        <v>5</v>
      </c>
      <c r="D118" s="12" t="s">
        <v>38</v>
      </c>
      <c r="E118" s="12">
        <v>852</v>
      </c>
      <c r="F118" s="12" t="s">
        <v>202</v>
      </c>
      <c r="G118" s="12">
        <v>190.88765626579519</v>
      </c>
      <c r="H118" s="12">
        <v>649.01833262121443</v>
      </c>
      <c r="I118" s="12">
        <v>2634250.259102995</v>
      </c>
      <c r="J118" s="12"/>
      <c r="K118" s="12"/>
      <c r="L118" s="12"/>
      <c r="M118" s="12"/>
      <c r="N118" s="12"/>
      <c r="O118" s="12"/>
      <c r="P118" s="12"/>
      <c r="Q118" s="12"/>
      <c r="R118" s="12"/>
      <c r="S118" s="12">
        <v>2472.922243883098</v>
      </c>
      <c r="T118" s="12" t="s">
        <v>44</v>
      </c>
      <c r="U118" s="12"/>
      <c r="V118" s="12" t="s">
        <v>42</v>
      </c>
    </row>
    <row r="119" spans="1:22" ht="15.75" customHeight="1">
      <c r="A119" s="12"/>
      <c r="B119" s="12">
        <v>2023</v>
      </c>
      <c r="C119" s="12">
        <v>5</v>
      </c>
      <c r="D119" s="12" t="s">
        <v>38</v>
      </c>
      <c r="E119" s="12">
        <v>2004</v>
      </c>
      <c r="F119" s="12" t="s">
        <v>203</v>
      </c>
      <c r="G119" s="12">
        <v>4.4945813011438753</v>
      </c>
      <c r="H119" s="12">
        <v>20.719968392463493</v>
      </c>
      <c r="I119" s="12">
        <v>45915.707557923619</v>
      </c>
      <c r="J119" s="12"/>
      <c r="K119" s="12"/>
      <c r="L119" s="12"/>
      <c r="M119" s="12"/>
      <c r="N119" s="12"/>
      <c r="O119" s="12"/>
      <c r="P119" s="12"/>
      <c r="Q119" s="12"/>
      <c r="R119" s="12"/>
      <c r="S119" s="12">
        <v>18.495365906631726</v>
      </c>
      <c r="T119" s="12" t="s">
        <v>40</v>
      </c>
      <c r="U119" s="12"/>
      <c r="V119" s="12" t="s">
        <v>86</v>
      </c>
    </row>
    <row r="120" spans="1:22" ht="15.75" customHeight="1">
      <c r="A120" s="12"/>
      <c r="B120" s="12">
        <v>2023</v>
      </c>
      <c r="C120" s="12">
        <v>5</v>
      </c>
      <c r="D120" s="12" t="s">
        <v>38</v>
      </c>
      <c r="E120" s="12">
        <v>1277</v>
      </c>
      <c r="F120" s="12" t="s">
        <v>204</v>
      </c>
      <c r="G120" s="12">
        <v>23.829034376123449</v>
      </c>
      <c r="H120" s="12">
        <v>19.778098532182462</v>
      </c>
      <c r="I120" s="12">
        <v>84802.290957060613</v>
      </c>
      <c r="J120" s="12"/>
      <c r="K120" s="12"/>
      <c r="L120" s="12"/>
      <c r="M120" s="12"/>
      <c r="N120" s="12"/>
      <c r="O120" s="12"/>
      <c r="P120" s="12"/>
      <c r="Q120" s="12"/>
      <c r="R120" s="12"/>
      <c r="S120" s="12">
        <v>9.4191402438439411</v>
      </c>
      <c r="T120" s="12" t="s">
        <v>44</v>
      </c>
      <c r="U120" s="12"/>
      <c r="V120" s="12" t="s">
        <v>205</v>
      </c>
    </row>
    <row r="121" spans="1:22" ht="15.75" customHeight="1">
      <c r="A121" s="12"/>
      <c r="B121" s="12">
        <v>2023</v>
      </c>
      <c r="C121" s="12">
        <v>5</v>
      </c>
      <c r="D121" s="12" t="s">
        <v>38</v>
      </c>
      <c r="E121" s="12">
        <v>1276</v>
      </c>
      <c r="F121" s="12" t="s">
        <v>206</v>
      </c>
      <c r="G121" s="12">
        <v>630.63846622283575</v>
      </c>
      <c r="H121" s="12">
        <v>1160.3747778500178</v>
      </c>
      <c r="I121" s="12">
        <v>1280196.0864323566</v>
      </c>
      <c r="J121" s="12"/>
      <c r="K121" s="12"/>
      <c r="L121" s="12"/>
      <c r="M121" s="12"/>
      <c r="N121" s="12"/>
      <c r="O121" s="12"/>
      <c r="P121" s="12"/>
      <c r="Q121" s="12"/>
      <c r="R121" s="12"/>
      <c r="S121" s="12">
        <v>970.58139004039435</v>
      </c>
      <c r="T121" s="12" t="s">
        <v>40</v>
      </c>
      <c r="U121" s="12"/>
      <c r="V121" s="12" t="s">
        <v>140</v>
      </c>
    </row>
    <row r="122" spans="1:22" ht="15.75" customHeight="1">
      <c r="A122" s="12"/>
      <c r="B122" s="12">
        <v>2023</v>
      </c>
      <c r="C122" s="12">
        <v>5</v>
      </c>
      <c r="D122" s="12" t="s">
        <v>38</v>
      </c>
      <c r="E122" s="12">
        <v>2002</v>
      </c>
      <c r="F122" s="12" t="s">
        <v>207</v>
      </c>
      <c r="G122" s="12">
        <v>0.72377836982188593</v>
      </c>
      <c r="H122" s="12">
        <v>2.8233046930641073</v>
      </c>
      <c r="I122" s="12">
        <v>939.57352757917806</v>
      </c>
      <c r="J122" s="12"/>
      <c r="K122" s="12"/>
      <c r="L122" s="12"/>
      <c r="M122" s="12"/>
      <c r="N122" s="12"/>
      <c r="O122" s="12"/>
      <c r="P122" s="12"/>
      <c r="Q122" s="12"/>
      <c r="R122" s="12"/>
      <c r="S122" s="12">
        <v>0.74477559546944616</v>
      </c>
      <c r="T122" s="12" t="s">
        <v>70</v>
      </c>
      <c r="U122" s="12"/>
      <c r="V122" s="12" t="s">
        <v>86</v>
      </c>
    </row>
    <row r="123" spans="1:22" ht="15.75" customHeight="1">
      <c r="A123" s="12"/>
      <c r="B123" s="12">
        <v>2023</v>
      </c>
      <c r="C123" s="12">
        <v>5</v>
      </c>
      <c r="D123" s="12" t="s">
        <v>38</v>
      </c>
      <c r="E123" s="12">
        <v>2022</v>
      </c>
      <c r="F123" s="12" t="s">
        <v>208</v>
      </c>
      <c r="G123" s="12">
        <v>1.0609460846017899E-2</v>
      </c>
      <c r="H123" s="12">
        <v>5.0342931857575129E-2</v>
      </c>
      <c r="I123" s="12">
        <v>177.33578585500294</v>
      </c>
      <c r="J123" s="12"/>
      <c r="K123" s="12"/>
      <c r="L123" s="12"/>
      <c r="M123" s="12"/>
      <c r="N123" s="12"/>
      <c r="O123" s="12"/>
      <c r="P123" s="12"/>
      <c r="Q123" s="12"/>
      <c r="R123" s="12"/>
      <c r="S123" s="12">
        <v>0.16056027629736988</v>
      </c>
      <c r="T123" s="12" t="s">
        <v>40</v>
      </c>
      <c r="U123" s="12" t="s">
        <v>41</v>
      </c>
      <c r="V123" s="12" t="s">
        <v>209</v>
      </c>
    </row>
    <row r="124" spans="1:22" ht="15.75" customHeight="1">
      <c r="A124" s="12"/>
      <c r="B124" s="12">
        <v>2023</v>
      </c>
      <c r="C124" s="12">
        <v>5</v>
      </c>
      <c r="D124" s="12" t="s">
        <v>38</v>
      </c>
      <c r="E124" s="12">
        <v>2020</v>
      </c>
      <c r="F124" s="12" t="s">
        <v>210</v>
      </c>
      <c r="G124" s="12">
        <v>0.79738405058375628</v>
      </c>
      <c r="H124" s="12">
        <v>0.27898597522893404</v>
      </c>
      <c r="I124" s="12">
        <v>9948.6928387155422</v>
      </c>
      <c r="J124" s="12"/>
      <c r="K124" s="12"/>
      <c r="L124" s="12"/>
      <c r="M124" s="12"/>
      <c r="N124" s="12"/>
      <c r="O124" s="12"/>
      <c r="P124" s="12"/>
      <c r="Q124" s="12"/>
      <c r="R124" s="12"/>
      <c r="S124" s="12">
        <v>6.8340958829930116</v>
      </c>
      <c r="T124" s="12" t="s">
        <v>58</v>
      </c>
      <c r="U124" s="12"/>
      <c r="V124" s="12" t="s">
        <v>211</v>
      </c>
    </row>
    <row r="125" spans="1:22" ht="15.75" customHeight="1">
      <c r="A125" s="12"/>
      <c r="B125" s="12">
        <v>2023</v>
      </c>
      <c r="C125" s="12">
        <v>5</v>
      </c>
      <c r="D125" s="12" t="s">
        <v>38</v>
      </c>
      <c r="E125" s="12">
        <v>1290</v>
      </c>
      <c r="F125" s="12" t="s">
        <v>212</v>
      </c>
      <c r="G125" s="12">
        <v>7.2690323691540515</v>
      </c>
      <c r="H125" s="12">
        <v>4.066773910956492</v>
      </c>
      <c r="I125" s="12">
        <v>12211.974380178806</v>
      </c>
      <c r="J125" s="12"/>
      <c r="K125" s="12"/>
      <c r="L125" s="12"/>
      <c r="M125" s="12"/>
      <c r="N125" s="12"/>
      <c r="O125" s="12"/>
      <c r="P125" s="12"/>
      <c r="Q125" s="12">
        <v>3.13</v>
      </c>
      <c r="R125" s="12"/>
      <c r="S125" s="12">
        <v>4.8238027238309602</v>
      </c>
      <c r="T125" s="12" t="s">
        <v>44</v>
      </c>
      <c r="U125" s="12"/>
      <c r="V125" s="12" t="s">
        <v>51</v>
      </c>
    </row>
    <row r="126" spans="1:22" ht="15.75" customHeight="1">
      <c r="A126" s="12"/>
      <c r="B126" s="12">
        <v>2023</v>
      </c>
      <c r="C126" s="12">
        <v>5</v>
      </c>
      <c r="D126" s="12" t="s">
        <v>38</v>
      </c>
      <c r="E126" s="12">
        <v>2016</v>
      </c>
      <c r="F126" s="12" t="s">
        <v>213</v>
      </c>
      <c r="G126" s="12">
        <v>6.1172991404082904</v>
      </c>
      <c r="H126" s="12">
        <v>12.296140525689903</v>
      </c>
      <c r="I126" s="12">
        <v>92497.040139808683</v>
      </c>
      <c r="J126" s="12"/>
      <c r="K126" s="12"/>
      <c r="L126" s="12"/>
      <c r="M126" s="12"/>
      <c r="N126" s="12"/>
      <c r="O126" s="12"/>
      <c r="P126" s="12"/>
      <c r="Q126" s="12"/>
      <c r="R126" s="12"/>
      <c r="S126" s="12">
        <v>48.360556703251895</v>
      </c>
      <c r="T126" s="12" t="s">
        <v>58</v>
      </c>
      <c r="U126" s="12"/>
      <c r="V126" s="12" t="s">
        <v>81</v>
      </c>
    </row>
    <row r="127" spans="1:22" ht="15.75" customHeight="1">
      <c r="A127" s="12"/>
      <c r="B127" s="12">
        <v>2023</v>
      </c>
      <c r="C127" s="12">
        <v>5</v>
      </c>
      <c r="D127" s="12" t="s">
        <v>38</v>
      </c>
      <c r="E127" s="12">
        <v>2015</v>
      </c>
      <c r="F127" s="12" t="s">
        <v>214</v>
      </c>
      <c r="G127" s="12">
        <v>3.4400364239196111</v>
      </c>
      <c r="H127" s="12">
        <v>6.3636553490128556</v>
      </c>
      <c r="I127" s="12">
        <v>40589.942940679044</v>
      </c>
      <c r="J127" s="12"/>
      <c r="K127" s="12"/>
      <c r="L127" s="12"/>
      <c r="M127" s="12"/>
      <c r="N127" s="12"/>
      <c r="O127" s="12"/>
      <c r="P127" s="12"/>
      <c r="Q127" s="12"/>
      <c r="R127" s="12"/>
      <c r="S127" s="12">
        <v>15.811231532077272</v>
      </c>
      <c r="T127" s="12" t="s">
        <v>58</v>
      </c>
      <c r="U127" s="12"/>
      <c r="V127" s="12" t="s">
        <v>81</v>
      </c>
    </row>
    <row r="128" spans="1:22" ht="15.75" customHeight="1">
      <c r="A128" s="12"/>
      <c r="B128" s="12">
        <v>2023</v>
      </c>
      <c r="C128" s="12">
        <v>5</v>
      </c>
      <c r="D128" s="12" t="s">
        <v>38</v>
      </c>
      <c r="E128" s="12">
        <v>501</v>
      </c>
      <c r="F128" s="12" t="s">
        <v>215</v>
      </c>
      <c r="G128" s="12">
        <v>15.168287268585196</v>
      </c>
      <c r="H128" s="12">
        <v>16.078181176452741</v>
      </c>
      <c r="I128" s="12">
        <v>51117.128095132117</v>
      </c>
      <c r="J128" s="12"/>
      <c r="K128" s="12"/>
      <c r="L128" s="12"/>
      <c r="M128" s="12"/>
      <c r="N128" s="12"/>
      <c r="O128" s="12"/>
      <c r="P128" s="12"/>
      <c r="Q128" s="12"/>
      <c r="R128" s="12"/>
      <c r="S128" s="12">
        <v>63.245440116539875</v>
      </c>
      <c r="T128" s="12" t="s">
        <v>58</v>
      </c>
      <c r="U128" s="12"/>
      <c r="V128" s="12" t="s">
        <v>216</v>
      </c>
    </row>
    <row r="129" spans="1:22" ht="15.75" customHeight="1">
      <c r="A129" s="12"/>
      <c r="B129" s="12">
        <v>2023</v>
      </c>
      <c r="C129" s="12">
        <v>5</v>
      </c>
      <c r="D129" s="12" t="s">
        <v>38</v>
      </c>
      <c r="E129" s="12">
        <v>2014</v>
      </c>
      <c r="F129" s="12" t="s">
        <v>217</v>
      </c>
      <c r="G129" s="12">
        <v>0.30144186503290199</v>
      </c>
      <c r="H129" s="12">
        <v>0.82595071019015154</v>
      </c>
      <c r="I129" s="12">
        <v>3079.4673932681999</v>
      </c>
      <c r="J129" s="12"/>
      <c r="K129" s="12"/>
      <c r="L129" s="12"/>
      <c r="M129" s="12"/>
      <c r="N129" s="12"/>
      <c r="O129" s="12"/>
      <c r="P129" s="12"/>
      <c r="Q129" s="12"/>
      <c r="R129" s="12"/>
      <c r="S129" s="12">
        <v>2.9997658467285628</v>
      </c>
      <c r="T129" s="12" t="s">
        <v>58</v>
      </c>
      <c r="U129" s="12"/>
      <c r="V129" s="12" t="s">
        <v>81</v>
      </c>
    </row>
    <row r="130" spans="1:22" ht="15.75" customHeight="1">
      <c r="A130" s="12"/>
      <c r="B130" s="12">
        <v>2023</v>
      </c>
      <c r="C130" s="12">
        <v>5</v>
      </c>
      <c r="D130" s="12" t="s">
        <v>38</v>
      </c>
      <c r="E130" s="12">
        <v>2155</v>
      </c>
      <c r="F130" s="12" t="s">
        <v>218</v>
      </c>
      <c r="G130" s="12">
        <v>203.21880967740412</v>
      </c>
      <c r="H130" s="12">
        <v>343.43978835481295</v>
      </c>
      <c r="I130" s="12">
        <v>824800.91477048595</v>
      </c>
      <c r="J130" s="12"/>
      <c r="K130" s="12"/>
      <c r="L130" s="12"/>
      <c r="M130" s="12"/>
      <c r="N130" s="12"/>
      <c r="O130" s="12"/>
      <c r="P130" s="12"/>
      <c r="Q130" s="12"/>
      <c r="R130" s="12"/>
      <c r="S130" s="12">
        <v>332.78772592779126</v>
      </c>
      <c r="T130" s="12" t="s">
        <v>40</v>
      </c>
      <c r="U130" s="12"/>
      <c r="V130" s="12" t="s">
        <v>219</v>
      </c>
    </row>
    <row r="131" spans="1:22" ht="15.75" customHeight="1">
      <c r="A131" s="12"/>
      <c r="B131" s="12">
        <v>2023</v>
      </c>
      <c r="C131" s="12">
        <v>5</v>
      </c>
      <c r="D131" s="12" t="s">
        <v>38</v>
      </c>
      <c r="E131" s="12">
        <v>2033</v>
      </c>
      <c r="F131" s="12" t="s">
        <v>220</v>
      </c>
      <c r="G131" s="12">
        <v>0</v>
      </c>
      <c r="H131" s="12">
        <v>0</v>
      </c>
      <c r="I131" s="12">
        <v>0</v>
      </c>
      <c r="J131" s="12"/>
      <c r="K131" s="12"/>
      <c r="L131" s="12"/>
      <c r="M131" s="12"/>
      <c r="N131" s="12"/>
      <c r="O131" s="12"/>
      <c r="P131" s="12"/>
      <c r="Q131" s="12"/>
      <c r="R131" s="12"/>
      <c r="S131" s="12" t="e">
        <v>#VALUE!</v>
      </c>
      <c r="T131" s="12" t="s">
        <v>41</v>
      </c>
      <c r="U131" s="12"/>
      <c r="V131" s="12" t="s">
        <v>83</v>
      </c>
    </row>
    <row r="132" spans="1:22" ht="15.75" customHeight="1">
      <c r="A132" s="12"/>
      <c r="B132" s="12">
        <v>2023</v>
      </c>
      <c r="C132" s="12">
        <v>5</v>
      </c>
      <c r="D132" s="12" t="s">
        <v>38</v>
      </c>
      <c r="E132" s="12">
        <v>2152</v>
      </c>
      <c r="F132" s="12" t="s">
        <v>221</v>
      </c>
      <c r="G132" s="12">
        <v>0.14656782639285812</v>
      </c>
      <c r="H132" s="12">
        <v>8.7084130616535832E-2</v>
      </c>
      <c r="I132" s="12">
        <v>2437.1731213909702</v>
      </c>
      <c r="J132" s="12"/>
      <c r="K132" s="12"/>
      <c r="L132" s="12"/>
      <c r="M132" s="12"/>
      <c r="N132" s="12"/>
      <c r="O132" s="12"/>
      <c r="P132" s="12"/>
      <c r="Q132" s="12"/>
      <c r="R132" s="12"/>
      <c r="S132" s="12">
        <v>6.1771928515413812</v>
      </c>
      <c r="T132" s="12" t="s">
        <v>58</v>
      </c>
      <c r="U132" s="12"/>
      <c r="V132" s="12" t="s">
        <v>222</v>
      </c>
    </row>
    <row r="133" spans="1:22" ht="15.75" customHeight="1">
      <c r="A133" s="12"/>
      <c r="B133" s="12">
        <v>2023</v>
      </c>
      <c r="C133" s="12">
        <v>5</v>
      </c>
      <c r="D133" s="12" t="s">
        <v>38</v>
      </c>
      <c r="E133" s="12">
        <v>2146</v>
      </c>
      <c r="F133" s="12" t="s">
        <v>223</v>
      </c>
      <c r="G133" s="12">
        <v>4.2802491535711669</v>
      </c>
      <c r="H133" s="12">
        <v>3.6850154282332261</v>
      </c>
      <c r="I133" s="12">
        <v>72770.954424586016</v>
      </c>
      <c r="J133" s="12"/>
      <c r="K133" s="12"/>
      <c r="L133" s="12"/>
      <c r="M133" s="12"/>
      <c r="N133" s="12"/>
      <c r="O133" s="12"/>
      <c r="P133" s="12"/>
      <c r="Q133" s="12"/>
      <c r="R133" s="12"/>
      <c r="S133" s="12">
        <v>11.843541636128176</v>
      </c>
      <c r="T133" s="12" t="s">
        <v>58</v>
      </c>
      <c r="U133" s="12"/>
      <c r="V133" s="12" t="s">
        <v>209</v>
      </c>
    </row>
    <row r="134" spans="1:22" ht="15.75" customHeight="1">
      <c r="A134" s="12"/>
      <c r="B134" s="12">
        <v>2023</v>
      </c>
      <c r="C134" s="12">
        <v>5</v>
      </c>
      <c r="D134" s="12" t="s">
        <v>38</v>
      </c>
      <c r="E134" s="12">
        <v>512</v>
      </c>
      <c r="F134" s="12" t="s">
        <v>224</v>
      </c>
      <c r="G134" s="12">
        <v>0</v>
      </c>
      <c r="H134" s="12">
        <v>0</v>
      </c>
      <c r="I134" s="12">
        <v>0</v>
      </c>
      <c r="J134" s="12"/>
      <c r="K134" s="12"/>
      <c r="L134" s="12"/>
      <c r="M134" s="12"/>
      <c r="N134" s="12"/>
      <c r="O134" s="12"/>
      <c r="P134" s="12"/>
      <c r="Q134" s="12"/>
      <c r="R134" s="12"/>
      <c r="S134" s="12" t="e">
        <v>#VALUE!</v>
      </c>
      <c r="T134" s="12" t="s">
        <v>41</v>
      </c>
      <c r="U134" s="12"/>
      <c r="V134" s="12" t="s">
        <v>61</v>
      </c>
    </row>
    <row r="135" spans="1:22" ht="15.75" customHeight="1">
      <c r="A135" s="12"/>
      <c r="B135" s="12">
        <v>2023</v>
      </c>
      <c r="C135" s="12">
        <v>5</v>
      </c>
      <c r="D135" s="12" t="s">
        <v>38</v>
      </c>
      <c r="E135" s="12">
        <v>1298</v>
      </c>
      <c r="F135" s="12" t="s">
        <v>225</v>
      </c>
      <c r="G135" s="12">
        <v>5.2188612975809239</v>
      </c>
      <c r="H135" s="12">
        <v>3.9767723087566638</v>
      </c>
      <c r="I135" s="12">
        <v>4540.4093288954036</v>
      </c>
      <c r="J135" s="12"/>
      <c r="K135" s="12"/>
      <c r="L135" s="12"/>
      <c r="M135" s="12"/>
      <c r="N135" s="12"/>
      <c r="O135" s="12"/>
      <c r="P135" s="12"/>
      <c r="Q135" s="12">
        <v>2.62</v>
      </c>
      <c r="R135" s="12">
        <v>2.62</v>
      </c>
      <c r="S135" s="12">
        <v>5.1126320674462233</v>
      </c>
      <c r="T135" s="12" t="s">
        <v>40</v>
      </c>
      <c r="U135" s="12" t="s">
        <v>41</v>
      </c>
      <c r="V135" s="12" t="s">
        <v>137</v>
      </c>
    </row>
    <row r="136" spans="1:22" ht="15.75" customHeight="1">
      <c r="A136" s="12"/>
      <c r="B136" s="12">
        <v>2023</v>
      </c>
      <c r="C136" s="12">
        <v>5</v>
      </c>
      <c r="D136" s="12" t="s">
        <v>38</v>
      </c>
      <c r="E136" s="12">
        <v>515</v>
      </c>
      <c r="F136" s="12" t="s">
        <v>226</v>
      </c>
      <c r="G136" s="12">
        <v>62.714409970987887</v>
      </c>
      <c r="H136" s="12">
        <v>13.170371255265698</v>
      </c>
      <c r="I136" s="12">
        <v>16932.909006851045</v>
      </c>
      <c r="J136" s="12"/>
      <c r="K136" s="12"/>
      <c r="L136" s="12"/>
      <c r="M136" s="12"/>
      <c r="N136" s="12"/>
      <c r="O136" s="12"/>
      <c r="P136" s="12"/>
      <c r="Q136" s="12"/>
      <c r="R136" s="12"/>
      <c r="S136" s="12">
        <v>20.852461989777169</v>
      </c>
      <c r="T136" s="12" t="s">
        <v>58</v>
      </c>
      <c r="U136" s="12"/>
      <c r="V136" s="12" t="s">
        <v>68</v>
      </c>
    </row>
    <row r="137" spans="1:22" ht="15.75" customHeight="1">
      <c r="A137" s="12"/>
      <c r="B137" s="12">
        <v>2023</v>
      </c>
      <c r="C137" s="12">
        <v>5</v>
      </c>
      <c r="D137" s="12" t="s">
        <v>38</v>
      </c>
      <c r="E137" s="12">
        <v>516</v>
      </c>
      <c r="F137" s="12" t="s">
        <v>227</v>
      </c>
      <c r="G137" s="12">
        <v>592.83985705252258</v>
      </c>
      <c r="H137" s="12">
        <v>361.63256242933136</v>
      </c>
      <c r="I137" s="12">
        <v>349775.60552681366</v>
      </c>
      <c r="J137" s="12"/>
      <c r="K137" s="12"/>
      <c r="L137" s="12"/>
      <c r="M137" s="12"/>
      <c r="N137" s="12"/>
      <c r="O137" s="12"/>
      <c r="P137" s="12"/>
      <c r="Q137" s="12"/>
      <c r="R137" s="12"/>
      <c r="S137" s="12">
        <v>171.43981139627402</v>
      </c>
      <c r="T137" s="12" t="s">
        <v>40</v>
      </c>
      <c r="U137" s="12"/>
      <c r="V137" s="12" t="s">
        <v>61</v>
      </c>
    </row>
    <row r="138" spans="1:22" ht="15.75" customHeight="1">
      <c r="A138" s="12"/>
      <c r="B138" s="12">
        <v>2023</v>
      </c>
      <c r="C138" s="12">
        <v>5</v>
      </c>
      <c r="D138" s="12" t="s">
        <v>38</v>
      </c>
      <c r="E138" s="12">
        <v>517</v>
      </c>
      <c r="F138" s="12" t="s">
        <v>228</v>
      </c>
      <c r="G138" s="12">
        <v>49.270206470713561</v>
      </c>
      <c r="H138" s="12">
        <v>6.4051268411927627</v>
      </c>
      <c r="I138" s="12">
        <v>70949.097317827531</v>
      </c>
      <c r="J138" s="12"/>
      <c r="K138" s="12"/>
      <c r="L138" s="12"/>
      <c r="M138" s="12"/>
      <c r="N138" s="12"/>
      <c r="O138" s="12"/>
      <c r="P138" s="12"/>
      <c r="Q138" s="12"/>
      <c r="R138" s="12"/>
      <c r="S138" s="12">
        <v>197.07929802436783</v>
      </c>
      <c r="T138" s="12" t="s">
        <v>58</v>
      </c>
      <c r="U138" s="12"/>
      <c r="V138" s="12" t="s">
        <v>222</v>
      </c>
    </row>
    <row r="139" spans="1:22" ht="15.75" customHeight="1">
      <c r="A139" s="12"/>
      <c r="B139" s="12">
        <v>2023</v>
      </c>
      <c r="C139" s="12">
        <v>5</v>
      </c>
      <c r="D139" s="12" t="s">
        <v>38</v>
      </c>
      <c r="E139" s="12">
        <v>519</v>
      </c>
      <c r="F139" s="12" t="s">
        <v>229</v>
      </c>
      <c r="G139" s="12">
        <v>100.10717093236381</v>
      </c>
      <c r="H139" s="12">
        <v>63.76807274323167</v>
      </c>
      <c r="I139" s="12">
        <v>80085.736745891059</v>
      </c>
      <c r="J139" s="12"/>
      <c r="K139" s="12"/>
      <c r="L139" s="12"/>
      <c r="M139" s="12"/>
      <c r="N139" s="12"/>
      <c r="O139" s="12"/>
      <c r="P139" s="12"/>
      <c r="Q139" s="12"/>
      <c r="R139" s="12"/>
      <c r="S139" s="12">
        <v>5.5349001968708729</v>
      </c>
      <c r="T139" s="12" t="s">
        <v>44</v>
      </c>
      <c r="U139" s="12"/>
      <c r="V139" s="12" t="s">
        <v>61</v>
      </c>
    </row>
    <row r="140" spans="1:22" ht="15.75" customHeight="1">
      <c r="A140" s="12"/>
      <c r="B140" s="12">
        <v>2023</v>
      </c>
      <c r="C140" s="12">
        <v>5</v>
      </c>
      <c r="D140" s="12" t="s">
        <v>38</v>
      </c>
      <c r="E140" s="12">
        <v>2160</v>
      </c>
      <c r="F140" s="12" t="s">
        <v>230</v>
      </c>
      <c r="G140" s="12">
        <v>0</v>
      </c>
      <c r="H140" s="12">
        <v>0</v>
      </c>
      <c r="I140" s="12">
        <v>0</v>
      </c>
      <c r="J140" s="12"/>
      <c r="K140" s="12"/>
      <c r="L140" s="12"/>
      <c r="M140" s="12"/>
      <c r="N140" s="12"/>
      <c r="O140" s="12"/>
      <c r="P140" s="12"/>
      <c r="Q140" s="12"/>
      <c r="R140" s="12"/>
      <c r="S140" s="12" t="e">
        <v>#VALUE!</v>
      </c>
      <c r="T140" s="12" t="s">
        <v>41</v>
      </c>
      <c r="U140" s="12" t="s">
        <v>41</v>
      </c>
      <c r="V140" s="12" t="s">
        <v>83</v>
      </c>
    </row>
    <row r="141" spans="1:22" ht="15.75" customHeight="1">
      <c r="A141" s="12"/>
      <c r="B141" s="12">
        <v>2023</v>
      </c>
      <c r="C141" s="12">
        <v>5</v>
      </c>
      <c r="D141" s="12" t="s">
        <v>38</v>
      </c>
      <c r="E141" s="12">
        <v>2038</v>
      </c>
      <c r="F141" s="12" t="s">
        <v>231</v>
      </c>
      <c r="G141" s="12">
        <v>2.8550757169527194E-2</v>
      </c>
      <c r="H141" s="12">
        <v>7.9942120074676146E-2</v>
      </c>
      <c r="I141" s="12">
        <v>371.15984320385354</v>
      </c>
      <c r="J141" s="12"/>
      <c r="K141" s="12"/>
      <c r="L141" s="12"/>
      <c r="M141" s="12"/>
      <c r="N141" s="12"/>
      <c r="O141" s="12"/>
      <c r="P141" s="12"/>
      <c r="Q141" s="12"/>
      <c r="R141" s="12"/>
      <c r="S141" s="12">
        <v>0.80980198046803997</v>
      </c>
      <c r="T141" s="12" t="s">
        <v>44</v>
      </c>
      <c r="U141" s="12"/>
      <c r="V141" s="12" t="s">
        <v>232</v>
      </c>
    </row>
    <row r="142" spans="1:22" ht="15.75" customHeight="1">
      <c r="A142" s="12"/>
      <c r="B142" s="12">
        <v>2023</v>
      </c>
      <c r="C142" s="12">
        <v>5</v>
      </c>
      <c r="D142" s="12" t="s">
        <v>38</v>
      </c>
      <c r="E142" s="12">
        <v>2159</v>
      </c>
      <c r="F142" s="12" t="s">
        <v>233</v>
      </c>
      <c r="G142" s="12">
        <v>1.570563171594782E-2</v>
      </c>
      <c r="H142" s="12">
        <v>3.7020417616162718E-2</v>
      </c>
      <c r="I142" s="12">
        <v>381.49091621120931</v>
      </c>
      <c r="J142" s="12"/>
      <c r="K142" s="12"/>
      <c r="L142" s="12"/>
      <c r="M142" s="12"/>
      <c r="N142" s="12"/>
      <c r="O142" s="12"/>
      <c r="P142" s="12"/>
      <c r="Q142" s="12"/>
      <c r="R142" s="12"/>
      <c r="S142" s="12">
        <v>0.3136175082629496</v>
      </c>
      <c r="T142" s="12" t="s">
        <v>58</v>
      </c>
      <c r="U142" s="12" t="s">
        <v>41</v>
      </c>
      <c r="V142" s="12" t="s">
        <v>121</v>
      </c>
    </row>
    <row r="143" spans="1:22" ht="15.75" customHeight="1">
      <c r="A143" s="12"/>
      <c r="B143" s="12">
        <v>2023</v>
      </c>
      <c r="C143" s="12">
        <v>5</v>
      </c>
      <c r="D143" s="12" t="s">
        <v>38</v>
      </c>
      <c r="E143" s="12">
        <v>402</v>
      </c>
      <c r="F143" s="12" t="s">
        <v>234</v>
      </c>
      <c r="G143" s="12">
        <v>288.44008084277925</v>
      </c>
      <c r="H143" s="12">
        <v>262.48047356692911</v>
      </c>
      <c r="I143" s="12">
        <v>4326601.212641689</v>
      </c>
      <c r="J143" s="12"/>
      <c r="K143" s="12"/>
      <c r="L143" s="12"/>
      <c r="M143" s="12"/>
      <c r="N143" s="12"/>
      <c r="O143" s="12"/>
      <c r="P143" s="12"/>
      <c r="Q143" s="12"/>
      <c r="R143" s="12"/>
      <c r="S143" s="12">
        <v>1366.0424508232779</v>
      </c>
      <c r="T143" s="12" t="s">
        <v>58</v>
      </c>
      <c r="U143" s="12"/>
      <c r="V143" s="12" t="s">
        <v>235</v>
      </c>
    </row>
    <row r="144" spans="1:22" ht="15.75" customHeight="1">
      <c r="A144" s="12"/>
      <c r="B144" s="12">
        <v>2023</v>
      </c>
      <c r="C144" s="12">
        <v>5</v>
      </c>
      <c r="D144" s="12" t="s">
        <v>38</v>
      </c>
      <c r="E144" s="12">
        <v>403</v>
      </c>
      <c r="F144" s="12" t="s">
        <v>236</v>
      </c>
      <c r="G144" s="12">
        <v>10652.252194168032</v>
      </c>
      <c r="H144" s="12">
        <v>7563.0991012322138</v>
      </c>
      <c r="I144" s="12">
        <v>156588108.45049495</v>
      </c>
      <c r="J144" s="12"/>
      <c r="K144" s="12"/>
      <c r="L144" s="12"/>
      <c r="M144" s="12"/>
      <c r="N144" s="12"/>
      <c r="O144" s="12"/>
      <c r="P144" s="12"/>
      <c r="Q144" s="12"/>
      <c r="R144" s="12"/>
      <c r="S144" s="12">
        <v>14297.991803877509</v>
      </c>
      <c r="T144" s="12" t="s">
        <v>58</v>
      </c>
      <c r="U144" s="12"/>
      <c r="V144" s="12" t="s">
        <v>237</v>
      </c>
    </row>
    <row r="145" spans="1:22" ht="15.75" customHeight="1">
      <c r="A145" s="12"/>
      <c r="B145" s="12">
        <v>2023</v>
      </c>
      <c r="C145" s="12">
        <v>5</v>
      </c>
      <c r="D145" s="12" t="s">
        <v>38</v>
      </c>
      <c r="E145" s="12">
        <v>2035</v>
      </c>
      <c r="F145" s="12" t="s">
        <v>238</v>
      </c>
      <c r="G145" s="12">
        <v>3.0964264066877158E-2</v>
      </c>
      <c r="H145" s="12">
        <v>8.9871888389228827E-2</v>
      </c>
      <c r="I145" s="12">
        <v>468.88052237542803</v>
      </c>
      <c r="J145" s="12"/>
      <c r="K145" s="12"/>
      <c r="L145" s="12"/>
      <c r="M145" s="12"/>
      <c r="N145" s="12"/>
      <c r="O145" s="12"/>
      <c r="P145" s="12"/>
      <c r="Q145" s="12"/>
      <c r="R145" s="12"/>
      <c r="S145" s="12">
        <v>0.15411442155504898</v>
      </c>
      <c r="T145" s="12" t="s">
        <v>44</v>
      </c>
      <c r="U145" s="12"/>
      <c r="V145" s="12" t="s">
        <v>239</v>
      </c>
    </row>
    <row r="146" spans="1:22" ht="15.75" customHeight="1">
      <c r="A146" s="12"/>
      <c r="B146" s="12">
        <v>2023</v>
      </c>
      <c r="C146" s="12">
        <v>5</v>
      </c>
      <c r="D146" s="12" t="s">
        <v>38</v>
      </c>
      <c r="E146" s="12">
        <v>2156</v>
      </c>
      <c r="F146" s="12" t="s">
        <v>240</v>
      </c>
      <c r="G146" s="12">
        <v>3.3085446891656556E-3</v>
      </c>
      <c r="H146" s="12">
        <v>1.1901239889085091E-4</v>
      </c>
      <c r="I146" s="12">
        <v>76.680926334323715</v>
      </c>
      <c r="J146" s="12"/>
      <c r="K146" s="12"/>
      <c r="L146" s="12"/>
      <c r="M146" s="12"/>
      <c r="N146" s="12"/>
      <c r="O146" s="12"/>
      <c r="P146" s="12"/>
      <c r="Q146" s="12"/>
      <c r="R146" s="12"/>
      <c r="S146" s="12">
        <v>0.19632121130512301</v>
      </c>
      <c r="T146" s="12" t="s">
        <v>58</v>
      </c>
      <c r="U146" s="12"/>
      <c r="V146" s="12" t="s">
        <v>241</v>
      </c>
    </row>
    <row r="147" spans="1:22" ht="15.75" customHeight="1">
      <c r="A147" s="12"/>
      <c r="B147" s="12">
        <v>2023</v>
      </c>
      <c r="C147" s="12">
        <v>5</v>
      </c>
      <c r="D147" s="12" t="s">
        <v>38</v>
      </c>
      <c r="E147" s="12">
        <v>404</v>
      </c>
      <c r="F147" s="12" t="s">
        <v>242</v>
      </c>
      <c r="G147" s="12">
        <v>315.95242664368726</v>
      </c>
      <c r="H147" s="12">
        <v>224.32620068246604</v>
      </c>
      <c r="I147" s="12">
        <v>4707691.2448174199</v>
      </c>
      <c r="J147" s="12"/>
      <c r="K147" s="12"/>
      <c r="L147" s="12"/>
      <c r="M147" s="12"/>
      <c r="N147" s="12"/>
      <c r="O147" s="12"/>
      <c r="P147" s="12"/>
      <c r="Q147" s="12"/>
      <c r="R147" s="12"/>
      <c r="S147" s="12">
        <v>9235.3025760508226</v>
      </c>
      <c r="T147" s="12" t="s">
        <v>58</v>
      </c>
      <c r="U147" s="12"/>
      <c r="V147" s="12" t="s">
        <v>237</v>
      </c>
    </row>
    <row r="148" spans="1:22" ht="15.75" customHeight="1">
      <c r="A148" s="12"/>
      <c r="B148" s="12">
        <v>2023</v>
      </c>
      <c r="C148" s="12">
        <v>5</v>
      </c>
      <c r="D148" s="12" t="s">
        <v>38</v>
      </c>
      <c r="E148" s="12">
        <v>406</v>
      </c>
      <c r="F148" s="12" t="s">
        <v>243</v>
      </c>
      <c r="G148" s="12">
        <v>259.41450702291473</v>
      </c>
      <c r="H148" s="12">
        <v>225.69041648055941</v>
      </c>
      <c r="I148" s="12">
        <v>2671966.4645645493</v>
      </c>
      <c r="J148" s="12"/>
      <c r="K148" s="12"/>
      <c r="L148" s="12"/>
      <c r="M148" s="12"/>
      <c r="N148" s="12"/>
      <c r="O148" s="12"/>
      <c r="P148" s="12"/>
      <c r="Q148" s="12"/>
      <c r="R148" s="12"/>
      <c r="S148" s="12">
        <v>455.87811231315578</v>
      </c>
      <c r="T148" s="12" t="s">
        <v>58</v>
      </c>
      <c r="U148" s="12"/>
      <c r="V148" s="12" t="s">
        <v>131</v>
      </c>
    </row>
    <row r="149" spans="1:22" ht="15.75" customHeight="1">
      <c r="A149" s="12"/>
      <c r="B149" s="12">
        <v>2023</v>
      </c>
      <c r="C149" s="12">
        <v>5</v>
      </c>
      <c r="D149" s="12" t="s">
        <v>38</v>
      </c>
      <c r="E149" s="12">
        <v>409</v>
      </c>
      <c r="F149" s="12" t="s">
        <v>244</v>
      </c>
      <c r="G149" s="12">
        <v>59.664443719199916</v>
      </c>
      <c r="H149" s="12">
        <v>35.798783481564108</v>
      </c>
      <c r="I149" s="12">
        <v>883031.40093826782</v>
      </c>
      <c r="J149" s="12"/>
      <c r="K149" s="12"/>
      <c r="L149" s="12"/>
      <c r="M149" s="12"/>
      <c r="N149" s="12"/>
      <c r="O149" s="12"/>
      <c r="P149" s="12"/>
      <c r="Q149" s="12"/>
      <c r="R149" s="12"/>
      <c r="S149" s="12">
        <v>483.52850629013705</v>
      </c>
      <c r="T149" s="12" t="s">
        <v>58</v>
      </c>
      <c r="U149" s="12"/>
      <c r="V149" s="12" t="s">
        <v>237</v>
      </c>
    </row>
    <row r="150" spans="1:22" ht="15.75" customHeight="1">
      <c r="A150" s="12"/>
      <c r="B150" s="12">
        <v>2023</v>
      </c>
      <c r="C150" s="12">
        <v>5</v>
      </c>
      <c r="D150" s="12" t="s">
        <v>38</v>
      </c>
      <c r="E150" s="12">
        <v>2052</v>
      </c>
      <c r="F150" s="12" t="s">
        <v>245</v>
      </c>
      <c r="G150" s="12">
        <v>2.7573555430734271E-2</v>
      </c>
      <c r="H150" s="12">
        <v>0.21591361651939914</v>
      </c>
      <c r="I150" s="12">
        <v>412.13852594593368</v>
      </c>
      <c r="J150" s="12"/>
      <c r="K150" s="12"/>
      <c r="L150" s="12"/>
      <c r="M150" s="12"/>
      <c r="N150" s="12"/>
      <c r="O150" s="12"/>
      <c r="P150" s="12"/>
      <c r="Q150" s="12"/>
      <c r="R150" s="12"/>
      <c r="S150" s="12">
        <v>0.12447513203376015</v>
      </c>
      <c r="T150" s="12" t="s">
        <v>55</v>
      </c>
      <c r="U150" s="12"/>
      <c r="V150" s="12" t="s">
        <v>232</v>
      </c>
    </row>
    <row r="151" spans="1:22" ht="15.75" customHeight="1">
      <c r="A151" s="12"/>
      <c r="B151" s="12">
        <v>2023</v>
      </c>
      <c r="C151" s="12">
        <v>5</v>
      </c>
      <c r="D151" s="12" t="s">
        <v>38</v>
      </c>
      <c r="E151" s="12">
        <v>410</v>
      </c>
      <c r="F151" s="12" t="s">
        <v>246</v>
      </c>
      <c r="G151" s="12">
        <v>1825.530986309026</v>
      </c>
      <c r="H151" s="12">
        <v>4837.657081139896</v>
      </c>
      <c r="I151" s="12">
        <v>27200411.91167761</v>
      </c>
      <c r="J151" s="12"/>
      <c r="K151" s="12"/>
      <c r="L151" s="12"/>
      <c r="M151" s="12"/>
      <c r="N151" s="12"/>
      <c r="O151" s="12"/>
      <c r="P151" s="12"/>
      <c r="Q151" s="12"/>
      <c r="R151" s="12"/>
      <c r="S151" s="12">
        <v>11584.667384980481</v>
      </c>
      <c r="T151" s="12" t="s">
        <v>44</v>
      </c>
      <c r="U151" s="12"/>
      <c r="V151" s="12" t="s">
        <v>247</v>
      </c>
    </row>
    <row r="152" spans="1:22" ht="15.75" customHeight="1">
      <c r="A152" s="12"/>
      <c r="B152" s="12">
        <v>2023</v>
      </c>
      <c r="C152" s="12">
        <v>5</v>
      </c>
      <c r="D152" s="12" t="s">
        <v>38</v>
      </c>
      <c r="E152" s="12">
        <v>411</v>
      </c>
      <c r="F152" s="12" t="s">
        <v>248</v>
      </c>
      <c r="G152" s="12">
        <v>1006.425133878625</v>
      </c>
      <c r="H152" s="12">
        <v>905.7820076512802</v>
      </c>
      <c r="I152" s="12">
        <v>15096371.165192654</v>
      </c>
      <c r="J152" s="12"/>
      <c r="K152" s="12"/>
      <c r="L152" s="12"/>
      <c r="M152" s="12"/>
      <c r="N152" s="12"/>
      <c r="O152" s="12"/>
      <c r="P152" s="12"/>
      <c r="Q152" s="12"/>
      <c r="R152" s="12"/>
      <c r="S152" s="12">
        <v>174.17630128115138</v>
      </c>
      <c r="T152" s="12" t="s">
        <v>58</v>
      </c>
      <c r="U152" s="12"/>
      <c r="V152" s="12" t="s">
        <v>235</v>
      </c>
    </row>
    <row r="153" spans="1:22" ht="15.75" customHeight="1">
      <c r="A153" s="12"/>
      <c r="B153" s="12">
        <v>2023</v>
      </c>
      <c r="C153" s="12">
        <v>5</v>
      </c>
      <c r="D153" s="12" t="s">
        <v>38</v>
      </c>
      <c r="E153" s="12">
        <v>2049</v>
      </c>
      <c r="F153" s="12" t="s">
        <v>249</v>
      </c>
      <c r="G153" s="12">
        <v>1.1866865929083947</v>
      </c>
      <c r="H153" s="12">
        <v>1.0441965155579409</v>
      </c>
      <c r="I153" s="12">
        <v>17439.152312193604</v>
      </c>
      <c r="J153" s="12"/>
      <c r="K153" s="12"/>
      <c r="L153" s="12"/>
      <c r="M153" s="12"/>
      <c r="N153" s="12"/>
      <c r="O153" s="12"/>
      <c r="P153" s="12"/>
      <c r="Q153" s="12"/>
      <c r="R153" s="12"/>
      <c r="S153" s="12">
        <v>14.235988634593234</v>
      </c>
      <c r="T153" s="12" t="s">
        <v>58</v>
      </c>
      <c r="U153" s="12"/>
      <c r="V153" s="12" t="s">
        <v>237</v>
      </c>
    </row>
    <row r="154" spans="1:22" ht="15.75" customHeight="1">
      <c r="A154" s="12"/>
      <c r="B154" s="12">
        <v>2023</v>
      </c>
      <c r="C154" s="12">
        <v>5</v>
      </c>
      <c r="D154" s="12" t="s">
        <v>38</v>
      </c>
      <c r="E154" s="12">
        <v>2048</v>
      </c>
      <c r="F154" s="12" t="s">
        <v>250</v>
      </c>
      <c r="G154" s="12">
        <v>1.4743259282531708E-2</v>
      </c>
      <c r="H154" s="12">
        <v>0.14743259282531709</v>
      </c>
      <c r="I154" s="12">
        <v>22.70461929509883</v>
      </c>
      <c r="J154" s="12"/>
      <c r="K154" s="12"/>
      <c r="L154" s="12"/>
      <c r="M154" s="12"/>
      <c r="N154" s="12"/>
      <c r="O154" s="12"/>
      <c r="P154" s="12"/>
      <c r="Q154" s="12"/>
      <c r="R154" s="12"/>
      <c r="S154" s="12">
        <v>9.7510017154603321E-3</v>
      </c>
      <c r="T154" s="12" t="s">
        <v>70</v>
      </c>
      <c r="U154" s="12"/>
      <c r="V154" s="12" t="s">
        <v>232</v>
      </c>
    </row>
    <row r="155" spans="1:22" ht="15.75" customHeight="1">
      <c r="A155" s="12"/>
      <c r="B155" s="12">
        <v>2023</v>
      </c>
      <c r="C155" s="12">
        <v>5</v>
      </c>
      <c r="D155" s="12" t="s">
        <v>38</v>
      </c>
      <c r="E155" s="12">
        <v>414</v>
      </c>
      <c r="F155" s="12" t="s">
        <v>251</v>
      </c>
      <c r="G155" s="12">
        <v>23.993927090707164</v>
      </c>
      <c r="H155" s="12">
        <v>14.900228723329148</v>
      </c>
      <c r="I155" s="12">
        <v>175635.54630397641</v>
      </c>
      <c r="J155" s="12"/>
      <c r="K155" s="12"/>
      <c r="L155" s="12"/>
      <c r="M155" s="12"/>
      <c r="N155" s="12"/>
      <c r="O155" s="12"/>
      <c r="P155" s="12"/>
      <c r="Q155" s="12"/>
      <c r="R155" s="12"/>
      <c r="S155" s="12">
        <v>42.052378856817626</v>
      </c>
      <c r="T155" s="12" t="s">
        <v>58</v>
      </c>
      <c r="U155" s="12"/>
      <c r="V155" s="12" t="s">
        <v>252</v>
      </c>
    </row>
    <row r="156" spans="1:22" ht="15.75" customHeight="1">
      <c r="A156" s="12"/>
      <c r="B156" s="12">
        <v>2023</v>
      </c>
      <c r="C156" s="12">
        <v>5</v>
      </c>
      <c r="D156" s="12" t="s">
        <v>38</v>
      </c>
      <c r="E156" s="12">
        <v>415</v>
      </c>
      <c r="F156" s="12" t="s">
        <v>253</v>
      </c>
      <c r="G156" s="12">
        <v>128.53758827275908</v>
      </c>
      <c r="H156" s="12">
        <v>91.26168767365894</v>
      </c>
      <c r="I156" s="12">
        <v>1888945.7227771606</v>
      </c>
      <c r="J156" s="12"/>
      <c r="K156" s="12"/>
      <c r="L156" s="12"/>
      <c r="M156" s="12"/>
      <c r="N156" s="12"/>
      <c r="O156" s="12"/>
      <c r="P156" s="12"/>
      <c r="Q156" s="12"/>
      <c r="R156" s="12"/>
      <c r="S156" s="12">
        <v>1192.052707527251</v>
      </c>
      <c r="T156" s="12" t="s">
        <v>58</v>
      </c>
      <c r="U156" s="12"/>
      <c r="V156" s="12" t="s">
        <v>235</v>
      </c>
    </row>
    <row r="157" spans="1:22" ht="15.75" customHeight="1">
      <c r="A157" s="12"/>
      <c r="B157" s="12">
        <v>2023</v>
      </c>
      <c r="C157" s="12">
        <v>5</v>
      </c>
      <c r="D157" s="12" t="s">
        <v>38</v>
      </c>
      <c r="E157" s="12">
        <v>416</v>
      </c>
      <c r="F157" s="12" t="s">
        <v>254</v>
      </c>
      <c r="G157" s="12">
        <v>5.4076365818917393</v>
      </c>
      <c r="H157" s="12">
        <v>4.4883383629701434</v>
      </c>
      <c r="I157" s="12">
        <v>74517.232098468172</v>
      </c>
      <c r="J157" s="12"/>
      <c r="K157" s="12"/>
      <c r="L157" s="12"/>
      <c r="M157" s="12"/>
      <c r="N157" s="12"/>
      <c r="O157" s="12"/>
      <c r="P157" s="12"/>
      <c r="Q157" s="12"/>
      <c r="R157" s="12"/>
      <c r="S157" s="12">
        <v>54.596206676452738</v>
      </c>
      <c r="T157" s="12" t="s">
        <v>58</v>
      </c>
      <c r="U157" s="12"/>
      <c r="V157" s="12" t="s">
        <v>255</v>
      </c>
    </row>
    <row r="158" spans="1:22" ht="15.75" customHeight="1">
      <c r="A158" s="12"/>
      <c r="B158" s="12">
        <v>2023</v>
      </c>
      <c r="C158" s="12">
        <v>5</v>
      </c>
      <c r="D158" s="12" t="s">
        <v>38</v>
      </c>
      <c r="E158" s="12">
        <v>418</v>
      </c>
      <c r="F158" s="12" t="s">
        <v>256</v>
      </c>
      <c r="G158" s="12">
        <v>382.69838269363896</v>
      </c>
      <c r="H158" s="12">
        <v>586.26655425474405</v>
      </c>
      <c r="I158" s="12">
        <v>5736651.9893585015</v>
      </c>
      <c r="J158" s="12"/>
      <c r="K158" s="12"/>
      <c r="L158" s="12"/>
      <c r="M158" s="12"/>
      <c r="N158" s="12"/>
      <c r="O158" s="12"/>
      <c r="P158" s="12"/>
      <c r="Q158" s="12"/>
      <c r="R158" s="12"/>
      <c r="S158" s="12">
        <v>1214.5795091120492</v>
      </c>
      <c r="T158" s="12" t="s">
        <v>58</v>
      </c>
      <c r="U158" s="12"/>
      <c r="V158" s="12" t="s">
        <v>247</v>
      </c>
    </row>
    <row r="159" spans="1:22" ht="15.75" customHeight="1">
      <c r="A159" s="12"/>
      <c r="B159" s="12">
        <v>2023</v>
      </c>
      <c r="C159" s="12">
        <v>5</v>
      </c>
      <c r="D159" s="12" t="s">
        <v>38</v>
      </c>
      <c r="E159" s="12">
        <v>419</v>
      </c>
      <c r="F159" s="12" t="s">
        <v>257</v>
      </c>
      <c r="G159" s="12">
        <v>3.3714870842538285</v>
      </c>
      <c r="H159" s="12">
        <v>2.9331299093787804</v>
      </c>
      <c r="I159" s="12">
        <v>38434.952760493645</v>
      </c>
      <c r="J159" s="12"/>
      <c r="K159" s="12"/>
      <c r="L159" s="12"/>
      <c r="M159" s="12"/>
      <c r="N159" s="12"/>
      <c r="O159" s="12"/>
      <c r="P159" s="12"/>
      <c r="Q159" s="12"/>
      <c r="R159" s="12"/>
      <c r="S159" s="12">
        <v>7.9846314013676762</v>
      </c>
      <c r="T159" s="12" t="s">
        <v>58</v>
      </c>
      <c r="U159" s="12"/>
      <c r="V159" s="12" t="s">
        <v>131</v>
      </c>
    </row>
    <row r="160" spans="1:22" ht="15.75" customHeight="1">
      <c r="A160" s="12"/>
      <c r="B160" s="12">
        <v>2023</v>
      </c>
      <c r="C160" s="12">
        <v>5</v>
      </c>
      <c r="D160" s="12" t="s">
        <v>38</v>
      </c>
      <c r="E160" s="12">
        <v>2067</v>
      </c>
      <c r="F160" s="12" t="s">
        <v>258</v>
      </c>
      <c r="G160" s="12">
        <v>3.4924634905460508</v>
      </c>
      <c r="H160" s="12">
        <v>10.337792002603432</v>
      </c>
      <c r="I160" s="12">
        <v>51762.751313431268</v>
      </c>
      <c r="J160" s="12"/>
      <c r="K160" s="12"/>
      <c r="L160" s="12"/>
      <c r="M160" s="12"/>
      <c r="N160" s="12"/>
      <c r="O160" s="12"/>
      <c r="P160" s="12"/>
      <c r="Q160" s="12"/>
      <c r="R160" s="12"/>
      <c r="S160" s="12">
        <v>166.72621851233967</v>
      </c>
      <c r="T160" s="12" t="s">
        <v>58</v>
      </c>
      <c r="U160" s="12"/>
      <c r="V160" s="12" t="s">
        <v>241</v>
      </c>
    </row>
    <row r="161" spans="1:22" ht="15.75" customHeight="1">
      <c r="A161" s="12"/>
      <c r="B161" s="12">
        <v>2023</v>
      </c>
      <c r="C161" s="12">
        <v>5</v>
      </c>
      <c r="D161" s="12" t="s">
        <v>38</v>
      </c>
      <c r="E161" s="12">
        <v>2065</v>
      </c>
      <c r="F161" s="12" t="s">
        <v>259</v>
      </c>
      <c r="G161" s="12">
        <v>13.475665360003161</v>
      </c>
      <c r="H161" s="12">
        <v>5.4026650612816551</v>
      </c>
      <c r="I161" s="12">
        <v>216284.42902805074</v>
      </c>
      <c r="J161" s="12"/>
      <c r="K161" s="12"/>
      <c r="L161" s="12"/>
      <c r="M161" s="12"/>
      <c r="N161" s="12"/>
      <c r="O161" s="12"/>
      <c r="P161" s="12"/>
      <c r="Q161" s="12"/>
      <c r="R161" s="12"/>
      <c r="S161" s="12">
        <v>23.519074662430437</v>
      </c>
      <c r="T161" s="12" t="s">
        <v>58</v>
      </c>
      <c r="U161" s="12"/>
      <c r="V161" s="12" t="s">
        <v>241</v>
      </c>
    </row>
    <row r="162" spans="1:22" ht="15.75" customHeight="1">
      <c r="A162" s="12"/>
      <c r="B162" s="12">
        <v>2023</v>
      </c>
      <c r="C162" s="12">
        <v>5</v>
      </c>
      <c r="D162" s="12" t="s">
        <v>38</v>
      </c>
      <c r="E162" s="12">
        <v>2064</v>
      </c>
      <c r="F162" s="12" t="s">
        <v>260</v>
      </c>
      <c r="G162" s="12">
        <v>12.896585384975548</v>
      </c>
      <c r="H162" s="12">
        <v>5.1707504709975476</v>
      </c>
      <c r="I162" s="12">
        <v>172169.97190344156</v>
      </c>
      <c r="J162" s="12"/>
      <c r="K162" s="12"/>
      <c r="L162" s="12"/>
      <c r="M162" s="12"/>
      <c r="N162" s="12"/>
      <c r="O162" s="12"/>
      <c r="P162" s="12"/>
      <c r="Q162" s="12"/>
      <c r="R162" s="12"/>
      <c r="S162" s="12">
        <v>69.588169545638252</v>
      </c>
      <c r="T162" s="12" t="s">
        <v>58</v>
      </c>
      <c r="U162" s="12"/>
      <c r="V162" s="12" t="s">
        <v>241</v>
      </c>
    </row>
    <row r="163" spans="1:22" ht="15.75" customHeight="1">
      <c r="A163" s="12"/>
      <c r="B163" s="12">
        <v>2023</v>
      </c>
      <c r="C163" s="12">
        <v>5</v>
      </c>
      <c r="D163" s="12" t="s">
        <v>38</v>
      </c>
      <c r="E163" s="12">
        <v>2062</v>
      </c>
      <c r="F163" s="12" t="s">
        <v>261</v>
      </c>
      <c r="G163" s="12">
        <v>7.2060290570136645E-2</v>
      </c>
      <c r="H163" s="12">
        <v>7.9266319627150306E-2</v>
      </c>
      <c r="I163" s="12">
        <v>1049.9229974252937</v>
      </c>
      <c r="J163" s="12"/>
      <c r="K163" s="12"/>
      <c r="L163" s="12"/>
      <c r="M163" s="12"/>
      <c r="N163" s="12"/>
      <c r="O163" s="12"/>
      <c r="P163" s="12"/>
      <c r="Q163" s="12"/>
      <c r="R163" s="12"/>
      <c r="S163" s="12">
        <v>0.45514921127373476</v>
      </c>
      <c r="T163" s="12" t="s">
        <v>58</v>
      </c>
      <c r="U163" s="12"/>
      <c r="V163" s="12" t="s">
        <v>211</v>
      </c>
    </row>
    <row r="164" spans="1:22" ht="15.75" customHeight="1">
      <c r="A164" s="12"/>
      <c r="B164" s="12">
        <v>2023</v>
      </c>
      <c r="C164" s="12">
        <v>5</v>
      </c>
      <c r="D164" s="12" t="s">
        <v>38</v>
      </c>
      <c r="E164" s="12">
        <v>300</v>
      </c>
      <c r="F164" s="12" t="s">
        <v>262</v>
      </c>
      <c r="G164" s="12">
        <v>853.76948841944647</v>
      </c>
      <c r="H164" s="12">
        <v>939.14643726139104</v>
      </c>
      <c r="I164" s="12">
        <v>6633788.6589273522</v>
      </c>
      <c r="J164" s="12"/>
      <c r="K164" s="12"/>
      <c r="L164" s="12"/>
      <c r="M164" s="12"/>
      <c r="N164" s="12"/>
      <c r="O164" s="12"/>
      <c r="P164" s="12"/>
      <c r="Q164" s="12"/>
      <c r="R164" s="12"/>
      <c r="S164" s="12">
        <v>285.52847593974906</v>
      </c>
      <c r="T164" s="12" t="s">
        <v>58</v>
      </c>
      <c r="U164" s="12"/>
      <c r="V164" s="12" t="s">
        <v>263</v>
      </c>
    </row>
    <row r="165" spans="1:22" ht="15.75" customHeight="1">
      <c r="A165" s="12"/>
      <c r="B165" s="12">
        <v>2023</v>
      </c>
      <c r="C165" s="12">
        <v>5</v>
      </c>
      <c r="D165" s="12" t="s">
        <v>38</v>
      </c>
      <c r="E165" s="12">
        <v>421</v>
      </c>
      <c r="F165" s="12" t="s">
        <v>264</v>
      </c>
      <c r="G165" s="12">
        <v>259.82847649344109</v>
      </c>
      <c r="H165" s="12">
        <v>184.47818981964971</v>
      </c>
      <c r="I165" s="12">
        <v>3741535.3180384939</v>
      </c>
      <c r="J165" s="12"/>
      <c r="K165" s="12"/>
      <c r="L165" s="12"/>
      <c r="M165" s="12"/>
      <c r="N165" s="12"/>
      <c r="O165" s="12"/>
      <c r="P165" s="12"/>
      <c r="Q165" s="12"/>
      <c r="R165" s="12"/>
      <c r="S165" s="12">
        <v>1536.1208458709223</v>
      </c>
      <c r="T165" s="12" t="s">
        <v>58</v>
      </c>
      <c r="U165" s="12"/>
      <c r="V165" s="12" t="s">
        <v>255</v>
      </c>
    </row>
    <row r="166" spans="1:22" ht="15.75" customHeight="1">
      <c r="A166" s="12"/>
      <c r="B166" s="12">
        <v>2023</v>
      </c>
      <c r="C166" s="12">
        <v>5</v>
      </c>
      <c r="D166" s="12" t="s">
        <v>38</v>
      </c>
      <c r="E166" s="12">
        <v>422</v>
      </c>
      <c r="F166" s="12" t="s">
        <v>265</v>
      </c>
      <c r="G166" s="12">
        <v>0.58537263783176963</v>
      </c>
      <c r="H166" s="12">
        <v>0.46245297966738919</v>
      </c>
      <c r="I166" s="12">
        <v>8019.6051382952437</v>
      </c>
      <c r="J166" s="12"/>
      <c r="K166" s="12"/>
      <c r="L166" s="12"/>
      <c r="M166" s="12"/>
      <c r="N166" s="12"/>
      <c r="O166" s="12"/>
      <c r="P166" s="12"/>
      <c r="Q166" s="12"/>
      <c r="R166" s="12"/>
      <c r="S166" s="12">
        <v>0.49672283931663247</v>
      </c>
      <c r="T166" s="12" t="s">
        <v>58</v>
      </c>
      <c r="U166" s="12"/>
      <c r="V166" s="12" t="s">
        <v>255</v>
      </c>
    </row>
    <row r="167" spans="1:22" ht="15.75" customHeight="1">
      <c r="A167" s="12"/>
      <c r="B167" s="12">
        <v>2023</v>
      </c>
      <c r="C167" s="12">
        <v>5</v>
      </c>
      <c r="D167" s="12" t="s">
        <v>38</v>
      </c>
      <c r="E167" s="12">
        <v>303</v>
      </c>
      <c r="F167" s="12" t="s">
        <v>266</v>
      </c>
      <c r="G167" s="12">
        <v>5.4028720960597196</v>
      </c>
      <c r="H167" s="12">
        <v>5.1867287254469048</v>
      </c>
      <c r="I167" s="12">
        <v>13572.424400451695</v>
      </c>
      <c r="J167" s="12"/>
      <c r="K167" s="12"/>
      <c r="L167" s="12"/>
      <c r="M167" s="12"/>
      <c r="N167" s="12"/>
      <c r="O167" s="12"/>
      <c r="P167" s="12"/>
      <c r="Q167" s="12"/>
      <c r="R167" s="12"/>
      <c r="S167" s="12">
        <v>160.20233772081068</v>
      </c>
      <c r="T167" s="12" t="s">
        <v>58</v>
      </c>
      <c r="U167" s="12"/>
      <c r="V167" s="12" t="s">
        <v>68</v>
      </c>
    </row>
    <row r="168" spans="1:22" ht="15.75" customHeight="1">
      <c r="A168" s="12"/>
      <c r="B168" s="12">
        <v>2023</v>
      </c>
      <c r="C168" s="12">
        <v>5</v>
      </c>
      <c r="D168" s="12" t="s">
        <v>38</v>
      </c>
      <c r="E168" s="12">
        <v>304</v>
      </c>
      <c r="F168" s="12" t="s">
        <v>267</v>
      </c>
      <c r="G168" s="12">
        <v>74.917686189877656</v>
      </c>
      <c r="H168" s="12">
        <v>56.188452204837986</v>
      </c>
      <c r="I168" s="12">
        <v>973929.92046840943</v>
      </c>
      <c r="J168" s="12"/>
      <c r="K168" s="12"/>
      <c r="L168" s="12"/>
      <c r="M168" s="12"/>
      <c r="N168" s="12"/>
      <c r="O168" s="12"/>
      <c r="P168" s="12"/>
      <c r="Q168" s="12"/>
      <c r="R168" s="12"/>
      <c r="S168" s="12">
        <v>91.979028894953274</v>
      </c>
      <c r="T168" s="12" t="s">
        <v>58</v>
      </c>
      <c r="U168" s="12"/>
      <c r="V168" s="12" t="s">
        <v>268</v>
      </c>
    </row>
    <row r="169" spans="1:22" ht="15.75" customHeight="1">
      <c r="A169" s="12"/>
      <c r="B169" s="12">
        <v>2023</v>
      </c>
      <c r="C169" s="12">
        <v>5</v>
      </c>
      <c r="D169" s="12" t="s">
        <v>38</v>
      </c>
      <c r="E169" s="12">
        <v>425</v>
      </c>
      <c r="F169" s="12" t="s">
        <v>269</v>
      </c>
      <c r="G169" s="12">
        <v>49.583883630841598</v>
      </c>
      <c r="H169" s="12">
        <v>29.254491342196541</v>
      </c>
      <c r="I169" s="12">
        <v>723924.70101028727</v>
      </c>
      <c r="J169" s="12"/>
      <c r="K169" s="12"/>
      <c r="L169" s="12"/>
      <c r="M169" s="12"/>
      <c r="N169" s="12"/>
      <c r="O169" s="12"/>
      <c r="P169" s="12"/>
      <c r="Q169" s="12"/>
      <c r="R169" s="12"/>
      <c r="S169" s="12">
        <v>1527.8192837365123</v>
      </c>
      <c r="T169" s="12" t="s">
        <v>58</v>
      </c>
      <c r="U169" s="12"/>
      <c r="V169" s="12" t="s">
        <v>255</v>
      </c>
    </row>
    <row r="170" spans="1:22" ht="15.75" customHeight="1">
      <c r="A170" s="12"/>
      <c r="B170" s="12">
        <v>2023</v>
      </c>
      <c r="C170" s="12">
        <v>5</v>
      </c>
      <c r="D170" s="12" t="s">
        <v>38</v>
      </c>
      <c r="E170" s="12">
        <v>2057</v>
      </c>
      <c r="F170" s="12" t="s">
        <v>270</v>
      </c>
      <c r="G170" s="12">
        <v>0.21621035886303303</v>
      </c>
      <c r="H170" s="12">
        <v>1.3925090073028823</v>
      </c>
      <c r="I170" s="12">
        <v>2811.129939664047</v>
      </c>
      <c r="J170" s="12"/>
      <c r="K170" s="12"/>
      <c r="L170" s="12"/>
      <c r="M170" s="12"/>
      <c r="N170" s="12"/>
      <c r="O170" s="12"/>
      <c r="P170" s="12"/>
      <c r="Q170" s="12"/>
      <c r="R170" s="12"/>
      <c r="S170" s="12">
        <v>0.66337029587315044</v>
      </c>
      <c r="T170" s="12" t="s">
        <v>40</v>
      </c>
      <c r="U170" s="12"/>
      <c r="V170" s="12" t="s">
        <v>81</v>
      </c>
    </row>
    <row r="171" spans="1:22" ht="15.75" customHeight="1">
      <c r="A171" s="12"/>
      <c r="B171" s="12">
        <v>2023</v>
      </c>
      <c r="C171" s="12">
        <v>5</v>
      </c>
      <c r="D171" s="12" t="s">
        <v>38</v>
      </c>
      <c r="E171" s="12">
        <v>305</v>
      </c>
      <c r="F171" s="12" t="s">
        <v>271</v>
      </c>
      <c r="G171" s="12">
        <v>21.486111304324449</v>
      </c>
      <c r="H171" s="12">
        <v>62.309661660405922</v>
      </c>
      <c r="I171" s="12">
        <v>20196.918037936266</v>
      </c>
      <c r="J171" s="12"/>
      <c r="K171" s="12"/>
      <c r="L171" s="12"/>
      <c r="M171" s="12"/>
      <c r="N171" s="12"/>
      <c r="O171" s="12"/>
      <c r="P171" s="12"/>
      <c r="Q171" s="12"/>
      <c r="R171" s="12"/>
      <c r="S171" s="12">
        <v>171.16592342260353</v>
      </c>
      <c r="T171" s="12" t="s">
        <v>70</v>
      </c>
      <c r="U171" s="12"/>
      <c r="V171" s="12" t="s">
        <v>68</v>
      </c>
    </row>
    <row r="172" spans="1:22" ht="15.75" customHeight="1">
      <c r="A172" s="12"/>
      <c r="B172" s="12">
        <v>2023</v>
      </c>
      <c r="C172" s="12">
        <v>5</v>
      </c>
      <c r="D172" s="12" t="s">
        <v>38</v>
      </c>
      <c r="E172" s="12">
        <v>427</v>
      </c>
      <c r="F172" s="12" t="s">
        <v>272</v>
      </c>
      <c r="G172" s="12">
        <v>173.06298167210696</v>
      </c>
      <c r="H172" s="12">
        <v>105.56844750954394</v>
      </c>
      <c r="I172" s="12">
        <v>2717089.7883491106</v>
      </c>
      <c r="J172" s="12"/>
      <c r="K172" s="12"/>
      <c r="L172" s="12"/>
      <c r="M172" s="12"/>
      <c r="N172" s="12"/>
      <c r="O172" s="12"/>
      <c r="P172" s="12"/>
      <c r="Q172" s="12"/>
      <c r="R172" s="12"/>
      <c r="S172" s="12">
        <v>8317.8315185952142</v>
      </c>
      <c r="T172" s="12" t="s">
        <v>58</v>
      </c>
      <c r="U172" s="12"/>
      <c r="V172" s="12" t="s">
        <v>131</v>
      </c>
    </row>
    <row r="173" spans="1:22" ht="15.75" customHeight="1">
      <c r="A173" s="12"/>
      <c r="B173" s="12">
        <v>2023</v>
      </c>
      <c r="C173" s="12">
        <v>5</v>
      </c>
      <c r="D173" s="12" t="s">
        <v>38</v>
      </c>
      <c r="E173" s="12">
        <v>306</v>
      </c>
      <c r="F173" s="12" t="s">
        <v>273</v>
      </c>
      <c r="G173" s="12">
        <v>26.352962297759902</v>
      </c>
      <c r="H173" s="12">
        <v>17.656560915138094</v>
      </c>
      <c r="I173" s="12">
        <v>30893.438871561932</v>
      </c>
      <c r="J173" s="12"/>
      <c r="K173" s="12"/>
      <c r="L173" s="12"/>
      <c r="M173" s="12"/>
      <c r="N173" s="12"/>
      <c r="O173" s="12"/>
      <c r="P173" s="12"/>
      <c r="Q173" s="12"/>
      <c r="R173" s="12"/>
      <c r="S173" s="12">
        <v>13.499600503524784</v>
      </c>
      <c r="T173" s="12" t="s">
        <v>44</v>
      </c>
      <c r="U173" s="12"/>
      <c r="V173" s="12" t="s">
        <v>68</v>
      </c>
    </row>
    <row r="174" spans="1:22" ht="15.75" customHeight="1">
      <c r="A174" s="12"/>
      <c r="B174" s="12">
        <v>2023</v>
      </c>
      <c r="C174" s="12">
        <v>5</v>
      </c>
      <c r="D174" s="12" t="s">
        <v>38</v>
      </c>
      <c r="E174" s="12">
        <v>428</v>
      </c>
      <c r="F174" s="12" t="s">
        <v>274</v>
      </c>
      <c r="G174" s="12">
        <v>96.304891030801159</v>
      </c>
      <c r="H174" s="12">
        <v>81.859081241418735</v>
      </c>
      <c r="I174" s="12">
        <v>1511983.947326686</v>
      </c>
      <c r="J174" s="12"/>
      <c r="K174" s="12"/>
      <c r="L174" s="12"/>
      <c r="M174" s="12"/>
      <c r="N174" s="12"/>
      <c r="O174" s="12"/>
      <c r="P174" s="12"/>
      <c r="Q174" s="12"/>
      <c r="R174" s="12"/>
      <c r="S174" s="12">
        <v>208.15734571023552</v>
      </c>
      <c r="T174" s="12" t="s">
        <v>58</v>
      </c>
      <c r="U174" s="12"/>
      <c r="V174" s="12" t="s">
        <v>255</v>
      </c>
    </row>
    <row r="175" spans="1:22" ht="15.75" customHeight="1">
      <c r="A175" s="12"/>
      <c r="B175" s="12">
        <v>2023</v>
      </c>
      <c r="C175" s="12">
        <v>5</v>
      </c>
      <c r="D175" s="12" t="s">
        <v>38</v>
      </c>
      <c r="E175" s="12">
        <v>307</v>
      </c>
      <c r="F175" s="12" t="s">
        <v>275</v>
      </c>
      <c r="G175" s="12">
        <v>14.549482997848937</v>
      </c>
      <c r="H175" s="12">
        <v>38.614617025908018</v>
      </c>
      <c r="I175" s="12">
        <v>288080.53480401542</v>
      </c>
      <c r="J175" s="12"/>
      <c r="K175" s="12"/>
      <c r="L175" s="12"/>
      <c r="M175" s="12"/>
      <c r="N175" s="12"/>
      <c r="O175" s="12"/>
      <c r="P175" s="12"/>
      <c r="Q175" s="12">
        <v>32.438000000000002</v>
      </c>
      <c r="R175" s="12"/>
      <c r="S175" s="12">
        <v>62.369287789416468</v>
      </c>
      <c r="T175" s="12" t="s">
        <v>58</v>
      </c>
      <c r="U175" s="12"/>
      <c r="V175" s="12" t="s">
        <v>83</v>
      </c>
    </row>
    <row r="176" spans="1:22" ht="15.75" customHeight="1">
      <c r="A176" s="12"/>
      <c r="B176" s="12">
        <v>2023</v>
      </c>
      <c r="C176" s="12">
        <v>5</v>
      </c>
      <c r="D176" s="12" t="s">
        <v>38</v>
      </c>
      <c r="E176" s="12">
        <v>308</v>
      </c>
      <c r="F176" s="12" t="s">
        <v>276</v>
      </c>
      <c r="G176" s="12">
        <v>31.08058344512396</v>
      </c>
      <c r="H176" s="12">
        <v>22.067044034737652</v>
      </c>
      <c r="I176" s="12">
        <v>29091.426104636026</v>
      </c>
      <c r="J176" s="12"/>
      <c r="K176" s="12"/>
      <c r="L176" s="12"/>
      <c r="M176" s="12"/>
      <c r="N176" s="12"/>
      <c r="O176" s="12"/>
      <c r="P176" s="12"/>
      <c r="Q176" s="12"/>
      <c r="R176" s="12"/>
      <c r="S176" s="12">
        <v>22.403553238941264</v>
      </c>
      <c r="T176" s="12" t="s">
        <v>44</v>
      </c>
      <c r="U176" s="12"/>
      <c r="V176" s="12" t="s">
        <v>64</v>
      </c>
    </row>
    <row r="177" spans="1:22" ht="15.75" customHeight="1">
      <c r="A177" s="12"/>
      <c r="B177" s="12">
        <v>2023</v>
      </c>
      <c r="C177" s="12">
        <v>5</v>
      </c>
      <c r="D177" s="12" t="s">
        <v>38</v>
      </c>
      <c r="E177" s="12">
        <v>429</v>
      </c>
      <c r="F177" s="12" t="s">
        <v>277</v>
      </c>
      <c r="G177" s="12">
        <v>7.7269330029352279</v>
      </c>
      <c r="H177" s="12">
        <v>5.6407261336663108</v>
      </c>
      <c r="I177" s="12">
        <v>113196.57983499196</v>
      </c>
      <c r="J177" s="12"/>
      <c r="K177" s="12"/>
      <c r="L177" s="12"/>
      <c r="M177" s="12"/>
      <c r="N177" s="12"/>
      <c r="O177" s="12"/>
      <c r="P177" s="12"/>
      <c r="Q177" s="12"/>
      <c r="R177" s="12"/>
      <c r="S177" s="12">
        <v>11.777064098404757</v>
      </c>
      <c r="T177" s="12" t="s">
        <v>58</v>
      </c>
      <c r="U177" s="12"/>
      <c r="V177" s="12" t="s">
        <v>235</v>
      </c>
    </row>
    <row r="178" spans="1:22" ht="15.75" customHeight="1">
      <c r="A178" s="12"/>
      <c r="B178" s="12">
        <v>2023</v>
      </c>
      <c r="C178" s="12">
        <v>5</v>
      </c>
      <c r="D178" s="12" t="s">
        <v>38</v>
      </c>
      <c r="E178" s="12">
        <v>309</v>
      </c>
      <c r="F178" s="12" t="s">
        <v>278</v>
      </c>
      <c r="G178" s="12">
        <v>179.33180053939961</v>
      </c>
      <c r="H178" s="12">
        <v>265.41076951687143</v>
      </c>
      <c r="I178" s="12">
        <v>2564441.4486815264</v>
      </c>
      <c r="J178" s="12"/>
      <c r="K178" s="12"/>
      <c r="L178" s="12"/>
      <c r="M178" s="12"/>
      <c r="N178" s="12"/>
      <c r="O178" s="12"/>
      <c r="P178" s="12"/>
      <c r="Q178" s="12"/>
      <c r="R178" s="12"/>
      <c r="S178" s="12">
        <v>736.52963125439089</v>
      </c>
      <c r="T178" s="12" t="s">
        <v>58</v>
      </c>
      <c r="U178" s="12"/>
      <c r="V178" s="12" t="s">
        <v>279</v>
      </c>
    </row>
    <row r="179" spans="1:22" ht="15.75" customHeight="1">
      <c r="A179" s="12"/>
      <c r="B179" s="12">
        <v>2023</v>
      </c>
      <c r="C179" s="12">
        <v>5</v>
      </c>
      <c r="D179" s="12" t="s">
        <v>38</v>
      </c>
      <c r="E179" s="12">
        <v>2077</v>
      </c>
      <c r="F179" s="12" t="s">
        <v>280</v>
      </c>
      <c r="G179" s="12">
        <v>8.1577002244063491E-4</v>
      </c>
      <c r="H179" s="12">
        <v>8.1577002244063491E-4</v>
      </c>
      <c r="I179" s="12">
        <v>7.7971298744875881</v>
      </c>
      <c r="J179" s="12"/>
      <c r="K179" s="12"/>
      <c r="L179" s="12"/>
      <c r="M179" s="12"/>
      <c r="N179" s="12"/>
      <c r="O179" s="12"/>
      <c r="P179" s="12"/>
      <c r="Q179" s="12"/>
      <c r="R179" s="12"/>
      <c r="S179" s="12">
        <v>2.5393330734358654E-3</v>
      </c>
      <c r="T179" s="12" t="s">
        <v>58</v>
      </c>
      <c r="U179" s="12"/>
      <c r="V179" s="12" t="s">
        <v>281</v>
      </c>
    </row>
    <row r="180" spans="1:22" ht="15.75" customHeight="1">
      <c r="A180" s="12"/>
      <c r="B180" s="12">
        <v>2023</v>
      </c>
      <c r="C180" s="12">
        <v>5</v>
      </c>
      <c r="D180" s="12" t="s">
        <v>38</v>
      </c>
      <c r="E180" s="12">
        <v>2076</v>
      </c>
      <c r="F180" s="12" t="s">
        <v>282</v>
      </c>
      <c r="G180" s="12">
        <v>1.4767013564464075</v>
      </c>
      <c r="H180" s="12">
        <v>0.82688439380644907</v>
      </c>
      <c r="I180" s="12">
        <v>21886.592452987996</v>
      </c>
      <c r="J180" s="12"/>
      <c r="K180" s="12"/>
      <c r="L180" s="12"/>
      <c r="M180" s="12"/>
      <c r="N180" s="12"/>
      <c r="O180" s="12"/>
      <c r="P180" s="12"/>
      <c r="Q180" s="12"/>
      <c r="R180" s="12"/>
      <c r="S180" s="12">
        <v>0.23421989051259992</v>
      </c>
      <c r="T180" s="12" t="s">
        <v>58</v>
      </c>
      <c r="U180" s="12"/>
      <c r="V180" s="12" t="s">
        <v>232</v>
      </c>
    </row>
    <row r="181" spans="1:22" ht="15.75" customHeight="1">
      <c r="A181" s="12"/>
      <c r="B181" s="12">
        <v>2023</v>
      </c>
      <c r="C181" s="12">
        <v>5</v>
      </c>
      <c r="D181" s="12" t="s">
        <v>38</v>
      </c>
      <c r="E181" s="12">
        <v>2075</v>
      </c>
      <c r="F181" s="12" t="s">
        <v>283</v>
      </c>
      <c r="G181" s="12">
        <v>15.049078770769151</v>
      </c>
      <c r="H181" s="12">
        <v>12.189753804323013</v>
      </c>
      <c r="I181" s="12">
        <v>9923.6785720993648</v>
      </c>
      <c r="J181" s="12"/>
      <c r="K181" s="12"/>
      <c r="L181" s="12"/>
      <c r="M181" s="12"/>
      <c r="N181" s="12"/>
      <c r="O181" s="12"/>
      <c r="P181" s="12"/>
      <c r="Q181" s="12"/>
      <c r="R181" s="12"/>
      <c r="S181" s="12">
        <v>63.106982917979721</v>
      </c>
      <c r="T181" s="12" t="s">
        <v>58</v>
      </c>
      <c r="U181" s="12"/>
      <c r="V181" s="12" t="s">
        <v>64</v>
      </c>
    </row>
    <row r="182" spans="1:22" ht="15.75" customHeight="1">
      <c r="A182" s="12"/>
      <c r="B182" s="12">
        <v>2023</v>
      </c>
      <c r="C182" s="12">
        <v>5</v>
      </c>
      <c r="D182" s="12" t="s">
        <v>38</v>
      </c>
      <c r="E182" s="12">
        <v>2193</v>
      </c>
      <c r="F182" s="12" t="s">
        <v>284</v>
      </c>
      <c r="G182" s="12">
        <v>588.59608820375513</v>
      </c>
      <c r="H182" s="12">
        <v>237.19068307272275</v>
      </c>
      <c r="I182" s="12">
        <v>591440.18450195575</v>
      </c>
      <c r="J182" s="12"/>
      <c r="K182" s="12"/>
      <c r="L182" s="12"/>
      <c r="M182" s="12"/>
      <c r="N182" s="12"/>
      <c r="O182" s="12"/>
      <c r="P182" s="12"/>
      <c r="Q182" s="12"/>
      <c r="R182" s="12"/>
      <c r="S182" s="12">
        <v>576.54766721982548</v>
      </c>
      <c r="T182" s="12" t="s">
        <v>44</v>
      </c>
      <c r="U182" s="12"/>
      <c r="V182" s="12" t="s">
        <v>285</v>
      </c>
    </row>
    <row r="183" spans="1:22" ht="15.75" customHeight="1">
      <c r="A183" s="12"/>
      <c r="B183" s="12">
        <v>2023</v>
      </c>
      <c r="C183" s="12">
        <v>5</v>
      </c>
      <c r="D183" s="12" t="s">
        <v>38</v>
      </c>
      <c r="E183" s="12">
        <v>430</v>
      </c>
      <c r="F183" s="12" t="s">
        <v>286</v>
      </c>
      <c r="G183" s="12">
        <v>9.8925912864314061</v>
      </c>
      <c r="H183" s="12">
        <v>3.4624163902869545</v>
      </c>
      <c r="I183" s="12">
        <v>149378.9266745552</v>
      </c>
      <c r="J183" s="12"/>
      <c r="K183" s="12"/>
      <c r="L183" s="12"/>
      <c r="M183" s="12"/>
      <c r="N183" s="12"/>
      <c r="O183" s="12"/>
      <c r="P183" s="12"/>
      <c r="Q183" s="12"/>
      <c r="R183" s="12"/>
      <c r="S183" s="12">
        <v>307.12177512866964</v>
      </c>
      <c r="T183" s="12" t="s">
        <v>58</v>
      </c>
      <c r="U183" s="12"/>
      <c r="V183" s="12" t="s">
        <v>237</v>
      </c>
    </row>
    <row r="184" spans="1:22" ht="15.75" customHeight="1">
      <c r="A184" s="12"/>
      <c r="B184" s="12">
        <v>2023</v>
      </c>
      <c r="C184" s="12">
        <v>5</v>
      </c>
      <c r="D184" s="12" t="s">
        <v>38</v>
      </c>
      <c r="E184" s="12">
        <v>310</v>
      </c>
      <c r="F184" s="12" t="s">
        <v>287</v>
      </c>
      <c r="G184" s="12">
        <v>1429.7930843535753</v>
      </c>
      <c r="H184" s="12">
        <v>1049.2292641686329</v>
      </c>
      <c r="I184" s="12">
        <v>21589877.686151393</v>
      </c>
      <c r="J184" s="12"/>
      <c r="K184" s="12"/>
      <c r="L184" s="12"/>
      <c r="M184" s="12"/>
      <c r="N184" s="12">
        <v>7.8819999999999997</v>
      </c>
      <c r="O184" s="12"/>
      <c r="P184" s="12">
        <v>7.8819999999999997</v>
      </c>
      <c r="Q184" s="12"/>
      <c r="R184" s="12"/>
      <c r="S184" s="12">
        <v>3098.593247759406</v>
      </c>
      <c r="T184" s="12" t="s">
        <v>58</v>
      </c>
      <c r="U184" s="12"/>
      <c r="V184" s="12" t="s">
        <v>279</v>
      </c>
    </row>
    <row r="185" spans="1:22" ht="15.75" customHeight="1">
      <c r="A185" s="12"/>
      <c r="B185" s="12">
        <v>2023</v>
      </c>
      <c r="C185" s="12">
        <v>5</v>
      </c>
      <c r="D185" s="12" t="s">
        <v>38</v>
      </c>
      <c r="E185" s="12">
        <v>431</v>
      </c>
      <c r="F185" s="12" t="s">
        <v>288</v>
      </c>
      <c r="G185" s="12">
        <v>507.54116721422383</v>
      </c>
      <c r="H185" s="12">
        <v>448.37013440097525</v>
      </c>
      <c r="I185" s="12">
        <v>5227674.1317847557</v>
      </c>
      <c r="J185" s="12"/>
      <c r="K185" s="12"/>
      <c r="L185" s="12"/>
      <c r="M185" s="12"/>
      <c r="N185" s="12"/>
      <c r="O185" s="12"/>
      <c r="P185" s="12"/>
      <c r="Q185" s="12">
        <v>19.094999999999999</v>
      </c>
      <c r="R185" s="12">
        <v>19.094999999999999</v>
      </c>
      <c r="S185" s="12">
        <v>656.93801953160585</v>
      </c>
      <c r="T185" s="12" t="s">
        <v>58</v>
      </c>
      <c r="U185" s="12"/>
      <c r="V185" s="12" t="s">
        <v>131</v>
      </c>
    </row>
    <row r="186" spans="1:22" ht="15.75" customHeight="1">
      <c r="A186" s="12"/>
      <c r="B186" s="12">
        <v>2023</v>
      </c>
      <c r="C186" s="12">
        <v>5</v>
      </c>
      <c r="D186" s="12" t="s">
        <v>38</v>
      </c>
      <c r="E186" s="12">
        <v>432</v>
      </c>
      <c r="F186" s="12" t="s">
        <v>289</v>
      </c>
      <c r="G186" s="12">
        <v>28.9689293613222</v>
      </c>
      <c r="H186" s="12">
        <v>31.808316533325122</v>
      </c>
      <c r="I186" s="12">
        <v>428744.22098081128</v>
      </c>
      <c r="J186" s="12"/>
      <c r="K186" s="12"/>
      <c r="L186" s="12"/>
      <c r="M186" s="12"/>
      <c r="N186" s="12"/>
      <c r="O186" s="12"/>
      <c r="P186" s="12"/>
      <c r="Q186" s="12"/>
      <c r="R186" s="12"/>
      <c r="S186" s="12">
        <v>110.40829167789568</v>
      </c>
      <c r="T186" s="12" t="s">
        <v>58</v>
      </c>
      <c r="U186" s="12"/>
      <c r="V186" s="12" t="s">
        <v>255</v>
      </c>
    </row>
    <row r="187" spans="1:22" ht="15.75" customHeight="1">
      <c r="A187" s="12"/>
      <c r="B187" s="12">
        <v>2023</v>
      </c>
      <c r="C187" s="12">
        <v>5</v>
      </c>
      <c r="D187" s="12" t="s">
        <v>38</v>
      </c>
      <c r="E187" s="12">
        <v>313</v>
      </c>
      <c r="F187" s="12" t="s">
        <v>290</v>
      </c>
      <c r="G187" s="12">
        <v>220.83358222293194</v>
      </c>
      <c r="H187" s="12">
        <v>154.58360121413452</v>
      </c>
      <c r="I187" s="12">
        <v>1312911.2141237764</v>
      </c>
      <c r="J187" s="12"/>
      <c r="K187" s="12"/>
      <c r="L187" s="12"/>
      <c r="M187" s="12"/>
      <c r="N187" s="12"/>
      <c r="O187" s="12"/>
      <c r="P187" s="12"/>
      <c r="Q187" s="12"/>
      <c r="R187" s="12"/>
      <c r="S187" s="12">
        <v>235.4506961584971</v>
      </c>
      <c r="T187" s="12" t="s">
        <v>58</v>
      </c>
      <c r="U187" s="12"/>
      <c r="V187" s="12" t="s">
        <v>68</v>
      </c>
    </row>
    <row r="188" spans="1:22" ht="15.75" customHeight="1">
      <c r="A188" s="12"/>
      <c r="B188" s="12">
        <v>2023</v>
      </c>
      <c r="C188" s="12">
        <v>5</v>
      </c>
      <c r="D188" s="12" t="s">
        <v>38</v>
      </c>
      <c r="E188" s="12">
        <v>434</v>
      </c>
      <c r="F188" s="12" t="s">
        <v>291</v>
      </c>
      <c r="G188" s="12">
        <v>89.973831691734844</v>
      </c>
      <c r="H188" s="12">
        <v>258.22460171172878</v>
      </c>
      <c r="I188" s="12">
        <v>1337908.489719921</v>
      </c>
      <c r="J188" s="12"/>
      <c r="K188" s="12"/>
      <c r="L188" s="12"/>
      <c r="M188" s="12"/>
      <c r="N188" s="12"/>
      <c r="O188" s="12"/>
      <c r="P188" s="12"/>
      <c r="Q188" s="12"/>
      <c r="R188" s="12"/>
      <c r="S188" s="12">
        <v>228.13328900661691</v>
      </c>
      <c r="T188" s="12" t="s">
        <v>44</v>
      </c>
      <c r="U188" s="12"/>
      <c r="V188" s="12" t="s">
        <v>247</v>
      </c>
    </row>
    <row r="189" spans="1:22" ht="15.75" customHeight="1">
      <c r="A189" s="12"/>
      <c r="B189" s="12">
        <v>2023</v>
      </c>
      <c r="C189" s="12">
        <v>5</v>
      </c>
      <c r="D189" s="12" t="s">
        <v>38</v>
      </c>
      <c r="E189" s="12">
        <v>315</v>
      </c>
      <c r="F189" s="12" t="s">
        <v>292</v>
      </c>
      <c r="G189" s="12">
        <v>332.25830393298168</v>
      </c>
      <c r="H189" s="12">
        <v>243.87773198870522</v>
      </c>
      <c r="I189" s="12">
        <v>1335677.3871056656</v>
      </c>
      <c r="J189" s="12"/>
      <c r="K189" s="12"/>
      <c r="L189" s="12"/>
      <c r="M189" s="12"/>
      <c r="N189" s="12"/>
      <c r="O189" s="12"/>
      <c r="P189" s="12"/>
      <c r="Q189" s="12"/>
      <c r="R189" s="12"/>
      <c r="S189" s="12">
        <v>1150.0269136322349</v>
      </c>
      <c r="T189" s="12" t="s">
        <v>58</v>
      </c>
      <c r="U189" s="12"/>
      <c r="V189" s="12" t="s">
        <v>241</v>
      </c>
    </row>
    <row r="190" spans="1:22" ht="15.75" customHeight="1">
      <c r="A190" s="12"/>
      <c r="B190" s="12">
        <v>2023</v>
      </c>
      <c r="C190" s="12">
        <v>5</v>
      </c>
      <c r="D190" s="12" t="s">
        <v>38</v>
      </c>
      <c r="E190" s="12">
        <v>316</v>
      </c>
      <c r="F190" s="12" t="s">
        <v>293</v>
      </c>
      <c r="G190" s="12">
        <v>1182.8108024728203</v>
      </c>
      <c r="H190" s="12">
        <v>1144.9607161785277</v>
      </c>
      <c r="I190" s="12">
        <v>5890398.680432478</v>
      </c>
      <c r="J190" s="12"/>
      <c r="K190" s="12"/>
      <c r="L190" s="12"/>
      <c r="M190" s="12"/>
      <c r="N190" s="12"/>
      <c r="O190" s="12"/>
      <c r="P190" s="12"/>
      <c r="Q190" s="12"/>
      <c r="R190" s="12"/>
      <c r="S190" s="12">
        <v>394.43677632020371</v>
      </c>
      <c r="T190" s="12" t="s">
        <v>44</v>
      </c>
      <c r="U190" s="12"/>
      <c r="V190" s="12" t="s">
        <v>68</v>
      </c>
    </row>
    <row r="191" spans="1:22" ht="15.75" customHeight="1">
      <c r="A191" s="12"/>
      <c r="B191" s="12">
        <v>2023</v>
      </c>
      <c r="C191" s="12">
        <v>5</v>
      </c>
      <c r="D191" s="12" t="s">
        <v>38</v>
      </c>
      <c r="E191" s="12">
        <v>437</v>
      </c>
      <c r="F191" s="12" t="s">
        <v>294</v>
      </c>
      <c r="G191" s="12">
        <v>21.089073519040422</v>
      </c>
      <c r="H191" s="12">
        <v>13.352473385905114</v>
      </c>
      <c r="I191" s="12">
        <v>301573.74213818501</v>
      </c>
      <c r="J191" s="12"/>
      <c r="K191" s="12"/>
      <c r="L191" s="12"/>
      <c r="M191" s="12"/>
      <c r="N191" s="12"/>
      <c r="O191" s="12"/>
      <c r="P191" s="12"/>
      <c r="Q191" s="12"/>
      <c r="R191" s="12"/>
      <c r="S191" s="12">
        <v>190.72917440536568</v>
      </c>
      <c r="T191" s="12" t="s">
        <v>58</v>
      </c>
      <c r="U191" s="12"/>
      <c r="V191" s="12" t="s">
        <v>255</v>
      </c>
    </row>
    <row r="192" spans="1:22" ht="15.75" customHeight="1">
      <c r="A192" s="12"/>
      <c r="B192" s="12">
        <v>2023</v>
      </c>
      <c r="C192" s="12">
        <v>5</v>
      </c>
      <c r="D192" s="12" t="s">
        <v>38</v>
      </c>
      <c r="E192" s="12">
        <v>317</v>
      </c>
      <c r="F192" s="12" t="s">
        <v>295</v>
      </c>
      <c r="G192" s="12">
        <v>344.65182993792325</v>
      </c>
      <c r="H192" s="12">
        <v>472.17261107181736</v>
      </c>
      <c r="I192" s="12">
        <v>461833.31249476346</v>
      </c>
      <c r="J192" s="12"/>
      <c r="K192" s="12"/>
      <c r="L192" s="12"/>
      <c r="M192" s="12"/>
      <c r="N192" s="12"/>
      <c r="O192" s="12"/>
      <c r="P192" s="12"/>
      <c r="Q192" s="12"/>
      <c r="R192" s="12"/>
      <c r="S192" s="12">
        <v>450.07668023349078</v>
      </c>
      <c r="T192" s="12" t="s">
        <v>55</v>
      </c>
      <c r="U192" s="12"/>
      <c r="V192" s="12" t="s">
        <v>68</v>
      </c>
    </row>
    <row r="193" spans="1:22" ht="15.75" customHeight="1">
      <c r="A193" s="12"/>
      <c r="B193" s="12">
        <v>2023</v>
      </c>
      <c r="C193" s="12">
        <v>5</v>
      </c>
      <c r="D193" s="12" t="s">
        <v>38</v>
      </c>
      <c r="E193" s="12">
        <v>318</v>
      </c>
      <c r="F193" s="12" t="s">
        <v>296</v>
      </c>
      <c r="G193" s="12">
        <v>0.82791493393102833</v>
      </c>
      <c r="H193" s="12">
        <v>3.1047353987547548</v>
      </c>
      <c r="I193" s="12">
        <v>778.24003789516655</v>
      </c>
      <c r="J193" s="12"/>
      <c r="K193" s="12"/>
      <c r="L193" s="12"/>
      <c r="M193" s="12"/>
      <c r="N193" s="12"/>
      <c r="O193" s="12"/>
      <c r="P193" s="12"/>
      <c r="Q193" s="12"/>
      <c r="R193" s="12"/>
      <c r="S193" s="12">
        <v>0.10009635661952704</v>
      </c>
      <c r="T193" s="12" t="s">
        <v>70</v>
      </c>
      <c r="U193" s="12"/>
      <c r="V193" s="12" t="s">
        <v>68</v>
      </c>
    </row>
    <row r="194" spans="1:22" ht="15.75" customHeight="1">
      <c r="A194" s="12"/>
      <c r="B194" s="12">
        <v>2023</v>
      </c>
      <c r="C194" s="12">
        <v>5</v>
      </c>
      <c r="D194" s="12" t="s">
        <v>38</v>
      </c>
      <c r="E194" s="12">
        <v>319</v>
      </c>
      <c r="F194" s="12" t="s">
        <v>297</v>
      </c>
      <c r="G194" s="12">
        <v>1.4036911610752887</v>
      </c>
      <c r="H194" s="12">
        <v>1.5725134763938031</v>
      </c>
      <c r="I194" s="12">
        <v>0</v>
      </c>
      <c r="J194" s="12"/>
      <c r="K194" s="12"/>
      <c r="L194" s="12"/>
      <c r="M194" s="12"/>
      <c r="N194" s="12"/>
      <c r="O194" s="12"/>
      <c r="P194" s="12"/>
      <c r="Q194" s="12"/>
      <c r="R194" s="12"/>
      <c r="S194" s="12">
        <v>2.1814959472142976</v>
      </c>
      <c r="T194" s="12" t="s">
        <v>44</v>
      </c>
      <c r="U194" s="12"/>
      <c r="V194" s="12" t="s">
        <v>279</v>
      </c>
    </row>
    <row r="195" spans="1:22" ht="15.75" customHeight="1">
      <c r="A195" s="12"/>
      <c r="B195" s="12">
        <v>2023</v>
      </c>
      <c r="C195" s="12">
        <v>5</v>
      </c>
      <c r="D195" s="12" t="s">
        <v>38</v>
      </c>
      <c r="E195" s="12">
        <v>2081</v>
      </c>
      <c r="F195" s="12" t="s">
        <v>298</v>
      </c>
      <c r="G195" s="12">
        <v>36.932220067832674</v>
      </c>
      <c r="H195" s="12">
        <v>31.735843165562368</v>
      </c>
      <c r="I195" s="12">
        <v>559752.70476257592</v>
      </c>
      <c r="J195" s="12"/>
      <c r="K195" s="12"/>
      <c r="L195" s="12"/>
      <c r="M195" s="12"/>
      <c r="N195" s="12"/>
      <c r="O195" s="12"/>
      <c r="P195" s="12"/>
      <c r="Q195" s="12"/>
      <c r="R195" s="12"/>
      <c r="S195" s="12">
        <v>260.2743067980266</v>
      </c>
      <c r="T195" s="12" t="s">
        <v>58</v>
      </c>
      <c r="U195" s="12"/>
      <c r="V195" s="12" t="s">
        <v>241</v>
      </c>
    </row>
    <row r="196" spans="1:22" ht="15.75" customHeight="1">
      <c r="A196" s="12"/>
      <c r="B196" s="12">
        <v>2023</v>
      </c>
      <c r="C196" s="12">
        <v>5</v>
      </c>
      <c r="D196" s="12" t="s">
        <v>38</v>
      </c>
      <c r="E196" s="12">
        <v>2089</v>
      </c>
      <c r="F196" s="12" t="s">
        <v>299</v>
      </c>
      <c r="G196" s="12">
        <v>1.7706730074986664E-3</v>
      </c>
      <c r="H196" s="12">
        <v>1.0876991331777521E-2</v>
      </c>
      <c r="I196" s="12">
        <v>18.358843648319745</v>
      </c>
      <c r="J196" s="12"/>
      <c r="K196" s="12"/>
      <c r="L196" s="12"/>
      <c r="M196" s="12"/>
      <c r="N196" s="12"/>
      <c r="O196" s="12"/>
      <c r="P196" s="12"/>
      <c r="Q196" s="12"/>
      <c r="R196" s="12"/>
      <c r="S196" s="12">
        <v>2.2165290752068228E-2</v>
      </c>
      <c r="T196" s="12" t="s">
        <v>55</v>
      </c>
      <c r="U196" s="12"/>
      <c r="V196" s="12" t="s">
        <v>86</v>
      </c>
    </row>
    <row r="197" spans="1:22" ht="15.75" customHeight="1">
      <c r="A197" s="12"/>
      <c r="B197" s="12">
        <v>2023</v>
      </c>
      <c r="C197" s="12">
        <v>5</v>
      </c>
      <c r="D197" s="12" t="s">
        <v>38</v>
      </c>
      <c r="E197" s="12">
        <v>2087</v>
      </c>
      <c r="F197" s="12" t="s">
        <v>300</v>
      </c>
      <c r="G197" s="12">
        <v>0.54492737165349014</v>
      </c>
      <c r="H197" s="12">
        <v>0.16329473426653407</v>
      </c>
      <c r="I197" s="12">
        <v>8259.0366702071842</v>
      </c>
      <c r="J197" s="12"/>
      <c r="K197" s="12"/>
      <c r="L197" s="12"/>
      <c r="M197" s="12"/>
      <c r="N197" s="12"/>
      <c r="O197" s="12"/>
      <c r="P197" s="12"/>
      <c r="Q197" s="12"/>
      <c r="R197" s="12"/>
      <c r="S197" s="12">
        <v>0.70830239610546075</v>
      </c>
      <c r="T197" s="12" t="s">
        <v>58</v>
      </c>
      <c r="U197" s="12"/>
      <c r="V197" s="12" t="s">
        <v>81</v>
      </c>
    </row>
    <row r="198" spans="1:22" ht="15.75" customHeight="1">
      <c r="A198" s="12"/>
      <c r="B198" s="12">
        <v>2023</v>
      </c>
      <c r="C198" s="12">
        <v>5</v>
      </c>
      <c r="D198" s="12" t="s">
        <v>38</v>
      </c>
      <c r="E198" s="12">
        <v>2084</v>
      </c>
      <c r="F198" s="12" t="s">
        <v>301</v>
      </c>
      <c r="G198" s="12">
        <v>0.11078842834460007</v>
      </c>
      <c r="H198" s="12">
        <v>3.292777386700982</v>
      </c>
      <c r="I198" s="12">
        <v>1407.0130399764209</v>
      </c>
      <c r="J198" s="12"/>
      <c r="K198" s="12"/>
      <c r="L198" s="12"/>
      <c r="M198" s="12"/>
      <c r="N198" s="12"/>
      <c r="O198" s="12"/>
      <c r="P198" s="12"/>
      <c r="Q198" s="12"/>
      <c r="R198" s="12"/>
      <c r="S198" s="12">
        <v>1.1374372220264362</v>
      </c>
      <c r="T198" s="12" t="s">
        <v>70</v>
      </c>
      <c r="U198" s="12"/>
      <c r="V198" s="12" t="s">
        <v>182</v>
      </c>
    </row>
    <row r="199" spans="1:22" ht="15.75" customHeight="1">
      <c r="A199" s="12"/>
      <c r="B199" s="12">
        <v>2023</v>
      </c>
      <c r="C199" s="12">
        <v>5</v>
      </c>
      <c r="D199" s="12" t="s">
        <v>38</v>
      </c>
      <c r="E199" s="12">
        <v>320</v>
      </c>
      <c r="F199" s="12" t="s">
        <v>302</v>
      </c>
      <c r="G199" s="12">
        <v>9.2790538693437998</v>
      </c>
      <c r="H199" s="12">
        <v>20.321544533735768</v>
      </c>
      <c r="I199" s="12">
        <v>137426.56607610907</v>
      </c>
      <c r="J199" s="12"/>
      <c r="K199" s="12"/>
      <c r="L199" s="12"/>
      <c r="M199" s="12"/>
      <c r="N199" s="12"/>
      <c r="O199" s="12"/>
      <c r="P199" s="12"/>
      <c r="Q199" s="12"/>
      <c r="R199" s="12"/>
      <c r="S199" s="12">
        <v>170.54398798274923</v>
      </c>
      <c r="T199" s="12" t="s">
        <v>58</v>
      </c>
      <c r="U199" s="12"/>
      <c r="V199" s="12" t="s">
        <v>174</v>
      </c>
    </row>
    <row r="200" spans="1:22" ht="15.75" customHeight="1">
      <c r="A200" s="12"/>
      <c r="B200" s="12">
        <v>2023</v>
      </c>
      <c r="C200" s="12">
        <v>5</v>
      </c>
      <c r="D200" s="12" t="s">
        <v>38</v>
      </c>
      <c r="E200" s="12">
        <v>200</v>
      </c>
      <c r="F200" s="12" t="s">
        <v>303</v>
      </c>
      <c r="G200" s="12">
        <v>45.969209604115505</v>
      </c>
      <c r="H200" s="12">
        <v>8.5478433814212949</v>
      </c>
      <c r="I200" s="12">
        <v>108027.57838974184</v>
      </c>
      <c r="J200" s="12"/>
      <c r="K200" s="12"/>
      <c r="L200" s="12"/>
      <c r="M200" s="12"/>
      <c r="N200" s="12"/>
      <c r="O200" s="12"/>
      <c r="P200" s="12"/>
      <c r="Q200" s="12">
        <v>11.097</v>
      </c>
      <c r="R200" s="12"/>
      <c r="S200" s="12">
        <v>84.007584684482055</v>
      </c>
      <c r="T200" s="12" t="s">
        <v>58</v>
      </c>
      <c r="U200" s="12"/>
      <c r="V200" s="12" t="s">
        <v>81</v>
      </c>
    </row>
    <row r="201" spans="1:22" ht="15.75" customHeight="1">
      <c r="A201" s="12"/>
      <c r="B201" s="12">
        <v>2023</v>
      </c>
      <c r="C201" s="12">
        <v>5</v>
      </c>
      <c r="D201" s="12" t="s">
        <v>38</v>
      </c>
      <c r="E201" s="12">
        <v>321</v>
      </c>
      <c r="F201" s="12" t="s">
        <v>304</v>
      </c>
      <c r="G201" s="12">
        <v>23.513934783574804</v>
      </c>
      <c r="H201" s="12">
        <v>58.784836958937007</v>
      </c>
      <c r="I201" s="12">
        <v>22103.098696560315</v>
      </c>
      <c r="J201" s="12"/>
      <c r="K201" s="12"/>
      <c r="L201" s="12"/>
      <c r="M201" s="12"/>
      <c r="N201" s="12"/>
      <c r="O201" s="12"/>
      <c r="P201" s="12"/>
      <c r="Q201" s="12"/>
      <c r="R201" s="12"/>
      <c r="S201" s="12">
        <v>6.0527615623819155</v>
      </c>
      <c r="T201" s="12" t="s">
        <v>70</v>
      </c>
      <c r="U201" s="12"/>
      <c r="V201" s="12" t="s">
        <v>68</v>
      </c>
    </row>
    <row r="202" spans="1:22" ht="15.75" customHeight="1">
      <c r="A202" s="12"/>
      <c r="B202" s="12">
        <v>2023</v>
      </c>
      <c r="C202" s="12">
        <v>5</v>
      </c>
      <c r="D202" s="12" t="s">
        <v>38</v>
      </c>
      <c r="E202" s="12">
        <v>201</v>
      </c>
      <c r="F202" s="12" t="s">
        <v>305</v>
      </c>
      <c r="G202" s="12">
        <v>0.40211117198551288</v>
      </c>
      <c r="H202" s="12">
        <v>6.0330202749115984E-2</v>
      </c>
      <c r="I202" s="12">
        <v>977.11102983364117</v>
      </c>
      <c r="J202" s="12"/>
      <c r="K202" s="12"/>
      <c r="L202" s="12"/>
      <c r="M202" s="12"/>
      <c r="N202" s="12"/>
      <c r="O202" s="12"/>
      <c r="P202" s="12"/>
      <c r="Q202" s="12"/>
      <c r="R202" s="12"/>
      <c r="S202" s="12">
        <v>1.1839195243518512</v>
      </c>
      <c r="T202" s="12" t="s">
        <v>58</v>
      </c>
      <c r="U202" s="12"/>
      <c r="V202" s="12" t="s">
        <v>81</v>
      </c>
    </row>
    <row r="203" spans="1:22" ht="15.75" customHeight="1">
      <c r="A203" s="12"/>
      <c r="B203" s="12">
        <v>2023</v>
      </c>
      <c r="C203" s="12">
        <v>5</v>
      </c>
      <c r="D203" s="12" t="s">
        <v>38</v>
      </c>
      <c r="E203" s="12">
        <v>202</v>
      </c>
      <c r="F203" s="12" t="s">
        <v>306</v>
      </c>
      <c r="G203" s="12">
        <v>450.61854816638339</v>
      </c>
      <c r="H203" s="12">
        <v>90.123735739073126</v>
      </c>
      <c r="I203" s="12">
        <v>0</v>
      </c>
      <c r="J203" s="12"/>
      <c r="K203" s="12"/>
      <c r="L203" s="12"/>
      <c r="M203" s="12"/>
      <c r="N203" s="12"/>
      <c r="O203" s="12"/>
      <c r="P203" s="12"/>
      <c r="Q203" s="12"/>
      <c r="R203" s="12"/>
      <c r="S203" s="12">
        <v>1221.1364376409322</v>
      </c>
      <c r="T203" s="12" t="s">
        <v>58</v>
      </c>
      <c r="U203" s="12"/>
      <c r="V203" s="12" t="s">
        <v>307</v>
      </c>
    </row>
    <row r="204" spans="1:22" ht="15.75" customHeight="1">
      <c r="A204" s="12"/>
      <c r="B204" s="12">
        <v>2023</v>
      </c>
      <c r="C204" s="12">
        <v>5</v>
      </c>
      <c r="D204" s="12" t="s">
        <v>793</v>
      </c>
      <c r="E204" s="12">
        <v>203</v>
      </c>
      <c r="F204" s="12" t="s">
        <v>308</v>
      </c>
      <c r="G204" s="12">
        <v>25.721961884910328</v>
      </c>
      <c r="H204" s="12">
        <v>15.540511696188743</v>
      </c>
      <c r="I204" s="12">
        <v>296318.77960124816</v>
      </c>
      <c r="J204" s="12"/>
      <c r="K204" s="12"/>
      <c r="L204" s="12"/>
      <c r="M204" s="12"/>
      <c r="N204" s="12"/>
      <c r="O204" s="12"/>
      <c r="P204" s="12"/>
      <c r="Q204" s="12">
        <v>11.225</v>
      </c>
      <c r="R204" s="12"/>
      <c r="S204" s="12">
        <v>70.721453835458874</v>
      </c>
      <c r="T204" s="12" t="s">
        <v>58</v>
      </c>
      <c r="U204" s="12"/>
      <c r="V204" s="12" t="s">
        <v>81</v>
      </c>
    </row>
    <row r="205" spans="1:22" ht="15.75" customHeight="1">
      <c r="A205" s="12"/>
      <c r="B205" s="12">
        <v>2023</v>
      </c>
      <c r="C205" s="12">
        <v>5</v>
      </c>
      <c r="D205" s="12" t="s">
        <v>793</v>
      </c>
      <c r="E205" s="12">
        <v>204</v>
      </c>
      <c r="F205" s="12" t="s">
        <v>309</v>
      </c>
      <c r="G205" s="12">
        <v>275.62085439620552</v>
      </c>
      <c r="H205" s="12">
        <v>1149.338164876428</v>
      </c>
      <c r="I205" s="12">
        <v>3808095.0802103635</v>
      </c>
      <c r="J205" s="12"/>
      <c r="K205" s="12"/>
      <c r="L205" s="12"/>
      <c r="M205" s="12"/>
      <c r="N205" s="12"/>
      <c r="O205" s="12"/>
      <c r="P205" s="12"/>
      <c r="Q205" s="12"/>
      <c r="R205" s="12"/>
      <c r="S205" s="12">
        <v>687.04066812840995</v>
      </c>
      <c r="T205" s="12" t="s">
        <v>44</v>
      </c>
      <c r="U205" s="12"/>
      <c r="V205" s="12" t="s">
        <v>68</v>
      </c>
    </row>
    <row r="206" spans="1:22" ht="15.75" customHeight="1">
      <c r="A206" s="12"/>
      <c r="B206" s="12">
        <v>2023</v>
      </c>
      <c r="C206" s="12">
        <v>5</v>
      </c>
      <c r="D206" s="12" t="s">
        <v>793</v>
      </c>
      <c r="E206" s="12">
        <v>205</v>
      </c>
      <c r="F206" s="12" t="s">
        <v>310</v>
      </c>
      <c r="G206" s="12">
        <v>10.9123037329308</v>
      </c>
      <c r="H206" s="12">
        <v>4.989556810298704</v>
      </c>
      <c r="I206" s="12">
        <v>10039.26424563378</v>
      </c>
      <c r="J206" s="12"/>
      <c r="K206" s="12"/>
      <c r="L206" s="12"/>
      <c r="M206" s="12"/>
      <c r="N206" s="12"/>
      <c r="O206" s="12"/>
      <c r="P206" s="12"/>
      <c r="Q206" s="12">
        <v>4.7880000000000003</v>
      </c>
      <c r="R206" s="12"/>
      <c r="S206" s="12">
        <v>21.308576049239282</v>
      </c>
      <c r="T206" s="12" t="s">
        <v>44</v>
      </c>
      <c r="U206" s="12"/>
      <c r="V206" s="12" t="s">
        <v>81</v>
      </c>
    </row>
    <row r="207" spans="1:22" ht="15.75" customHeight="1">
      <c r="A207" s="12"/>
      <c r="B207" s="12">
        <v>2023</v>
      </c>
      <c r="C207" s="12">
        <v>5</v>
      </c>
      <c r="D207" s="12" t="s">
        <v>793</v>
      </c>
      <c r="E207" s="12">
        <v>206</v>
      </c>
      <c r="F207" s="12" t="s">
        <v>311</v>
      </c>
      <c r="G207" s="12">
        <v>3.2362728023593781</v>
      </c>
      <c r="H207" s="12">
        <v>1.0746603120151599</v>
      </c>
      <c r="I207" s="12">
        <v>10974.414424480243</v>
      </c>
      <c r="J207" s="12"/>
      <c r="K207" s="12"/>
      <c r="L207" s="12"/>
      <c r="M207" s="12"/>
      <c r="N207" s="12"/>
      <c r="O207" s="12"/>
      <c r="P207" s="12"/>
      <c r="Q207" s="12">
        <v>0.11799999999999999</v>
      </c>
      <c r="R207" s="12"/>
      <c r="S207" s="12">
        <v>3.9830968299734848</v>
      </c>
      <c r="T207" s="12" t="s">
        <v>58</v>
      </c>
      <c r="U207" s="12"/>
      <c r="V207" s="12" t="s">
        <v>81</v>
      </c>
    </row>
    <row r="208" spans="1:22" ht="15.75" customHeight="1">
      <c r="A208" s="12"/>
      <c r="B208" s="12">
        <v>2023</v>
      </c>
      <c r="C208" s="12">
        <v>5</v>
      </c>
      <c r="D208" s="12" t="s">
        <v>793</v>
      </c>
      <c r="E208" s="12">
        <v>207</v>
      </c>
      <c r="F208" s="12" t="s">
        <v>312</v>
      </c>
      <c r="G208" s="12">
        <v>20.786278133915712</v>
      </c>
      <c r="H208" s="12">
        <v>7.8398557438705332</v>
      </c>
      <c r="I208" s="12">
        <v>25775.013508881832</v>
      </c>
      <c r="J208" s="12"/>
      <c r="K208" s="12"/>
      <c r="L208" s="12"/>
      <c r="M208" s="12"/>
      <c r="N208" s="12"/>
      <c r="O208" s="12"/>
      <c r="P208" s="12"/>
      <c r="Q208" s="12">
        <v>4.4390000000000001</v>
      </c>
      <c r="R208" s="12"/>
      <c r="S208" s="12">
        <v>182.29045660615498</v>
      </c>
      <c r="T208" s="12" t="s">
        <v>58</v>
      </c>
      <c r="U208" s="12"/>
      <c r="V208" s="12" t="s">
        <v>81</v>
      </c>
    </row>
    <row r="209" spans="1:22" ht="15.75" customHeight="1">
      <c r="A209" s="12"/>
      <c r="B209" s="12">
        <v>2023</v>
      </c>
      <c r="C209" s="12">
        <v>5</v>
      </c>
      <c r="D209" s="12" t="s">
        <v>793</v>
      </c>
      <c r="E209" s="12">
        <v>208</v>
      </c>
      <c r="F209" s="12" t="s">
        <v>313</v>
      </c>
      <c r="G209" s="12">
        <v>1004.7913104127351</v>
      </c>
      <c r="H209" s="12">
        <v>351.67690031229608</v>
      </c>
      <c r="I209" s="12">
        <v>17081451.576563906</v>
      </c>
      <c r="J209" s="12"/>
      <c r="K209" s="12"/>
      <c r="L209" s="12"/>
      <c r="M209" s="12"/>
      <c r="N209" s="12"/>
      <c r="O209" s="12"/>
      <c r="P209" s="12"/>
      <c r="Q209" s="12"/>
      <c r="R209" s="12"/>
      <c r="S209" s="12">
        <v>2126.7581500027773</v>
      </c>
      <c r="T209" s="12" t="s">
        <v>58</v>
      </c>
      <c r="U209" s="12"/>
      <c r="V209" s="12" t="s">
        <v>211</v>
      </c>
    </row>
    <row r="210" spans="1:22" ht="15.75" customHeight="1">
      <c r="A210" s="12"/>
      <c r="B210" s="12">
        <v>2023</v>
      </c>
      <c r="C210" s="12">
        <v>5</v>
      </c>
      <c r="D210" s="12" t="s">
        <v>793</v>
      </c>
      <c r="E210" s="12">
        <v>209</v>
      </c>
      <c r="F210" s="12" t="s">
        <v>314</v>
      </c>
      <c r="G210" s="12">
        <v>37.222749433322733</v>
      </c>
      <c r="H210" s="12">
        <v>7.8170235463608373</v>
      </c>
      <c r="I210" s="12">
        <v>72212.273111403163</v>
      </c>
      <c r="J210" s="12"/>
      <c r="K210" s="12"/>
      <c r="L210" s="12"/>
      <c r="M210" s="12"/>
      <c r="N210" s="12"/>
      <c r="O210" s="12"/>
      <c r="P210" s="12"/>
      <c r="Q210" s="12"/>
      <c r="R210" s="12"/>
      <c r="S210" s="12">
        <v>11.088097793097603</v>
      </c>
      <c r="T210" s="12" t="s">
        <v>58</v>
      </c>
      <c r="U210" s="12"/>
      <c r="V210" s="12" t="s">
        <v>81</v>
      </c>
    </row>
    <row r="211" spans="1:22" ht="15.75" customHeight="1">
      <c r="A211" s="12"/>
      <c r="B211" s="12">
        <v>2023</v>
      </c>
      <c r="C211" s="12">
        <v>5</v>
      </c>
      <c r="D211" s="12" t="s">
        <v>793</v>
      </c>
      <c r="E211" s="12">
        <v>2099</v>
      </c>
      <c r="F211" s="12" t="s">
        <v>315</v>
      </c>
      <c r="G211" s="12">
        <v>0.60933035199251939</v>
      </c>
      <c r="H211" s="12">
        <v>3.2080812994698444</v>
      </c>
      <c r="I211" s="12">
        <v>9294.6233034369889</v>
      </c>
      <c r="J211" s="12"/>
      <c r="K211" s="12"/>
      <c r="L211" s="12"/>
      <c r="M211" s="12"/>
      <c r="N211" s="12"/>
      <c r="O211" s="12"/>
      <c r="P211" s="12"/>
      <c r="Q211" s="12"/>
      <c r="R211" s="12"/>
      <c r="S211" s="12">
        <v>13.706313885535579</v>
      </c>
      <c r="T211" s="12" t="s">
        <v>58</v>
      </c>
      <c r="U211" s="12" t="s">
        <v>41</v>
      </c>
      <c r="V211" s="12" t="s">
        <v>316</v>
      </c>
    </row>
    <row r="212" spans="1:22" ht="15.75" customHeight="1">
      <c r="A212" s="12"/>
      <c r="B212" s="12">
        <v>2023</v>
      </c>
      <c r="C212" s="12">
        <v>5</v>
      </c>
      <c r="D212" s="12" t="s">
        <v>793</v>
      </c>
      <c r="E212" s="12">
        <v>2098</v>
      </c>
      <c r="F212" s="12" t="s">
        <v>317</v>
      </c>
      <c r="G212" s="12">
        <v>835.56737767820243</v>
      </c>
      <c r="H212" s="12">
        <v>381.68725370615982</v>
      </c>
      <c r="I212" s="12">
        <v>902412.76789245859</v>
      </c>
      <c r="J212" s="12"/>
      <c r="K212" s="12"/>
      <c r="L212" s="12"/>
      <c r="M212" s="12"/>
      <c r="N212" s="12"/>
      <c r="O212" s="12"/>
      <c r="P212" s="12"/>
      <c r="Q212" s="12"/>
      <c r="R212" s="12"/>
      <c r="S212" s="12">
        <v>616.15349717527647</v>
      </c>
      <c r="T212" s="12" t="s">
        <v>44</v>
      </c>
      <c r="U212" s="12"/>
      <c r="V212" s="12" t="s">
        <v>285</v>
      </c>
    </row>
    <row r="213" spans="1:22" ht="15.75" customHeight="1">
      <c r="A213" s="12"/>
      <c r="B213" s="12">
        <v>2023</v>
      </c>
      <c r="C213" s="12">
        <v>5</v>
      </c>
      <c r="D213" s="12" t="s">
        <v>793</v>
      </c>
      <c r="E213" s="12">
        <v>2094</v>
      </c>
      <c r="F213" s="12" t="s">
        <v>318</v>
      </c>
      <c r="G213" s="12">
        <v>3.7387517022366659</v>
      </c>
      <c r="H213" s="12">
        <v>3.2613612362427062</v>
      </c>
      <c r="I213" s="12">
        <v>67933.118429640206</v>
      </c>
      <c r="J213" s="12"/>
      <c r="K213" s="12"/>
      <c r="L213" s="12"/>
      <c r="M213" s="12"/>
      <c r="N213" s="12"/>
      <c r="O213" s="12"/>
      <c r="P213" s="12"/>
      <c r="Q213" s="12"/>
      <c r="R213" s="12"/>
      <c r="S213" s="12">
        <v>31.258300434570753</v>
      </c>
      <c r="T213" s="12" t="s">
        <v>58</v>
      </c>
      <c r="U213" s="12"/>
      <c r="V213" s="12" t="s">
        <v>319</v>
      </c>
    </row>
    <row r="214" spans="1:22" ht="15.75" customHeight="1">
      <c r="A214" s="12"/>
      <c r="B214" s="12">
        <v>2023</v>
      </c>
      <c r="C214" s="12">
        <v>5</v>
      </c>
      <c r="D214" s="12" t="s">
        <v>793</v>
      </c>
      <c r="E214" s="12">
        <v>210</v>
      </c>
      <c r="F214" s="12" t="s">
        <v>320</v>
      </c>
      <c r="G214" s="12">
        <v>43.508950043088085</v>
      </c>
      <c r="H214" s="12">
        <v>43.68046364964173</v>
      </c>
      <c r="I214" s="12">
        <v>147552.05725393677</v>
      </c>
      <c r="J214" s="12"/>
      <c r="K214" s="12"/>
      <c r="L214" s="12"/>
      <c r="M214" s="12"/>
      <c r="N214" s="12"/>
      <c r="O214" s="12"/>
      <c r="P214" s="12"/>
      <c r="Q214" s="12">
        <v>9.7149999999999999</v>
      </c>
      <c r="R214" s="12">
        <v>6.2880000000000003</v>
      </c>
      <c r="S214" s="12">
        <v>122.95641428520646</v>
      </c>
      <c r="T214" s="12" t="s">
        <v>44</v>
      </c>
      <c r="U214" s="12"/>
      <c r="V214" s="12" t="s">
        <v>81</v>
      </c>
    </row>
    <row r="215" spans="1:22" ht="15.75" customHeight="1">
      <c r="A215" s="12"/>
      <c r="B215" s="12">
        <v>2023</v>
      </c>
      <c r="C215" s="12">
        <v>5</v>
      </c>
      <c r="D215" s="12" t="s">
        <v>793</v>
      </c>
      <c r="E215" s="12">
        <v>211</v>
      </c>
      <c r="F215" s="12" t="s">
        <v>321</v>
      </c>
      <c r="G215" s="12">
        <v>28.572127491636458</v>
      </c>
      <c r="H215" s="12">
        <v>6.9652256042349254</v>
      </c>
      <c r="I215" s="12">
        <v>69144.033579629773</v>
      </c>
      <c r="J215" s="12"/>
      <c r="K215" s="12"/>
      <c r="L215" s="12"/>
      <c r="M215" s="12"/>
      <c r="N215" s="12"/>
      <c r="O215" s="12"/>
      <c r="P215" s="12"/>
      <c r="Q215" s="12">
        <v>3.6989999999999998</v>
      </c>
      <c r="R215" s="12"/>
      <c r="S215" s="12">
        <v>32.829179067144288</v>
      </c>
      <c r="T215" s="12" t="s">
        <v>58</v>
      </c>
      <c r="U215" s="12"/>
      <c r="V215" s="12" t="s">
        <v>81</v>
      </c>
    </row>
    <row r="216" spans="1:22" ht="15.75" customHeight="1">
      <c r="A216" s="12"/>
      <c r="B216" s="12">
        <v>2023</v>
      </c>
      <c r="C216" s="12">
        <v>5</v>
      </c>
      <c r="D216" s="12" t="s">
        <v>793</v>
      </c>
      <c r="E216" s="12">
        <v>212</v>
      </c>
      <c r="F216" s="12" t="s">
        <v>322</v>
      </c>
      <c r="G216" s="12">
        <v>5.0401793502537187</v>
      </c>
      <c r="H216" s="12">
        <v>0.90693690759093948</v>
      </c>
      <c r="I216" s="12">
        <v>11088.663093698844</v>
      </c>
      <c r="J216" s="12"/>
      <c r="K216" s="12"/>
      <c r="L216" s="12"/>
      <c r="M216" s="12"/>
      <c r="N216" s="12"/>
      <c r="O216" s="12"/>
      <c r="P216" s="12"/>
      <c r="Q216" s="12"/>
      <c r="R216" s="12"/>
      <c r="S216" s="12">
        <v>9.2022176211818465</v>
      </c>
      <c r="T216" s="12" t="s">
        <v>58</v>
      </c>
      <c r="U216" s="12"/>
      <c r="V216" s="12" t="s">
        <v>81</v>
      </c>
    </row>
    <row r="217" spans="1:22" ht="15.75" customHeight="1">
      <c r="A217" s="12"/>
      <c r="B217" s="12">
        <v>2023</v>
      </c>
      <c r="C217" s="12">
        <v>5</v>
      </c>
      <c r="D217" s="12" t="s">
        <v>793</v>
      </c>
      <c r="E217" s="12">
        <v>213</v>
      </c>
      <c r="F217" s="12" t="s">
        <v>323</v>
      </c>
      <c r="G217" s="12">
        <v>5.0512666363174921</v>
      </c>
      <c r="H217" s="12">
        <v>1.7679433227111223</v>
      </c>
      <c r="I217" s="12">
        <v>3384.3486463327199</v>
      </c>
      <c r="J217" s="12"/>
      <c r="K217" s="12"/>
      <c r="L217" s="12"/>
      <c r="M217" s="12"/>
      <c r="N217" s="12"/>
      <c r="O217" s="12"/>
      <c r="P217" s="12"/>
      <c r="Q217" s="12"/>
      <c r="R217" s="12"/>
      <c r="S217" s="12">
        <v>1.6559960940622553</v>
      </c>
      <c r="T217" s="12" t="s">
        <v>44</v>
      </c>
      <c r="U217" s="12"/>
      <c r="V217" s="12" t="s">
        <v>81</v>
      </c>
    </row>
    <row r="218" spans="1:22" ht="15.75" customHeight="1">
      <c r="A218" s="12"/>
      <c r="B218" s="12">
        <v>2023</v>
      </c>
      <c r="C218" s="12">
        <v>5</v>
      </c>
      <c r="D218" s="12" t="s">
        <v>793</v>
      </c>
      <c r="E218" s="12">
        <v>214</v>
      </c>
      <c r="F218" s="12" t="s">
        <v>324</v>
      </c>
      <c r="G218" s="12">
        <v>1.3189689274696275</v>
      </c>
      <c r="H218" s="12">
        <v>0.27682830195362534</v>
      </c>
      <c r="I218" s="12">
        <v>14376.76130941894</v>
      </c>
      <c r="J218" s="12"/>
      <c r="K218" s="12"/>
      <c r="L218" s="12"/>
      <c r="M218" s="12"/>
      <c r="N218" s="12"/>
      <c r="O218" s="12"/>
      <c r="P218" s="12"/>
      <c r="Q218" s="12"/>
      <c r="R218" s="12"/>
      <c r="S218" s="12">
        <v>8.2020537162676241</v>
      </c>
      <c r="T218" s="12" t="s">
        <v>58</v>
      </c>
      <c r="U218" s="12"/>
      <c r="V218" s="12" t="s">
        <v>81</v>
      </c>
    </row>
    <row r="219" spans="1:22" ht="15.75" customHeight="1">
      <c r="A219" s="12"/>
      <c r="B219" s="12">
        <v>2023</v>
      </c>
      <c r="C219" s="12">
        <v>5</v>
      </c>
      <c r="D219" s="12" t="s">
        <v>793</v>
      </c>
      <c r="E219" s="12">
        <v>219</v>
      </c>
      <c r="F219" s="12" t="s">
        <v>325</v>
      </c>
      <c r="G219" s="12">
        <v>2.0640042709792927E-2</v>
      </c>
      <c r="H219" s="12">
        <v>4.3344089690565144E-3</v>
      </c>
      <c r="I219" s="12">
        <v>37.977678586018989</v>
      </c>
      <c r="J219" s="12"/>
      <c r="K219" s="12"/>
      <c r="L219" s="12"/>
      <c r="M219" s="12"/>
      <c r="N219" s="12"/>
      <c r="O219" s="12"/>
      <c r="P219" s="12"/>
      <c r="Q219" s="12"/>
      <c r="R219" s="12"/>
      <c r="S219" s="12">
        <v>16.629615317978061</v>
      </c>
      <c r="T219" s="12" t="s">
        <v>58</v>
      </c>
      <c r="U219" s="12"/>
      <c r="V219" s="12" t="s">
        <v>81</v>
      </c>
    </row>
    <row r="220" spans="1:22" ht="15.75" customHeight="1">
      <c r="A220" s="12"/>
      <c r="B220" s="12">
        <v>2023</v>
      </c>
      <c r="C220" s="12">
        <v>5</v>
      </c>
      <c r="D220" s="12" t="s">
        <v>793</v>
      </c>
      <c r="E220" s="12">
        <v>100</v>
      </c>
      <c r="F220" s="12" t="s">
        <v>326</v>
      </c>
      <c r="G220" s="12">
        <v>4.3078150512750062</v>
      </c>
      <c r="H220" s="12">
        <v>6.9854847172644865</v>
      </c>
      <c r="I220" s="12">
        <v>5384.7241877963861</v>
      </c>
      <c r="J220" s="12"/>
      <c r="K220" s="12"/>
      <c r="L220" s="12"/>
      <c r="M220" s="12"/>
      <c r="N220" s="12"/>
      <c r="O220" s="12"/>
      <c r="P220" s="12"/>
      <c r="Q220" s="12"/>
      <c r="R220" s="12"/>
      <c r="S220" s="12">
        <v>4.9013595310039104</v>
      </c>
      <c r="T220" s="12" t="s">
        <v>55</v>
      </c>
      <c r="U220" s="12"/>
      <c r="V220" s="12" t="s">
        <v>200</v>
      </c>
    </row>
    <row r="221" spans="1:22" ht="15.75" customHeight="1">
      <c r="A221" s="12"/>
      <c r="B221" s="12">
        <v>2023</v>
      </c>
      <c r="C221" s="12">
        <v>5</v>
      </c>
      <c r="D221" s="12" t="s">
        <v>793</v>
      </c>
      <c r="E221" s="12">
        <v>221</v>
      </c>
      <c r="F221" s="12" t="s">
        <v>327</v>
      </c>
      <c r="G221" s="12">
        <v>2.5492593507468577E-3</v>
      </c>
      <c r="H221" s="12">
        <v>9.8328574957378782E-3</v>
      </c>
      <c r="I221" s="12">
        <v>4.5285771466481677</v>
      </c>
      <c r="J221" s="12"/>
      <c r="K221" s="12"/>
      <c r="L221" s="12"/>
      <c r="M221" s="12"/>
      <c r="N221" s="12"/>
      <c r="O221" s="12"/>
      <c r="P221" s="12"/>
      <c r="Q221" s="12">
        <v>2.1000000000000001E-2</v>
      </c>
      <c r="R221" s="12"/>
      <c r="S221" s="12">
        <v>7.0843123754398679E-4</v>
      </c>
      <c r="T221" s="12" t="s">
        <v>55</v>
      </c>
      <c r="U221" s="12" t="s">
        <v>41</v>
      </c>
      <c r="V221" s="12" t="s">
        <v>328</v>
      </c>
    </row>
    <row r="222" spans="1:22" ht="15.75" customHeight="1">
      <c r="A222" s="12"/>
      <c r="B222" s="12">
        <v>2023</v>
      </c>
      <c r="C222" s="12">
        <v>5</v>
      </c>
      <c r="D222" s="12" t="s">
        <v>793</v>
      </c>
      <c r="E222" s="12">
        <v>101</v>
      </c>
      <c r="F222" s="12" t="s">
        <v>329</v>
      </c>
      <c r="G222" s="12">
        <v>125.62357724735645</v>
      </c>
      <c r="H222" s="12">
        <v>38.757824630951475</v>
      </c>
      <c r="I222" s="12">
        <v>111804.9771376456</v>
      </c>
      <c r="J222" s="12"/>
      <c r="K222" s="12"/>
      <c r="L222" s="12"/>
      <c r="M222" s="12"/>
      <c r="N222" s="12">
        <v>368.31400000000002</v>
      </c>
      <c r="O222" s="12">
        <v>368.31400000000002</v>
      </c>
      <c r="P222" s="12"/>
      <c r="Q222" s="12">
        <v>155.36199999999999</v>
      </c>
      <c r="R222" s="12">
        <v>149.34</v>
      </c>
      <c r="S222" s="12">
        <v>417.83932408650742</v>
      </c>
      <c r="T222" s="12" t="s">
        <v>44</v>
      </c>
      <c r="U222" s="12"/>
      <c r="V222" s="12" t="s">
        <v>64</v>
      </c>
    </row>
    <row r="223" spans="1:22" ht="15.75" customHeight="1">
      <c r="A223" s="12"/>
      <c r="B223" s="12">
        <v>2023</v>
      </c>
      <c r="C223" s="12">
        <v>5</v>
      </c>
      <c r="D223" s="12" t="s">
        <v>793</v>
      </c>
      <c r="E223" s="12">
        <v>223</v>
      </c>
      <c r="F223" s="12" t="s">
        <v>330</v>
      </c>
      <c r="G223" s="12">
        <v>7.6969368135283736</v>
      </c>
      <c r="H223" s="12">
        <v>1.154507422619204</v>
      </c>
      <c r="I223" s="12">
        <v>25780.42812014306</v>
      </c>
      <c r="J223" s="12"/>
      <c r="K223" s="12"/>
      <c r="L223" s="12"/>
      <c r="M223" s="12"/>
      <c r="N223" s="12"/>
      <c r="O223" s="12"/>
      <c r="P223" s="12"/>
      <c r="Q223" s="12"/>
      <c r="R223" s="12"/>
      <c r="S223" s="12">
        <v>21.354479459045578</v>
      </c>
      <c r="T223" s="12" t="s">
        <v>58</v>
      </c>
      <c r="U223" s="12"/>
      <c r="V223" s="12" t="s">
        <v>81</v>
      </c>
    </row>
    <row r="224" spans="1:22" ht="15.75" customHeight="1">
      <c r="A224" s="12"/>
      <c r="B224" s="12">
        <v>2023</v>
      </c>
      <c r="C224" s="12">
        <v>5</v>
      </c>
      <c r="D224" s="12" t="s">
        <v>793</v>
      </c>
      <c r="E224" s="12">
        <v>102</v>
      </c>
      <c r="F224" s="12" t="s">
        <v>331</v>
      </c>
      <c r="G224" s="12">
        <v>3.4413711097476338</v>
      </c>
      <c r="H224" s="12">
        <v>0.86034277743690846</v>
      </c>
      <c r="I224" s="12">
        <v>6642.1088264573737</v>
      </c>
      <c r="J224" s="12"/>
      <c r="K224" s="12"/>
      <c r="L224" s="12"/>
      <c r="M224" s="12"/>
      <c r="N224" s="12"/>
      <c r="O224" s="12"/>
      <c r="P224" s="12"/>
      <c r="Q224" s="12"/>
      <c r="R224" s="12"/>
      <c r="S224" s="12">
        <v>20.844095070326077</v>
      </c>
      <c r="T224" s="12" t="s">
        <v>58</v>
      </c>
      <c r="U224" s="12"/>
      <c r="V224" s="12" t="s">
        <v>66</v>
      </c>
    </row>
    <row r="225" spans="1:22" ht="15.75" customHeight="1">
      <c r="A225" s="12"/>
      <c r="B225" s="12">
        <v>2023</v>
      </c>
      <c r="C225" s="12">
        <v>5</v>
      </c>
      <c r="D225" s="12" t="s">
        <v>793</v>
      </c>
      <c r="E225" s="12">
        <v>103</v>
      </c>
      <c r="F225" s="12" t="s">
        <v>332</v>
      </c>
      <c r="G225" s="12">
        <v>3095.945043701156</v>
      </c>
      <c r="H225" s="12">
        <v>387.96455693944552</v>
      </c>
      <c r="I225" s="12">
        <v>9907024.1300726254</v>
      </c>
      <c r="J225" s="12"/>
      <c r="K225" s="12"/>
      <c r="L225" s="12"/>
      <c r="M225" s="12"/>
      <c r="N225" s="12"/>
      <c r="O225" s="12"/>
      <c r="P225" s="12"/>
      <c r="Q225" s="12">
        <v>217.19200000000001</v>
      </c>
      <c r="R225" s="12">
        <v>15.72</v>
      </c>
      <c r="S225" s="12">
        <v>44387.116793194888</v>
      </c>
      <c r="T225" s="12" t="s">
        <v>58</v>
      </c>
      <c r="U225" s="12"/>
      <c r="V225" s="12" t="s">
        <v>333</v>
      </c>
    </row>
    <row r="226" spans="1:22" ht="15.75" customHeight="1">
      <c r="A226" s="12"/>
      <c r="B226" s="12">
        <v>2023</v>
      </c>
      <c r="C226" s="12">
        <v>5</v>
      </c>
      <c r="D226" s="12" t="s">
        <v>793</v>
      </c>
      <c r="E226" s="12">
        <v>224</v>
      </c>
      <c r="F226" s="12" t="s">
        <v>334</v>
      </c>
      <c r="G226" s="12">
        <v>0.37263489721902165</v>
      </c>
      <c r="H226" s="12">
        <v>1.2219612289936974</v>
      </c>
      <c r="I226" s="12">
        <v>686.43918118370061</v>
      </c>
      <c r="J226" s="12"/>
      <c r="K226" s="12"/>
      <c r="L226" s="12"/>
      <c r="M226" s="12"/>
      <c r="N226" s="12"/>
      <c r="O226" s="12"/>
      <c r="P226" s="12"/>
      <c r="Q226" s="12">
        <v>1.659</v>
      </c>
      <c r="R226" s="12"/>
      <c r="S226" s="12">
        <v>0.82370359682838767</v>
      </c>
      <c r="T226" s="12" t="s">
        <v>55</v>
      </c>
      <c r="U226" s="12"/>
      <c r="V226" s="12" t="s">
        <v>81</v>
      </c>
    </row>
    <row r="227" spans="1:22" ht="15.75" customHeight="1">
      <c r="A227" s="12"/>
      <c r="B227" s="12">
        <v>2023</v>
      </c>
      <c r="C227" s="12">
        <v>5</v>
      </c>
      <c r="D227" s="12" t="s">
        <v>793</v>
      </c>
      <c r="E227" s="12">
        <v>104</v>
      </c>
      <c r="F227" s="12" t="s">
        <v>335</v>
      </c>
      <c r="G227" s="12">
        <v>280.60881752465673</v>
      </c>
      <c r="H227" s="12">
        <v>116.56153329560546</v>
      </c>
      <c r="I227" s="12">
        <v>328312.22080083436</v>
      </c>
      <c r="J227" s="12"/>
      <c r="K227" s="12"/>
      <c r="L227" s="12"/>
      <c r="M227" s="12"/>
      <c r="N227" s="12"/>
      <c r="O227" s="12"/>
      <c r="P227" s="12"/>
      <c r="Q227" s="12">
        <v>20.96</v>
      </c>
      <c r="R227" s="12">
        <v>20.96</v>
      </c>
      <c r="S227" s="12">
        <v>141.6428544574859</v>
      </c>
      <c r="T227" s="12" t="s">
        <v>44</v>
      </c>
      <c r="U227" s="12"/>
      <c r="V227" s="12" t="s">
        <v>64</v>
      </c>
    </row>
    <row r="228" spans="1:22" ht="15.75" customHeight="1">
      <c r="A228" s="12"/>
      <c r="B228" s="12">
        <v>2023</v>
      </c>
      <c r="C228" s="12">
        <v>5</v>
      </c>
      <c r="D228" s="12" t="s">
        <v>793</v>
      </c>
      <c r="E228" s="12">
        <v>225</v>
      </c>
      <c r="F228" s="12" t="s">
        <v>336</v>
      </c>
      <c r="G228" s="12">
        <v>5.1977769936980035E-2</v>
      </c>
      <c r="H228" s="12">
        <v>1.0914600635149254E-2</v>
      </c>
      <c r="I228" s="12">
        <v>592.54907747810103</v>
      </c>
      <c r="J228" s="12"/>
      <c r="K228" s="12"/>
      <c r="L228" s="12"/>
      <c r="M228" s="12"/>
      <c r="N228" s="12"/>
      <c r="O228" s="12"/>
      <c r="P228" s="12"/>
      <c r="Q228" s="12"/>
      <c r="R228" s="12"/>
      <c r="S228" s="12">
        <v>7.313413597964999</v>
      </c>
      <c r="T228" s="12" t="s">
        <v>58</v>
      </c>
      <c r="U228" s="12"/>
      <c r="V228" s="12" t="s">
        <v>81</v>
      </c>
    </row>
    <row r="229" spans="1:22" ht="15.75" customHeight="1">
      <c r="A229" s="12"/>
      <c r="B229" s="12">
        <v>2023</v>
      </c>
      <c r="C229" s="12">
        <v>5</v>
      </c>
      <c r="D229" s="12" t="s">
        <v>793</v>
      </c>
      <c r="E229" s="12">
        <v>226</v>
      </c>
      <c r="F229" s="12" t="s">
        <v>337</v>
      </c>
      <c r="G229" s="12">
        <v>2.7652324453456245</v>
      </c>
      <c r="H229" s="12">
        <v>3.4526411856386794</v>
      </c>
      <c r="I229" s="12">
        <v>5668.7311026488505</v>
      </c>
      <c r="J229" s="12"/>
      <c r="K229" s="12"/>
      <c r="L229" s="12"/>
      <c r="M229" s="12"/>
      <c r="N229" s="12"/>
      <c r="O229" s="12"/>
      <c r="P229" s="12"/>
      <c r="Q229" s="12">
        <v>79.188999999999993</v>
      </c>
      <c r="R229" s="12"/>
      <c r="S229" s="12">
        <v>110.25378602255178</v>
      </c>
      <c r="T229" s="12" t="s">
        <v>44</v>
      </c>
      <c r="U229" s="12"/>
      <c r="V229" s="12" t="s">
        <v>81</v>
      </c>
    </row>
    <row r="230" spans="1:22" ht="15.75" customHeight="1">
      <c r="A230" s="12"/>
      <c r="B230" s="12">
        <v>2023</v>
      </c>
      <c r="C230" s="12">
        <v>5</v>
      </c>
      <c r="D230" s="12" t="s">
        <v>793</v>
      </c>
      <c r="E230" s="12">
        <v>106</v>
      </c>
      <c r="F230" s="12" t="s">
        <v>338</v>
      </c>
      <c r="G230" s="12">
        <v>643.41636428409799</v>
      </c>
      <c r="H230" s="12">
        <v>150.12146993063595</v>
      </c>
      <c r="I230" s="12">
        <v>1492726.0837265919</v>
      </c>
      <c r="J230" s="12"/>
      <c r="K230" s="12"/>
      <c r="L230" s="12"/>
      <c r="M230" s="12"/>
      <c r="N230" s="12"/>
      <c r="O230" s="12"/>
      <c r="P230" s="12"/>
      <c r="Q230" s="12">
        <v>35.433</v>
      </c>
      <c r="R230" s="12"/>
      <c r="S230" s="12">
        <v>215.95481674032058</v>
      </c>
      <c r="T230" s="12" t="s">
        <v>58</v>
      </c>
      <c r="U230" s="12"/>
      <c r="V230" s="12" t="s">
        <v>83</v>
      </c>
    </row>
    <row r="231" spans="1:22" ht="15.75" customHeight="1">
      <c r="A231" s="12"/>
      <c r="B231" s="12">
        <v>2023</v>
      </c>
      <c r="C231" s="12">
        <v>5</v>
      </c>
      <c r="D231" s="12" t="s">
        <v>793</v>
      </c>
      <c r="E231" s="12">
        <v>227</v>
      </c>
      <c r="F231" s="12" t="s">
        <v>339</v>
      </c>
      <c r="G231" s="12">
        <v>3.2395672952836065</v>
      </c>
      <c r="H231" s="12">
        <v>0.58298396529197516</v>
      </c>
      <c r="I231" s="12">
        <v>8584.853332501556</v>
      </c>
      <c r="J231" s="12"/>
      <c r="K231" s="12"/>
      <c r="L231" s="12"/>
      <c r="M231" s="12"/>
      <c r="N231" s="12"/>
      <c r="O231" s="12"/>
      <c r="P231" s="12"/>
      <c r="Q231" s="12"/>
      <c r="R231" s="12"/>
      <c r="S231" s="12">
        <v>7.2235299648100684</v>
      </c>
      <c r="T231" s="12" t="s">
        <v>58</v>
      </c>
      <c r="U231" s="12"/>
      <c r="V231" s="12" t="s">
        <v>81</v>
      </c>
    </row>
    <row r="232" spans="1:22" ht="15.75" customHeight="1">
      <c r="A232" s="12"/>
      <c r="B232" s="12">
        <v>2023</v>
      </c>
      <c r="C232" s="12">
        <v>5</v>
      </c>
      <c r="D232" s="12" t="s">
        <v>793</v>
      </c>
      <c r="E232" s="12">
        <v>107</v>
      </c>
      <c r="F232" s="12" t="s">
        <v>340</v>
      </c>
      <c r="G232" s="12">
        <v>1320.0414549406291</v>
      </c>
      <c r="H232" s="12">
        <v>503.13063939577353</v>
      </c>
      <c r="I232" s="12">
        <v>2151667.46760192</v>
      </c>
      <c r="J232" s="12"/>
      <c r="K232" s="12"/>
      <c r="L232" s="12"/>
      <c r="M232" s="12"/>
      <c r="N232" s="12"/>
      <c r="O232" s="12"/>
      <c r="P232" s="12"/>
      <c r="Q232" s="12">
        <v>188.66900000000001</v>
      </c>
      <c r="R232" s="12">
        <v>174.88499999999999</v>
      </c>
      <c r="S232" s="12">
        <v>4142.8608801891833</v>
      </c>
      <c r="T232" s="12" t="s">
        <v>58</v>
      </c>
      <c r="U232" s="12"/>
      <c r="V232" s="12" t="s">
        <v>64</v>
      </c>
    </row>
    <row r="233" spans="1:22" ht="15.75" customHeight="1">
      <c r="A233" s="12"/>
      <c r="B233" s="12">
        <v>2023</v>
      </c>
      <c r="C233" s="12">
        <v>5</v>
      </c>
      <c r="D233" s="12" t="s">
        <v>793</v>
      </c>
      <c r="E233" s="12">
        <v>108</v>
      </c>
      <c r="F233" s="12" t="s">
        <v>341</v>
      </c>
      <c r="G233" s="12">
        <v>314.72569661897973</v>
      </c>
      <c r="H233" s="12">
        <v>138.29941896848774</v>
      </c>
      <c r="I233" s="12">
        <v>1819113.6578330034</v>
      </c>
      <c r="J233" s="12"/>
      <c r="K233" s="12"/>
      <c r="L233" s="12"/>
      <c r="M233" s="12"/>
      <c r="N233" s="12"/>
      <c r="O233" s="12"/>
      <c r="P233" s="12"/>
      <c r="Q233" s="12">
        <v>29.777000000000001</v>
      </c>
      <c r="R233" s="12">
        <v>24.628</v>
      </c>
      <c r="S233" s="12">
        <v>977.96318894842238</v>
      </c>
      <c r="T233" s="12" t="s">
        <v>58</v>
      </c>
      <c r="U233" s="12"/>
      <c r="V233" s="12" t="s">
        <v>64</v>
      </c>
    </row>
    <row r="234" spans="1:22" ht="15.75" customHeight="1">
      <c r="A234" s="12"/>
      <c r="B234" s="12">
        <v>2023</v>
      </c>
      <c r="C234" s="12">
        <v>5</v>
      </c>
      <c r="D234" s="12" t="s">
        <v>793</v>
      </c>
      <c r="E234" s="12">
        <v>109</v>
      </c>
      <c r="F234" s="12" t="s">
        <v>342</v>
      </c>
      <c r="G234" s="12">
        <v>767.80311857663025</v>
      </c>
      <c r="H234" s="12">
        <v>252.02147142539016</v>
      </c>
      <c r="I234" s="12">
        <v>729413.19229111518</v>
      </c>
      <c r="J234" s="12"/>
      <c r="K234" s="12"/>
      <c r="L234" s="12"/>
      <c r="M234" s="12"/>
      <c r="N234" s="12">
        <v>201.12100000000001</v>
      </c>
      <c r="O234" s="12">
        <v>201.12100000000001</v>
      </c>
      <c r="P234" s="12"/>
      <c r="Q234" s="12">
        <v>41.859000000000002</v>
      </c>
      <c r="R234" s="12">
        <v>36.68</v>
      </c>
      <c r="S234" s="12">
        <v>1122.8697241726841</v>
      </c>
      <c r="T234" s="12" t="s">
        <v>58</v>
      </c>
      <c r="U234" s="12"/>
      <c r="V234" s="12" t="s">
        <v>66</v>
      </c>
    </row>
    <row r="235" spans="1:22" ht="15.75" customHeight="1">
      <c r="A235" s="12"/>
      <c r="B235" s="12">
        <v>2023</v>
      </c>
      <c r="C235" s="12">
        <v>5</v>
      </c>
      <c r="D235" s="12" t="s">
        <v>793</v>
      </c>
      <c r="E235" s="12">
        <v>111</v>
      </c>
      <c r="F235" s="12" t="s">
        <v>343</v>
      </c>
      <c r="G235" s="12">
        <v>477.00042235413133</v>
      </c>
      <c r="H235" s="12">
        <v>236.72295124616045</v>
      </c>
      <c r="I235" s="12">
        <v>1860301.5803521464</v>
      </c>
      <c r="J235" s="12"/>
      <c r="K235" s="12"/>
      <c r="L235" s="12"/>
      <c r="M235" s="12"/>
      <c r="N235" s="12"/>
      <c r="O235" s="12"/>
      <c r="P235" s="12"/>
      <c r="Q235" s="12">
        <v>83.84</v>
      </c>
      <c r="R235" s="12">
        <v>83.84</v>
      </c>
      <c r="S235" s="12">
        <v>1817.6180619433094</v>
      </c>
      <c r="T235" s="12" t="s">
        <v>58</v>
      </c>
      <c r="U235" s="12"/>
      <c r="V235" s="12" t="s">
        <v>333</v>
      </c>
    </row>
    <row r="236" spans="1:22" ht="15.75" customHeight="1">
      <c r="A236" s="12"/>
      <c r="B236" s="12">
        <v>2023</v>
      </c>
      <c r="C236" s="12">
        <v>5</v>
      </c>
      <c r="D236" s="12" t="s">
        <v>793</v>
      </c>
      <c r="E236" s="12">
        <v>112</v>
      </c>
      <c r="F236" s="12" t="s">
        <v>344</v>
      </c>
      <c r="G236" s="12">
        <v>607.23229910457974</v>
      </c>
      <c r="H236" s="12">
        <v>461.49657787700755</v>
      </c>
      <c r="I236" s="12">
        <v>8313518.7719275989</v>
      </c>
      <c r="J236" s="12"/>
      <c r="K236" s="12"/>
      <c r="L236" s="12"/>
      <c r="M236" s="12"/>
      <c r="N236" s="12"/>
      <c r="O236" s="12"/>
      <c r="P236" s="12"/>
      <c r="Q236" s="12"/>
      <c r="R236" s="12"/>
      <c r="S236" s="12">
        <v>4557.9649079315277</v>
      </c>
      <c r="T236" s="12" t="s">
        <v>58</v>
      </c>
      <c r="U236" s="12"/>
      <c r="V236" s="12" t="s">
        <v>222</v>
      </c>
    </row>
    <row r="237" spans="1:22" ht="15.75" customHeight="1">
      <c r="A237" s="12"/>
      <c r="B237" s="12">
        <v>2023</v>
      </c>
      <c r="C237" s="12">
        <v>5</v>
      </c>
      <c r="D237" s="12" t="s">
        <v>793</v>
      </c>
      <c r="E237" s="12">
        <v>113</v>
      </c>
      <c r="F237" s="12" t="s">
        <v>345</v>
      </c>
      <c r="G237" s="12">
        <v>9.5093903609287267</v>
      </c>
      <c r="H237" s="12">
        <v>0.48877755426582836</v>
      </c>
      <c r="I237" s="12">
        <v>9319.2025537101526</v>
      </c>
      <c r="J237" s="12"/>
      <c r="K237" s="12"/>
      <c r="L237" s="12"/>
      <c r="M237" s="12"/>
      <c r="N237" s="12"/>
      <c r="O237" s="12"/>
      <c r="P237" s="12"/>
      <c r="Q237" s="12"/>
      <c r="R237" s="12"/>
      <c r="S237" s="12">
        <v>171.82992882815128</v>
      </c>
      <c r="T237" s="12" t="s">
        <v>58</v>
      </c>
      <c r="U237" s="12"/>
      <c r="V237" s="12" t="s">
        <v>64</v>
      </c>
    </row>
    <row r="238" spans="1:22" ht="15.75" customHeight="1">
      <c r="A238" s="12"/>
      <c r="B238" s="12">
        <v>2023</v>
      </c>
      <c r="C238" s="12">
        <v>5</v>
      </c>
      <c r="D238" s="12" t="s">
        <v>793</v>
      </c>
      <c r="E238" s="12">
        <v>235</v>
      </c>
      <c r="F238" s="12" t="s">
        <v>346</v>
      </c>
      <c r="G238" s="12">
        <v>3.3973821611829345</v>
      </c>
      <c r="H238" s="12">
        <v>7.6523795114203388</v>
      </c>
      <c r="I238" s="12">
        <v>54086.013995382273</v>
      </c>
      <c r="J238" s="12"/>
      <c r="K238" s="12"/>
      <c r="L238" s="12"/>
      <c r="M238" s="12"/>
      <c r="N238" s="12"/>
      <c r="O238" s="12"/>
      <c r="P238" s="12"/>
      <c r="Q238" s="12">
        <v>3.302</v>
      </c>
      <c r="R238" s="12"/>
      <c r="S238" s="12">
        <v>244.78643767018124</v>
      </c>
      <c r="T238" s="12" t="s">
        <v>58</v>
      </c>
      <c r="U238" s="12"/>
      <c r="V238" s="12" t="s">
        <v>81</v>
      </c>
    </row>
    <row r="239" spans="1:22" ht="15.75" customHeight="1">
      <c r="A239" s="12"/>
      <c r="B239" s="12">
        <v>2023</v>
      </c>
      <c r="C239" s="12">
        <v>5</v>
      </c>
      <c r="D239" s="12" t="s">
        <v>793</v>
      </c>
      <c r="E239" s="12">
        <v>114</v>
      </c>
      <c r="F239" s="12" t="s">
        <v>347</v>
      </c>
      <c r="G239" s="12">
        <v>51.93771682341881</v>
      </c>
      <c r="H239" s="12">
        <v>8.569872909159475</v>
      </c>
      <c r="I239" s="12">
        <v>96084.498553561891</v>
      </c>
      <c r="J239" s="12"/>
      <c r="K239" s="12"/>
      <c r="L239" s="12"/>
      <c r="M239" s="12"/>
      <c r="N239" s="12"/>
      <c r="O239" s="12"/>
      <c r="P239" s="12"/>
      <c r="Q239" s="12"/>
      <c r="R239" s="12"/>
      <c r="S239" s="12">
        <v>100.76462280706643</v>
      </c>
      <c r="T239" s="12" t="s">
        <v>58</v>
      </c>
      <c r="U239" s="12"/>
      <c r="V239" s="12" t="s">
        <v>180</v>
      </c>
    </row>
    <row r="240" spans="1:22" ht="15.75" customHeight="1">
      <c r="A240" s="12"/>
      <c r="B240" s="12">
        <v>2023</v>
      </c>
      <c r="C240" s="12">
        <v>5</v>
      </c>
      <c r="D240" s="12" t="s">
        <v>793</v>
      </c>
      <c r="E240" s="12">
        <v>115</v>
      </c>
      <c r="F240" s="12" t="s">
        <v>348</v>
      </c>
      <c r="G240" s="12">
        <v>1574.701614680878</v>
      </c>
      <c r="H240" s="12">
        <v>266.44504913920258</v>
      </c>
      <c r="I240" s="12">
        <v>2488028.6435309914</v>
      </c>
      <c r="J240" s="12"/>
      <c r="K240" s="12"/>
      <c r="L240" s="12"/>
      <c r="M240" s="12"/>
      <c r="N240" s="12"/>
      <c r="O240" s="12"/>
      <c r="P240" s="12"/>
      <c r="Q240" s="12">
        <v>110.04</v>
      </c>
      <c r="R240" s="12">
        <v>110.04</v>
      </c>
      <c r="S240" s="12">
        <v>1323.9284588707451</v>
      </c>
      <c r="T240" s="12" t="s">
        <v>58</v>
      </c>
      <c r="U240" s="12"/>
      <c r="V240" s="12" t="s">
        <v>64</v>
      </c>
    </row>
    <row r="241" spans="1:22" ht="15.75" customHeight="1">
      <c r="A241" s="12"/>
      <c r="B241" s="12">
        <v>2023</v>
      </c>
      <c r="C241" s="12">
        <v>5</v>
      </c>
      <c r="D241" s="12" t="s">
        <v>793</v>
      </c>
      <c r="E241" s="12">
        <v>236</v>
      </c>
      <c r="F241" s="12" t="s">
        <v>349</v>
      </c>
      <c r="G241" s="12">
        <v>6.2870983290245093</v>
      </c>
      <c r="H241" s="12">
        <v>4.3449958739159156</v>
      </c>
      <c r="I241" s="12">
        <v>38694.616750138019</v>
      </c>
      <c r="J241" s="12"/>
      <c r="K241" s="12"/>
      <c r="L241" s="12"/>
      <c r="M241" s="12"/>
      <c r="N241" s="12"/>
      <c r="O241" s="12"/>
      <c r="P241" s="12"/>
      <c r="Q241" s="12">
        <v>3.5539999999999998</v>
      </c>
      <c r="R241" s="12"/>
      <c r="S241" s="12">
        <v>30.648346349918931</v>
      </c>
      <c r="T241" s="12" t="s">
        <v>58</v>
      </c>
      <c r="U241" s="12"/>
      <c r="V241" s="12" t="s">
        <v>81</v>
      </c>
    </row>
    <row r="242" spans="1:22" ht="15.75" customHeight="1">
      <c r="A242" s="12"/>
      <c r="B242" s="12">
        <v>2023</v>
      </c>
      <c r="C242" s="12">
        <v>5</v>
      </c>
      <c r="D242" s="12" t="s">
        <v>793</v>
      </c>
      <c r="E242" s="12">
        <v>237</v>
      </c>
      <c r="F242" s="12" t="s">
        <v>350</v>
      </c>
      <c r="G242" s="12">
        <v>5.3286195824398468E-2</v>
      </c>
      <c r="H242" s="12">
        <v>1.5819339385368295E-2</v>
      </c>
      <c r="I242" s="12">
        <v>793.96431778353724</v>
      </c>
      <c r="J242" s="12"/>
      <c r="K242" s="12"/>
      <c r="L242" s="12"/>
      <c r="M242" s="12"/>
      <c r="N242" s="12"/>
      <c r="O242" s="12"/>
      <c r="P242" s="12"/>
      <c r="Q242" s="12"/>
      <c r="R242" s="12"/>
      <c r="S242" s="12">
        <v>0.36222391969653878</v>
      </c>
      <c r="T242" s="12" t="s">
        <v>58</v>
      </c>
      <c r="U242" s="12"/>
      <c r="V242" s="12" t="s">
        <v>81</v>
      </c>
    </row>
    <row r="243" spans="1:22" ht="15.75" customHeight="1">
      <c r="A243" s="12"/>
      <c r="B243" s="12">
        <v>2023</v>
      </c>
      <c r="C243" s="12">
        <v>5</v>
      </c>
      <c r="D243" s="12" t="s">
        <v>793</v>
      </c>
      <c r="E243" s="12">
        <v>116</v>
      </c>
      <c r="F243" s="12" t="s">
        <v>351</v>
      </c>
      <c r="G243" s="12">
        <v>3.2385078976388035</v>
      </c>
      <c r="H243" s="12">
        <v>0.80962697440970088</v>
      </c>
      <c r="I243" s="12">
        <v>4177.675187954057</v>
      </c>
      <c r="J243" s="12"/>
      <c r="K243" s="12"/>
      <c r="L243" s="12"/>
      <c r="M243" s="12"/>
      <c r="N243" s="12"/>
      <c r="O243" s="12"/>
      <c r="P243" s="12"/>
      <c r="Q243" s="12"/>
      <c r="R243" s="12"/>
      <c r="S243" s="12">
        <v>1.9136491367495161</v>
      </c>
      <c r="T243" s="12" t="s">
        <v>58</v>
      </c>
      <c r="U243" s="12"/>
      <c r="V243" s="12" t="s">
        <v>66</v>
      </c>
    </row>
    <row r="244" spans="1:22" ht="15.75" customHeight="1">
      <c r="A244" s="12"/>
      <c r="B244" s="12">
        <v>2023</v>
      </c>
      <c r="C244" s="12">
        <v>5</v>
      </c>
      <c r="D244" s="12" t="s">
        <v>793</v>
      </c>
      <c r="E244" s="12">
        <v>118</v>
      </c>
      <c r="F244" s="12" t="s">
        <v>352</v>
      </c>
      <c r="G244" s="12">
        <v>603.4694465036813</v>
      </c>
      <c r="H244" s="12">
        <v>224.10600953347966</v>
      </c>
      <c r="I244" s="12">
        <v>748302.03801354114</v>
      </c>
      <c r="J244" s="12"/>
      <c r="K244" s="12"/>
      <c r="L244" s="12"/>
      <c r="M244" s="12"/>
      <c r="N244" s="12"/>
      <c r="O244" s="12"/>
      <c r="P244" s="12"/>
      <c r="Q244" s="12">
        <v>20.96</v>
      </c>
      <c r="R244" s="12">
        <v>20.96</v>
      </c>
      <c r="S244" s="12">
        <v>39.934833857729849</v>
      </c>
      <c r="T244" s="12" t="s">
        <v>58</v>
      </c>
      <c r="U244" s="12"/>
      <c r="V244" s="12" t="s">
        <v>64</v>
      </c>
    </row>
    <row r="245" spans="1:22" ht="15.75" customHeight="1">
      <c r="A245" s="12"/>
      <c r="B245" s="12">
        <v>2023</v>
      </c>
      <c r="C245" s="12">
        <v>5</v>
      </c>
      <c r="D245" s="12" t="s">
        <v>793</v>
      </c>
      <c r="E245" s="12">
        <v>119</v>
      </c>
      <c r="F245" s="12" t="s">
        <v>353</v>
      </c>
      <c r="G245" s="12">
        <v>396.86100358349796</v>
      </c>
      <c r="H245" s="12">
        <v>73.589283905993341</v>
      </c>
      <c r="I245" s="12">
        <v>1599349.4088682381</v>
      </c>
      <c r="J245" s="12"/>
      <c r="K245" s="12"/>
      <c r="L245" s="12"/>
      <c r="M245" s="12"/>
      <c r="N245" s="12"/>
      <c r="O245" s="12"/>
      <c r="P245" s="12"/>
      <c r="Q245" s="12">
        <v>7.8579999999999997</v>
      </c>
      <c r="R245" s="12">
        <v>0.19600000000000001</v>
      </c>
      <c r="S245" s="12">
        <v>455.2071736904237</v>
      </c>
      <c r="T245" s="12" t="s">
        <v>58</v>
      </c>
      <c r="U245" s="12"/>
      <c r="V245" s="12" t="s">
        <v>83</v>
      </c>
    </row>
    <row r="246" spans="1:22" ht="15.75" customHeight="1">
      <c r="A246" s="12"/>
      <c r="B246" s="12">
        <v>2023</v>
      </c>
      <c r="C246" s="12">
        <v>5</v>
      </c>
      <c r="D246" s="12" t="s">
        <v>793</v>
      </c>
      <c r="E246" s="12">
        <v>10</v>
      </c>
      <c r="F246" s="12" t="s">
        <v>354</v>
      </c>
      <c r="G246" s="12">
        <v>4.1552287402181811</v>
      </c>
      <c r="H246" s="12">
        <v>8.3104574804363622</v>
      </c>
      <c r="I246" s="12">
        <v>137953.5941752436</v>
      </c>
      <c r="J246" s="12"/>
      <c r="K246" s="12"/>
      <c r="L246" s="12"/>
      <c r="M246" s="12"/>
      <c r="N246" s="12"/>
      <c r="O246" s="12"/>
      <c r="P246" s="12"/>
      <c r="Q246" s="12"/>
      <c r="R246" s="12"/>
      <c r="S246" s="12">
        <v>35.677179325117905</v>
      </c>
      <c r="T246" s="12" t="s">
        <v>58</v>
      </c>
      <c r="U246" s="12"/>
      <c r="V246" s="12" t="s">
        <v>88</v>
      </c>
    </row>
    <row r="247" spans="1:22" ht="15.75" customHeight="1">
      <c r="A247" s="12"/>
      <c r="B247" s="12">
        <v>2023</v>
      </c>
      <c r="C247" s="12">
        <v>5</v>
      </c>
      <c r="D247" s="12" t="s">
        <v>793</v>
      </c>
      <c r="E247" s="12">
        <v>12</v>
      </c>
      <c r="F247" s="12" t="s">
        <v>355</v>
      </c>
      <c r="G247" s="12">
        <v>782.5998198597398</v>
      </c>
      <c r="H247" s="12">
        <v>2793.8821698480247</v>
      </c>
      <c r="I247" s="12">
        <v>25747540.299362116</v>
      </c>
      <c r="J247" s="12"/>
      <c r="K247" s="12"/>
      <c r="L247" s="12"/>
      <c r="M247" s="12"/>
      <c r="N247" s="12"/>
      <c r="O247" s="12"/>
      <c r="P247" s="12"/>
      <c r="Q247" s="12"/>
      <c r="R247" s="12"/>
      <c r="S247" s="12">
        <v>18127.226966603655</v>
      </c>
      <c r="T247" s="12" t="s">
        <v>58</v>
      </c>
      <c r="U247" s="12"/>
      <c r="V247" s="12" t="s">
        <v>88</v>
      </c>
    </row>
    <row r="248" spans="1:22" ht="15.75" customHeight="1">
      <c r="A248" s="12"/>
      <c r="B248" s="12">
        <v>2023</v>
      </c>
      <c r="C248" s="12">
        <v>5</v>
      </c>
      <c r="D248" s="12" t="s">
        <v>793</v>
      </c>
      <c r="E248" s="12">
        <v>120</v>
      </c>
      <c r="F248" s="12" t="s">
        <v>356</v>
      </c>
      <c r="G248" s="12">
        <v>171.31830433255615</v>
      </c>
      <c r="H248" s="12">
        <v>65.100955646371347</v>
      </c>
      <c r="I248" s="12">
        <v>102790.98259953369</v>
      </c>
      <c r="J248" s="12"/>
      <c r="K248" s="12"/>
      <c r="L248" s="12"/>
      <c r="M248" s="12"/>
      <c r="N248" s="12"/>
      <c r="O248" s="12"/>
      <c r="P248" s="12"/>
      <c r="Q248" s="12"/>
      <c r="R248" s="12"/>
      <c r="S248" s="12">
        <v>107.47399465447309</v>
      </c>
      <c r="T248" s="12" t="s">
        <v>44</v>
      </c>
      <c r="U248" s="12"/>
      <c r="V248" s="12" t="s">
        <v>64</v>
      </c>
    </row>
    <row r="249" spans="1:22" ht="15.75" customHeight="1">
      <c r="A249" s="12"/>
      <c r="B249" s="12">
        <v>2023</v>
      </c>
      <c r="C249" s="12">
        <v>5</v>
      </c>
      <c r="D249" s="12" t="s">
        <v>793</v>
      </c>
      <c r="E249" s="12">
        <v>122</v>
      </c>
      <c r="F249" s="12" t="s">
        <v>357</v>
      </c>
      <c r="G249" s="12">
        <v>513.33546979107439</v>
      </c>
      <c r="H249" s="12">
        <v>123.04125673853719</v>
      </c>
      <c r="I249" s="12">
        <v>410668.37583285954</v>
      </c>
      <c r="J249" s="12"/>
      <c r="K249" s="12"/>
      <c r="L249" s="12"/>
      <c r="M249" s="12"/>
      <c r="N249" s="12">
        <v>73.769000000000005</v>
      </c>
      <c r="O249" s="12">
        <v>73.769000000000005</v>
      </c>
      <c r="P249" s="12"/>
      <c r="Q249" s="12">
        <v>109.38500000000001</v>
      </c>
      <c r="R249" s="12">
        <v>109.38500000000001</v>
      </c>
      <c r="S249" s="12">
        <v>3129.3608166703734</v>
      </c>
      <c r="T249" s="12" t="s">
        <v>58</v>
      </c>
      <c r="U249" s="12"/>
      <c r="V249" s="12" t="s">
        <v>64</v>
      </c>
    </row>
    <row r="250" spans="1:22" ht="15.75" customHeight="1">
      <c r="A250" s="12"/>
      <c r="B250" s="12">
        <v>2023</v>
      </c>
      <c r="C250" s="12">
        <v>5</v>
      </c>
      <c r="D250" s="12" t="s">
        <v>793</v>
      </c>
      <c r="E250" s="12">
        <v>123</v>
      </c>
      <c r="F250" s="12" t="s">
        <v>358</v>
      </c>
      <c r="G250" s="12">
        <v>75.042499158507553</v>
      </c>
      <c r="H250" s="12">
        <v>36.81937783156669</v>
      </c>
      <c r="I250" s="12">
        <v>72040.799192167251</v>
      </c>
      <c r="J250" s="12"/>
      <c r="K250" s="12"/>
      <c r="L250" s="12"/>
      <c r="M250" s="12"/>
      <c r="N250" s="12">
        <v>15.409000000000001</v>
      </c>
      <c r="O250" s="12">
        <v>15.409000000000001</v>
      </c>
      <c r="P250" s="12"/>
      <c r="Q250" s="12">
        <v>1.9650000000000001</v>
      </c>
      <c r="R250" s="12">
        <v>1.9650000000000001</v>
      </c>
      <c r="S250" s="12">
        <v>399.99157690941217</v>
      </c>
      <c r="T250" s="12" t="s">
        <v>44</v>
      </c>
      <c r="U250" s="12"/>
      <c r="V250" s="12" t="s">
        <v>64</v>
      </c>
    </row>
    <row r="251" spans="1:22" ht="15.75" customHeight="1">
      <c r="A251" s="12"/>
      <c r="B251" s="12">
        <v>2023</v>
      </c>
      <c r="C251" s="12">
        <v>5</v>
      </c>
      <c r="D251" s="12" t="s">
        <v>793</v>
      </c>
      <c r="E251" s="12">
        <v>124</v>
      </c>
      <c r="F251" s="12" t="s">
        <v>359</v>
      </c>
      <c r="G251" s="12">
        <v>2794.5607028521526</v>
      </c>
      <c r="H251" s="12">
        <v>1485.7154520218944</v>
      </c>
      <c r="I251" s="12">
        <v>3744711.6121126367</v>
      </c>
      <c r="J251" s="12"/>
      <c r="K251" s="12"/>
      <c r="L251" s="12"/>
      <c r="M251" s="12"/>
      <c r="N251" s="12">
        <v>414.78699999999998</v>
      </c>
      <c r="O251" s="12">
        <v>414.78699999999998</v>
      </c>
      <c r="P251" s="12"/>
      <c r="Q251" s="12">
        <v>74.138999999999996</v>
      </c>
      <c r="R251" s="12">
        <v>67.465000000000003</v>
      </c>
      <c r="S251" s="12">
        <v>1837.6288167164412</v>
      </c>
      <c r="T251" s="12" t="s">
        <v>44</v>
      </c>
      <c r="U251" s="12"/>
      <c r="V251" s="12" t="s">
        <v>64</v>
      </c>
    </row>
    <row r="252" spans="1:22" ht="15.75" customHeight="1">
      <c r="A252" s="12"/>
      <c r="B252" s="12">
        <v>2023</v>
      </c>
      <c r="C252" s="12">
        <v>5</v>
      </c>
      <c r="D252" s="12" t="s">
        <v>793</v>
      </c>
      <c r="E252" s="12">
        <v>125</v>
      </c>
      <c r="F252" s="12" t="s">
        <v>360</v>
      </c>
      <c r="G252" s="12">
        <v>699.46495444503159</v>
      </c>
      <c r="H252" s="12">
        <v>294.23186398656429</v>
      </c>
      <c r="I252" s="12">
        <v>916299.09032299148</v>
      </c>
      <c r="J252" s="12"/>
      <c r="K252" s="12"/>
      <c r="L252" s="12"/>
      <c r="M252" s="12"/>
      <c r="N252" s="12"/>
      <c r="O252" s="12"/>
      <c r="P252" s="12"/>
      <c r="Q252" s="12">
        <v>60.26</v>
      </c>
      <c r="R252" s="12">
        <v>60.26</v>
      </c>
      <c r="S252" s="12">
        <v>972.07314379246475</v>
      </c>
      <c r="T252" s="12" t="s">
        <v>58</v>
      </c>
      <c r="U252" s="12"/>
      <c r="V252" s="12" t="s">
        <v>64</v>
      </c>
    </row>
    <row r="253" spans="1:22" ht="15.75" customHeight="1">
      <c r="A253" s="12"/>
      <c r="B253" s="12">
        <v>2023</v>
      </c>
      <c r="C253" s="12">
        <v>5</v>
      </c>
      <c r="D253" s="12" t="s">
        <v>793</v>
      </c>
      <c r="E253" s="12">
        <v>126</v>
      </c>
      <c r="F253" s="12" t="s">
        <v>361</v>
      </c>
      <c r="G253" s="12">
        <v>9.4449481723728415</v>
      </c>
      <c r="H253" s="12">
        <v>1.6065900262558264</v>
      </c>
      <c r="I253" s="12">
        <v>25784.193887146019</v>
      </c>
      <c r="J253" s="12"/>
      <c r="K253" s="12"/>
      <c r="L253" s="12"/>
      <c r="M253" s="12"/>
      <c r="N253" s="12"/>
      <c r="O253" s="12"/>
      <c r="P253" s="12"/>
      <c r="Q253" s="12">
        <v>0.23599999999999999</v>
      </c>
      <c r="R253" s="12"/>
      <c r="S253" s="12">
        <v>15.545162110814907</v>
      </c>
      <c r="T253" s="12" t="s">
        <v>58</v>
      </c>
      <c r="U253" s="12"/>
      <c r="V253" s="12" t="s">
        <v>64</v>
      </c>
    </row>
    <row r="254" spans="1:22" ht="15.75" customHeight="1">
      <c r="A254" s="12"/>
      <c r="B254" s="12">
        <v>2023</v>
      </c>
      <c r="C254" s="12">
        <v>5</v>
      </c>
      <c r="D254" s="12" t="s">
        <v>793</v>
      </c>
      <c r="E254" s="12">
        <v>127</v>
      </c>
      <c r="F254" s="12" t="s">
        <v>362</v>
      </c>
      <c r="G254" s="12">
        <v>1378.1037379925122</v>
      </c>
      <c r="H254" s="12">
        <v>493.76762195107148</v>
      </c>
      <c r="I254" s="12">
        <v>1515914.1117917632</v>
      </c>
      <c r="J254" s="12"/>
      <c r="K254" s="12"/>
      <c r="L254" s="12"/>
      <c r="M254" s="12"/>
      <c r="N254" s="12"/>
      <c r="O254" s="12"/>
      <c r="P254" s="12"/>
      <c r="Q254" s="12">
        <v>65.5</v>
      </c>
      <c r="R254" s="12">
        <v>65.5</v>
      </c>
      <c r="S254" s="12">
        <v>1826.1738352363031</v>
      </c>
      <c r="T254" s="12" t="s">
        <v>58</v>
      </c>
      <c r="U254" s="12"/>
      <c r="V254" s="12" t="s">
        <v>64</v>
      </c>
    </row>
    <row r="255" spans="1:22" ht="15.75" customHeight="1">
      <c r="A255" s="12"/>
      <c r="B255" s="12">
        <v>2023</v>
      </c>
      <c r="C255" s="12">
        <v>5</v>
      </c>
      <c r="D255" s="12" t="s">
        <v>793</v>
      </c>
      <c r="E255" s="12">
        <v>128</v>
      </c>
      <c r="F255" s="12" t="s">
        <v>363</v>
      </c>
      <c r="G255" s="12">
        <v>269.95823478903907</v>
      </c>
      <c r="H255" s="12">
        <v>178.17243496076577</v>
      </c>
      <c r="I255" s="12">
        <v>1590054.0029074401</v>
      </c>
      <c r="J255" s="12"/>
      <c r="K255" s="12"/>
      <c r="L255" s="12"/>
      <c r="M255" s="12"/>
      <c r="N255" s="12"/>
      <c r="O255" s="12"/>
      <c r="P255" s="12"/>
      <c r="Q255" s="12"/>
      <c r="R255" s="12"/>
      <c r="S255" s="12">
        <v>508.36602601494371</v>
      </c>
      <c r="T255" s="12" t="s">
        <v>58</v>
      </c>
      <c r="U255" s="12"/>
      <c r="V255" s="12" t="s">
        <v>222</v>
      </c>
    </row>
    <row r="256" spans="1:22" ht="15.75" customHeight="1">
      <c r="A256" s="12"/>
      <c r="B256" s="12">
        <v>2023</v>
      </c>
      <c r="C256" s="12">
        <v>5</v>
      </c>
      <c r="D256" s="12" t="s">
        <v>793</v>
      </c>
      <c r="E256" s="12">
        <v>129</v>
      </c>
      <c r="F256" s="12" t="s">
        <v>364</v>
      </c>
      <c r="G256" s="12">
        <v>91.83067527071394</v>
      </c>
      <c r="H256" s="12">
        <v>58.77180267209701</v>
      </c>
      <c r="I256" s="12">
        <v>261717.42452153473</v>
      </c>
      <c r="J256" s="12"/>
      <c r="K256" s="12"/>
      <c r="L256" s="12"/>
      <c r="M256" s="12"/>
      <c r="N256" s="12"/>
      <c r="O256" s="12"/>
      <c r="P256" s="12"/>
      <c r="Q256" s="12"/>
      <c r="R256" s="12"/>
      <c r="S256" s="12">
        <v>160.05101465626876</v>
      </c>
      <c r="T256" s="12" t="s">
        <v>58</v>
      </c>
      <c r="U256" s="12"/>
      <c r="V256" s="12" t="s">
        <v>64</v>
      </c>
    </row>
    <row r="257" spans="1:22" ht="15.75" customHeight="1">
      <c r="A257" s="12"/>
      <c r="B257" s="12">
        <v>2023</v>
      </c>
      <c r="C257" s="12">
        <v>5</v>
      </c>
      <c r="D257" s="12" t="s">
        <v>793</v>
      </c>
      <c r="E257" s="12">
        <v>1904</v>
      </c>
      <c r="F257" s="12" t="s">
        <v>365</v>
      </c>
      <c r="G257" s="12">
        <v>0.22401997877655647</v>
      </c>
      <c r="H257" s="12">
        <v>6.7205993632966934E-2</v>
      </c>
      <c r="I257" s="12">
        <v>3394.9557207226821</v>
      </c>
      <c r="J257" s="12"/>
      <c r="K257" s="12"/>
      <c r="L257" s="12"/>
      <c r="M257" s="12"/>
      <c r="N257" s="12"/>
      <c r="O257" s="12"/>
      <c r="P257" s="12"/>
      <c r="Q257" s="12"/>
      <c r="R257" s="12"/>
      <c r="S257" s="12">
        <v>1.1739351576467687</v>
      </c>
      <c r="T257" s="12" t="s">
        <v>58</v>
      </c>
      <c r="U257" s="12"/>
      <c r="V257" s="12" t="s">
        <v>239</v>
      </c>
    </row>
    <row r="258" spans="1:22" ht="15.75" customHeight="1">
      <c r="A258" s="12"/>
      <c r="B258" s="12">
        <v>2023</v>
      </c>
      <c r="C258" s="12">
        <v>5</v>
      </c>
      <c r="D258" s="12" t="s">
        <v>793</v>
      </c>
      <c r="E258" s="12">
        <v>1903</v>
      </c>
      <c r="F258" s="12" t="s">
        <v>366</v>
      </c>
      <c r="G258" s="12">
        <v>34.216324073103465</v>
      </c>
      <c r="H258" s="12">
        <v>391.77683986318772</v>
      </c>
      <c r="I258" s="12">
        <v>327792.38462033123</v>
      </c>
      <c r="J258" s="12"/>
      <c r="K258" s="12"/>
      <c r="L258" s="12"/>
      <c r="M258" s="12"/>
      <c r="N258" s="12"/>
      <c r="O258" s="12"/>
      <c r="P258" s="12"/>
      <c r="Q258" s="12"/>
      <c r="R258" s="12"/>
      <c r="S258" s="12">
        <v>794.69298372646813</v>
      </c>
      <c r="T258" s="12" t="s">
        <v>40</v>
      </c>
      <c r="U258" s="12"/>
      <c r="V258" s="12" t="s">
        <v>111</v>
      </c>
    </row>
    <row r="259" spans="1:22" ht="15.75" customHeight="1">
      <c r="A259" s="12"/>
      <c r="B259" s="12">
        <v>2023</v>
      </c>
      <c r="C259" s="12">
        <v>5</v>
      </c>
      <c r="D259" s="12" t="s">
        <v>793</v>
      </c>
      <c r="E259" s="12">
        <v>1902</v>
      </c>
      <c r="F259" s="12" t="s">
        <v>367</v>
      </c>
      <c r="G259" s="12">
        <v>7.5079824497590879</v>
      </c>
      <c r="H259" s="12">
        <v>4.2562572082039773</v>
      </c>
      <c r="I259" s="12">
        <v>91595.77749809486</v>
      </c>
      <c r="J259" s="12"/>
      <c r="K259" s="12"/>
      <c r="L259" s="12"/>
      <c r="M259" s="12"/>
      <c r="N259" s="12"/>
      <c r="O259" s="12"/>
      <c r="P259" s="12"/>
      <c r="Q259" s="12">
        <v>2.4660000000000002</v>
      </c>
      <c r="R259" s="12"/>
      <c r="S259" s="12">
        <v>23.742090381108792</v>
      </c>
      <c r="T259" s="12" t="s">
        <v>58</v>
      </c>
      <c r="U259" s="12"/>
      <c r="V259" s="12" t="s">
        <v>81</v>
      </c>
    </row>
    <row r="260" spans="1:22" ht="15.75" customHeight="1">
      <c r="A260" s="12"/>
      <c r="B260" s="12">
        <v>2023</v>
      </c>
      <c r="C260" s="12">
        <v>5</v>
      </c>
      <c r="D260" s="12" t="s">
        <v>793</v>
      </c>
      <c r="E260" s="12">
        <v>1900</v>
      </c>
      <c r="F260" s="12" t="s">
        <v>368</v>
      </c>
      <c r="G260" s="12">
        <v>5.9323592101478173</v>
      </c>
      <c r="H260" s="12">
        <v>36.721303510814991</v>
      </c>
      <c r="I260" s="12">
        <v>21178.522380227707</v>
      </c>
      <c r="J260" s="12"/>
      <c r="K260" s="12"/>
      <c r="L260" s="12"/>
      <c r="M260" s="12"/>
      <c r="N260" s="12"/>
      <c r="O260" s="12"/>
      <c r="P260" s="12"/>
      <c r="Q260" s="12"/>
      <c r="R260" s="12"/>
      <c r="S260" s="12">
        <v>26.077993736474529</v>
      </c>
      <c r="T260" s="12" t="s">
        <v>55</v>
      </c>
      <c r="U260" s="12" t="s">
        <v>41</v>
      </c>
      <c r="V260" s="12" t="s">
        <v>113</v>
      </c>
    </row>
    <row r="261" spans="1:22" ht="15.75" customHeight="1">
      <c r="A261" s="12"/>
      <c r="B261" s="12">
        <v>2023</v>
      </c>
      <c r="C261" s="12">
        <v>5</v>
      </c>
      <c r="D261" s="12" t="s">
        <v>793</v>
      </c>
      <c r="E261" s="12">
        <v>130</v>
      </c>
      <c r="F261" s="12" t="s">
        <v>369</v>
      </c>
      <c r="G261" s="12">
        <v>174.91770330435318</v>
      </c>
      <c r="H261" s="12">
        <v>124.19152940233442</v>
      </c>
      <c r="I261" s="12">
        <v>904324.90714694129</v>
      </c>
      <c r="J261" s="12"/>
      <c r="K261" s="12"/>
      <c r="L261" s="12"/>
      <c r="M261" s="12"/>
      <c r="N261" s="12"/>
      <c r="O261" s="12"/>
      <c r="P261" s="12"/>
      <c r="Q261" s="12"/>
      <c r="R261" s="12"/>
      <c r="S261" s="12">
        <v>628.36659651563332</v>
      </c>
      <c r="T261" s="12" t="s">
        <v>58</v>
      </c>
      <c r="U261" s="12"/>
      <c r="V261" s="12" t="s">
        <v>64</v>
      </c>
    </row>
    <row r="262" spans="1:22" ht="15.75" customHeight="1">
      <c r="A262" s="12"/>
      <c r="B262" s="12">
        <v>2023</v>
      </c>
      <c r="C262" s="12">
        <v>5</v>
      </c>
      <c r="D262" s="12" t="s">
        <v>793</v>
      </c>
      <c r="E262" s="12">
        <v>131</v>
      </c>
      <c r="F262" s="12" t="s">
        <v>370</v>
      </c>
      <c r="G262" s="12">
        <v>811.31427267919059</v>
      </c>
      <c r="H262" s="12">
        <v>428.47625886435969</v>
      </c>
      <c r="I262" s="12">
        <v>3168994.2439753036</v>
      </c>
      <c r="J262" s="12"/>
      <c r="K262" s="12"/>
      <c r="L262" s="12"/>
      <c r="M262" s="12"/>
      <c r="N262" s="12"/>
      <c r="O262" s="12"/>
      <c r="P262" s="12"/>
      <c r="Q262" s="12">
        <v>26.2</v>
      </c>
      <c r="R262" s="12">
        <v>26.2</v>
      </c>
      <c r="S262" s="12">
        <v>1976.0783272272065</v>
      </c>
      <c r="T262" s="12" t="s">
        <v>58</v>
      </c>
      <c r="U262" s="12"/>
      <c r="V262" s="12" t="s">
        <v>222</v>
      </c>
    </row>
    <row r="263" spans="1:22" ht="15.75" customHeight="1">
      <c r="A263" s="12"/>
      <c r="B263" s="12">
        <v>2023</v>
      </c>
      <c r="C263" s="12">
        <v>5</v>
      </c>
      <c r="D263" s="12" t="s">
        <v>793</v>
      </c>
      <c r="E263" s="12">
        <v>132</v>
      </c>
      <c r="F263" s="12" t="s">
        <v>371</v>
      </c>
      <c r="G263" s="12">
        <v>53.083844029686176</v>
      </c>
      <c r="H263" s="12">
        <v>52.021857490989717</v>
      </c>
      <c r="I263" s="12">
        <v>854648.98242422857</v>
      </c>
      <c r="J263" s="12"/>
      <c r="K263" s="12"/>
      <c r="L263" s="12"/>
      <c r="M263" s="12"/>
      <c r="N263" s="12"/>
      <c r="O263" s="12"/>
      <c r="P263" s="12"/>
      <c r="Q263" s="12"/>
      <c r="R263" s="12"/>
      <c r="S263" s="12">
        <v>884.57240983724523</v>
      </c>
      <c r="T263" s="12" t="s">
        <v>58</v>
      </c>
      <c r="U263" s="12"/>
      <c r="V263" s="12" t="s">
        <v>222</v>
      </c>
    </row>
    <row r="264" spans="1:22" ht="15.75" customHeight="1">
      <c r="A264" s="12"/>
      <c r="B264" s="12">
        <v>2023</v>
      </c>
      <c r="C264" s="12">
        <v>5</v>
      </c>
      <c r="D264" s="12" t="s">
        <v>793</v>
      </c>
      <c r="E264" s="12">
        <v>1910</v>
      </c>
      <c r="F264" s="12" t="s">
        <v>372</v>
      </c>
      <c r="G264" s="12">
        <v>85.22832151724522</v>
      </c>
      <c r="H264" s="12">
        <v>34.091328606898088</v>
      </c>
      <c r="I264" s="12">
        <v>92776.924865479072</v>
      </c>
      <c r="J264" s="12"/>
      <c r="K264" s="12"/>
      <c r="L264" s="12"/>
      <c r="M264" s="12"/>
      <c r="N264" s="12"/>
      <c r="O264" s="12"/>
      <c r="P264" s="12"/>
      <c r="Q264" s="12"/>
      <c r="R264" s="12"/>
      <c r="S264" s="12">
        <v>7.1665655549970397</v>
      </c>
      <c r="T264" s="12" t="s">
        <v>44</v>
      </c>
      <c r="U264" s="12"/>
      <c r="V264" s="12" t="s">
        <v>49</v>
      </c>
    </row>
    <row r="265" spans="1:22" ht="15.75" customHeight="1">
      <c r="A265" s="12"/>
      <c r="B265" s="12">
        <v>2023</v>
      </c>
      <c r="C265" s="12">
        <v>5</v>
      </c>
      <c r="D265" s="12" t="s">
        <v>793</v>
      </c>
      <c r="E265" s="12">
        <v>133</v>
      </c>
      <c r="F265" s="12" t="s">
        <v>373</v>
      </c>
      <c r="G265" s="12">
        <v>1.1892900829110145</v>
      </c>
      <c r="H265" s="12">
        <v>0.7855310967798802</v>
      </c>
      <c r="I265" s="12">
        <v>15228.030006827797</v>
      </c>
      <c r="J265" s="12"/>
      <c r="K265" s="12"/>
      <c r="L265" s="12"/>
      <c r="M265" s="12"/>
      <c r="N265" s="12"/>
      <c r="O265" s="12"/>
      <c r="P265" s="12"/>
      <c r="Q265" s="12"/>
      <c r="R265" s="12"/>
      <c r="S265" s="12">
        <v>0.95072488401408928</v>
      </c>
      <c r="T265" s="12" t="s">
        <v>58</v>
      </c>
      <c r="U265" s="12"/>
      <c r="V265" s="12" t="s">
        <v>222</v>
      </c>
    </row>
    <row r="266" spans="1:22" ht="15.75" customHeight="1">
      <c r="A266" s="12"/>
      <c r="B266" s="12">
        <v>2023</v>
      </c>
      <c r="C266" s="12">
        <v>5</v>
      </c>
      <c r="D266" s="12" t="s">
        <v>793</v>
      </c>
      <c r="E266" s="12">
        <v>134</v>
      </c>
      <c r="F266" s="12" t="s">
        <v>374</v>
      </c>
      <c r="G266" s="12">
        <v>4715.3391425804502</v>
      </c>
      <c r="H266" s="12">
        <v>3064.8148549820048</v>
      </c>
      <c r="I266" s="12">
        <v>5139719.5171585632</v>
      </c>
      <c r="J266" s="12"/>
      <c r="K266" s="12"/>
      <c r="L266" s="12"/>
      <c r="M266" s="12"/>
      <c r="N266" s="12"/>
      <c r="O266" s="12"/>
      <c r="P266" s="12"/>
      <c r="Q266" s="12">
        <v>89.08</v>
      </c>
      <c r="R266" s="12">
        <v>89.08</v>
      </c>
      <c r="S266" s="12">
        <v>5303.3057266754631</v>
      </c>
      <c r="T266" s="12" t="s">
        <v>44</v>
      </c>
      <c r="U266" s="12"/>
      <c r="V266" s="12" t="s">
        <v>64</v>
      </c>
    </row>
    <row r="267" spans="1:22" ht="15.75" customHeight="1">
      <c r="A267" s="12"/>
      <c r="B267" s="12">
        <v>2023</v>
      </c>
      <c r="C267" s="12">
        <v>5</v>
      </c>
      <c r="D267" s="12" t="s">
        <v>793</v>
      </c>
      <c r="E267" s="12">
        <v>135</v>
      </c>
      <c r="F267" s="12" t="s">
        <v>375</v>
      </c>
      <c r="G267" s="12">
        <v>76.278283150844189</v>
      </c>
      <c r="H267" s="12">
        <v>19.271376546680351</v>
      </c>
      <c r="I267" s="12">
        <v>186119.01088805983</v>
      </c>
      <c r="J267" s="12"/>
      <c r="K267" s="12"/>
      <c r="L267" s="12"/>
      <c r="M267" s="12"/>
      <c r="N267" s="12"/>
      <c r="O267" s="12"/>
      <c r="P267" s="12"/>
      <c r="Q267" s="12">
        <v>0.376</v>
      </c>
      <c r="R267" s="12"/>
      <c r="S267" s="12">
        <v>116.72778508065683</v>
      </c>
      <c r="T267" s="12" t="s">
        <v>58</v>
      </c>
      <c r="U267" s="12"/>
      <c r="V267" s="12" t="s">
        <v>83</v>
      </c>
    </row>
    <row r="268" spans="1:22" ht="15.75" customHeight="1">
      <c r="A268" s="12"/>
      <c r="B268" s="12">
        <v>2023</v>
      </c>
      <c r="C268" s="12">
        <v>5</v>
      </c>
      <c r="D268" s="12" t="s">
        <v>793</v>
      </c>
      <c r="E268" s="12">
        <v>136</v>
      </c>
      <c r="F268" s="12" t="s">
        <v>376</v>
      </c>
      <c r="G268" s="12">
        <v>109.59627625743379</v>
      </c>
      <c r="H268" s="12">
        <v>59.510560050326298</v>
      </c>
      <c r="I268" s="12">
        <v>651001.88096915663</v>
      </c>
      <c r="J268" s="12"/>
      <c r="K268" s="12"/>
      <c r="L268" s="12"/>
      <c r="M268" s="12"/>
      <c r="N268" s="12"/>
      <c r="O268" s="12"/>
      <c r="P268" s="12"/>
      <c r="Q268" s="12"/>
      <c r="R268" s="12"/>
      <c r="S268" s="12">
        <v>227.30979000273683</v>
      </c>
      <c r="T268" s="12" t="s">
        <v>58</v>
      </c>
      <c r="U268" s="12"/>
      <c r="V268" s="12" t="s">
        <v>125</v>
      </c>
    </row>
    <row r="269" spans="1:22" ht="15.75" customHeight="1">
      <c r="A269" s="12"/>
      <c r="B269" s="12">
        <v>2023</v>
      </c>
      <c r="C269" s="12">
        <v>5</v>
      </c>
      <c r="D269" s="12" t="s">
        <v>793</v>
      </c>
      <c r="E269" s="12">
        <v>137</v>
      </c>
      <c r="F269" s="12" t="s">
        <v>377</v>
      </c>
      <c r="G269" s="12">
        <v>3.0720389326123652</v>
      </c>
      <c r="H269" s="12">
        <v>1.9852022107763589</v>
      </c>
      <c r="I269" s="12">
        <v>6113.2992901488533</v>
      </c>
      <c r="J269" s="12"/>
      <c r="K269" s="12"/>
      <c r="L269" s="12"/>
      <c r="M269" s="12"/>
      <c r="N269" s="12"/>
      <c r="O269" s="12"/>
      <c r="P269" s="12"/>
      <c r="Q269" s="12">
        <v>4.5069999999999997</v>
      </c>
      <c r="R269" s="12"/>
      <c r="S269" s="12">
        <v>7.6969915131392534</v>
      </c>
      <c r="T269" s="12" t="s">
        <v>44</v>
      </c>
      <c r="U269" s="12"/>
      <c r="V269" s="12" t="s">
        <v>64</v>
      </c>
    </row>
    <row r="270" spans="1:22" ht="15.75" customHeight="1">
      <c r="A270" s="12"/>
      <c r="B270" s="12">
        <v>2023</v>
      </c>
      <c r="C270" s="12">
        <v>5</v>
      </c>
      <c r="D270" s="12" t="s">
        <v>793</v>
      </c>
      <c r="E270" s="12">
        <v>138</v>
      </c>
      <c r="F270" s="12" t="s">
        <v>378</v>
      </c>
      <c r="G270" s="12">
        <v>420.0107660017083</v>
      </c>
      <c r="H270" s="12">
        <v>121.90542515614119</v>
      </c>
      <c r="I270" s="12">
        <v>499812.41366073512</v>
      </c>
      <c r="J270" s="12"/>
      <c r="K270" s="12"/>
      <c r="L270" s="12"/>
      <c r="M270" s="12"/>
      <c r="N270" s="12">
        <v>0.11</v>
      </c>
      <c r="O270" s="12">
        <v>0.11</v>
      </c>
      <c r="P270" s="12"/>
      <c r="Q270" s="12"/>
      <c r="R270" s="12"/>
      <c r="S270" s="12">
        <v>409.00977174722686</v>
      </c>
      <c r="T270" s="12" t="s">
        <v>58</v>
      </c>
      <c r="U270" s="12"/>
      <c r="V270" s="12" t="s">
        <v>66</v>
      </c>
    </row>
    <row r="271" spans="1:22" ht="15.75" customHeight="1">
      <c r="A271" s="12"/>
      <c r="B271" s="12">
        <v>2023</v>
      </c>
      <c r="C271" s="12">
        <v>5</v>
      </c>
      <c r="D271" s="12" t="s">
        <v>793</v>
      </c>
      <c r="E271" s="12">
        <v>139</v>
      </c>
      <c r="F271" s="12" t="s">
        <v>379</v>
      </c>
      <c r="G271" s="12">
        <v>32.057481811054672</v>
      </c>
      <c r="H271" s="12">
        <v>7.8192989555381223</v>
      </c>
      <c r="I271" s="12">
        <v>18913.924929501038</v>
      </c>
      <c r="J271" s="12"/>
      <c r="K271" s="12"/>
      <c r="L271" s="12"/>
      <c r="M271" s="12"/>
      <c r="N271" s="12">
        <v>13.36</v>
      </c>
      <c r="O271" s="12">
        <v>13.36</v>
      </c>
      <c r="P271" s="12"/>
      <c r="Q271" s="12"/>
      <c r="R271" s="12"/>
      <c r="S271" s="12">
        <v>205.78440357344442</v>
      </c>
      <c r="T271" s="12" t="s">
        <v>58</v>
      </c>
      <c r="U271" s="12"/>
      <c r="V271" s="12" t="s">
        <v>66</v>
      </c>
    </row>
    <row r="272" spans="1:22" ht="15.75" customHeight="1">
      <c r="A272" s="12"/>
      <c r="B272" s="12">
        <v>2023</v>
      </c>
      <c r="C272" s="12">
        <v>5</v>
      </c>
      <c r="D272" s="12" t="s">
        <v>793</v>
      </c>
      <c r="E272" s="12">
        <v>1917</v>
      </c>
      <c r="F272" s="12" t="s">
        <v>380</v>
      </c>
      <c r="G272" s="12">
        <v>4.0711484654334145</v>
      </c>
      <c r="H272" s="12">
        <v>13.660138614319107</v>
      </c>
      <c r="I272" s="12">
        <v>12132.020886614666</v>
      </c>
      <c r="J272" s="12"/>
      <c r="K272" s="12"/>
      <c r="L272" s="12"/>
      <c r="M272" s="12"/>
      <c r="N272" s="12"/>
      <c r="O272" s="12"/>
      <c r="P272" s="12"/>
      <c r="Q272" s="12">
        <v>10.3</v>
      </c>
      <c r="R272" s="12">
        <v>10.3</v>
      </c>
      <c r="S272" s="12">
        <v>2618.7348378304496</v>
      </c>
      <c r="T272" s="12" t="s">
        <v>40</v>
      </c>
      <c r="U272" s="12"/>
      <c r="V272" s="12" t="s">
        <v>77</v>
      </c>
    </row>
    <row r="273" spans="1:22" ht="15.75" customHeight="1">
      <c r="A273" s="12"/>
      <c r="B273" s="12">
        <v>2023</v>
      </c>
      <c r="C273" s="12">
        <v>5</v>
      </c>
      <c r="D273" s="12" t="s">
        <v>793</v>
      </c>
      <c r="E273" s="12">
        <v>1916</v>
      </c>
      <c r="F273" s="12" t="s">
        <v>381</v>
      </c>
      <c r="G273" s="12">
        <v>13.072071362695207</v>
      </c>
      <c r="H273" s="12">
        <v>7.8481746408099244</v>
      </c>
      <c r="I273" s="12">
        <v>332036.23543887842</v>
      </c>
      <c r="J273" s="12"/>
      <c r="K273" s="12"/>
      <c r="L273" s="12"/>
      <c r="M273" s="12"/>
      <c r="N273" s="12"/>
      <c r="O273" s="12"/>
      <c r="P273" s="12"/>
      <c r="Q273" s="12"/>
      <c r="R273" s="12"/>
      <c r="S273" s="12">
        <v>143.70611415310981</v>
      </c>
      <c r="T273" s="12" t="s">
        <v>58</v>
      </c>
      <c r="U273" s="12"/>
      <c r="V273" s="12" t="s">
        <v>68</v>
      </c>
    </row>
    <row r="274" spans="1:22" ht="15.75" customHeight="1">
      <c r="A274" s="12"/>
      <c r="B274" s="12">
        <v>2023</v>
      </c>
      <c r="C274" s="12">
        <v>5</v>
      </c>
      <c r="D274" s="12" t="s">
        <v>793</v>
      </c>
      <c r="E274" s="12">
        <v>1915</v>
      </c>
      <c r="F274" s="12" t="s">
        <v>382</v>
      </c>
      <c r="G274" s="12">
        <v>1.1597599004131727</v>
      </c>
      <c r="H274" s="12">
        <v>1.4739907468709308</v>
      </c>
      <c r="I274" s="12">
        <v>2342.6347872764341</v>
      </c>
      <c r="J274" s="12"/>
      <c r="K274" s="12"/>
      <c r="L274" s="12"/>
      <c r="M274" s="12"/>
      <c r="N274" s="12"/>
      <c r="O274" s="12"/>
      <c r="P274" s="12"/>
      <c r="Q274" s="12"/>
      <c r="R274" s="12"/>
      <c r="S274" s="12">
        <v>2.1541819497640047</v>
      </c>
      <c r="T274" s="12" t="s">
        <v>40</v>
      </c>
      <c r="U274" s="12"/>
      <c r="V274" s="12" t="s">
        <v>86</v>
      </c>
    </row>
    <row r="275" spans="1:22" ht="15.75" customHeight="1">
      <c r="A275" s="12"/>
      <c r="B275" s="12">
        <v>2023</v>
      </c>
      <c r="C275" s="12">
        <v>5</v>
      </c>
      <c r="D275" s="12" t="s">
        <v>793</v>
      </c>
      <c r="E275" s="12">
        <v>1914</v>
      </c>
      <c r="F275" s="12" t="s">
        <v>383</v>
      </c>
      <c r="G275" s="12">
        <v>4.1843375466708634</v>
      </c>
      <c r="H275" s="12">
        <v>0.87871088480088133</v>
      </c>
      <c r="I275" s="12">
        <v>2468.7591525358093</v>
      </c>
      <c r="J275" s="12"/>
      <c r="K275" s="12"/>
      <c r="L275" s="12"/>
      <c r="M275" s="12"/>
      <c r="N275" s="12"/>
      <c r="O275" s="12"/>
      <c r="P275" s="12"/>
      <c r="Q275" s="12"/>
      <c r="R275" s="12"/>
      <c r="S275" s="12">
        <v>5.1402655502688761</v>
      </c>
      <c r="T275" s="12" t="s">
        <v>58</v>
      </c>
      <c r="U275" s="12"/>
      <c r="V275" s="12" t="s">
        <v>66</v>
      </c>
    </row>
    <row r="276" spans="1:22" ht="15.75" customHeight="1">
      <c r="A276" s="12"/>
      <c r="B276" s="12">
        <v>2023</v>
      </c>
      <c r="C276" s="12">
        <v>5</v>
      </c>
      <c r="D276" s="12" t="s">
        <v>793</v>
      </c>
      <c r="E276" s="12">
        <v>1912</v>
      </c>
      <c r="F276" s="12" t="s">
        <v>384</v>
      </c>
      <c r="G276" s="12">
        <v>63.125497504176742</v>
      </c>
      <c r="H276" s="12">
        <v>9.4688246256265103</v>
      </c>
      <c r="I276" s="12">
        <v>81431.891780388003</v>
      </c>
      <c r="J276" s="12"/>
      <c r="K276" s="12"/>
      <c r="L276" s="12"/>
      <c r="M276" s="12"/>
      <c r="N276" s="12"/>
      <c r="O276" s="12"/>
      <c r="P276" s="12"/>
      <c r="Q276" s="12"/>
      <c r="R276" s="12"/>
      <c r="S276" s="12">
        <v>8.8655862139781085</v>
      </c>
      <c r="T276" s="12" t="s">
        <v>58</v>
      </c>
      <c r="U276" s="12"/>
      <c r="V276" s="12" t="s">
        <v>83</v>
      </c>
    </row>
    <row r="277" spans="1:22" ht="15.75" customHeight="1">
      <c r="A277" s="12"/>
      <c r="B277" s="12">
        <v>2023</v>
      </c>
      <c r="C277" s="12">
        <v>5</v>
      </c>
      <c r="D277" s="12" t="s">
        <v>793</v>
      </c>
      <c r="E277" s="12">
        <v>1911</v>
      </c>
      <c r="F277" s="12" t="s">
        <v>385</v>
      </c>
      <c r="G277" s="12">
        <v>27.798715774788953</v>
      </c>
      <c r="H277" s="12">
        <v>93.125697845543002</v>
      </c>
      <c r="I277" s="12">
        <v>99797.389631492348</v>
      </c>
      <c r="J277" s="12"/>
      <c r="K277" s="12"/>
      <c r="L277" s="12"/>
      <c r="M277" s="12"/>
      <c r="N277" s="12"/>
      <c r="O277" s="12"/>
      <c r="P277" s="12"/>
      <c r="Q277" s="12"/>
      <c r="R277" s="12"/>
      <c r="S277" s="12">
        <v>57.149161362797919</v>
      </c>
      <c r="T277" s="12" t="s">
        <v>44</v>
      </c>
      <c r="U277" s="12"/>
      <c r="V277" s="12" t="s">
        <v>77</v>
      </c>
    </row>
    <row r="278" spans="1:22" ht="15.75" customHeight="1">
      <c r="A278" s="12"/>
      <c r="B278" s="12">
        <v>2023</v>
      </c>
      <c r="C278" s="12">
        <v>5</v>
      </c>
      <c r="D278" s="12" t="s">
        <v>793</v>
      </c>
      <c r="E278" s="12">
        <v>142</v>
      </c>
      <c r="F278" s="12" t="s">
        <v>386</v>
      </c>
      <c r="G278" s="12">
        <v>1.7513441908753897</v>
      </c>
      <c r="H278" s="12">
        <v>0.26270162863130847</v>
      </c>
      <c r="I278" s="12">
        <v>980.7527468902183</v>
      </c>
      <c r="J278" s="12"/>
      <c r="K278" s="12"/>
      <c r="L278" s="12"/>
      <c r="M278" s="12"/>
      <c r="N278" s="12"/>
      <c r="O278" s="12"/>
      <c r="P278" s="12"/>
      <c r="Q278" s="12"/>
      <c r="R278" s="12"/>
      <c r="S278" s="12">
        <v>1.4157141868150827</v>
      </c>
      <c r="T278" s="12" t="s">
        <v>58</v>
      </c>
      <c r="U278" s="12"/>
      <c r="V278" s="12" t="s">
        <v>66</v>
      </c>
    </row>
    <row r="279" spans="1:22" ht="15.75" customHeight="1">
      <c r="A279" s="12"/>
      <c r="B279" s="12">
        <v>2023</v>
      </c>
      <c r="C279" s="12">
        <v>5</v>
      </c>
      <c r="D279" s="12" t="s">
        <v>793</v>
      </c>
      <c r="E279" s="12">
        <v>1800</v>
      </c>
      <c r="F279" s="12" t="s">
        <v>387</v>
      </c>
      <c r="G279" s="12">
        <v>837.74033967929483</v>
      </c>
      <c r="H279" s="12">
        <v>121.47213101839098</v>
      </c>
      <c r="I279" s="12">
        <v>3451488.7080682106</v>
      </c>
      <c r="J279" s="12"/>
      <c r="K279" s="12"/>
      <c r="L279" s="12"/>
      <c r="M279" s="12"/>
      <c r="N279" s="12"/>
      <c r="O279" s="12"/>
      <c r="P279" s="12"/>
      <c r="Q279" s="12"/>
      <c r="R279" s="12"/>
      <c r="S279" s="12">
        <v>282.515738277107</v>
      </c>
      <c r="T279" s="12" t="s">
        <v>58</v>
      </c>
      <c r="U279" s="12"/>
      <c r="V279" s="12" t="s">
        <v>333</v>
      </c>
    </row>
    <row r="280" spans="1:22" ht="15.75" customHeight="1">
      <c r="A280" s="12"/>
      <c r="B280" s="12">
        <v>2023</v>
      </c>
      <c r="C280" s="12">
        <v>5</v>
      </c>
      <c r="D280" s="12" t="s">
        <v>793</v>
      </c>
      <c r="E280" s="12">
        <v>143</v>
      </c>
      <c r="F280" s="12" t="s">
        <v>388</v>
      </c>
      <c r="G280" s="12">
        <v>321.07538731768483</v>
      </c>
      <c r="H280" s="12">
        <v>62.015122812568791</v>
      </c>
      <c r="I280" s="12">
        <v>468770.06548381987</v>
      </c>
      <c r="J280" s="12"/>
      <c r="K280" s="12"/>
      <c r="L280" s="12"/>
      <c r="M280" s="12"/>
      <c r="N280" s="12">
        <v>3.9</v>
      </c>
      <c r="O280" s="12">
        <v>3.9</v>
      </c>
      <c r="P280" s="12"/>
      <c r="Q280" s="12"/>
      <c r="R280" s="12"/>
      <c r="S280" s="12">
        <v>819.3203901450886</v>
      </c>
      <c r="T280" s="12" t="s">
        <v>58</v>
      </c>
      <c r="U280" s="12"/>
      <c r="V280" s="12" t="s">
        <v>64</v>
      </c>
    </row>
    <row r="281" spans="1:22" ht="15.75" customHeight="1">
      <c r="A281" s="12"/>
      <c r="B281" s="12">
        <v>2023</v>
      </c>
      <c r="C281" s="12">
        <v>5</v>
      </c>
      <c r="D281" s="12" t="s">
        <v>793</v>
      </c>
      <c r="E281" s="12">
        <v>1920</v>
      </c>
      <c r="F281" s="12" t="s">
        <v>389</v>
      </c>
      <c r="G281" s="12">
        <v>0.22546747049152058</v>
      </c>
      <c r="H281" s="12">
        <v>0.11279893694341545</v>
      </c>
      <c r="I281" s="12">
        <v>245.49508475006814</v>
      </c>
      <c r="J281" s="12"/>
      <c r="K281" s="12"/>
      <c r="L281" s="12"/>
      <c r="M281" s="12"/>
      <c r="N281" s="12"/>
      <c r="O281" s="12"/>
      <c r="P281" s="12"/>
      <c r="Q281" s="12"/>
      <c r="R281" s="12"/>
      <c r="S281" s="12">
        <v>1.3632487913977991</v>
      </c>
      <c r="T281" s="12" t="s">
        <v>44</v>
      </c>
      <c r="U281" s="12"/>
      <c r="V281" s="12" t="s">
        <v>137</v>
      </c>
    </row>
    <row r="282" spans="1:22" ht="15.75" customHeight="1">
      <c r="A282" s="12"/>
      <c r="B282" s="12">
        <v>2023</v>
      </c>
      <c r="C282" s="12">
        <v>5</v>
      </c>
      <c r="D282" s="12" t="s">
        <v>793</v>
      </c>
      <c r="E282" s="12">
        <v>144</v>
      </c>
      <c r="F282" s="12" t="s">
        <v>390</v>
      </c>
      <c r="G282" s="12">
        <v>81.367433271773209</v>
      </c>
      <c r="H282" s="12">
        <v>20.341858317943302</v>
      </c>
      <c r="I282" s="12">
        <v>52888.83162665258</v>
      </c>
      <c r="J282" s="12"/>
      <c r="K282" s="12"/>
      <c r="L282" s="12"/>
      <c r="M282" s="12"/>
      <c r="N282" s="12"/>
      <c r="O282" s="12"/>
      <c r="P282" s="12"/>
      <c r="Q282" s="12"/>
      <c r="R282" s="12"/>
      <c r="S282" s="12">
        <v>240.89503888006621</v>
      </c>
      <c r="T282" s="12" t="s">
        <v>58</v>
      </c>
      <c r="U282" s="12"/>
      <c r="V282" s="12" t="s">
        <v>66</v>
      </c>
    </row>
    <row r="283" spans="1:22" ht="15.75" customHeight="1">
      <c r="A283" s="12"/>
      <c r="B283" s="12">
        <v>2023</v>
      </c>
      <c r="C283" s="12">
        <v>5</v>
      </c>
      <c r="D283" s="12" t="s">
        <v>793</v>
      </c>
      <c r="E283" s="12">
        <v>145</v>
      </c>
      <c r="F283" s="12" t="s">
        <v>391</v>
      </c>
      <c r="G283" s="12">
        <v>0.75046165202104731</v>
      </c>
      <c r="H283" s="12">
        <v>0.15760405020555596</v>
      </c>
      <c r="I283" s="12">
        <v>592.87109804964973</v>
      </c>
      <c r="J283" s="12"/>
      <c r="K283" s="12"/>
      <c r="L283" s="12"/>
      <c r="M283" s="12"/>
      <c r="N283" s="12"/>
      <c r="O283" s="12"/>
      <c r="P283" s="12"/>
      <c r="Q283" s="12"/>
      <c r="R283" s="12"/>
      <c r="S283" s="12">
        <v>9.5543046970774821</v>
      </c>
      <c r="T283" s="12" t="s">
        <v>58</v>
      </c>
      <c r="U283" s="12"/>
      <c r="V283" s="12" t="s">
        <v>66</v>
      </c>
    </row>
    <row r="284" spans="1:22" ht="15.75" customHeight="1">
      <c r="A284" s="12"/>
      <c r="B284" s="12">
        <v>2023</v>
      </c>
      <c r="C284" s="12">
        <v>5</v>
      </c>
      <c r="D284" s="12" t="s">
        <v>793</v>
      </c>
      <c r="E284" s="12">
        <v>146</v>
      </c>
      <c r="F284" s="12" t="s">
        <v>392</v>
      </c>
      <c r="G284" s="12">
        <v>636.14154094130322</v>
      </c>
      <c r="H284" s="12">
        <v>117.31793675918544</v>
      </c>
      <c r="I284" s="12">
        <v>419853.47819587862</v>
      </c>
      <c r="J284" s="12"/>
      <c r="K284" s="12"/>
      <c r="L284" s="12"/>
      <c r="M284" s="12"/>
      <c r="N284" s="12">
        <v>6.758</v>
      </c>
      <c r="O284" s="12">
        <v>6.758</v>
      </c>
      <c r="P284" s="12"/>
      <c r="Q284" s="12"/>
      <c r="R284" s="12"/>
      <c r="S284" s="12">
        <v>591.1384769058302</v>
      </c>
      <c r="T284" s="12" t="s">
        <v>58</v>
      </c>
      <c r="U284" s="12"/>
      <c r="V284" s="12" t="s">
        <v>66</v>
      </c>
    </row>
    <row r="285" spans="1:22" ht="15.75" customHeight="1">
      <c r="A285" s="12"/>
      <c r="B285" s="12">
        <v>2023</v>
      </c>
      <c r="C285" s="12">
        <v>5</v>
      </c>
      <c r="D285" s="12" t="s">
        <v>793</v>
      </c>
      <c r="E285" s="12">
        <v>147</v>
      </c>
      <c r="F285" s="12" t="s">
        <v>393</v>
      </c>
      <c r="G285" s="12">
        <v>575.18557702476585</v>
      </c>
      <c r="H285" s="12">
        <v>120.78889272047705</v>
      </c>
      <c r="I285" s="12">
        <v>391126.35386281391</v>
      </c>
      <c r="J285" s="12"/>
      <c r="K285" s="12"/>
      <c r="L285" s="12"/>
      <c r="M285" s="12"/>
      <c r="N285" s="12"/>
      <c r="O285" s="12"/>
      <c r="P285" s="12"/>
      <c r="Q285" s="12"/>
      <c r="R285" s="12"/>
      <c r="S285" s="12">
        <v>205.7503066290385</v>
      </c>
      <c r="T285" s="12" t="s">
        <v>58</v>
      </c>
      <c r="U285" s="12"/>
      <c r="V285" s="12" t="s">
        <v>66</v>
      </c>
    </row>
    <row r="286" spans="1:22" ht="15.75" customHeight="1">
      <c r="A286" s="12"/>
      <c r="B286" s="12">
        <v>2023</v>
      </c>
      <c r="C286" s="12">
        <v>5</v>
      </c>
      <c r="D286" s="12" t="s">
        <v>793</v>
      </c>
      <c r="E286" s="12">
        <v>148</v>
      </c>
      <c r="F286" s="12" t="s">
        <v>394</v>
      </c>
      <c r="G286" s="12">
        <v>51.721236762108212</v>
      </c>
      <c r="H286" s="12">
        <v>20.702108749077137</v>
      </c>
      <c r="I286" s="12">
        <v>49135.156727012982</v>
      </c>
      <c r="J286" s="12"/>
      <c r="K286" s="12"/>
      <c r="L286" s="12"/>
      <c r="M286" s="12"/>
      <c r="N286" s="12"/>
      <c r="O286" s="12"/>
      <c r="P286" s="12"/>
      <c r="Q286" s="12">
        <v>2.3220000000000001</v>
      </c>
      <c r="R286" s="12"/>
      <c r="S286" s="12">
        <v>21.728954999755558</v>
      </c>
      <c r="T286" s="12" t="s">
        <v>44</v>
      </c>
      <c r="U286" s="12"/>
      <c r="V286" s="12" t="s">
        <v>64</v>
      </c>
    </row>
    <row r="287" spans="1:22" ht="15.75" customHeight="1">
      <c r="A287" s="12"/>
      <c r="B287" s="12">
        <v>2023</v>
      </c>
      <c r="C287" s="12">
        <v>5</v>
      </c>
      <c r="D287" s="12" t="s">
        <v>793</v>
      </c>
      <c r="E287" s="12">
        <v>1805</v>
      </c>
      <c r="F287" s="12" t="s">
        <v>395</v>
      </c>
      <c r="G287" s="12">
        <v>18.263349091456227</v>
      </c>
      <c r="H287" s="12">
        <v>21.368118437003783</v>
      </c>
      <c r="I287" s="12">
        <v>19498.572443907779</v>
      </c>
      <c r="J287" s="12"/>
      <c r="K287" s="12"/>
      <c r="L287" s="12"/>
      <c r="M287" s="12"/>
      <c r="N287" s="12"/>
      <c r="O287" s="12"/>
      <c r="P287" s="12"/>
      <c r="Q287" s="12"/>
      <c r="R287" s="12"/>
      <c r="S287" s="12">
        <v>123.08719943474054</v>
      </c>
      <c r="T287" s="12" t="s">
        <v>40</v>
      </c>
      <c r="U287" s="12"/>
      <c r="V287" s="12" t="s">
        <v>137</v>
      </c>
    </row>
    <row r="288" spans="1:22" ht="15.75" customHeight="1">
      <c r="A288" s="12"/>
      <c r="B288" s="12">
        <v>2023</v>
      </c>
      <c r="C288" s="12">
        <v>5</v>
      </c>
      <c r="D288" s="12" t="s">
        <v>793</v>
      </c>
      <c r="E288" s="12">
        <v>1804</v>
      </c>
      <c r="F288" s="12" t="s">
        <v>396</v>
      </c>
      <c r="G288" s="12">
        <v>0.47917016255835626</v>
      </c>
      <c r="H288" s="12">
        <v>2.9660667831628738</v>
      </c>
      <c r="I288" s="12">
        <v>17791.59152331173</v>
      </c>
      <c r="J288" s="12"/>
      <c r="K288" s="12"/>
      <c r="L288" s="12"/>
      <c r="M288" s="12"/>
      <c r="N288" s="12"/>
      <c r="O288" s="12"/>
      <c r="P288" s="12"/>
      <c r="Q288" s="12"/>
      <c r="R288" s="12"/>
      <c r="S288" s="12">
        <v>502.90344159820046</v>
      </c>
      <c r="T288" s="12" t="s">
        <v>44</v>
      </c>
      <c r="U288" s="12"/>
      <c r="V288" s="12" t="s">
        <v>397</v>
      </c>
    </row>
    <row r="289" spans="1:22" ht="15.75" customHeight="1">
      <c r="A289" s="12"/>
      <c r="B289" s="12">
        <v>2023</v>
      </c>
      <c r="C289" s="12">
        <v>5</v>
      </c>
      <c r="D289" s="12" t="s">
        <v>793</v>
      </c>
      <c r="E289" s="12">
        <v>1803</v>
      </c>
      <c r="F289" s="12" t="s">
        <v>398</v>
      </c>
      <c r="G289" s="12">
        <v>131.27278517434991</v>
      </c>
      <c r="H289" s="12">
        <v>69.632512326104688</v>
      </c>
      <c r="I289" s="12">
        <v>285799.52230310492</v>
      </c>
      <c r="J289" s="12"/>
      <c r="K289" s="12"/>
      <c r="L289" s="12"/>
      <c r="M289" s="12"/>
      <c r="N289" s="12"/>
      <c r="O289" s="12"/>
      <c r="P289" s="12"/>
      <c r="Q289" s="12">
        <v>14.148</v>
      </c>
      <c r="R289" s="12">
        <v>14.148</v>
      </c>
      <c r="S289" s="12">
        <v>100.07659641657646</v>
      </c>
      <c r="T289" s="12" t="s">
        <v>44</v>
      </c>
      <c r="U289" s="12"/>
      <c r="V289" s="12" t="s">
        <v>51</v>
      </c>
    </row>
    <row r="290" spans="1:22" ht="15.75" customHeight="1">
      <c r="A290" s="12"/>
      <c r="B290" s="12">
        <v>2023</v>
      </c>
      <c r="C290" s="12">
        <v>5</v>
      </c>
      <c r="D290" s="12" t="s">
        <v>793</v>
      </c>
      <c r="E290" s="12">
        <v>1924</v>
      </c>
      <c r="F290" s="12" t="s">
        <v>399</v>
      </c>
      <c r="G290" s="12">
        <v>0.65462227721946797</v>
      </c>
      <c r="H290" s="12">
        <v>0.46478181682582226</v>
      </c>
      <c r="I290" s="12">
        <v>9177.8043266169407</v>
      </c>
      <c r="J290" s="12"/>
      <c r="K290" s="12"/>
      <c r="L290" s="12"/>
      <c r="M290" s="12"/>
      <c r="N290" s="12"/>
      <c r="O290" s="12"/>
      <c r="P290" s="12"/>
      <c r="Q290" s="12"/>
      <c r="R290" s="12"/>
      <c r="S290" s="12">
        <v>14.042239910970387</v>
      </c>
      <c r="T290" s="12" t="s">
        <v>58</v>
      </c>
      <c r="U290" s="12"/>
      <c r="V290" s="12" t="s">
        <v>255</v>
      </c>
    </row>
    <row r="291" spans="1:22" ht="15.75" customHeight="1">
      <c r="A291" s="12"/>
      <c r="B291" s="12">
        <v>2023</v>
      </c>
      <c r="C291" s="12">
        <v>5</v>
      </c>
      <c r="D291" s="12" t="s">
        <v>793</v>
      </c>
      <c r="E291" s="12">
        <v>1802</v>
      </c>
      <c r="F291" s="12" t="s">
        <v>400</v>
      </c>
      <c r="G291" s="12">
        <v>8.2645067340038985</v>
      </c>
      <c r="H291" s="12">
        <v>20.414441755357444</v>
      </c>
      <c r="I291" s="12">
        <v>304147.86920797353</v>
      </c>
      <c r="J291" s="12"/>
      <c r="K291" s="12"/>
      <c r="L291" s="12"/>
      <c r="M291" s="12"/>
      <c r="N291" s="12"/>
      <c r="O291" s="12"/>
      <c r="P291" s="12"/>
      <c r="Q291" s="12"/>
      <c r="R291" s="12"/>
      <c r="S291" s="12">
        <v>108.81471696005488</v>
      </c>
      <c r="T291" s="12" t="s">
        <v>58</v>
      </c>
      <c r="U291" s="12"/>
      <c r="V291" s="12" t="s">
        <v>88</v>
      </c>
    </row>
    <row r="292" spans="1:22" ht="15.75" customHeight="1">
      <c r="A292" s="12"/>
      <c r="B292" s="12">
        <v>2023</v>
      </c>
      <c r="C292" s="12">
        <v>5</v>
      </c>
      <c r="D292" s="12" t="s">
        <v>793</v>
      </c>
      <c r="E292" s="12">
        <v>1801</v>
      </c>
      <c r="F292" s="12" t="s">
        <v>401</v>
      </c>
      <c r="G292" s="12">
        <v>251.23950543328056</v>
      </c>
      <c r="H292" s="12">
        <v>165.81807358596515</v>
      </c>
      <c r="I292" s="12">
        <v>3786802.4208530127</v>
      </c>
      <c r="J292" s="12"/>
      <c r="K292" s="12"/>
      <c r="L292" s="12"/>
      <c r="M292" s="12"/>
      <c r="N292" s="12"/>
      <c r="O292" s="12"/>
      <c r="P292" s="12"/>
      <c r="Q292" s="12"/>
      <c r="R292" s="12"/>
      <c r="S292" s="12">
        <v>3181.6521126060388</v>
      </c>
      <c r="T292" s="12" t="s">
        <v>58</v>
      </c>
      <c r="U292" s="12"/>
      <c r="V292" s="12" t="s">
        <v>222</v>
      </c>
    </row>
    <row r="293" spans="1:22" ht="15.75" customHeight="1">
      <c r="A293" s="12"/>
      <c r="B293" s="12">
        <v>2023</v>
      </c>
      <c r="C293" s="12">
        <v>5</v>
      </c>
      <c r="D293" s="12" t="s">
        <v>793</v>
      </c>
      <c r="E293" s="12">
        <v>1922</v>
      </c>
      <c r="F293" s="12" t="s">
        <v>402</v>
      </c>
      <c r="G293" s="12">
        <v>9.8382565382776086</v>
      </c>
      <c r="H293" s="12">
        <v>6.985162142177102</v>
      </c>
      <c r="I293" s="12">
        <v>142654.71980502532</v>
      </c>
      <c r="J293" s="12"/>
      <c r="K293" s="12"/>
      <c r="L293" s="12"/>
      <c r="M293" s="12"/>
      <c r="N293" s="12"/>
      <c r="O293" s="12"/>
      <c r="P293" s="12"/>
      <c r="Q293" s="12"/>
      <c r="R293" s="12"/>
      <c r="S293" s="12">
        <v>8.6343989883127659</v>
      </c>
      <c r="T293" s="12" t="s">
        <v>58</v>
      </c>
      <c r="U293" s="12"/>
      <c r="V293" s="12" t="s">
        <v>255</v>
      </c>
    </row>
    <row r="294" spans="1:22" ht="15.75" customHeight="1">
      <c r="A294" s="12"/>
      <c r="B294" s="12">
        <v>2023</v>
      </c>
      <c r="C294" s="12">
        <v>5</v>
      </c>
      <c r="D294" s="12" t="s">
        <v>793</v>
      </c>
      <c r="E294" s="12">
        <v>150</v>
      </c>
      <c r="F294" s="12" t="s">
        <v>403</v>
      </c>
      <c r="G294" s="12">
        <v>1815.9533619240563</v>
      </c>
      <c r="H294" s="12">
        <v>337.08443023475218</v>
      </c>
      <c r="I294" s="12">
        <v>1016933.9905634904</v>
      </c>
      <c r="J294" s="12"/>
      <c r="K294" s="12"/>
      <c r="L294" s="12"/>
      <c r="M294" s="12"/>
      <c r="N294" s="12">
        <v>12.211</v>
      </c>
      <c r="O294" s="12">
        <v>12.211</v>
      </c>
      <c r="P294" s="12"/>
      <c r="Q294" s="12"/>
      <c r="R294" s="12"/>
      <c r="S294" s="12">
        <v>544.91833877163435</v>
      </c>
      <c r="T294" s="12" t="s">
        <v>58</v>
      </c>
      <c r="U294" s="12"/>
      <c r="V294" s="12" t="s">
        <v>64</v>
      </c>
    </row>
    <row r="295" spans="1:22" ht="15.75" customHeight="1">
      <c r="A295" s="12"/>
      <c r="B295" s="12">
        <v>2023</v>
      </c>
      <c r="C295" s="12">
        <v>5</v>
      </c>
      <c r="D295" s="12" t="s">
        <v>793</v>
      </c>
      <c r="E295" s="12">
        <v>151</v>
      </c>
      <c r="F295" s="12" t="s">
        <v>404</v>
      </c>
      <c r="G295" s="12">
        <v>226.76478999307034</v>
      </c>
      <c r="H295" s="12">
        <v>71.793974245489537</v>
      </c>
      <c r="I295" s="12">
        <v>258511.86059210019</v>
      </c>
      <c r="J295" s="12"/>
      <c r="K295" s="12"/>
      <c r="L295" s="12"/>
      <c r="M295" s="12"/>
      <c r="N295" s="12"/>
      <c r="O295" s="12"/>
      <c r="P295" s="12"/>
      <c r="Q295" s="12">
        <v>81.22</v>
      </c>
      <c r="R295" s="12">
        <v>81.22</v>
      </c>
      <c r="S295" s="12">
        <v>396.05894662879024</v>
      </c>
      <c r="T295" s="12" t="s">
        <v>58</v>
      </c>
      <c r="U295" s="12"/>
      <c r="V295" s="12" t="s">
        <v>64</v>
      </c>
    </row>
    <row r="296" spans="1:22" ht="15.75" customHeight="1">
      <c r="A296" s="12"/>
      <c r="B296" s="12">
        <v>2023</v>
      </c>
      <c r="C296" s="12">
        <v>5</v>
      </c>
      <c r="D296" s="12" t="s">
        <v>793</v>
      </c>
      <c r="E296" s="12">
        <v>153</v>
      </c>
      <c r="F296" s="12" t="s">
        <v>405</v>
      </c>
      <c r="G296" s="12">
        <v>260.11652704264475</v>
      </c>
      <c r="H296" s="12">
        <v>54.624470678955404</v>
      </c>
      <c r="I296" s="12">
        <v>171676.90784814555</v>
      </c>
      <c r="J296" s="12"/>
      <c r="K296" s="12"/>
      <c r="L296" s="12"/>
      <c r="M296" s="12"/>
      <c r="N296" s="12"/>
      <c r="O296" s="12"/>
      <c r="P296" s="12"/>
      <c r="Q296" s="12"/>
      <c r="R296" s="12"/>
      <c r="S296" s="12">
        <v>194.54501965337295</v>
      </c>
      <c r="T296" s="12" t="s">
        <v>58</v>
      </c>
      <c r="U296" s="12"/>
      <c r="V296" s="12" t="s">
        <v>66</v>
      </c>
    </row>
    <row r="297" spans="1:22" ht="15.75" customHeight="1">
      <c r="A297" s="12"/>
      <c r="B297" s="12">
        <v>2023</v>
      </c>
      <c r="C297" s="12">
        <v>5</v>
      </c>
      <c r="D297" s="12" t="s">
        <v>793</v>
      </c>
      <c r="E297" s="12">
        <v>1932</v>
      </c>
      <c r="F297" s="12" t="s">
        <v>406</v>
      </c>
      <c r="G297" s="12">
        <v>15.357235534325461</v>
      </c>
      <c r="H297" s="12">
        <v>8.7531550854529332E-3</v>
      </c>
      <c r="I297" s="12">
        <v>0</v>
      </c>
      <c r="J297" s="12"/>
      <c r="K297" s="12"/>
      <c r="L297" s="12"/>
      <c r="M297" s="12"/>
      <c r="N297" s="12"/>
      <c r="O297" s="12"/>
      <c r="P297" s="12"/>
      <c r="Q297" s="12"/>
      <c r="R297" s="12"/>
      <c r="S297" s="12">
        <v>12.343042631661074</v>
      </c>
      <c r="T297" s="12" t="s">
        <v>58</v>
      </c>
      <c r="U297" s="12"/>
      <c r="V297" s="12" t="s">
        <v>307</v>
      </c>
    </row>
    <row r="298" spans="1:22" ht="15.75" customHeight="1">
      <c r="A298" s="12"/>
      <c r="B298" s="12">
        <v>2023</v>
      </c>
      <c r="C298" s="12">
        <v>5</v>
      </c>
      <c r="D298" s="12" t="s">
        <v>793</v>
      </c>
      <c r="E298" s="12">
        <v>154</v>
      </c>
      <c r="F298" s="12" t="s">
        <v>407</v>
      </c>
      <c r="G298" s="12">
        <v>397.63040102488338</v>
      </c>
      <c r="H298" s="12">
        <v>83.502504494242132</v>
      </c>
      <c r="I298" s="12">
        <v>216423.86531972524</v>
      </c>
      <c r="J298" s="12"/>
      <c r="K298" s="12"/>
      <c r="L298" s="12"/>
      <c r="M298" s="12"/>
      <c r="N298" s="12"/>
      <c r="O298" s="12"/>
      <c r="P298" s="12"/>
      <c r="Q298" s="12"/>
      <c r="R298" s="12"/>
      <c r="S298" s="12">
        <v>464.43268774853948</v>
      </c>
      <c r="T298" s="12" t="s">
        <v>58</v>
      </c>
      <c r="U298" s="12"/>
      <c r="V298" s="12" t="s">
        <v>66</v>
      </c>
    </row>
    <row r="299" spans="1:22" ht="15.75" customHeight="1">
      <c r="A299" s="12"/>
      <c r="B299" s="12">
        <v>2023</v>
      </c>
      <c r="C299" s="12">
        <v>5</v>
      </c>
      <c r="D299" s="12" t="s">
        <v>793</v>
      </c>
      <c r="E299" s="12">
        <v>1931</v>
      </c>
      <c r="F299" s="12" t="s">
        <v>408</v>
      </c>
      <c r="G299" s="12">
        <v>0.68969768719643743</v>
      </c>
      <c r="H299" s="12">
        <v>2.9312791499621498</v>
      </c>
      <c r="I299" s="12">
        <v>4331.5219058748526</v>
      </c>
      <c r="J299" s="12"/>
      <c r="K299" s="12"/>
      <c r="L299" s="12"/>
      <c r="M299" s="12"/>
      <c r="N299" s="12"/>
      <c r="O299" s="12"/>
      <c r="P299" s="12"/>
      <c r="Q299" s="12"/>
      <c r="R299" s="12"/>
      <c r="S299" s="12">
        <v>3.3758591192920022</v>
      </c>
      <c r="T299" s="12" t="s">
        <v>55</v>
      </c>
      <c r="U299" s="12"/>
      <c r="V299" s="12" t="s">
        <v>211</v>
      </c>
    </row>
    <row r="300" spans="1:22" ht="15.75" customHeight="1">
      <c r="A300" s="12"/>
      <c r="B300" s="12">
        <v>2023</v>
      </c>
      <c r="C300" s="12">
        <v>5</v>
      </c>
      <c r="D300" s="12" t="s">
        <v>793</v>
      </c>
      <c r="E300" s="12">
        <v>158</v>
      </c>
      <c r="F300" s="12" t="s">
        <v>409</v>
      </c>
      <c r="G300" s="12">
        <v>111.15145016256054</v>
      </c>
      <c r="H300" s="12">
        <v>32.317044870057515</v>
      </c>
      <c r="I300" s="12">
        <v>76694.500612166783</v>
      </c>
      <c r="J300" s="12"/>
      <c r="K300" s="12"/>
      <c r="L300" s="12"/>
      <c r="M300" s="12"/>
      <c r="N300" s="12">
        <v>0.46400000000000002</v>
      </c>
      <c r="O300" s="12">
        <v>0.46400000000000002</v>
      </c>
      <c r="P300" s="12"/>
      <c r="Q300" s="12"/>
      <c r="R300" s="12"/>
      <c r="S300" s="12">
        <v>72.101912999139969</v>
      </c>
      <c r="T300" s="12" t="s">
        <v>58</v>
      </c>
      <c r="U300" s="12"/>
      <c r="V300" s="12" t="s">
        <v>64</v>
      </c>
    </row>
    <row r="301" spans="1:22" ht="15.75" customHeight="1">
      <c r="A301" s="12"/>
      <c r="B301" s="12">
        <v>2023</v>
      </c>
      <c r="C301" s="12">
        <v>5</v>
      </c>
      <c r="D301" s="12" t="s">
        <v>793</v>
      </c>
      <c r="E301" s="12">
        <v>159</v>
      </c>
      <c r="F301" s="12" t="s">
        <v>410</v>
      </c>
      <c r="G301" s="12">
        <v>466.85494695786559</v>
      </c>
      <c r="H301" s="12">
        <v>191.18110780975297</v>
      </c>
      <c r="I301" s="12">
        <v>896360.9965235109</v>
      </c>
      <c r="J301" s="12"/>
      <c r="K301" s="12"/>
      <c r="L301" s="12"/>
      <c r="M301" s="12"/>
      <c r="N301" s="12"/>
      <c r="O301" s="12"/>
      <c r="P301" s="12"/>
      <c r="Q301" s="12">
        <v>37.520000000000003</v>
      </c>
      <c r="R301" s="12"/>
      <c r="S301" s="12">
        <v>63.904595331041932</v>
      </c>
      <c r="T301" s="12" t="s">
        <v>58</v>
      </c>
      <c r="U301" s="12"/>
      <c r="V301" s="12" t="s">
        <v>64</v>
      </c>
    </row>
    <row r="302" spans="1:22" ht="15.75" customHeight="1">
      <c r="A302" s="12"/>
      <c r="B302" s="12">
        <v>2023</v>
      </c>
      <c r="C302" s="12">
        <v>5</v>
      </c>
      <c r="D302" s="12" t="s">
        <v>793</v>
      </c>
      <c r="E302" s="12">
        <v>1818</v>
      </c>
      <c r="F302" s="12" t="s">
        <v>411</v>
      </c>
      <c r="G302" s="12">
        <v>6.0867898859229435</v>
      </c>
      <c r="H302" s="12">
        <v>20.390082764579084</v>
      </c>
      <c r="I302" s="12">
        <v>28795.990570499915</v>
      </c>
      <c r="J302" s="12"/>
      <c r="K302" s="12"/>
      <c r="L302" s="12"/>
      <c r="M302" s="12"/>
      <c r="N302" s="12"/>
      <c r="O302" s="12"/>
      <c r="P302" s="12"/>
      <c r="Q302" s="12"/>
      <c r="R302" s="12"/>
      <c r="S302" s="12">
        <v>17.665835023843588</v>
      </c>
      <c r="T302" s="12" t="s">
        <v>44</v>
      </c>
      <c r="U302" s="12"/>
      <c r="V302" s="12" t="s">
        <v>77</v>
      </c>
    </row>
    <row r="303" spans="1:22" ht="15.75" customHeight="1">
      <c r="A303" s="12"/>
      <c r="B303" s="12">
        <v>2023</v>
      </c>
      <c r="C303" s="12">
        <v>5</v>
      </c>
      <c r="D303" s="12" t="s">
        <v>793</v>
      </c>
      <c r="E303" s="12">
        <v>1939</v>
      </c>
      <c r="F303" s="12" t="s">
        <v>412</v>
      </c>
      <c r="G303" s="12">
        <v>0.44816742752399524</v>
      </c>
      <c r="H303" s="12">
        <v>0.3495320463082412</v>
      </c>
      <c r="I303" s="12">
        <v>7.0357637787209963</v>
      </c>
      <c r="J303" s="12"/>
      <c r="K303" s="12"/>
      <c r="L303" s="12"/>
      <c r="M303" s="12"/>
      <c r="N303" s="12"/>
      <c r="O303" s="12"/>
      <c r="P303" s="12"/>
      <c r="Q303" s="12"/>
      <c r="R303" s="12"/>
      <c r="S303" s="12">
        <v>3.509701864815197</v>
      </c>
      <c r="T303" s="12" t="s">
        <v>44</v>
      </c>
      <c r="U303" s="12"/>
      <c r="V303" s="12" t="s">
        <v>232</v>
      </c>
    </row>
    <row r="304" spans="1:22" ht="15.75" customHeight="1">
      <c r="A304" s="12"/>
      <c r="B304" s="12">
        <v>2023</v>
      </c>
      <c r="C304" s="12">
        <v>5</v>
      </c>
      <c r="D304" s="12" t="s">
        <v>793</v>
      </c>
      <c r="E304" s="12">
        <v>1817</v>
      </c>
      <c r="F304" s="12" t="s">
        <v>413</v>
      </c>
      <c r="G304" s="12">
        <v>2.0367069002718279</v>
      </c>
      <c r="H304" s="12">
        <v>0.61150761920570207</v>
      </c>
      <c r="I304" s="12">
        <v>0</v>
      </c>
      <c r="J304" s="12"/>
      <c r="K304" s="12"/>
      <c r="L304" s="12"/>
      <c r="M304" s="12"/>
      <c r="N304" s="12"/>
      <c r="O304" s="12"/>
      <c r="P304" s="12"/>
      <c r="Q304" s="12"/>
      <c r="R304" s="12"/>
      <c r="S304" s="12">
        <v>1.0332823878829478</v>
      </c>
      <c r="T304" s="12" t="s">
        <v>58</v>
      </c>
      <c r="U304" s="12"/>
      <c r="V304" s="12" t="s">
        <v>239</v>
      </c>
    </row>
    <row r="305" spans="1:22" ht="15.75" customHeight="1">
      <c r="A305" s="12"/>
      <c r="B305" s="12">
        <v>2023</v>
      </c>
      <c r="C305" s="12">
        <v>5</v>
      </c>
      <c r="D305" s="12" t="s">
        <v>793</v>
      </c>
      <c r="E305" s="12">
        <v>1816</v>
      </c>
      <c r="F305" s="12" t="s">
        <v>414</v>
      </c>
      <c r="G305" s="12">
        <v>1.3183708499559181</v>
      </c>
      <c r="H305" s="12">
        <v>3.4673128131517132</v>
      </c>
      <c r="I305" s="12">
        <v>43901.891431325057</v>
      </c>
      <c r="J305" s="12"/>
      <c r="K305" s="12"/>
      <c r="L305" s="12"/>
      <c r="M305" s="12"/>
      <c r="N305" s="12"/>
      <c r="O305" s="12"/>
      <c r="P305" s="12"/>
      <c r="Q305" s="12"/>
      <c r="R305" s="12"/>
      <c r="S305" s="12">
        <v>272.53743305569486</v>
      </c>
      <c r="T305" s="12" t="s">
        <v>58</v>
      </c>
      <c r="U305" s="12"/>
      <c r="V305" s="12" t="s">
        <v>88</v>
      </c>
    </row>
    <row r="306" spans="1:22" ht="15.75" customHeight="1">
      <c r="A306" s="12"/>
      <c r="B306" s="12">
        <v>2023</v>
      </c>
      <c r="C306" s="12">
        <v>5</v>
      </c>
      <c r="D306" s="12" t="s">
        <v>793</v>
      </c>
      <c r="E306" s="12">
        <v>1815</v>
      </c>
      <c r="F306" s="12" t="s">
        <v>415</v>
      </c>
      <c r="G306" s="12">
        <v>275.60575139285834</v>
      </c>
      <c r="H306" s="12">
        <v>208.64376142481575</v>
      </c>
      <c r="I306" s="12">
        <v>1325663.6641996487</v>
      </c>
      <c r="J306" s="12"/>
      <c r="K306" s="12"/>
      <c r="L306" s="12"/>
      <c r="M306" s="12"/>
      <c r="N306" s="12"/>
      <c r="O306" s="12"/>
      <c r="P306" s="12"/>
      <c r="Q306" s="12">
        <v>52.4</v>
      </c>
      <c r="R306" s="12">
        <v>52.4</v>
      </c>
      <c r="S306" s="12">
        <v>195.46375614728314</v>
      </c>
      <c r="T306" s="12" t="s">
        <v>58</v>
      </c>
      <c r="U306" s="12"/>
      <c r="V306" s="12" t="s">
        <v>222</v>
      </c>
    </row>
    <row r="307" spans="1:22" ht="15.75" customHeight="1">
      <c r="A307" s="12"/>
      <c r="B307" s="12">
        <v>2023</v>
      </c>
      <c r="C307" s="12">
        <v>5</v>
      </c>
      <c r="D307" s="12" t="s">
        <v>793</v>
      </c>
      <c r="E307" s="12">
        <v>1934</v>
      </c>
      <c r="F307" s="12" t="s">
        <v>416</v>
      </c>
      <c r="G307" s="12">
        <v>5.8947116945204634</v>
      </c>
      <c r="H307" s="12">
        <v>0.70757393149373315</v>
      </c>
      <c r="I307" s="12">
        <v>58247.037705038856</v>
      </c>
      <c r="J307" s="12"/>
      <c r="K307" s="12"/>
      <c r="L307" s="12"/>
      <c r="M307" s="12"/>
      <c r="N307" s="12"/>
      <c r="O307" s="12"/>
      <c r="P307" s="12"/>
      <c r="Q307" s="12"/>
      <c r="R307" s="12"/>
      <c r="S307" s="12">
        <v>6.2031157939241846</v>
      </c>
      <c r="T307" s="12" t="s">
        <v>58</v>
      </c>
      <c r="U307" s="12"/>
      <c r="V307" s="12" t="s">
        <v>417</v>
      </c>
    </row>
    <row r="308" spans="1:22" ht="15.75" customHeight="1">
      <c r="A308" s="12"/>
      <c r="B308" s="12">
        <v>2023</v>
      </c>
      <c r="C308" s="12">
        <v>5</v>
      </c>
      <c r="D308" s="12" t="s">
        <v>793</v>
      </c>
      <c r="E308" s="12">
        <v>1933</v>
      </c>
      <c r="F308" s="12" t="s">
        <v>418</v>
      </c>
      <c r="G308" s="12">
        <v>20.461074834443384</v>
      </c>
      <c r="H308" s="12">
        <v>19.028724165043322</v>
      </c>
      <c r="I308" s="12">
        <v>128492.91825690953</v>
      </c>
      <c r="J308" s="12"/>
      <c r="K308" s="12"/>
      <c r="L308" s="12"/>
      <c r="M308" s="12"/>
      <c r="N308" s="12"/>
      <c r="O308" s="12"/>
      <c r="P308" s="12"/>
      <c r="Q308" s="12"/>
      <c r="R308" s="12"/>
      <c r="S308" s="12">
        <v>20.311390051838163</v>
      </c>
      <c r="T308" s="12" t="s">
        <v>58</v>
      </c>
      <c r="U308" s="12"/>
      <c r="V308" s="12" t="s">
        <v>216</v>
      </c>
    </row>
    <row r="309" spans="1:22" ht="15.75" customHeight="1">
      <c r="A309" s="12"/>
      <c r="B309" s="12">
        <v>2023</v>
      </c>
      <c r="C309" s="12">
        <v>5</v>
      </c>
      <c r="D309" s="12" t="s">
        <v>793</v>
      </c>
      <c r="E309" s="12">
        <v>160</v>
      </c>
      <c r="F309" s="12" t="s">
        <v>419</v>
      </c>
      <c r="G309" s="12">
        <v>19.841956014363433</v>
      </c>
      <c r="H309" s="12">
        <v>5.7541672441653962</v>
      </c>
      <c r="I309" s="12">
        <v>14881.467010772576</v>
      </c>
      <c r="J309" s="12"/>
      <c r="K309" s="12"/>
      <c r="L309" s="12"/>
      <c r="M309" s="12"/>
      <c r="N309" s="12"/>
      <c r="O309" s="12"/>
      <c r="P309" s="12"/>
      <c r="Q309" s="12"/>
      <c r="R309" s="12"/>
      <c r="S309" s="12">
        <v>12.917934531547788</v>
      </c>
      <c r="T309" s="12" t="s">
        <v>44</v>
      </c>
      <c r="U309" s="12"/>
      <c r="V309" s="12" t="s">
        <v>64</v>
      </c>
    </row>
    <row r="310" spans="1:22" ht="15.75" customHeight="1">
      <c r="A310" s="12"/>
      <c r="B310" s="12">
        <v>2023</v>
      </c>
      <c r="C310" s="12">
        <v>5</v>
      </c>
      <c r="D310" s="12" t="s">
        <v>793</v>
      </c>
      <c r="E310" s="12">
        <v>161</v>
      </c>
      <c r="F310" s="12" t="s">
        <v>420</v>
      </c>
      <c r="G310" s="12">
        <v>35.847544717760854</v>
      </c>
      <c r="H310" s="12">
        <v>15.324408534927441</v>
      </c>
      <c r="I310" s="12">
        <v>43375.529108490635</v>
      </c>
      <c r="J310" s="12"/>
      <c r="K310" s="12"/>
      <c r="L310" s="12"/>
      <c r="M310" s="12"/>
      <c r="N310" s="12"/>
      <c r="O310" s="12"/>
      <c r="P310" s="12"/>
      <c r="Q310" s="12">
        <v>41.92</v>
      </c>
      <c r="R310" s="12">
        <v>41.92</v>
      </c>
      <c r="S310" s="12">
        <v>20.01457580380616</v>
      </c>
      <c r="T310" s="12" t="s">
        <v>58</v>
      </c>
      <c r="U310" s="12"/>
      <c r="V310" s="12" t="s">
        <v>64</v>
      </c>
    </row>
    <row r="311" spans="1:22" ht="15.75" customHeight="1">
      <c r="A311" s="12"/>
      <c r="B311" s="12">
        <v>2023</v>
      </c>
      <c r="C311" s="12">
        <v>5</v>
      </c>
      <c r="D311" s="12" t="s">
        <v>793</v>
      </c>
      <c r="E311" s="12">
        <v>162</v>
      </c>
      <c r="F311" s="12" t="s">
        <v>421</v>
      </c>
      <c r="G311" s="12">
        <v>382.74396678473875</v>
      </c>
      <c r="H311" s="12">
        <v>95.854490299047725</v>
      </c>
      <c r="I311" s="12">
        <v>486085.07093480107</v>
      </c>
      <c r="J311" s="12"/>
      <c r="K311" s="12"/>
      <c r="L311" s="12"/>
      <c r="M311" s="12"/>
      <c r="N311" s="12"/>
      <c r="O311" s="12"/>
      <c r="P311" s="12"/>
      <c r="Q311" s="12">
        <v>0.34499999999999997</v>
      </c>
      <c r="R311" s="12"/>
      <c r="S311" s="12">
        <v>213.90066461677245</v>
      </c>
      <c r="T311" s="12" t="s">
        <v>58</v>
      </c>
      <c r="U311" s="12"/>
      <c r="V311" s="12" t="s">
        <v>66</v>
      </c>
    </row>
    <row r="312" spans="1:22" ht="15.75" customHeight="1">
      <c r="A312" s="12"/>
      <c r="B312" s="12">
        <v>2023</v>
      </c>
      <c r="C312" s="12">
        <v>5</v>
      </c>
      <c r="D312" s="12" t="s">
        <v>793</v>
      </c>
      <c r="E312" s="12">
        <v>164</v>
      </c>
      <c r="F312" s="12" t="s">
        <v>422</v>
      </c>
      <c r="G312" s="12">
        <v>1.4564007757310773</v>
      </c>
      <c r="H312" s="12">
        <v>0.50969032634895894</v>
      </c>
      <c r="I312" s="12">
        <v>1341.4519970841268</v>
      </c>
      <c r="J312" s="12"/>
      <c r="K312" s="12"/>
      <c r="L312" s="12"/>
      <c r="M312" s="12"/>
      <c r="N312" s="12"/>
      <c r="O312" s="12"/>
      <c r="P312" s="12"/>
      <c r="Q312" s="12"/>
      <c r="R312" s="12"/>
      <c r="S312" s="12">
        <v>1.7349515193621281</v>
      </c>
      <c r="T312" s="12" t="s">
        <v>58</v>
      </c>
      <c r="U312" s="12"/>
      <c r="V312" s="12" t="s">
        <v>64</v>
      </c>
    </row>
    <row r="313" spans="1:22" ht="15.75" customHeight="1">
      <c r="A313" s="12"/>
      <c r="B313" s="12">
        <v>2023</v>
      </c>
      <c r="C313" s="12">
        <v>5</v>
      </c>
      <c r="D313" s="12" t="s">
        <v>793</v>
      </c>
      <c r="E313" s="12">
        <v>1822</v>
      </c>
      <c r="F313" s="12" t="s">
        <v>423</v>
      </c>
      <c r="G313" s="12">
        <v>9.7800466026690016E-4</v>
      </c>
      <c r="H313" s="12">
        <v>0</v>
      </c>
      <c r="I313" s="12">
        <v>0</v>
      </c>
      <c r="J313" s="12"/>
      <c r="K313" s="12"/>
      <c r="L313" s="12"/>
      <c r="M313" s="12"/>
      <c r="N313" s="12"/>
      <c r="O313" s="12"/>
      <c r="P313" s="12"/>
      <c r="Q313" s="12"/>
      <c r="R313" s="12"/>
      <c r="S313" s="12">
        <v>8.0535483084089108E-4</v>
      </c>
      <c r="T313" s="12" t="s">
        <v>58</v>
      </c>
      <c r="U313" s="12"/>
      <c r="V313" s="12" t="s">
        <v>239</v>
      </c>
    </row>
    <row r="314" spans="1:22" ht="15.75" customHeight="1">
      <c r="A314" s="12"/>
      <c r="B314" s="12">
        <v>2023</v>
      </c>
      <c r="C314" s="12">
        <v>5</v>
      </c>
      <c r="D314" s="12" t="s">
        <v>793</v>
      </c>
      <c r="E314" s="12">
        <v>1943</v>
      </c>
      <c r="F314" s="12" t="s">
        <v>424</v>
      </c>
      <c r="G314" s="12">
        <v>0.28725441912698407</v>
      </c>
      <c r="H314" s="12">
        <v>0.76752979549661227</v>
      </c>
      <c r="I314" s="12">
        <v>4139.7012029182924</v>
      </c>
      <c r="J314" s="12"/>
      <c r="K314" s="12"/>
      <c r="L314" s="12"/>
      <c r="M314" s="12"/>
      <c r="N314" s="12"/>
      <c r="O314" s="12"/>
      <c r="P314" s="12"/>
      <c r="Q314" s="12"/>
      <c r="R314" s="12"/>
      <c r="S314" s="12">
        <v>2.4102740922003929</v>
      </c>
      <c r="T314" s="12" t="s">
        <v>58</v>
      </c>
      <c r="U314" s="12"/>
      <c r="V314" s="12" t="s">
        <v>285</v>
      </c>
    </row>
    <row r="315" spans="1:22" ht="15.75" customHeight="1">
      <c r="A315" s="12"/>
      <c r="B315" s="12">
        <v>2023</v>
      </c>
      <c r="C315" s="12">
        <v>5</v>
      </c>
      <c r="D315" s="12" t="s">
        <v>793</v>
      </c>
      <c r="E315" s="12">
        <v>1701</v>
      </c>
      <c r="F315" s="12" t="s">
        <v>425</v>
      </c>
      <c r="G315" s="12">
        <v>283.04806916418164</v>
      </c>
      <c r="H315" s="12">
        <v>1893.5916711305017</v>
      </c>
      <c r="I315" s="12">
        <v>2148334.8449561386</v>
      </c>
      <c r="J315" s="12"/>
      <c r="K315" s="12"/>
      <c r="L315" s="12"/>
      <c r="M315" s="12"/>
      <c r="N315" s="12"/>
      <c r="O315" s="12"/>
      <c r="P315" s="12"/>
      <c r="Q315" s="12"/>
      <c r="R315" s="12"/>
      <c r="S315" s="12">
        <v>2149.3887254274869</v>
      </c>
      <c r="T315" s="12" t="s">
        <v>40</v>
      </c>
      <c r="U315" s="12"/>
      <c r="V315" s="12" t="s">
        <v>109</v>
      </c>
    </row>
    <row r="316" spans="1:22" ht="15.75" customHeight="1">
      <c r="A316" s="12"/>
      <c r="B316" s="12">
        <v>2023</v>
      </c>
      <c r="C316" s="12">
        <v>5</v>
      </c>
      <c r="D316" s="12" t="s">
        <v>793</v>
      </c>
      <c r="E316" s="12">
        <v>1942</v>
      </c>
      <c r="F316" s="12" t="s">
        <v>426</v>
      </c>
      <c r="G316" s="12">
        <v>36.574786405296123</v>
      </c>
      <c r="H316" s="12">
        <v>148.12911902756153</v>
      </c>
      <c r="I316" s="12">
        <v>522183.28790594306</v>
      </c>
      <c r="J316" s="12"/>
      <c r="K316" s="12"/>
      <c r="L316" s="12"/>
      <c r="M316" s="12"/>
      <c r="N316" s="12"/>
      <c r="O316" s="12"/>
      <c r="P316" s="12"/>
      <c r="Q316" s="12"/>
      <c r="R316" s="12"/>
      <c r="S316" s="12">
        <v>135.62668926923942</v>
      </c>
      <c r="T316" s="12" t="s">
        <v>44</v>
      </c>
      <c r="U316" s="12"/>
      <c r="V316" s="12" t="s">
        <v>285</v>
      </c>
    </row>
    <row r="317" spans="1:22" ht="15.75" customHeight="1">
      <c r="A317" s="12"/>
      <c r="B317" s="12">
        <v>2023</v>
      </c>
      <c r="C317" s="12">
        <v>5</v>
      </c>
      <c r="D317" s="12" t="s">
        <v>793</v>
      </c>
      <c r="E317" s="12">
        <v>166</v>
      </c>
      <c r="F317" s="12" t="s">
        <v>427</v>
      </c>
      <c r="G317" s="12">
        <v>906.26430002123482</v>
      </c>
      <c r="H317" s="12">
        <v>226.56589804494095</v>
      </c>
      <c r="I317" s="12">
        <v>1150955.6277584189</v>
      </c>
      <c r="J317" s="12"/>
      <c r="K317" s="12"/>
      <c r="L317" s="12"/>
      <c r="M317" s="12"/>
      <c r="N317" s="12"/>
      <c r="O317" s="12"/>
      <c r="P317" s="12"/>
      <c r="Q317" s="12"/>
      <c r="R317" s="12"/>
      <c r="S317" s="12">
        <v>1509.6495427404086</v>
      </c>
      <c r="T317" s="12" t="s">
        <v>58</v>
      </c>
      <c r="U317" s="12"/>
      <c r="V317" s="12" t="s">
        <v>66</v>
      </c>
    </row>
    <row r="318" spans="1:22" ht="15.75" customHeight="1">
      <c r="A318" s="12"/>
      <c r="B318" s="12">
        <v>2023</v>
      </c>
      <c r="C318" s="12">
        <v>5</v>
      </c>
      <c r="D318" s="12" t="s">
        <v>793</v>
      </c>
      <c r="E318" s="12">
        <v>1700</v>
      </c>
      <c r="F318" s="12" t="s">
        <v>428</v>
      </c>
      <c r="G318" s="12">
        <v>350.70719157878921</v>
      </c>
      <c r="H318" s="12">
        <v>3454.4638703951719</v>
      </c>
      <c r="I318" s="12">
        <v>2661866.101306404</v>
      </c>
      <c r="J318" s="12"/>
      <c r="K318" s="12"/>
      <c r="L318" s="12"/>
      <c r="M318" s="12"/>
      <c r="N318" s="12"/>
      <c r="O318" s="12"/>
      <c r="P318" s="12"/>
      <c r="Q318" s="12"/>
      <c r="R318" s="12"/>
      <c r="S318" s="12">
        <v>4820.5908348354824</v>
      </c>
      <c r="T318" s="12" t="s">
        <v>40</v>
      </c>
      <c r="U318" s="12"/>
      <c r="V318" s="12" t="s">
        <v>56</v>
      </c>
    </row>
    <row r="319" spans="1:22" ht="15.75" customHeight="1">
      <c r="A319" s="12"/>
      <c r="B319" s="12">
        <v>2023</v>
      </c>
      <c r="C319" s="12">
        <v>5</v>
      </c>
      <c r="D319" s="12" t="s">
        <v>793</v>
      </c>
      <c r="E319" s="12">
        <v>1941</v>
      </c>
      <c r="F319" s="12" t="s">
        <v>429</v>
      </c>
      <c r="G319" s="12">
        <v>1.2058366348173557</v>
      </c>
      <c r="H319" s="12">
        <v>7.3915767868809974</v>
      </c>
      <c r="I319" s="12">
        <v>15246.273641877442</v>
      </c>
      <c r="J319" s="12"/>
      <c r="K319" s="12"/>
      <c r="L319" s="12"/>
      <c r="M319" s="12"/>
      <c r="N319" s="12"/>
      <c r="O319" s="12"/>
      <c r="P319" s="12"/>
      <c r="Q319" s="12"/>
      <c r="R319" s="12"/>
      <c r="S319" s="12">
        <v>21.265004194413116</v>
      </c>
      <c r="T319" s="12" t="s">
        <v>40</v>
      </c>
      <c r="U319" s="12"/>
      <c r="V319" s="12" t="s">
        <v>285</v>
      </c>
    </row>
    <row r="320" spans="1:22" ht="15.75" customHeight="1">
      <c r="A320" s="12"/>
      <c r="B320" s="12">
        <v>2023</v>
      </c>
      <c r="C320" s="12">
        <v>5</v>
      </c>
      <c r="D320" s="12" t="s">
        <v>793</v>
      </c>
      <c r="E320" s="12">
        <v>167</v>
      </c>
      <c r="F320" s="12" t="s">
        <v>430</v>
      </c>
      <c r="G320" s="12">
        <v>2.3814006660917994E-3</v>
      </c>
      <c r="H320" s="12">
        <v>5.1489744131714586E-4</v>
      </c>
      <c r="I320" s="12">
        <v>1.5770343194841709</v>
      </c>
      <c r="J320" s="12"/>
      <c r="K320" s="12"/>
      <c r="L320" s="12"/>
      <c r="M320" s="12"/>
      <c r="N320" s="12"/>
      <c r="O320" s="12"/>
      <c r="P320" s="12"/>
      <c r="Q320" s="12"/>
      <c r="R320" s="12"/>
      <c r="S320" s="12">
        <v>3.2759164542191264E-2</v>
      </c>
      <c r="T320" s="12" t="s">
        <v>58</v>
      </c>
      <c r="U320" s="12" t="s">
        <v>41</v>
      </c>
      <c r="V320" s="12" t="s">
        <v>66</v>
      </c>
    </row>
    <row r="321" spans="1:22" ht="15.75" customHeight="1">
      <c r="A321" s="12"/>
      <c r="B321" s="12">
        <v>2023</v>
      </c>
      <c r="C321" s="12">
        <v>5</v>
      </c>
      <c r="D321" s="12" t="s">
        <v>793</v>
      </c>
      <c r="E321" s="12">
        <v>168</v>
      </c>
      <c r="F321" s="12" t="s">
        <v>431</v>
      </c>
      <c r="G321" s="12">
        <v>27.177589144972561</v>
      </c>
      <c r="H321" s="12">
        <v>25.746236116670673</v>
      </c>
      <c r="I321" s="12">
        <v>29623.572168020091</v>
      </c>
      <c r="J321" s="12"/>
      <c r="K321" s="12"/>
      <c r="L321" s="12"/>
      <c r="M321" s="12"/>
      <c r="N321" s="12"/>
      <c r="O321" s="12"/>
      <c r="P321" s="12"/>
      <c r="Q321" s="12">
        <v>23.58</v>
      </c>
      <c r="R321" s="12">
        <v>23.58</v>
      </c>
      <c r="S321" s="12">
        <v>113.993093950176</v>
      </c>
      <c r="T321" s="12" t="s">
        <v>40</v>
      </c>
      <c r="U321" s="12"/>
      <c r="V321" s="12" t="s">
        <v>64</v>
      </c>
    </row>
    <row r="322" spans="1:22" ht="15.75" customHeight="1">
      <c r="A322" s="12"/>
      <c r="B322" s="12">
        <v>2023</v>
      </c>
      <c r="C322" s="12">
        <v>5</v>
      </c>
      <c r="D322" s="12" t="s">
        <v>793</v>
      </c>
      <c r="E322" s="12">
        <v>169</v>
      </c>
      <c r="F322" s="12" t="s">
        <v>432</v>
      </c>
      <c r="G322" s="12">
        <v>9.0982826580750835</v>
      </c>
      <c r="H322" s="12">
        <v>1.3647423987112624</v>
      </c>
      <c r="I322" s="12">
        <v>14375.28659975863</v>
      </c>
      <c r="J322" s="12"/>
      <c r="K322" s="12"/>
      <c r="L322" s="12"/>
      <c r="M322" s="12"/>
      <c r="N322" s="12"/>
      <c r="O322" s="12"/>
      <c r="P322" s="12"/>
      <c r="Q322" s="12"/>
      <c r="R322" s="12"/>
      <c r="S322" s="12">
        <v>25.014059362417889</v>
      </c>
      <c r="T322" s="12" t="s">
        <v>58</v>
      </c>
      <c r="U322" s="12"/>
      <c r="V322" s="12" t="s">
        <v>64</v>
      </c>
    </row>
    <row r="323" spans="1:22" ht="15.75" customHeight="1">
      <c r="A323" s="12"/>
      <c r="B323" s="12">
        <v>2023</v>
      </c>
      <c r="C323" s="12">
        <v>5</v>
      </c>
      <c r="D323" s="12" t="s">
        <v>793</v>
      </c>
      <c r="E323" s="12">
        <v>1709</v>
      </c>
      <c r="F323" s="12" t="s">
        <v>433</v>
      </c>
      <c r="G323" s="12">
        <v>4.24110819305176</v>
      </c>
      <c r="H323" s="12">
        <v>65.0105983022424</v>
      </c>
      <c r="I323" s="12">
        <v>99403.115422169969</v>
      </c>
      <c r="J323" s="12"/>
      <c r="K323" s="12"/>
      <c r="L323" s="12"/>
      <c r="M323" s="12"/>
      <c r="N323" s="12"/>
      <c r="O323" s="12"/>
      <c r="P323" s="12"/>
      <c r="Q323" s="12"/>
      <c r="R323" s="12"/>
      <c r="S323" s="12">
        <v>16.403253546159153</v>
      </c>
      <c r="T323" s="12" t="s">
        <v>55</v>
      </c>
      <c r="U323" s="12"/>
      <c r="V323" s="12" t="s">
        <v>42</v>
      </c>
    </row>
    <row r="324" spans="1:22" ht="15.75" customHeight="1">
      <c r="A324" s="12"/>
      <c r="B324" s="12">
        <v>2023</v>
      </c>
      <c r="C324" s="12">
        <v>5</v>
      </c>
      <c r="D324" s="12" t="s">
        <v>793</v>
      </c>
      <c r="E324" s="12">
        <v>1707</v>
      </c>
      <c r="F324" s="12" t="s">
        <v>434</v>
      </c>
      <c r="G324" s="12">
        <v>835.2114703981922</v>
      </c>
      <c r="H324" s="12">
        <v>11935.172816946133</v>
      </c>
      <c r="I324" s="12">
        <v>4827522.7467780635</v>
      </c>
      <c r="J324" s="12"/>
      <c r="K324" s="12"/>
      <c r="L324" s="12"/>
      <c r="M324" s="12"/>
      <c r="N324" s="12"/>
      <c r="O324" s="12"/>
      <c r="P324" s="12"/>
      <c r="Q324" s="12"/>
      <c r="R324" s="12"/>
      <c r="S324" s="12">
        <v>5403.5300127802266</v>
      </c>
      <c r="T324" s="12" t="s">
        <v>55</v>
      </c>
      <c r="U324" s="12"/>
      <c r="V324" s="12" t="s">
        <v>56</v>
      </c>
    </row>
    <row r="325" spans="1:22" ht="15.75" customHeight="1">
      <c r="A325" s="12"/>
      <c r="B325" s="12">
        <v>2023</v>
      </c>
      <c r="C325" s="12">
        <v>5</v>
      </c>
      <c r="D325" s="12" t="s">
        <v>793</v>
      </c>
      <c r="E325" s="12">
        <v>1949</v>
      </c>
      <c r="F325" s="12" t="s">
        <v>435</v>
      </c>
      <c r="G325" s="12">
        <v>6.1027995323594935</v>
      </c>
      <c r="H325" s="12">
        <v>9.3368675263160537</v>
      </c>
      <c r="I325" s="12">
        <v>167817.25662896334</v>
      </c>
      <c r="J325" s="12"/>
      <c r="K325" s="12"/>
      <c r="L325" s="12"/>
      <c r="M325" s="12"/>
      <c r="N325" s="12"/>
      <c r="O325" s="12"/>
      <c r="P325" s="12"/>
      <c r="Q325" s="12"/>
      <c r="R325" s="12"/>
      <c r="S325" s="12">
        <v>52.445491189528063</v>
      </c>
      <c r="T325" s="12" t="s">
        <v>58</v>
      </c>
      <c r="U325" s="12"/>
      <c r="V325" s="12" t="s">
        <v>83</v>
      </c>
    </row>
    <row r="326" spans="1:22" ht="15.75" customHeight="1">
      <c r="A326" s="12"/>
      <c r="B326" s="12">
        <v>2023</v>
      </c>
      <c r="C326" s="12">
        <v>5</v>
      </c>
      <c r="D326" s="12" t="s">
        <v>793</v>
      </c>
      <c r="E326" s="12">
        <v>1828</v>
      </c>
      <c r="F326" s="12" t="s">
        <v>436</v>
      </c>
      <c r="G326" s="12">
        <v>2.6682356886174663</v>
      </c>
      <c r="H326" s="12">
        <v>5.6036622187310376</v>
      </c>
      <c r="I326" s="12">
        <v>45097.318627498062</v>
      </c>
      <c r="J326" s="12"/>
      <c r="K326" s="12"/>
      <c r="L326" s="12"/>
      <c r="M326" s="12"/>
      <c r="N326" s="12"/>
      <c r="O326" s="12"/>
      <c r="P326" s="12"/>
      <c r="Q326" s="12"/>
      <c r="R326" s="12"/>
      <c r="S326" s="12">
        <v>11.846545202348702</v>
      </c>
      <c r="T326" s="12" t="s">
        <v>58</v>
      </c>
      <c r="U326" s="12"/>
      <c r="V326" s="12" t="s">
        <v>188</v>
      </c>
    </row>
    <row r="327" spans="1:22" ht="15.75" customHeight="1">
      <c r="A327" s="12"/>
      <c r="B327" s="12">
        <v>2023</v>
      </c>
      <c r="C327" s="12">
        <v>5</v>
      </c>
      <c r="D327" s="12" t="s">
        <v>793</v>
      </c>
      <c r="E327" s="12">
        <v>1947</v>
      </c>
      <c r="F327" s="12" t="s">
        <v>437</v>
      </c>
      <c r="G327" s="12">
        <v>2.9735105881487731E-2</v>
      </c>
      <c r="H327" s="12">
        <v>5.8892029148613204E-2</v>
      </c>
      <c r="I327" s="12">
        <v>362.76829175415037</v>
      </c>
      <c r="J327" s="12"/>
      <c r="K327" s="12"/>
      <c r="L327" s="12"/>
      <c r="M327" s="12"/>
      <c r="N327" s="12"/>
      <c r="O327" s="12"/>
      <c r="P327" s="12"/>
      <c r="Q327" s="12"/>
      <c r="R327" s="12"/>
      <c r="S327" s="12">
        <v>1.4432031082691126E-2</v>
      </c>
      <c r="T327" s="12" t="s">
        <v>44</v>
      </c>
      <c r="U327" s="12"/>
      <c r="V327" s="12" t="s">
        <v>125</v>
      </c>
    </row>
    <row r="328" spans="1:22" ht="15.75" customHeight="1">
      <c r="A328" s="12"/>
      <c r="B328" s="12">
        <v>2023</v>
      </c>
      <c r="C328" s="12">
        <v>5</v>
      </c>
      <c r="D328" s="12" t="s">
        <v>793</v>
      </c>
      <c r="E328" s="12">
        <v>1704</v>
      </c>
      <c r="F328" s="12" t="s">
        <v>438</v>
      </c>
      <c r="G328" s="12">
        <v>144.29321315104409</v>
      </c>
      <c r="H328" s="12">
        <v>958.10693532293271</v>
      </c>
      <c r="I328" s="12">
        <v>810927.85790886777</v>
      </c>
      <c r="J328" s="12"/>
      <c r="K328" s="12"/>
      <c r="L328" s="12"/>
      <c r="M328" s="12"/>
      <c r="N328" s="12"/>
      <c r="O328" s="12"/>
      <c r="P328" s="12"/>
      <c r="Q328" s="12"/>
      <c r="R328" s="12"/>
      <c r="S328" s="12">
        <v>414.00794967706213</v>
      </c>
      <c r="T328" s="12" t="s">
        <v>40</v>
      </c>
      <c r="U328" s="12"/>
      <c r="V328" s="12" t="s">
        <v>109</v>
      </c>
    </row>
    <row r="329" spans="1:22" ht="15.75" customHeight="1">
      <c r="A329" s="12"/>
      <c r="B329" s="12">
        <v>2023</v>
      </c>
      <c r="C329" s="12">
        <v>5</v>
      </c>
      <c r="D329" s="12" t="s">
        <v>793</v>
      </c>
      <c r="E329" s="12">
        <v>1944</v>
      </c>
      <c r="F329" s="12" t="s">
        <v>439</v>
      </c>
      <c r="G329" s="12">
        <v>7.2648640282318169E-2</v>
      </c>
      <c r="H329" s="12">
        <v>0.22593727127800955</v>
      </c>
      <c r="I329" s="12">
        <v>948.99586909053721</v>
      </c>
      <c r="J329" s="12"/>
      <c r="K329" s="12"/>
      <c r="L329" s="12"/>
      <c r="M329" s="12"/>
      <c r="N329" s="12"/>
      <c r="O329" s="12"/>
      <c r="P329" s="12"/>
      <c r="Q329" s="12"/>
      <c r="R329" s="12"/>
      <c r="S329" s="12">
        <v>0.1870169734384691</v>
      </c>
      <c r="T329" s="12" t="s">
        <v>44</v>
      </c>
      <c r="U329" s="12"/>
      <c r="V329" s="12" t="s">
        <v>163</v>
      </c>
    </row>
    <row r="330" spans="1:22" ht="15.75" customHeight="1">
      <c r="A330" s="12"/>
      <c r="B330" s="12">
        <v>2023</v>
      </c>
      <c r="C330" s="12">
        <v>5</v>
      </c>
      <c r="D330" s="12" t="s">
        <v>793</v>
      </c>
      <c r="E330" s="12">
        <v>171</v>
      </c>
      <c r="F330" s="12" t="s">
        <v>440</v>
      </c>
      <c r="G330" s="12">
        <v>4.7061616125876871</v>
      </c>
      <c r="H330" s="12">
        <v>0.70592424188815306</v>
      </c>
      <c r="I330" s="12">
        <v>7482.7969640144229</v>
      </c>
      <c r="J330" s="12"/>
      <c r="K330" s="12"/>
      <c r="L330" s="12"/>
      <c r="M330" s="12"/>
      <c r="N330" s="12"/>
      <c r="O330" s="12"/>
      <c r="P330" s="12"/>
      <c r="Q330" s="12"/>
      <c r="R330" s="12"/>
      <c r="S330" s="12">
        <v>62.010491167048805</v>
      </c>
      <c r="T330" s="12" t="s">
        <v>58</v>
      </c>
      <c r="U330" s="12"/>
      <c r="V330" s="12" t="s">
        <v>83</v>
      </c>
    </row>
    <row r="331" spans="1:22" ht="15.75" customHeight="1">
      <c r="A331" s="12"/>
      <c r="B331" s="12">
        <v>2023</v>
      </c>
      <c r="C331" s="12">
        <v>5</v>
      </c>
      <c r="D331" s="12" t="s">
        <v>793</v>
      </c>
      <c r="E331" s="12">
        <v>172</v>
      </c>
      <c r="F331" s="12" t="s">
        <v>441</v>
      </c>
      <c r="G331" s="12">
        <v>24.779896686374453</v>
      </c>
      <c r="H331" s="12">
        <v>3.7169845029561683</v>
      </c>
      <c r="I331" s="12">
        <v>63684.334483982348</v>
      </c>
      <c r="J331" s="12"/>
      <c r="K331" s="12"/>
      <c r="L331" s="12"/>
      <c r="M331" s="12"/>
      <c r="N331" s="12"/>
      <c r="O331" s="12"/>
      <c r="P331" s="12"/>
      <c r="Q331" s="12"/>
      <c r="R331" s="12"/>
      <c r="S331" s="12">
        <v>4.9531648146588712</v>
      </c>
      <c r="T331" s="12" t="s">
        <v>58</v>
      </c>
      <c r="U331" s="12"/>
      <c r="V331" s="12" t="s">
        <v>64</v>
      </c>
    </row>
    <row r="332" spans="1:22" ht="15.75" customHeight="1">
      <c r="A332" s="12"/>
      <c r="B332" s="12">
        <v>2023</v>
      </c>
      <c r="C332" s="12">
        <v>5</v>
      </c>
      <c r="D332" s="12" t="s">
        <v>793</v>
      </c>
      <c r="E332" s="12">
        <v>173</v>
      </c>
      <c r="F332" s="12" t="s">
        <v>442</v>
      </c>
      <c r="G332" s="12">
        <v>46.104144542783999</v>
      </c>
      <c r="H332" s="12">
        <v>21.709483372163607</v>
      </c>
      <c r="I332" s="12">
        <v>154423.60964370213</v>
      </c>
      <c r="J332" s="12"/>
      <c r="K332" s="12"/>
      <c r="L332" s="12"/>
      <c r="M332" s="12"/>
      <c r="N332" s="12"/>
      <c r="O332" s="12"/>
      <c r="P332" s="12"/>
      <c r="Q332" s="12">
        <v>9.5440000000000005</v>
      </c>
      <c r="R332" s="12"/>
      <c r="S332" s="12">
        <v>99.61505078373348</v>
      </c>
      <c r="T332" s="12" t="s">
        <v>58</v>
      </c>
      <c r="U332" s="12"/>
      <c r="V332" s="12" t="s">
        <v>64</v>
      </c>
    </row>
    <row r="333" spans="1:22" ht="15.75" customHeight="1">
      <c r="A333" s="12"/>
      <c r="B333" s="12">
        <v>2023</v>
      </c>
      <c r="C333" s="12">
        <v>5</v>
      </c>
      <c r="D333" s="12" t="s">
        <v>793</v>
      </c>
      <c r="E333" s="12">
        <v>174</v>
      </c>
      <c r="F333" s="12" t="s">
        <v>443</v>
      </c>
      <c r="G333" s="12">
        <v>12.902636903622128</v>
      </c>
      <c r="H333" s="12">
        <v>2.6240805854623908</v>
      </c>
      <c r="I333" s="12">
        <v>22192.535474230059</v>
      </c>
      <c r="J333" s="12"/>
      <c r="K333" s="12"/>
      <c r="L333" s="12"/>
      <c r="M333" s="12"/>
      <c r="N333" s="12"/>
      <c r="O333" s="12"/>
      <c r="P333" s="12"/>
      <c r="Q333" s="12"/>
      <c r="R333" s="12"/>
      <c r="S333" s="12">
        <v>2.4418414555231687</v>
      </c>
      <c r="T333" s="12" t="s">
        <v>58</v>
      </c>
      <c r="U333" s="12"/>
      <c r="V333" s="12" t="s">
        <v>180</v>
      </c>
    </row>
    <row r="334" spans="1:22" ht="15.75" customHeight="1">
      <c r="A334" s="12"/>
      <c r="B334" s="12">
        <v>2023</v>
      </c>
      <c r="C334" s="12">
        <v>5</v>
      </c>
      <c r="D334" s="12" t="s">
        <v>793</v>
      </c>
      <c r="E334" s="12">
        <v>175</v>
      </c>
      <c r="F334" s="12" t="s">
        <v>444</v>
      </c>
      <c r="G334" s="12">
        <v>111.11381164753219</v>
      </c>
      <c r="H334" s="12">
        <v>30.000426217321017</v>
      </c>
      <c r="I334" s="12">
        <v>325563.4681272693</v>
      </c>
      <c r="J334" s="12"/>
      <c r="K334" s="12"/>
      <c r="L334" s="12"/>
      <c r="M334" s="12"/>
      <c r="N334" s="12"/>
      <c r="O334" s="12"/>
      <c r="P334" s="12"/>
      <c r="Q334" s="12"/>
      <c r="R334" s="12"/>
      <c r="S334" s="12">
        <v>38.684007295329955</v>
      </c>
      <c r="T334" s="12" t="s">
        <v>58</v>
      </c>
      <c r="U334" s="12"/>
      <c r="V334" s="12" t="s">
        <v>83</v>
      </c>
    </row>
    <row r="335" spans="1:22" ht="15.75" customHeight="1">
      <c r="A335" s="12"/>
      <c r="B335" s="12">
        <v>2023</v>
      </c>
      <c r="C335" s="12">
        <v>5</v>
      </c>
      <c r="D335" s="12" t="s">
        <v>793</v>
      </c>
      <c r="E335" s="12">
        <v>1712</v>
      </c>
      <c r="F335" s="12" t="s">
        <v>445</v>
      </c>
      <c r="G335" s="12">
        <v>91.173027954548445</v>
      </c>
      <c r="H335" s="12">
        <v>1125.6372003125302</v>
      </c>
      <c r="I335" s="12">
        <v>618734.87319823075</v>
      </c>
      <c r="J335" s="12"/>
      <c r="K335" s="12"/>
      <c r="L335" s="12"/>
      <c r="M335" s="12"/>
      <c r="N335" s="12"/>
      <c r="O335" s="12"/>
      <c r="P335" s="12"/>
      <c r="Q335" s="12"/>
      <c r="R335" s="12"/>
      <c r="S335" s="12">
        <v>282.89936950230538</v>
      </c>
      <c r="T335" s="12" t="s">
        <v>70</v>
      </c>
      <c r="U335" s="12"/>
      <c r="V335" s="12" t="s">
        <v>86</v>
      </c>
    </row>
    <row r="336" spans="1:22" ht="15.75" customHeight="1">
      <c r="A336" s="12"/>
      <c r="B336" s="12">
        <v>2023</v>
      </c>
      <c r="C336" s="12">
        <v>5</v>
      </c>
      <c r="D336" s="12" t="s">
        <v>793</v>
      </c>
      <c r="E336" s="12">
        <v>1833</v>
      </c>
      <c r="F336" s="12" t="s">
        <v>446</v>
      </c>
      <c r="G336" s="12">
        <v>10.074621551141028</v>
      </c>
      <c r="H336" s="12">
        <v>10.182509655233188</v>
      </c>
      <c r="I336" s="12">
        <v>371610.51309332985</v>
      </c>
      <c r="J336" s="12"/>
      <c r="K336" s="12"/>
      <c r="L336" s="12"/>
      <c r="M336" s="12"/>
      <c r="N336" s="12"/>
      <c r="O336" s="12"/>
      <c r="P336" s="12"/>
      <c r="Q336" s="12"/>
      <c r="R336" s="12"/>
      <c r="S336" s="12">
        <v>197.18701763172442</v>
      </c>
      <c r="T336" s="12" t="s">
        <v>58</v>
      </c>
      <c r="U336" s="12"/>
      <c r="V336" s="12" t="s">
        <v>188</v>
      </c>
    </row>
    <row r="337" spans="1:22" ht="15.75" customHeight="1">
      <c r="A337" s="12"/>
      <c r="B337" s="12">
        <v>2023</v>
      </c>
      <c r="C337" s="12">
        <v>5</v>
      </c>
      <c r="D337" s="12" t="s">
        <v>793</v>
      </c>
      <c r="E337" s="12">
        <v>176</v>
      </c>
      <c r="F337" s="12" t="s">
        <v>447</v>
      </c>
      <c r="G337" s="12">
        <v>0.55037590561417649</v>
      </c>
      <c r="H337" s="12">
        <v>0.51183854441105847</v>
      </c>
      <c r="I337" s="12">
        <v>6934.5474606919151</v>
      </c>
      <c r="J337" s="12"/>
      <c r="K337" s="12"/>
      <c r="L337" s="12"/>
      <c r="M337" s="12"/>
      <c r="N337" s="12"/>
      <c r="O337" s="12"/>
      <c r="P337" s="12"/>
      <c r="Q337" s="12"/>
      <c r="R337" s="12"/>
      <c r="S337" s="12">
        <v>39.013342046914687</v>
      </c>
      <c r="T337" s="12" t="s">
        <v>58</v>
      </c>
      <c r="U337" s="12"/>
      <c r="V337" s="12" t="s">
        <v>83</v>
      </c>
    </row>
    <row r="338" spans="1:22" ht="15.75" customHeight="1">
      <c r="A338" s="12"/>
      <c r="B338" s="12">
        <v>2023</v>
      </c>
      <c r="C338" s="12">
        <v>5</v>
      </c>
      <c r="D338" s="12" t="s">
        <v>793</v>
      </c>
      <c r="E338" s="12">
        <v>1711</v>
      </c>
      <c r="F338" s="12" t="s">
        <v>448</v>
      </c>
      <c r="G338" s="12">
        <v>247.74950979298526</v>
      </c>
      <c r="H338" s="12">
        <v>1174.3336532143908</v>
      </c>
      <c r="I338" s="12">
        <v>4013546.2126536286</v>
      </c>
      <c r="J338" s="12"/>
      <c r="K338" s="12"/>
      <c r="L338" s="12"/>
      <c r="M338" s="12"/>
      <c r="N338" s="12"/>
      <c r="O338" s="12"/>
      <c r="P338" s="12"/>
      <c r="Q338" s="12"/>
      <c r="R338" s="12"/>
      <c r="S338" s="12">
        <v>1185.4828002139441</v>
      </c>
      <c r="T338" s="12" t="s">
        <v>40</v>
      </c>
      <c r="U338" s="12"/>
      <c r="V338" s="12" t="s">
        <v>449</v>
      </c>
    </row>
    <row r="339" spans="1:22" ht="15.75" customHeight="1">
      <c r="A339" s="12"/>
      <c r="B339" s="12">
        <v>2023</v>
      </c>
      <c r="C339" s="12">
        <v>5</v>
      </c>
      <c r="D339" s="12" t="s">
        <v>793</v>
      </c>
      <c r="E339" s="12">
        <v>177</v>
      </c>
      <c r="F339" s="12" t="s">
        <v>450</v>
      </c>
      <c r="G339" s="12">
        <v>1.8926220746967868</v>
      </c>
      <c r="H339" s="12">
        <v>0.88076172540837372</v>
      </c>
      <c r="I339" s="12">
        <v>3860.9514839140375</v>
      </c>
      <c r="J339" s="12"/>
      <c r="K339" s="12"/>
      <c r="L339" s="12"/>
      <c r="M339" s="12"/>
      <c r="N339" s="12"/>
      <c r="O339" s="12"/>
      <c r="P339" s="12"/>
      <c r="Q339" s="12">
        <v>15.824999999999999</v>
      </c>
      <c r="R339" s="12"/>
      <c r="S339" s="12">
        <v>31.583395493394548</v>
      </c>
      <c r="T339" s="12" t="s">
        <v>44</v>
      </c>
      <c r="U339" s="12"/>
      <c r="V339" s="12" t="s">
        <v>83</v>
      </c>
    </row>
    <row r="340" spans="1:22" ht="15.75" customHeight="1">
      <c r="A340" s="12"/>
      <c r="B340" s="12">
        <v>2023</v>
      </c>
      <c r="C340" s="12">
        <v>5</v>
      </c>
      <c r="D340" s="12" t="s">
        <v>793</v>
      </c>
      <c r="E340" s="12">
        <v>1953</v>
      </c>
      <c r="F340" s="12" t="s">
        <v>451</v>
      </c>
      <c r="G340" s="12">
        <v>2.5036242016520497E-2</v>
      </c>
      <c r="H340" s="12">
        <v>6.61672110436613E-2</v>
      </c>
      <c r="I340" s="12">
        <v>664.78733426466874</v>
      </c>
      <c r="J340" s="12"/>
      <c r="K340" s="12"/>
      <c r="L340" s="12"/>
      <c r="M340" s="12"/>
      <c r="N340" s="12"/>
      <c r="O340" s="12"/>
      <c r="P340" s="12"/>
      <c r="Q340" s="12"/>
      <c r="R340" s="12"/>
      <c r="S340" s="12">
        <v>0.23500444419311145</v>
      </c>
      <c r="T340" s="12" t="s">
        <v>58</v>
      </c>
      <c r="U340" s="12"/>
      <c r="V340" s="12" t="s">
        <v>121</v>
      </c>
    </row>
    <row r="341" spans="1:22" ht="15.75" customHeight="1">
      <c r="A341" s="12"/>
      <c r="B341" s="12">
        <v>2023</v>
      </c>
      <c r="C341" s="12">
        <v>5</v>
      </c>
      <c r="D341" s="12" t="s">
        <v>793</v>
      </c>
      <c r="E341" s="12">
        <v>178</v>
      </c>
      <c r="F341" s="12" t="s">
        <v>452</v>
      </c>
      <c r="G341" s="12">
        <v>344.82267367723284</v>
      </c>
      <c r="H341" s="12">
        <v>70.13680851053374</v>
      </c>
      <c r="I341" s="12">
        <v>324133.30423958664</v>
      </c>
      <c r="J341" s="12"/>
      <c r="K341" s="12"/>
      <c r="L341" s="12"/>
      <c r="M341" s="12"/>
      <c r="N341" s="12"/>
      <c r="O341" s="12"/>
      <c r="P341" s="12"/>
      <c r="Q341" s="12"/>
      <c r="R341" s="12"/>
      <c r="S341" s="12">
        <v>176.1803825997564</v>
      </c>
      <c r="T341" s="12" t="s">
        <v>58</v>
      </c>
      <c r="U341" s="12"/>
      <c r="V341" s="12" t="s">
        <v>180</v>
      </c>
    </row>
    <row r="342" spans="1:22" ht="15.75" customHeight="1">
      <c r="A342" s="12"/>
      <c r="B342" s="12">
        <v>2023</v>
      </c>
      <c r="C342" s="12">
        <v>5</v>
      </c>
      <c r="D342" s="12" t="s">
        <v>793</v>
      </c>
      <c r="E342" s="12">
        <v>1710</v>
      </c>
      <c r="F342" s="12" t="s">
        <v>453</v>
      </c>
      <c r="G342" s="12">
        <v>0</v>
      </c>
      <c r="H342" s="12">
        <v>0</v>
      </c>
      <c r="I342" s="12">
        <v>0</v>
      </c>
      <c r="J342" s="12"/>
      <c r="K342" s="12"/>
      <c r="L342" s="12"/>
      <c r="M342" s="12"/>
      <c r="N342" s="12"/>
      <c r="O342" s="12"/>
      <c r="P342" s="12"/>
      <c r="Q342" s="12"/>
      <c r="R342" s="12"/>
      <c r="S342" s="12" t="e">
        <v>#VALUE!</v>
      </c>
      <c r="T342" s="12" t="s">
        <v>41</v>
      </c>
      <c r="U342" s="12"/>
      <c r="V342" s="12" t="s">
        <v>454</v>
      </c>
    </row>
    <row r="343" spans="1:22" ht="15.75" customHeight="1">
      <c r="A343" s="12"/>
      <c r="B343" s="12">
        <v>2023</v>
      </c>
      <c r="C343" s="12">
        <v>5</v>
      </c>
      <c r="D343" s="12" t="s">
        <v>793</v>
      </c>
      <c r="E343" s="12">
        <v>1952</v>
      </c>
      <c r="F343" s="12" t="s">
        <v>455</v>
      </c>
      <c r="G343" s="12">
        <v>1.6460661533993906</v>
      </c>
      <c r="H343" s="12">
        <v>2.2059725072075387</v>
      </c>
      <c r="I343" s="12">
        <v>26106.609192914333</v>
      </c>
      <c r="J343" s="12"/>
      <c r="K343" s="12"/>
      <c r="L343" s="12"/>
      <c r="M343" s="12"/>
      <c r="N343" s="12"/>
      <c r="O343" s="12"/>
      <c r="P343" s="12"/>
      <c r="Q343" s="12"/>
      <c r="R343" s="12"/>
      <c r="S343" s="12">
        <v>10.292803675023968</v>
      </c>
      <c r="T343" s="12" t="s">
        <v>58</v>
      </c>
      <c r="U343" s="12"/>
      <c r="V343" s="12" t="s">
        <v>72</v>
      </c>
    </row>
    <row r="344" spans="1:22" ht="15.75" customHeight="1">
      <c r="A344" s="12"/>
      <c r="B344" s="12">
        <v>2023</v>
      </c>
      <c r="C344" s="12">
        <v>5</v>
      </c>
      <c r="D344" s="12" t="s">
        <v>793</v>
      </c>
      <c r="E344" s="12">
        <v>1831</v>
      </c>
      <c r="F344" s="12" t="s">
        <v>456</v>
      </c>
      <c r="G344" s="12">
        <v>8.0906557572633933</v>
      </c>
      <c r="H344" s="12">
        <v>4.6823321752535678</v>
      </c>
      <c r="I344" s="12">
        <v>46521.270604264515</v>
      </c>
      <c r="J344" s="12"/>
      <c r="K344" s="12"/>
      <c r="L344" s="12"/>
      <c r="M344" s="12"/>
      <c r="N344" s="12"/>
      <c r="O344" s="12"/>
      <c r="P344" s="12"/>
      <c r="Q344" s="12"/>
      <c r="R344" s="12"/>
      <c r="S344" s="12">
        <v>4.0461773917530603</v>
      </c>
      <c r="T344" s="12" t="s">
        <v>58</v>
      </c>
      <c r="U344" s="12" t="s">
        <v>41</v>
      </c>
      <c r="V344" s="12" t="s">
        <v>457</v>
      </c>
    </row>
    <row r="345" spans="1:22" ht="15.75" customHeight="1">
      <c r="A345" s="12"/>
      <c r="B345" s="12">
        <v>2023</v>
      </c>
      <c r="C345" s="12">
        <v>5</v>
      </c>
      <c r="D345" s="12" t="s">
        <v>793</v>
      </c>
      <c r="E345" s="12">
        <v>179</v>
      </c>
      <c r="F345" s="12" t="s">
        <v>458</v>
      </c>
      <c r="G345" s="12">
        <v>2.6432002470985622E-2</v>
      </c>
      <c r="H345" s="12">
        <v>8.6564808092477921E-2</v>
      </c>
      <c r="I345" s="12">
        <v>48.106244497193835</v>
      </c>
      <c r="J345" s="12"/>
      <c r="K345" s="12"/>
      <c r="L345" s="12"/>
      <c r="M345" s="12"/>
      <c r="N345" s="12"/>
      <c r="O345" s="12"/>
      <c r="P345" s="12"/>
      <c r="Q345" s="12">
        <v>0.125</v>
      </c>
      <c r="R345" s="12"/>
      <c r="S345" s="12">
        <v>1.1797615885263344E-2</v>
      </c>
      <c r="T345" s="12" t="s">
        <v>70</v>
      </c>
      <c r="U345" s="12" t="s">
        <v>41</v>
      </c>
      <c r="V345" s="12" t="s">
        <v>125</v>
      </c>
    </row>
    <row r="346" spans="1:22" ht="15.75" customHeight="1">
      <c r="A346" s="12"/>
      <c r="B346" s="12">
        <v>2023</v>
      </c>
      <c r="C346" s="12">
        <v>5</v>
      </c>
      <c r="D346" s="12" t="s">
        <v>793</v>
      </c>
      <c r="E346" s="12">
        <v>1839</v>
      </c>
      <c r="F346" s="12" t="s">
        <v>459</v>
      </c>
      <c r="G346" s="12">
        <v>0.10367194927583676</v>
      </c>
      <c r="H346" s="12">
        <v>6.8295739096404309E-2</v>
      </c>
      <c r="I346" s="12">
        <v>112.70958830417676</v>
      </c>
      <c r="J346" s="12"/>
      <c r="K346" s="12"/>
      <c r="L346" s="12"/>
      <c r="M346" s="12"/>
      <c r="N346" s="12"/>
      <c r="O346" s="12"/>
      <c r="P346" s="12"/>
      <c r="Q346" s="12">
        <v>2.1000000000000001E-2</v>
      </c>
      <c r="R346" s="12"/>
      <c r="S346" s="12">
        <v>0.22190110733138965</v>
      </c>
      <c r="T346" s="12" t="s">
        <v>44</v>
      </c>
      <c r="U346" s="12"/>
      <c r="V346" s="12" t="s">
        <v>180</v>
      </c>
    </row>
    <row r="347" spans="1:22" ht="15.75" customHeight="1">
      <c r="A347" s="12"/>
      <c r="B347" s="12">
        <v>2023</v>
      </c>
      <c r="C347" s="12">
        <v>5</v>
      </c>
      <c r="D347" s="12" t="s">
        <v>793</v>
      </c>
      <c r="E347" s="12">
        <v>1837</v>
      </c>
      <c r="F347" s="12" t="s">
        <v>460</v>
      </c>
      <c r="G347" s="12">
        <v>462.19631502223439</v>
      </c>
      <c r="H347" s="12">
        <v>1548.3576553244852</v>
      </c>
      <c r="I347" s="12">
        <v>1386588.9450667033</v>
      </c>
      <c r="J347" s="12"/>
      <c r="K347" s="12"/>
      <c r="L347" s="12"/>
      <c r="M347" s="12"/>
      <c r="N347" s="12"/>
      <c r="O347" s="12"/>
      <c r="P347" s="12"/>
      <c r="Q347" s="12"/>
      <c r="R347" s="12"/>
      <c r="S347" s="12">
        <v>1032.4036763395959</v>
      </c>
      <c r="T347" s="12" t="s">
        <v>40</v>
      </c>
      <c r="U347" s="12"/>
      <c r="V347" s="12" t="s">
        <v>77</v>
      </c>
    </row>
    <row r="348" spans="1:22" ht="15.75" customHeight="1">
      <c r="A348" s="12"/>
      <c r="B348" s="12">
        <v>2023</v>
      </c>
      <c r="C348" s="12">
        <v>5</v>
      </c>
      <c r="D348" s="12" t="s">
        <v>793</v>
      </c>
      <c r="E348" s="12">
        <v>1714</v>
      </c>
      <c r="F348" s="12" t="s">
        <v>461</v>
      </c>
      <c r="G348" s="12">
        <v>28.927250348209828</v>
      </c>
      <c r="H348" s="12">
        <v>280.59432837763529</v>
      </c>
      <c r="I348" s="12">
        <v>97195.561169985012</v>
      </c>
      <c r="J348" s="12"/>
      <c r="K348" s="12"/>
      <c r="L348" s="12"/>
      <c r="M348" s="12"/>
      <c r="N348" s="12"/>
      <c r="O348" s="12"/>
      <c r="P348" s="12"/>
      <c r="Q348" s="12"/>
      <c r="R348" s="12"/>
      <c r="S348" s="12">
        <v>97.706628711320676</v>
      </c>
      <c r="T348" s="12" t="s">
        <v>55</v>
      </c>
      <c r="U348" s="12"/>
      <c r="V348" s="12" t="s">
        <v>75</v>
      </c>
    </row>
    <row r="349" spans="1:22" ht="15.75" customHeight="1">
      <c r="A349" s="12"/>
      <c r="B349" s="12">
        <v>2023</v>
      </c>
      <c r="C349" s="12">
        <v>5</v>
      </c>
      <c r="D349" s="12" t="s">
        <v>793</v>
      </c>
      <c r="E349" s="12">
        <v>1713</v>
      </c>
      <c r="F349" s="12" t="s">
        <v>462</v>
      </c>
      <c r="G349" s="12">
        <v>520.84615488969655</v>
      </c>
      <c r="H349" s="12">
        <v>111.98165284288125</v>
      </c>
      <c r="I349" s="12">
        <v>489595.24970745842</v>
      </c>
      <c r="J349" s="12"/>
      <c r="K349" s="12"/>
      <c r="L349" s="12"/>
      <c r="M349" s="12"/>
      <c r="N349" s="12"/>
      <c r="O349" s="12"/>
      <c r="P349" s="12"/>
      <c r="Q349" s="12"/>
      <c r="R349" s="12"/>
      <c r="S349" s="12">
        <v>413.57858053859718</v>
      </c>
      <c r="T349" s="12" t="s">
        <v>58</v>
      </c>
      <c r="U349" s="12"/>
      <c r="V349" s="12" t="s">
        <v>68</v>
      </c>
    </row>
    <row r="350" spans="1:22" ht="15.75" customHeight="1">
      <c r="A350" s="12"/>
      <c r="B350" s="12">
        <v>2023</v>
      </c>
      <c r="C350" s="12">
        <v>5</v>
      </c>
      <c r="D350" s="12" t="s">
        <v>793</v>
      </c>
      <c r="E350" s="12">
        <v>1834</v>
      </c>
      <c r="F350" s="12" t="s">
        <v>463</v>
      </c>
      <c r="G350" s="12">
        <v>14.719657534047599</v>
      </c>
      <c r="H350" s="12">
        <v>8.6845399708559707</v>
      </c>
      <c r="I350" s="12">
        <v>216381.58565875285</v>
      </c>
      <c r="J350" s="12"/>
      <c r="K350" s="12"/>
      <c r="L350" s="12"/>
      <c r="M350" s="12"/>
      <c r="N350" s="12"/>
      <c r="O350" s="12"/>
      <c r="P350" s="12"/>
      <c r="Q350" s="12"/>
      <c r="R350" s="12"/>
      <c r="S350" s="12">
        <v>85.776851402380558</v>
      </c>
      <c r="T350" s="12" t="s">
        <v>58</v>
      </c>
      <c r="U350" s="12"/>
      <c r="V350" s="12" t="s">
        <v>237</v>
      </c>
    </row>
    <row r="351" spans="1:22" ht="15.75" customHeight="1">
      <c r="A351" s="12"/>
      <c r="B351" s="12">
        <v>2023</v>
      </c>
      <c r="C351" s="12">
        <v>5</v>
      </c>
      <c r="D351" s="12" t="s">
        <v>793</v>
      </c>
      <c r="E351" s="12">
        <v>1844</v>
      </c>
      <c r="F351" s="12" t="s">
        <v>464</v>
      </c>
      <c r="G351" s="12">
        <v>0.13840145898561237</v>
      </c>
      <c r="H351" s="12">
        <v>0.25614247964936909</v>
      </c>
      <c r="I351" s="12">
        <v>2341.5331688793917</v>
      </c>
      <c r="J351" s="12"/>
      <c r="K351" s="12"/>
      <c r="L351" s="12"/>
      <c r="M351" s="12"/>
      <c r="N351" s="12"/>
      <c r="O351" s="12"/>
      <c r="P351" s="12"/>
      <c r="Q351" s="12"/>
      <c r="R351" s="12"/>
      <c r="S351" s="12">
        <v>2.4202642964749916</v>
      </c>
      <c r="T351" s="12" t="s">
        <v>44</v>
      </c>
      <c r="U351" s="12"/>
      <c r="V351" s="12" t="s">
        <v>239</v>
      </c>
    </row>
    <row r="352" spans="1:22" ht="15.75" customHeight="1">
      <c r="A352" s="12"/>
      <c r="B352" s="12">
        <v>2023</v>
      </c>
      <c r="C352" s="12">
        <v>5</v>
      </c>
      <c r="D352" s="12" t="s">
        <v>793</v>
      </c>
      <c r="E352" s="12">
        <v>1602</v>
      </c>
      <c r="F352" s="12" t="s">
        <v>465</v>
      </c>
      <c r="G352" s="12">
        <v>1.1628738530228622</v>
      </c>
      <c r="H352" s="12">
        <v>15.597446905689239</v>
      </c>
      <c r="I352" s="12">
        <v>17917.319795365605</v>
      </c>
      <c r="J352" s="12"/>
      <c r="K352" s="12"/>
      <c r="L352" s="12"/>
      <c r="M352" s="12"/>
      <c r="N352" s="12"/>
      <c r="O352" s="12"/>
      <c r="P352" s="12"/>
      <c r="Q352" s="12">
        <v>2.1000000000000001E-2</v>
      </c>
      <c r="R352" s="12"/>
      <c r="S352" s="12">
        <v>26.361066466898805</v>
      </c>
      <c r="T352" s="12" t="s">
        <v>55</v>
      </c>
      <c r="U352" s="12"/>
      <c r="V352" s="12" t="s">
        <v>81</v>
      </c>
    </row>
    <row r="353" spans="1:22" ht="15.75" customHeight="1">
      <c r="A353" s="12"/>
      <c r="B353" s="12">
        <v>2023</v>
      </c>
      <c r="C353" s="12">
        <v>5</v>
      </c>
      <c r="D353" s="12" t="s">
        <v>793</v>
      </c>
      <c r="E353" s="12">
        <v>1723</v>
      </c>
      <c r="F353" s="12" t="s">
        <v>466</v>
      </c>
      <c r="G353" s="12">
        <v>4551.0509919917313</v>
      </c>
      <c r="H353" s="12">
        <v>31978.783570650565</v>
      </c>
      <c r="I353" s="12">
        <v>20206664.82754834</v>
      </c>
      <c r="J353" s="12"/>
      <c r="K353" s="12"/>
      <c r="L353" s="12"/>
      <c r="M353" s="12"/>
      <c r="N353" s="12"/>
      <c r="O353" s="12"/>
      <c r="P353" s="12"/>
      <c r="Q353" s="12">
        <v>169.95</v>
      </c>
      <c r="R353" s="12">
        <v>169.95</v>
      </c>
      <c r="S353" s="12">
        <v>14406.939142876274</v>
      </c>
      <c r="T353" s="12" t="s">
        <v>40</v>
      </c>
      <c r="U353" s="12"/>
      <c r="V353" s="12" t="s">
        <v>119</v>
      </c>
    </row>
    <row r="354" spans="1:22" ht="15.75" customHeight="1">
      <c r="A354" s="12"/>
      <c r="B354" s="12">
        <v>2023</v>
      </c>
      <c r="C354" s="12">
        <v>5</v>
      </c>
      <c r="D354" s="12" t="s">
        <v>793</v>
      </c>
      <c r="E354" s="12">
        <v>1721</v>
      </c>
      <c r="F354" s="12" t="s">
        <v>467</v>
      </c>
      <c r="G354" s="12">
        <v>31.628485242078554</v>
      </c>
      <c r="H354" s="12">
        <v>84.764008325804141</v>
      </c>
      <c r="I354" s="12">
        <v>221715.36879784398</v>
      </c>
      <c r="J354" s="12"/>
      <c r="K354" s="12"/>
      <c r="L354" s="12"/>
      <c r="M354" s="12"/>
      <c r="N354" s="12"/>
      <c r="O354" s="12"/>
      <c r="P354" s="12"/>
      <c r="Q354" s="12"/>
      <c r="R354" s="12"/>
      <c r="S354" s="12">
        <v>176.09085227772081</v>
      </c>
      <c r="T354" s="12" t="s">
        <v>44</v>
      </c>
      <c r="U354" s="12"/>
      <c r="V354" s="12" t="s">
        <v>119</v>
      </c>
    </row>
    <row r="355" spans="1:22" ht="15.75" customHeight="1">
      <c r="A355" s="12"/>
      <c r="B355" s="12">
        <v>2023</v>
      </c>
      <c r="C355" s="12">
        <v>5</v>
      </c>
      <c r="D355" s="12" t="s">
        <v>793</v>
      </c>
      <c r="E355" s="12">
        <v>1963</v>
      </c>
      <c r="F355" s="12" t="s">
        <v>468</v>
      </c>
      <c r="G355" s="12">
        <v>1.0195331228237516</v>
      </c>
      <c r="H355" s="12">
        <v>1.0909004414214143</v>
      </c>
      <c r="I355" s="12">
        <v>15751.064918176004</v>
      </c>
      <c r="J355" s="12"/>
      <c r="K355" s="12"/>
      <c r="L355" s="12"/>
      <c r="M355" s="12"/>
      <c r="N355" s="12"/>
      <c r="O355" s="12"/>
      <c r="P355" s="12"/>
      <c r="Q355" s="12"/>
      <c r="R355" s="12"/>
      <c r="S355" s="12">
        <v>8.4952330414942878</v>
      </c>
      <c r="T355" s="12" t="s">
        <v>58</v>
      </c>
      <c r="U355" s="12"/>
      <c r="V355" s="12" t="s">
        <v>255</v>
      </c>
    </row>
    <row r="356" spans="1:22" ht="15.75" customHeight="1">
      <c r="A356" s="12"/>
      <c r="B356" s="12">
        <v>2023</v>
      </c>
      <c r="C356" s="12">
        <v>5</v>
      </c>
      <c r="D356" s="12" t="s">
        <v>793</v>
      </c>
      <c r="E356" s="12">
        <v>1600</v>
      </c>
      <c r="F356" s="12" t="s">
        <v>469</v>
      </c>
      <c r="G356" s="12">
        <v>0</v>
      </c>
      <c r="H356" s="12">
        <v>0</v>
      </c>
      <c r="I356" s="12">
        <v>0</v>
      </c>
      <c r="J356" s="12"/>
      <c r="K356" s="12"/>
      <c r="L356" s="12"/>
      <c r="M356" s="12"/>
      <c r="N356" s="12"/>
      <c r="O356" s="12"/>
      <c r="P356" s="12"/>
      <c r="Q356" s="12"/>
      <c r="R356" s="12"/>
      <c r="S356" s="12" t="e">
        <v>#VALUE!</v>
      </c>
      <c r="T356" s="12" t="s">
        <v>41</v>
      </c>
      <c r="U356" s="12" t="s">
        <v>41</v>
      </c>
      <c r="V356" s="12" t="s">
        <v>83</v>
      </c>
    </row>
    <row r="357" spans="1:22" ht="15.75" customHeight="1">
      <c r="A357" s="12"/>
      <c r="B357" s="12">
        <v>2023</v>
      </c>
      <c r="C357" s="12">
        <v>5</v>
      </c>
      <c r="D357" s="12" t="s">
        <v>793</v>
      </c>
      <c r="E357" s="12">
        <v>1842</v>
      </c>
      <c r="F357" s="12" t="s">
        <v>470</v>
      </c>
      <c r="G357" s="12">
        <v>0.82555538083901303</v>
      </c>
      <c r="H357" s="12">
        <v>0.32235972013713843</v>
      </c>
      <c r="I357" s="12">
        <v>1766.6885149954878</v>
      </c>
      <c r="J357" s="12"/>
      <c r="K357" s="12"/>
      <c r="L357" s="12"/>
      <c r="M357" s="12"/>
      <c r="N357" s="12"/>
      <c r="O357" s="12"/>
      <c r="P357" s="12"/>
      <c r="Q357" s="12"/>
      <c r="R357" s="12"/>
      <c r="S357" s="12">
        <v>0.31981859726457418</v>
      </c>
      <c r="T357" s="12" t="s">
        <v>58</v>
      </c>
      <c r="U357" s="12"/>
      <c r="V357" s="12" t="s">
        <v>86</v>
      </c>
    </row>
    <row r="358" spans="1:22" ht="15.75" customHeight="1">
      <c r="A358" s="12"/>
      <c r="B358" s="12">
        <v>2023</v>
      </c>
      <c r="C358" s="12">
        <v>5</v>
      </c>
      <c r="D358" s="12" t="s">
        <v>793</v>
      </c>
      <c r="E358" s="12">
        <v>1720</v>
      </c>
      <c r="F358" s="12" t="s">
        <v>471</v>
      </c>
      <c r="G358" s="12">
        <v>41.545312992983469</v>
      </c>
      <c r="H358" s="12">
        <v>110.92645184789362</v>
      </c>
      <c r="I358" s="12">
        <v>1001659.6791288862</v>
      </c>
      <c r="J358" s="12"/>
      <c r="K358" s="12"/>
      <c r="L358" s="12"/>
      <c r="M358" s="12"/>
      <c r="N358" s="12"/>
      <c r="O358" s="12"/>
      <c r="P358" s="12"/>
      <c r="Q358" s="12"/>
      <c r="R358" s="12"/>
      <c r="S358" s="12">
        <v>758.71174368361028</v>
      </c>
      <c r="T358" s="12" t="s">
        <v>58</v>
      </c>
      <c r="U358" s="12"/>
      <c r="V358" s="12" t="s">
        <v>53</v>
      </c>
    </row>
    <row r="359" spans="1:22" ht="15.75" customHeight="1">
      <c r="A359" s="12"/>
      <c r="B359" s="12">
        <v>2023</v>
      </c>
      <c r="C359" s="12">
        <v>5</v>
      </c>
      <c r="D359" s="12" t="s">
        <v>793</v>
      </c>
      <c r="E359" s="12">
        <v>1841</v>
      </c>
      <c r="F359" s="12" t="s">
        <v>472</v>
      </c>
      <c r="G359" s="12">
        <v>34.352133231597314</v>
      </c>
      <c r="H359" s="12">
        <v>3.7787346554757044</v>
      </c>
      <c r="I359" s="12">
        <v>210922.09804200751</v>
      </c>
      <c r="J359" s="12"/>
      <c r="K359" s="12"/>
      <c r="L359" s="12"/>
      <c r="M359" s="12"/>
      <c r="N359" s="12"/>
      <c r="O359" s="12"/>
      <c r="P359" s="12"/>
      <c r="Q359" s="12"/>
      <c r="R359" s="12"/>
      <c r="S359" s="12">
        <v>635.16125419531852</v>
      </c>
      <c r="T359" s="12" t="s">
        <v>58</v>
      </c>
      <c r="U359" s="12"/>
      <c r="V359" s="12" t="s">
        <v>205</v>
      </c>
    </row>
    <row r="360" spans="1:22" ht="15.75" customHeight="1">
      <c r="A360" s="12"/>
      <c r="B360" s="12">
        <v>2023</v>
      </c>
      <c r="C360" s="12">
        <v>5</v>
      </c>
      <c r="D360" s="12" t="s">
        <v>793</v>
      </c>
      <c r="E360" s="12">
        <v>1962</v>
      </c>
      <c r="F360" s="12" t="s">
        <v>473</v>
      </c>
      <c r="G360" s="12">
        <v>4.3119344623081576E-2</v>
      </c>
      <c r="H360" s="12">
        <v>0.14437793891295148</v>
      </c>
      <c r="I360" s="12">
        <v>693.7902549853826</v>
      </c>
      <c r="J360" s="12"/>
      <c r="K360" s="12"/>
      <c r="L360" s="12"/>
      <c r="M360" s="12"/>
      <c r="N360" s="12"/>
      <c r="O360" s="12"/>
      <c r="P360" s="12"/>
      <c r="Q360" s="12"/>
      <c r="R360" s="12"/>
      <c r="S360" s="12">
        <v>1.0661007863932201</v>
      </c>
      <c r="T360" s="12" t="s">
        <v>44</v>
      </c>
      <c r="U360" s="12"/>
      <c r="V360" s="12" t="s">
        <v>247</v>
      </c>
    </row>
    <row r="361" spans="1:22" ht="15.75" customHeight="1">
      <c r="A361" s="12"/>
      <c r="B361" s="12">
        <v>2023</v>
      </c>
      <c r="C361" s="12">
        <v>5</v>
      </c>
      <c r="D361" s="12" t="s">
        <v>793</v>
      </c>
      <c r="E361" s="12">
        <v>1840</v>
      </c>
      <c r="F361" s="12" t="s">
        <v>474</v>
      </c>
      <c r="G361" s="12">
        <v>0.39155773516648196</v>
      </c>
      <c r="H361" s="12">
        <v>6.0613463548455764</v>
      </c>
      <c r="I361" s="12">
        <v>6660.4369226977296</v>
      </c>
      <c r="J361" s="12"/>
      <c r="K361" s="12"/>
      <c r="L361" s="12"/>
      <c r="M361" s="12"/>
      <c r="N361" s="12"/>
      <c r="O361" s="12"/>
      <c r="P361" s="12"/>
      <c r="Q361" s="12"/>
      <c r="R361" s="12"/>
      <c r="S361" s="12">
        <v>163.20531816055873</v>
      </c>
      <c r="T361" s="12" t="s">
        <v>44</v>
      </c>
      <c r="U361" s="12"/>
      <c r="V361" s="12" t="s">
        <v>454</v>
      </c>
    </row>
    <row r="362" spans="1:22" ht="15.75" customHeight="1">
      <c r="A362" s="12"/>
      <c r="B362" s="12">
        <v>2023</v>
      </c>
      <c r="C362" s="12">
        <v>5</v>
      </c>
      <c r="D362" s="12" t="s">
        <v>793</v>
      </c>
      <c r="E362" s="12">
        <v>1960</v>
      </c>
      <c r="F362" s="12" t="s">
        <v>475</v>
      </c>
      <c r="G362" s="12">
        <v>0</v>
      </c>
      <c r="H362" s="12">
        <v>0</v>
      </c>
      <c r="I362" s="12">
        <v>0</v>
      </c>
      <c r="J362" s="12"/>
      <c r="K362" s="12"/>
      <c r="L362" s="12"/>
      <c r="M362" s="12"/>
      <c r="N362" s="12"/>
      <c r="O362" s="12"/>
      <c r="P362" s="12"/>
      <c r="Q362" s="12"/>
      <c r="R362" s="12"/>
      <c r="S362" s="12" t="e">
        <v>#VALUE!</v>
      </c>
      <c r="T362" s="12" t="s">
        <v>41</v>
      </c>
      <c r="U362" s="12"/>
      <c r="V362" s="12" t="s">
        <v>83</v>
      </c>
    </row>
    <row r="363" spans="1:22" ht="15.75" customHeight="1">
      <c r="A363" s="12"/>
      <c r="B363" s="12">
        <v>2023</v>
      </c>
      <c r="C363" s="12">
        <v>5</v>
      </c>
      <c r="D363" s="12" t="s">
        <v>793</v>
      </c>
      <c r="E363" s="12">
        <v>1608</v>
      </c>
      <c r="F363" s="12" t="s">
        <v>476</v>
      </c>
      <c r="G363" s="12">
        <v>131.00210410104503</v>
      </c>
      <c r="H363" s="12">
        <v>38.875604107226557</v>
      </c>
      <c r="I363" s="12">
        <v>285584.52312712348</v>
      </c>
      <c r="J363" s="12"/>
      <c r="K363" s="12"/>
      <c r="L363" s="12"/>
      <c r="M363" s="12"/>
      <c r="N363" s="12"/>
      <c r="O363" s="12"/>
      <c r="P363" s="12"/>
      <c r="Q363" s="12">
        <v>26.065999999999999</v>
      </c>
      <c r="R363" s="12">
        <v>2.62</v>
      </c>
      <c r="S363" s="12">
        <v>90.637796482633192</v>
      </c>
      <c r="T363" s="12" t="s">
        <v>58</v>
      </c>
      <c r="U363" s="12"/>
      <c r="V363" s="12" t="s">
        <v>125</v>
      </c>
    </row>
    <row r="364" spans="1:22" ht="15.75" customHeight="1">
      <c r="A364" s="12"/>
      <c r="B364" s="12">
        <v>2023</v>
      </c>
      <c r="C364" s="12">
        <v>5</v>
      </c>
      <c r="D364" s="12" t="s">
        <v>793</v>
      </c>
      <c r="E364" s="12">
        <v>1729</v>
      </c>
      <c r="F364" s="12" t="s">
        <v>477</v>
      </c>
      <c r="G364" s="12">
        <v>2.673186726916942</v>
      </c>
      <c r="H364" s="12">
        <v>0.8020728531593011</v>
      </c>
      <c r="I364" s="12">
        <v>0</v>
      </c>
      <c r="J364" s="12"/>
      <c r="K364" s="12"/>
      <c r="L364" s="12"/>
      <c r="M364" s="12"/>
      <c r="N364" s="12"/>
      <c r="O364" s="12"/>
      <c r="P364" s="12"/>
      <c r="Q364" s="12"/>
      <c r="R364" s="12"/>
      <c r="S364" s="12">
        <v>1.9332675425060835</v>
      </c>
      <c r="T364" s="12" t="s">
        <v>58</v>
      </c>
      <c r="U364" s="12"/>
      <c r="V364" s="12" t="s">
        <v>239</v>
      </c>
    </row>
    <row r="365" spans="1:22" ht="15.75" customHeight="1">
      <c r="A365" s="12"/>
      <c r="B365" s="12">
        <v>2023</v>
      </c>
      <c r="C365" s="12">
        <v>5</v>
      </c>
      <c r="D365" s="12" t="s">
        <v>793</v>
      </c>
      <c r="E365" s="12">
        <v>1728</v>
      </c>
      <c r="F365" s="12" t="s">
        <v>478</v>
      </c>
      <c r="G365" s="12">
        <v>1.732888128875034</v>
      </c>
      <c r="H365" s="12">
        <v>0.52003258325780022</v>
      </c>
      <c r="I365" s="12">
        <v>0</v>
      </c>
      <c r="J365" s="12"/>
      <c r="K365" s="12"/>
      <c r="L365" s="12"/>
      <c r="M365" s="12"/>
      <c r="N365" s="12"/>
      <c r="O365" s="12"/>
      <c r="P365" s="12"/>
      <c r="Q365" s="12"/>
      <c r="R365" s="12"/>
      <c r="S365" s="12">
        <v>0.90259445781256697</v>
      </c>
      <c r="T365" s="12" t="s">
        <v>58</v>
      </c>
      <c r="U365" s="12"/>
      <c r="V365" s="12" t="s">
        <v>239</v>
      </c>
    </row>
    <row r="366" spans="1:22" ht="15.75" customHeight="1">
      <c r="A366" s="12"/>
      <c r="B366" s="12">
        <v>2023</v>
      </c>
      <c r="C366" s="12">
        <v>5</v>
      </c>
      <c r="D366" s="12" t="s">
        <v>793</v>
      </c>
      <c r="E366" s="12">
        <v>1849</v>
      </c>
      <c r="F366" s="12" t="s">
        <v>479</v>
      </c>
      <c r="G366" s="12">
        <v>4.3409257775387823E-2</v>
      </c>
      <c r="H366" s="12">
        <v>1.3069453953880206E-2</v>
      </c>
      <c r="I366" s="12">
        <v>737.97045163554685</v>
      </c>
      <c r="J366" s="12"/>
      <c r="K366" s="12"/>
      <c r="L366" s="12"/>
      <c r="M366" s="12"/>
      <c r="N366" s="12"/>
      <c r="O366" s="12"/>
      <c r="P366" s="12"/>
      <c r="Q366" s="12"/>
      <c r="R366" s="12"/>
      <c r="S366" s="12" t="e">
        <v>#VALUE!</v>
      </c>
      <c r="T366" s="12" t="s">
        <v>41</v>
      </c>
      <c r="U366" s="12"/>
      <c r="V366" s="12" t="s">
        <v>239</v>
      </c>
    </row>
    <row r="367" spans="1:22" ht="15.75" customHeight="1">
      <c r="A367" s="12"/>
      <c r="B367" s="12">
        <v>2023</v>
      </c>
      <c r="C367" s="12">
        <v>5</v>
      </c>
      <c r="D367" s="12" t="s">
        <v>793</v>
      </c>
      <c r="E367" s="12">
        <v>1727</v>
      </c>
      <c r="F367" s="12" t="s">
        <v>480</v>
      </c>
      <c r="G367" s="12">
        <v>22.95444726355446</v>
      </c>
      <c r="H367" s="12">
        <v>6.8866231687083328</v>
      </c>
      <c r="I367" s="12">
        <v>1922.1300742503831</v>
      </c>
      <c r="J367" s="12"/>
      <c r="K367" s="12"/>
      <c r="L367" s="12"/>
      <c r="M367" s="12"/>
      <c r="N367" s="12"/>
      <c r="O367" s="12"/>
      <c r="P367" s="12"/>
      <c r="Q367" s="12"/>
      <c r="R367" s="12"/>
      <c r="S367" s="12">
        <v>46.766364531418098</v>
      </c>
      <c r="T367" s="12" t="s">
        <v>58</v>
      </c>
      <c r="U367" s="12"/>
      <c r="V367" s="12" t="s">
        <v>239</v>
      </c>
    </row>
    <row r="368" spans="1:22" ht="15.75" customHeight="1">
      <c r="A368" s="12"/>
      <c r="B368" s="12">
        <v>2023</v>
      </c>
      <c r="C368" s="12">
        <v>5</v>
      </c>
      <c r="D368" s="12" t="s">
        <v>793</v>
      </c>
      <c r="E368" s="12">
        <v>1848</v>
      </c>
      <c r="F368" s="12" t="s">
        <v>481</v>
      </c>
      <c r="G368" s="12">
        <v>12.847887336709444</v>
      </c>
      <c r="H368" s="12">
        <v>198.88817839162408</v>
      </c>
      <c r="I368" s="12">
        <v>213278.04288511572</v>
      </c>
      <c r="J368" s="12"/>
      <c r="K368" s="12"/>
      <c r="L368" s="12"/>
      <c r="M368" s="12"/>
      <c r="N368" s="12"/>
      <c r="O368" s="12"/>
      <c r="P368" s="12"/>
      <c r="Q368" s="12"/>
      <c r="R368" s="12"/>
      <c r="S368" s="12">
        <v>74.108422312752666</v>
      </c>
      <c r="T368" s="12" t="s">
        <v>40</v>
      </c>
      <c r="U368" s="12"/>
      <c r="V368" s="12" t="s">
        <v>95</v>
      </c>
    </row>
    <row r="369" spans="1:22" ht="15.75" customHeight="1">
      <c r="A369" s="12"/>
      <c r="B369" s="12">
        <v>2023</v>
      </c>
      <c r="C369" s="12">
        <v>5</v>
      </c>
      <c r="D369" s="12" t="s">
        <v>793</v>
      </c>
      <c r="E369" s="12">
        <v>1726</v>
      </c>
      <c r="F369" s="12" t="s">
        <v>482</v>
      </c>
      <c r="G369" s="12">
        <v>7.6578019035940343</v>
      </c>
      <c r="H369" s="12">
        <v>2.2971213801068262</v>
      </c>
      <c r="I369" s="12">
        <v>0</v>
      </c>
      <c r="J369" s="12"/>
      <c r="K369" s="12"/>
      <c r="L369" s="12"/>
      <c r="M369" s="12"/>
      <c r="N369" s="12"/>
      <c r="O369" s="12"/>
      <c r="P369" s="12"/>
      <c r="Q369" s="12"/>
      <c r="R369" s="12"/>
      <c r="S369" s="12">
        <v>3.9189921382451942</v>
      </c>
      <c r="T369" s="12" t="s">
        <v>58</v>
      </c>
      <c r="U369" s="12"/>
      <c r="V369" s="12" t="s">
        <v>239</v>
      </c>
    </row>
    <row r="370" spans="1:22" ht="15.75" customHeight="1">
      <c r="A370" s="12"/>
      <c r="B370" s="12">
        <v>2023</v>
      </c>
      <c r="C370" s="12">
        <v>5</v>
      </c>
      <c r="D370" s="12" t="s">
        <v>793</v>
      </c>
      <c r="E370" s="12">
        <v>1847</v>
      </c>
      <c r="F370" s="12" t="s">
        <v>483</v>
      </c>
      <c r="G370" s="12">
        <v>3.3129789077765115</v>
      </c>
      <c r="H370" s="12">
        <v>0.49698774724214689</v>
      </c>
      <c r="I370" s="12">
        <v>1689.6107334622811</v>
      </c>
      <c r="J370" s="12"/>
      <c r="K370" s="12"/>
      <c r="L370" s="12"/>
      <c r="M370" s="12"/>
      <c r="N370" s="12"/>
      <c r="O370" s="12"/>
      <c r="P370" s="12"/>
      <c r="Q370" s="12"/>
      <c r="R370" s="12"/>
      <c r="S370" s="12">
        <v>7.699374779725396</v>
      </c>
      <c r="T370" s="12" t="s">
        <v>58</v>
      </c>
      <c r="U370" s="12"/>
      <c r="V370" s="12" t="s">
        <v>64</v>
      </c>
    </row>
    <row r="371" spans="1:22" ht="15.75" customHeight="1">
      <c r="A371" s="12"/>
      <c r="B371" s="12">
        <v>2023</v>
      </c>
      <c r="C371" s="12">
        <v>5</v>
      </c>
      <c r="D371" s="12" t="s">
        <v>793</v>
      </c>
      <c r="E371" s="12">
        <v>1846</v>
      </c>
      <c r="F371" s="12" t="s">
        <v>484</v>
      </c>
      <c r="G371" s="12">
        <v>2.4062933409000684</v>
      </c>
      <c r="H371" s="12">
        <v>15.953305107834611</v>
      </c>
      <c r="I371" s="12">
        <v>29836.970868774119</v>
      </c>
      <c r="J371" s="12"/>
      <c r="K371" s="12"/>
      <c r="L371" s="12"/>
      <c r="M371" s="12"/>
      <c r="N371" s="12"/>
      <c r="O371" s="12"/>
      <c r="P371" s="12"/>
      <c r="Q371" s="12"/>
      <c r="R371" s="12"/>
      <c r="S371" s="12">
        <v>27.866194794786566</v>
      </c>
      <c r="T371" s="12" t="s">
        <v>44</v>
      </c>
      <c r="U371" s="12"/>
      <c r="V371" s="12" t="s">
        <v>95</v>
      </c>
    </row>
    <row r="372" spans="1:22" ht="15.75" customHeight="1">
      <c r="A372" s="12"/>
      <c r="B372" s="12">
        <v>2023</v>
      </c>
      <c r="C372" s="12">
        <v>5</v>
      </c>
      <c r="D372" s="12" t="s">
        <v>793</v>
      </c>
      <c r="E372" s="12">
        <v>1725</v>
      </c>
      <c r="F372" s="12" t="s">
        <v>485</v>
      </c>
      <c r="G372" s="12">
        <v>123.81387637675029</v>
      </c>
      <c r="H372" s="12">
        <v>377.63184024391728</v>
      </c>
      <c r="I372" s="12">
        <v>966986.37450241973</v>
      </c>
      <c r="J372" s="12"/>
      <c r="K372" s="12"/>
      <c r="L372" s="12"/>
      <c r="M372" s="12"/>
      <c r="N372" s="12"/>
      <c r="O372" s="12"/>
      <c r="P372" s="12"/>
      <c r="Q372" s="12"/>
      <c r="R372" s="12"/>
      <c r="S372" s="12">
        <v>592.08655318658475</v>
      </c>
      <c r="T372" s="12" t="s">
        <v>44</v>
      </c>
      <c r="U372" s="12"/>
      <c r="V372" s="12" t="s">
        <v>119</v>
      </c>
    </row>
    <row r="373" spans="1:22" ht="15.75" customHeight="1">
      <c r="A373" s="12"/>
      <c r="B373" s="12">
        <v>2023</v>
      </c>
      <c r="C373" s="12">
        <v>5</v>
      </c>
      <c r="D373" s="12" t="s">
        <v>793</v>
      </c>
      <c r="E373" s="12">
        <v>1724</v>
      </c>
      <c r="F373" s="12" t="s">
        <v>486</v>
      </c>
      <c r="G373" s="12">
        <v>799.2920074768524</v>
      </c>
      <c r="H373" s="12">
        <v>2401.5654206590684</v>
      </c>
      <c r="I373" s="12">
        <v>6114583.8571979208</v>
      </c>
      <c r="J373" s="12"/>
      <c r="K373" s="12"/>
      <c r="L373" s="12"/>
      <c r="M373" s="12"/>
      <c r="N373" s="12"/>
      <c r="O373" s="12"/>
      <c r="P373" s="12"/>
      <c r="Q373" s="12">
        <v>10.3</v>
      </c>
      <c r="R373" s="12">
        <v>10.3</v>
      </c>
      <c r="S373" s="12">
        <v>1087.2006409877181</v>
      </c>
      <c r="T373" s="12" t="s">
        <v>44</v>
      </c>
      <c r="U373" s="12"/>
      <c r="V373" s="12" t="s">
        <v>119</v>
      </c>
    </row>
    <row r="374" spans="1:22" ht="15.75" customHeight="1">
      <c r="A374" s="12"/>
      <c r="B374" s="12">
        <v>2023</v>
      </c>
      <c r="C374" s="12">
        <v>5</v>
      </c>
      <c r="D374" s="12" t="s">
        <v>793</v>
      </c>
      <c r="E374" s="12">
        <v>1845</v>
      </c>
      <c r="F374" s="12" t="s">
        <v>487</v>
      </c>
      <c r="G374" s="12">
        <v>1.0690303586398693</v>
      </c>
      <c r="H374" s="12">
        <v>2.330861280206368</v>
      </c>
      <c r="I374" s="12">
        <v>10273.381746529145</v>
      </c>
      <c r="J374" s="12"/>
      <c r="K374" s="12"/>
      <c r="L374" s="12"/>
      <c r="M374" s="12"/>
      <c r="N374" s="12"/>
      <c r="O374" s="12"/>
      <c r="P374" s="12"/>
      <c r="Q374" s="12"/>
      <c r="R374" s="12"/>
      <c r="S374" s="12">
        <v>9.3291762653856178</v>
      </c>
      <c r="T374" s="12" t="s">
        <v>58</v>
      </c>
      <c r="U374" s="12"/>
      <c r="V374" s="12" t="s">
        <v>488</v>
      </c>
    </row>
    <row r="375" spans="1:22" ht="15.75" customHeight="1">
      <c r="A375" s="12"/>
      <c r="B375" s="12">
        <v>2023</v>
      </c>
      <c r="C375" s="12">
        <v>5</v>
      </c>
      <c r="D375" s="12" t="s">
        <v>793</v>
      </c>
      <c r="E375" s="12">
        <v>1855</v>
      </c>
      <c r="F375" s="12" t="s">
        <v>489</v>
      </c>
      <c r="G375" s="12">
        <v>0.43463385195992504</v>
      </c>
      <c r="H375" s="12">
        <v>0.83365008800690388</v>
      </c>
      <c r="I375" s="12">
        <v>4306.8254248214698</v>
      </c>
      <c r="J375" s="12"/>
      <c r="K375" s="12"/>
      <c r="L375" s="12"/>
      <c r="M375" s="12"/>
      <c r="N375" s="12"/>
      <c r="O375" s="12"/>
      <c r="P375" s="12"/>
      <c r="Q375" s="12"/>
      <c r="R375" s="12"/>
      <c r="S375" s="12">
        <v>6.112408397798256</v>
      </c>
      <c r="T375" s="12" t="s">
        <v>44</v>
      </c>
      <c r="U375" s="12"/>
      <c r="V375" s="12" t="s">
        <v>68</v>
      </c>
    </row>
    <row r="376" spans="1:22" ht="15.75" customHeight="1">
      <c r="A376" s="12"/>
      <c r="B376" s="12">
        <v>2023</v>
      </c>
      <c r="C376" s="12">
        <v>5</v>
      </c>
      <c r="D376" s="12" t="s">
        <v>793</v>
      </c>
      <c r="E376" s="12">
        <v>1854</v>
      </c>
      <c r="F376" s="12" t="s">
        <v>490</v>
      </c>
      <c r="G376" s="12">
        <v>328.54794578389459</v>
      </c>
      <c r="H376" s="12">
        <v>1435.7540392638564</v>
      </c>
      <c r="I376" s="12">
        <v>3438909.8443923653</v>
      </c>
      <c r="J376" s="12"/>
      <c r="K376" s="12"/>
      <c r="L376" s="12"/>
      <c r="M376" s="12"/>
      <c r="N376" s="12"/>
      <c r="O376" s="12"/>
      <c r="P376" s="12"/>
      <c r="Q376" s="12"/>
      <c r="R376" s="12"/>
      <c r="S376" s="12">
        <v>611.08162967344765</v>
      </c>
      <c r="T376" s="12" t="s">
        <v>44</v>
      </c>
      <c r="U376" s="12"/>
      <c r="V376" s="12" t="s">
        <v>109</v>
      </c>
    </row>
    <row r="377" spans="1:22" ht="15.75" customHeight="1">
      <c r="A377" s="12"/>
      <c r="B377" s="12">
        <v>2023</v>
      </c>
      <c r="C377" s="12">
        <v>5</v>
      </c>
      <c r="D377" s="12" t="s">
        <v>793</v>
      </c>
      <c r="E377" s="12">
        <v>1732</v>
      </c>
      <c r="F377" s="12" t="s">
        <v>491</v>
      </c>
      <c r="G377" s="12">
        <v>44.050086957612251</v>
      </c>
      <c r="H377" s="12">
        <v>13.214764253238634</v>
      </c>
      <c r="I377" s="12">
        <v>0</v>
      </c>
      <c r="J377" s="12"/>
      <c r="K377" s="12"/>
      <c r="L377" s="12"/>
      <c r="M377" s="12"/>
      <c r="N377" s="12"/>
      <c r="O377" s="12"/>
      <c r="P377" s="12"/>
      <c r="Q377" s="12"/>
      <c r="R377" s="12"/>
      <c r="S377" s="12">
        <v>72.615810335903063</v>
      </c>
      <c r="T377" s="12" t="s">
        <v>58</v>
      </c>
      <c r="U377" s="12"/>
      <c r="V377" s="12" t="s">
        <v>239</v>
      </c>
    </row>
    <row r="378" spans="1:22" ht="15.75" customHeight="1">
      <c r="A378" s="12"/>
      <c r="B378" s="12">
        <v>2023</v>
      </c>
      <c r="C378" s="12">
        <v>5</v>
      </c>
      <c r="D378" s="12" t="s">
        <v>793</v>
      </c>
      <c r="E378" s="12">
        <v>1852</v>
      </c>
      <c r="F378" s="12" t="s">
        <v>492</v>
      </c>
      <c r="G378" s="12">
        <v>48.017108253893539</v>
      </c>
      <c r="H378" s="12">
        <v>94.463552164114546</v>
      </c>
      <c r="I378" s="12">
        <v>366368.4793414778</v>
      </c>
      <c r="J378" s="12"/>
      <c r="K378" s="12"/>
      <c r="L378" s="12"/>
      <c r="M378" s="12"/>
      <c r="N378" s="12"/>
      <c r="O378" s="12"/>
      <c r="P378" s="12"/>
      <c r="Q378" s="12">
        <v>12.526999999999999</v>
      </c>
      <c r="R378" s="12"/>
      <c r="S378" s="12">
        <v>53.30814301792465</v>
      </c>
      <c r="T378" s="12" t="s">
        <v>58</v>
      </c>
      <c r="U378" s="12"/>
      <c r="V378" s="12" t="s">
        <v>241</v>
      </c>
    </row>
    <row r="379" spans="1:22" ht="15.75" customHeight="1">
      <c r="A379" s="12"/>
      <c r="B379" s="12">
        <v>2023</v>
      </c>
      <c r="C379" s="12">
        <v>5</v>
      </c>
      <c r="D379" s="12" t="s">
        <v>793</v>
      </c>
      <c r="E379" s="12">
        <v>1730</v>
      </c>
      <c r="F379" s="12" t="s">
        <v>493</v>
      </c>
      <c r="G379" s="12">
        <v>8.8129055062451567</v>
      </c>
      <c r="H379" s="12">
        <v>2.6438263226609848</v>
      </c>
      <c r="I379" s="12">
        <v>0</v>
      </c>
      <c r="J379" s="12"/>
      <c r="K379" s="12"/>
      <c r="L379" s="12"/>
      <c r="M379" s="12"/>
      <c r="N379" s="12"/>
      <c r="O379" s="12"/>
      <c r="P379" s="12"/>
      <c r="Q379" s="12"/>
      <c r="R379" s="12"/>
      <c r="S379" s="12">
        <v>33.074158544630983</v>
      </c>
      <c r="T379" s="12" t="s">
        <v>58</v>
      </c>
      <c r="U379" s="12"/>
      <c r="V379" s="12" t="s">
        <v>239</v>
      </c>
    </row>
    <row r="380" spans="1:22" ht="15.75" customHeight="1">
      <c r="A380" s="12"/>
      <c r="B380" s="12">
        <v>2023</v>
      </c>
      <c r="C380" s="12">
        <v>5</v>
      </c>
      <c r="D380" s="12" t="s">
        <v>793</v>
      </c>
      <c r="E380" s="12">
        <v>1851</v>
      </c>
      <c r="F380" s="12" t="s">
        <v>494</v>
      </c>
      <c r="G380" s="12">
        <v>2.9236057037048768</v>
      </c>
      <c r="H380" s="12">
        <v>8.4784565407441423</v>
      </c>
      <c r="I380" s="12">
        <v>3186.7302170383159</v>
      </c>
      <c r="J380" s="12"/>
      <c r="K380" s="12"/>
      <c r="L380" s="12"/>
      <c r="M380" s="12"/>
      <c r="N380" s="12"/>
      <c r="O380" s="12"/>
      <c r="P380" s="12"/>
      <c r="Q380" s="12"/>
      <c r="R380" s="12"/>
      <c r="S380" s="12">
        <v>0.28770395561718803</v>
      </c>
      <c r="T380" s="12" t="s">
        <v>70</v>
      </c>
      <c r="U380" s="12"/>
      <c r="V380" s="12" t="s">
        <v>68</v>
      </c>
    </row>
    <row r="381" spans="1:22" ht="15.75" customHeight="1">
      <c r="A381" s="12"/>
      <c r="B381" s="12">
        <v>2023</v>
      </c>
      <c r="C381" s="12">
        <v>5</v>
      </c>
      <c r="D381" s="12" t="s">
        <v>793</v>
      </c>
      <c r="E381" s="12">
        <v>1619</v>
      </c>
      <c r="F381" s="12" t="s">
        <v>495</v>
      </c>
      <c r="G381" s="12">
        <v>1.4660315660818095</v>
      </c>
      <c r="H381" s="12">
        <v>2.5069550433098682</v>
      </c>
      <c r="I381" s="12">
        <v>1539.3331443858997</v>
      </c>
      <c r="J381" s="12"/>
      <c r="K381" s="12"/>
      <c r="L381" s="12"/>
      <c r="M381" s="12"/>
      <c r="N381" s="12"/>
      <c r="O381" s="12"/>
      <c r="P381" s="12"/>
      <c r="Q381" s="12"/>
      <c r="R381" s="12"/>
      <c r="S381" s="12">
        <v>6.2908601752764675</v>
      </c>
      <c r="T381" s="12" t="s">
        <v>40</v>
      </c>
      <c r="U381" s="12"/>
      <c r="V381" s="12" t="s">
        <v>137</v>
      </c>
    </row>
    <row r="382" spans="1:22" ht="15.75" customHeight="1">
      <c r="A382" s="12"/>
      <c r="B382" s="12">
        <v>2023</v>
      </c>
      <c r="C382" s="12">
        <v>5</v>
      </c>
      <c r="D382" s="12" t="s">
        <v>793</v>
      </c>
      <c r="E382" s="12">
        <v>1738</v>
      </c>
      <c r="F382" s="12" t="s">
        <v>496</v>
      </c>
      <c r="G382" s="12">
        <v>7.5340414103622598E-3</v>
      </c>
      <c r="H382" s="12">
        <v>2.2726653841175408E-3</v>
      </c>
      <c r="I382" s="12">
        <v>0</v>
      </c>
      <c r="J382" s="12"/>
      <c r="K382" s="12"/>
      <c r="L382" s="12"/>
      <c r="M382" s="12"/>
      <c r="N382" s="12"/>
      <c r="O382" s="12"/>
      <c r="P382" s="12"/>
      <c r="Q382" s="12"/>
      <c r="R382" s="12"/>
      <c r="S382" s="12">
        <v>0.23333731144543299</v>
      </c>
      <c r="T382" s="12" t="s">
        <v>58</v>
      </c>
      <c r="U382" s="12"/>
      <c r="V382" s="12" t="s">
        <v>239</v>
      </c>
    </row>
    <row r="383" spans="1:22" ht="15.75" customHeight="1">
      <c r="A383" s="12"/>
      <c r="B383" s="12">
        <v>2023</v>
      </c>
      <c r="C383" s="12">
        <v>5</v>
      </c>
      <c r="D383" s="12" t="s">
        <v>793</v>
      </c>
      <c r="E383" s="12">
        <v>1859</v>
      </c>
      <c r="F383" s="12" t="s">
        <v>497</v>
      </c>
      <c r="G383" s="12">
        <v>8.7101448847407674</v>
      </c>
      <c r="H383" s="12">
        <v>9.5811593732148435</v>
      </c>
      <c r="I383" s="12">
        <v>147811.15869405083</v>
      </c>
      <c r="J383" s="12"/>
      <c r="K383" s="12"/>
      <c r="L383" s="12"/>
      <c r="M383" s="12"/>
      <c r="N383" s="12"/>
      <c r="O383" s="12"/>
      <c r="P383" s="12"/>
      <c r="Q383" s="12"/>
      <c r="R383" s="12"/>
      <c r="S383" s="12">
        <v>2.7314567796018308</v>
      </c>
      <c r="T383" s="12" t="s">
        <v>58</v>
      </c>
      <c r="U383" s="12"/>
      <c r="V383" s="12" t="s">
        <v>211</v>
      </c>
    </row>
    <row r="384" spans="1:22" ht="15.75" customHeight="1">
      <c r="A384" s="12"/>
      <c r="B384" s="12">
        <v>2023</v>
      </c>
      <c r="C384" s="12">
        <v>5</v>
      </c>
      <c r="D384" s="12" t="s">
        <v>793</v>
      </c>
      <c r="E384" s="12">
        <v>1979</v>
      </c>
      <c r="F384" s="12" t="s">
        <v>498</v>
      </c>
      <c r="G384" s="12">
        <v>4.1532732848471356</v>
      </c>
      <c r="H384" s="12">
        <v>14.370539193001088</v>
      </c>
      <c r="I384" s="12">
        <v>64339.870005908509</v>
      </c>
      <c r="J384" s="12"/>
      <c r="K384" s="12"/>
      <c r="L384" s="12"/>
      <c r="M384" s="12"/>
      <c r="N384" s="12"/>
      <c r="O384" s="12"/>
      <c r="P384" s="12"/>
      <c r="Q384" s="12"/>
      <c r="R384" s="12"/>
      <c r="S384" s="12">
        <v>369.24698766481725</v>
      </c>
      <c r="T384" s="12" t="s">
        <v>58</v>
      </c>
      <c r="U384" s="12"/>
      <c r="V384" s="12" t="s">
        <v>499</v>
      </c>
    </row>
    <row r="385" spans="1:22" ht="15.75" customHeight="1">
      <c r="A385" s="12"/>
      <c r="B385" s="12">
        <v>2023</v>
      </c>
      <c r="C385" s="12">
        <v>5</v>
      </c>
      <c r="D385" s="12" t="s">
        <v>793</v>
      </c>
      <c r="E385" s="12">
        <v>1858</v>
      </c>
      <c r="F385" s="12" t="s">
        <v>500</v>
      </c>
      <c r="G385" s="12">
        <v>22.448291873548897</v>
      </c>
      <c r="H385" s="12">
        <v>89.074822154242014</v>
      </c>
      <c r="I385" s="12">
        <v>67569.35853938217</v>
      </c>
      <c r="J385" s="12"/>
      <c r="K385" s="12"/>
      <c r="L385" s="12"/>
      <c r="M385" s="12"/>
      <c r="N385" s="12"/>
      <c r="O385" s="12"/>
      <c r="P385" s="12"/>
      <c r="Q385" s="12">
        <v>15.45</v>
      </c>
      <c r="R385" s="12">
        <v>15.45</v>
      </c>
      <c r="S385" s="12">
        <v>3.6062811674999216</v>
      </c>
      <c r="T385" s="12" t="s">
        <v>40</v>
      </c>
      <c r="U385" s="12"/>
      <c r="V385" s="12" t="s">
        <v>77</v>
      </c>
    </row>
    <row r="386" spans="1:22" ht="15.75" customHeight="1">
      <c r="A386" s="12"/>
      <c r="B386" s="12">
        <v>2023</v>
      </c>
      <c r="C386" s="12">
        <v>5</v>
      </c>
      <c r="D386" s="12" t="s">
        <v>793</v>
      </c>
      <c r="E386" s="12">
        <v>1978</v>
      </c>
      <c r="F386" s="12" t="s">
        <v>501</v>
      </c>
      <c r="G386" s="12">
        <v>1.8431425160242976</v>
      </c>
      <c r="H386" s="12">
        <v>7.3538389409668623</v>
      </c>
      <c r="I386" s="12">
        <v>2623.6077280261325</v>
      </c>
      <c r="J386" s="12"/>
      <c r="K386" s="12"/>
      <c r="L386" s="12"/>
      <c r="M386" s="12"/>
      <c r="N386" s="12"/>
      <c r="O386" s="12"/>
      <c r="P386" s="12"/>
      <c r="Q386" s="12"/>
      <c r="R386" s="12"/>
      <c r="S386" s="12">
        <v>2.1024690149922676</v>
      </c>
      <c r="T386" s="12" t="s">
        <v>70</v>
      </c>
      <c r="U386" s="12"/>
      <c r="V386" s="12" t="s">
        <v>86</v>
      </c>
    </row>
    <row r="387" spans="1:22" ht="15.75" customHeight="1">
      <c r="A387" s="12"/>
      <c r="B387" s="12">
        <v>2023</v>
      </c>
      <c r="C387" s="12">
        <v>5</v>
      </c>
      <c r="D387" s="12" t="s">
        <v>793</v>
      </c>
      <c r="E387" s="12">
        <v>1736</v>
      </c>
      <c r="F387" s="12" t="s">
        <v>502</v>
      </c>
      <c r="G387" s="12">
        <v>2.6535693444629083E-2</v>
      </c>
      <c r="H387" s="12">
        <v>8.1648287521935634E-3</v>
      </c>
      <c r="I387" s="12">
        <v>0</v>
      </c>
      <c r="J387" s="12"/>
      <c r="K387" s="12"/>
      <c r="L387" s="12"/>
      <c r="M387" s="12"/>
      <c r="N387" s="12"/>
      <c r="O387" s="12"/>
      <c r="P387" s="12"/>
      <c r="Q387" s="12"/>
      <c r="R387" s="12"/>
      <c r="S387" s="12">
        <v>2.4873744585569433E-2</v>
      </c>
      <c r="T387" s="12" t="s">
        <v>58</v>
      </c>
      <c r="U387" s="12"/>
      <c r="V387" s="12" t="s">
        <v>239</v>
      </c>
    </row>
    <row r="388" spans="1:22" ht="15.75" customHeight="1">
      <c r="A388" s="12"/>
      <c r="B388" s="12">
        <v>2023</v>
      </c>
      <c r="C388" s="12">
        <v>5</v>
      </c>
      <c r="D388" s="12" t="s">
        <v>793</v>
      </c>
      <c r="E388" s="12">
        <v>1857</v>
      </c>
      <c r="F388" s="12" t="s">
        <v>503</v>
      </c>
      <c r="G388" s="12">
        <v>2.5737239777512298E-3</v>
      </c>
      <c r="H388" s="12">
        <v>1.1324385502105411E-3</v>
      </c>
      <c r="I388" s="12">
        <v>4.1436956041794799</v>
      </c>
      <c r="J388" s="12"/>
      <c r="K388" s="12"/>
      <c r="L388" s="12"/>
      <c r="M388" s="12"/>
      <c r="N388" s="12"/>
      <c r="O388" s="12"/>
      <c r="P388" s="12"/>
      <c r="Q388" s="12"/>
      <c r="R388" s="12"/>
      <c r="S388" s="12">
        <v>0.30942107343561148</v>
      </c>
      <c r="T388" s="12" t="s">
        <v>44</v>
      </c>
      <c r="U388" s="12"/>
      <c r="V388" s="12" t="s">
        <v>51</v>
      </c>
    </row>
    <row r="389" spans="1:22" ht="15.75" customHeight="1">
      <c r="A389" s="12"/>
      <c r="B389" s="12">
        <v>2023</v>
      </c>
      <c r="C389" s="12">
        <v>5</v>
      </c>
      <c r="D389" s="12" t="s">
        <v>793</v>
      </c>
      <c r="E389" s="12">
        <v>1735</v>
      </c>
      <c r="F389" s="12" t="s">
        <v>504</v>
      </c>
      <c r="G389" s="12">
        <v>0.49187335120143177</v>
      </c>
      <c r="H389" s="12">
        <v>0.14772433979976995</v>
      </c>
      <c r="I389" s="12">
        <v>0</v>
      </c>
      <c r="J389" s="12"/>
      <c r="K389" s="12"/>
      <c r="L389" s="12"/>
      <c r="M389" s="12"/>
      <c r="N389" s="12"/>
      <c r="O389" s="12"/>
      <c r="P389" s="12"/>
      <c r="Q389" s="12"/>
      <c r="R389" s="12"/>
      <c r="S389" s="12">
        <v>1.3214649825646927</v>
      </c>
      <c r="T389" s="12" t="s">
        <v>58</v>
      </c>
      <c r="U389" s="12"/>
      <c r="V389" s="12" t="s">
        <v>239</v>
      </c>
    </row>
    <row r="390" spans="1:22" ht="15.75" customHeight="1">
      <c r="A390" s="12"/>
      <c r="B390" s="12">
        <v>2023</v>
      </c>
      <c r="C390" s="12">
        <v>5</v>
      </c>
      <c r="D390" s="12" t="s">
        <v>793</v>
      </c>
      <c r="E390" s="12">
        <v>1503</v>
      </c>
      <c r="F390" s="12" t="s">
        <v>505</v>
      </c>
      <c r="G390" s="12">
        <v>11.661727763859396</v>
      </c>
      <c r="H390" s="12">
        <v>3.4986075850436547</v>
      </c>
      <c r="I390" s="12">
        <v>23323.509527529721</v>
      </c>
      <c r="J390" s="12"/>
      <c r="K390" s="12"/>
      <c r="L390" s="12"/>
      <c r="M390" s="12"/>
      <c r="N390" s="12"/>
      <c r="O390" s="12"/>
      <c r="P390" s="12"/>
      <c r="Q390" s="12"/>
      <c r="R390" s="12"/>
      <c r="S390" s="12">
        <v>11.295385776669264</v>
      </c>
      <c r="T390" s="12" t="s">
        <v>58</v>
      </c>
      <c r="U390" s="12"/>
      <c r="V390" s="12" t="s">
        <v>180</v>
      </c>
    </row>
    <row r="391" spans="1:22" ht="15.75" customHeight="1">
      <c r="A391" s="12"/>
      <c r="B391" s="12">
        <v>2023</v>
      </c>
      <c r="C391" s="12">
        <v>5</v>
      </c>
      <c r="D391" s="12" t="s">
        <v>793</v>
      </c>
      <c r="E391" s="12">
        <v>1623</v>
      </c>
      <c r="F391" s="12" t="s">
        <v>506</v>
      </c>
      <c r="G391" s="12">
        <v>114.03418503062844</v>
      </c>
      <c r="H391" s="12">
        <v>239.47069612589434</v>
      </c>
      <c r="I391" s="12">
        <v>953322.74259430845</v>
      </c>
      <c r="J391" s="12"/>
      <c r="K391" s="12"/>
      <c r="L391" s="12"/>
      <c r="M391" s="12"/>
      <c r="N391" s="12"/>
      <c r="O391" s="12"/>
      <c r="P391" s="12"/>
      <c r="Q391" s="12"/>
      <c r="R391" s="12"/>
      <c r="S391" s="12">
        <v>786.36931590559573</v>
      </c>
      <c r="T391" s="12" t="s">
        <v>58</v>
      </c>
      <c r="U391" s="12"/>
      <c r="V391" s="12" t="s">
        <v>77</v>
      </c>
    </row>
    <row r="392" spans="1:22" ht="15.75" customHeight="1">
      <c r="A392" s="12"/>
      <c r="B392" s="12">
        <v>2023</v>
      </c>
      <c r="C392" s="12">
        <v>5</v>
      </c>
      <c r="D392" s="12" t="s">
        <v>793</v>
      </c>
      <c r="E392" s="12">
        <v>1502</v>
      </c>
      <c r="F392" s="12" t="s">
        <v>507</v>
      </c>
      <c r="G392" s="12">
        <v>13.239751349469627</v>
      </c>
      <c r="H392" s="12">
        <v>20.389217078183229</v>
      </c>
      <c r="I392" s="12">
        <v>0</v>
      </c>
      <c r="J392" s="12"/>
      <c r="K392" s="12"/>
      <c r="L392" s="12"/>
      <c r="M392" s="12"/>
      <c r="N392" s="12"/>
      <c r="O392" s="12"/>
      <c r="P392" s="12"/>
      <c r="Q392" s="12"/>
      <c r="R392" s="12"/>
      <c r="S392" s="12">
        <v>8.6162742305171314</v>
      </c>
      <c r="T392" s="12" t="s">
        <v>70</v>
      </c>
      <c r="U392" s="12"/>
      <c r="V392" s="12" t="s">
        <v>49</v>
      </c>
    </row>
    <row r="393" spans="1:22" ht="15.75" customHeight="1">
      <c r="A393" s="12"/>
      <c r="B393" s="12">
        <v>2023</v>
      </c>
      <c r="C393" s="12">
        <v>5</v>
      </c>
      <c r="D393" s="12" t="s">
        <v>793</v>
      </c>
      <c r="E393" s="12">
        <v>1986</v>
      </c>
      <c r="F393" s="12" t="s">
        <v>508</v>
      </c>
      <c r="G393" s="12">
        <v>0.10282103195764949</v>
      </c>
      <c r="H393" s="12">
        <v>0.44941359384822632</v>
      </c>
      <c r="I393" s="12">
        <v>1519.6335881358514</v>
      </c>
      <c r="J393" s="12"/>
      <c r="K393" s="12"/>
      <c r="L393" s="12"/>
      <c r="M393" s="12"/>
      <c r="N393" s="12"/>
      <c r="O393" s="12"/>
      <c r="P393" s="12"/>
      <c r="Q393" s="12"/>
      <c r="R393" s="12"/>
      <c r="S393" s="12">
        <v>1.0485883253921255</v>
      </c>
      <c r="T393" s="12" t="s">
        <v>40</v>
      </c>
      <c r="U393" s="12" t="s">
        <v>41</v>
      </c>
      <c r="V393" s="12" t="s">
        <v>51</v>
      </c>
    </row>
    <row r="394" spans="1:22" ht="15.75" customHeight="1">
      <c r="A394" s="12"/>
      <c r="B394" s="12">
        <v>2023</v>
      </c>
      <c r="C394" s="12">
        <v>5</v>
      </c>
      <c r="D394" s="12" t="s">
        <v>793</v>
      </c>
      <c r="E394" s="12">
        <v>1743</v>
      </c>
      <c r="F394" s="12" t="s">
        <v>509</v>
      </c>
      <c r="G394" s="12">
        <v>42.093993091565856</v>
      </c>
      <c r="H394" s="12">
        <v>37.758429531715308</v>
      </c>
      <c r="I394" s="12">
        <v>0</v>
      </c>
      <c r="J394" s="12"/>
      <c r="K394" s="12"/>
      <c r="L394" s="12"/>
      <c r="M394" s="12"/>
      <c r="N394" s="12"/>
      <c r="O394" s="12"/>
      <c r="P394" s="12"/>
      <c r="Q394" s="12"/>
      <c r="R394" s="12"/>
      <c r="S394" s="12">
        <v>46.538173161469452</v>
      </c>
      <c r="T394" s="12" t="s">
        <v>44</v>
      </c>
      <c r="U394" s="12"/>
      <c r="V394" s="12" t="s">
        <v>239</v>
      </c>
    </row>
    <row r="395" spans="1:22" ht="15.75" customHeight="1">
      <c r="A395" s="12"/>
      <c r="B395" s="12">
        <v>2023</v>
      </c>
      <c r="C395" s="12">
        <v>5</v>
      </c>
      <c r="D395" s="12" t="s">
        <v>793</v>
      </c>
      <c r="E395" s="12">
        <v>1864</v>
      </c>
      <c r="F395" s="12" t="s">
        <v>510</v>
      </c>
      <c r="G395" s="12">
        <v>2209.3894162642118</v>
      </c>
      <c r="H395" s="12">
        <v>9721.314027406228</v>
      </c>
      <c r="I395" s="12">
        <v>10074816.245128483</v>
      </c>
      <c r="J395" s="12"/>
      <c r="K395" s="12"/>
      <c r="L395" s="12"/>
      <c r="M395" s="12"/>
      <c r="N395" s="12"/>
      <c r="O395" s="12"/>
      <c r="P395" s="12"/>
      <c r="Q395" s="12"/>
      <c r="R395" s="12"/>
      <c r="S395" s="12">
        <v>23446.370248548759</v>
      </c>
      <c r="T395" s="12" t="s">
        <v>44</v>
      </c>
      <c r="U395" s="12"/>
      <c r="V395" s="12" t="s">
        <v>119</v>
      </c>
    </row>
    <row r="396" spans="1:22" ht="15.75" customHeight="1">
      <c r="A396" s="12"/>
      <c r="B396" s="12">
        <v>2023</v>
      </c>
      <c r="C396" s="12">
        <v>5</v>
      </c>
      <c r="D396" s="12" t="s">
        <v>793</v>
      </c>
      <c r="E396" s="12">
        <v>1862</v>
      </c>
      <c r="F396" s="12" t="s">
        <v>511</v>
      </c>
      <c r="G396" s="12">
        <v>7.3864713077955546</v>
      </c>
      <c r="H396" s="12">
        <v>10.119528069890977</v>
      </c>
      <c r="I396" s="12">
        <v>1237.0371556517898</v>
      </c>
      <c r="J396" s="12"/>
      <c r="K396" s="12"/>
      <c r="L396" s="12"/>
      <c r="M396" s="12"/>
      <c r="N396" s="12"/>
      <c r="O396" s="12"/>
      <c r="P396" s="12"/>
      <c r="Q396" s="12"/>
      <c r="R396" s="12"/>
      <c r="S396" s="12">
        <v>8.4415267247385675</v>
      </c>
      <c r="T396" s="12" t="s">
        <v>55</v>
      </c>
      <c r="U396" s="12"/>
      <c r="V396" s="12" t="s">
        <v>68</v>
      </c>
    </row>
    <row r="397" spans="1:22" ht="15.75" customHeight="1">
      <c r="A397" s="12"/>
      <c r="B397" s="12">
        <v>2023</v>
      </c>
      <c r="C397" s="12">
        <v>5</v>
      </c>
      <c r="D397" s="12" t="s">
        <v>793</v>
      </c>
      <c r="E397" s="12">
        <v>1741</v>
      </c>
      <c r="F397" s="12" t="s">
        <v>512</v>
      </c>
      <c r="G397" s="12">
        <v>7.4291002445045189</v>
      </c>
      <c r="H397" s="12">
        <v>2.2287109690228024</v>
      </c>
      <c r="I397" s="12">
        <v>0</v>
      </c>
      <c r="J397" s="12"/>
      <c r="K397" s="12"/>
      <c r="L397" s="12"/>
      <c r="M397" s="12"/>
      <c r="N397" s="12"/>
      <c r="O397" s="12"/>
      <c r="P397" s="12"/>
      <c r="Q397" s="12"/>
      <c r="R397" s="12"/>
      <c r="S397" s="12">
        <v>46.253173879087136</v>
      </c>
      <c r="T397" s="12" t="s">
        <v>58</v>
      </c>
      <c r="U397" s="12"/>
      <c r="V397" s="12" t="s">
        <v>239</v>
      </c>
    </row>
    <row r="398" spans="1:22" ht="15.75" customHeight="1">
      <c r="A398" s="12"/>
      <c r="B398" s="12">
        <v>2023</v>
      </c>
      <c r="C398" s="12">
        <v>5</v>
      </c>
      <c r="D398" s="12" t="s">
        <v>793</v>
      </c>
      <c r="E398" s="12">
        <v>1983</v>
      </c>
      <c r="F398" s="12" t="s">
        <v>513</v>
      </c>
      <c r="G398" s="12">
        <v>7.5673970686414649E-3</v>
      </c>
      <c r="H398" s="12">
        <v>5.7407839831073179E-3</v>
      </c>
      <c r="I398" s="12">
        <v>105.17090162579956</v>
      </c>
      <c r="J398" s="12"/>
      <c r="K398" s="12"/>
      <c r="L398" s="12"/>
      <c r="M398" s="12"/>
      <c r="N398" s="12"/>
      <c r="O398" s="12"/>
      <c r="P398" s="12"/>
      <c r="Q398" s="12"/>
      <c r="R398" s="12"/>
      <c r="S398" s="12">
        <v>0.19410347880092288</v>
      </c>
      <c r="T398" s="12" t="s">
        <v>58</v>
      </c>
      <c r="U398" s="12" t="s">
        <v>41</v>
      </c>
      <c r="V398" s="12" t="s">
        <v>121</v>
      </c>
    </row>
    <row r="399" spans="1:22" ht="15.75" customHeight="1">
      <c r="A399" s="12"/>
      <c r="B399" s="12">
        <v>2023</v>
      </c>
      <c r="C399" s="12">
        <v>5</v>
      </c>
      <c r="D399" s="12" t="s">
        <v>793</v>
      </c>
      <c r="E399" s="12">
        <v>1982</v>
      </c>
      <c r="F399" s="12" t="s">
        <v>514</v>
      </c>
      <c r="G399" s="12">
        <v>67.119545476852807</v>
      </c>
      <c r="H399" s="12">
        <v>81.88599341992547</v>
      </c>
      <c r="I399" s="12">
        <v>909469.84121135552</v>
      </c>
      <c r="J399" s="12"/>
      <c r="K399" s="12"/>
      <c r="L399" s="12"/>
      <c r="M399" s="12"/>
      <c r="N399" s="12"/>
      <c r="O399" s="12"/>
      <c r="P399" s="12"/>
      <c r="Q399" s="12"/>
      <c r="R399" s="12"/>
      <c r="S399" s="12">
        <v>797.63620455864702</v>
      </c>
      <c r="T399" s="12" t="s">
        <v>58</v>
      </c>
      <c r="U399" s="12"/>
      <c r="V399" s="12" t="s">
        <v>121</v>
      </c>
    </row>
    <row r="400" spans="1:22" ht="15.75" customHeight="1">
      <c r="A400" s="12"/>
      <c r="B400" s="12">
        <v>2023</v>
      </c>
      <c r="C400" s="12">
        <v>5</v>
      </c>
      <c r="D400" s="12" t="s">
        <v>793</v>
      </c>
      <c r="E400" s="12">
        <v>1861</v>
      </c>
      <c r="F400" s="12" t="s">
        <v>515</v>
      </c>
      <c r="G400" s="12">
        <v>3.0846059958587437</v>
      </c>
      <c r="H400" s="12">
        <v>9.4686935774893293</v>
      </c>
      <c r="I400" s="12">
        <v>0</v>
      </c>
      <c r="J400" s="12"/>
      <c r="K400" s="12"/>
      <c r="L400" s="12"/>
      <c r="M400" s="12"/>
      <c r="N400" s="12"/>
      <c r="O400" s="12"/>
      <c r="P400" s="12"/>
      <c r="Q400" s="12"/>
      <c r="R400" s="12"/>
      <c r="S400" s="12">
        <v>0.92365386612197475</v>
      </c>
      <c r="T400" s="12" t="s">
        <v>55</v>
      </c>
      <c r="U400" s="12"/>
      <c r="V400" s="12" t="s">
        <v>239</v>
      </c>
    </row>
    <row r="401" spans="1:22" ht="15.75" customHeight="1">
      <c r="A401" s="12"/>
      <c r="B401" s="12">
        <v>2023</v>
      </c>
      <c r="C401" s="12">
        <v>5</v>
      </c>
      <c r="D401" s="12" t="s">
        <v>793</v>
      </c>
      <c r="E401" s="12">
        <v>1740</v>
      </c>
      <c r="F401" s="12" t="s">
        <v>516</v>
      </c>
      <c r="G401" s="12">
        <v>3.3205579818427395</v>
      </c>
      <c r="H401" s="12">
        <v>0.99604438814490026</v>
      </c>
      <c r="I401" s="12">
        <v>0</v>
      </c>
      <c r="J401" s="12"/>
      <c r="K401" s="12"/>
      <c r="L401" s="12"/>
      <c r="M401" s="12"/>
      <c r="N401" s="12"/>
      <c r="O401" s="12"/>
      <c r="P401" s="12"/>
      <c r="Q401" s="12"/>
      <c r="R401" s="12"/>
      <c r="S401" s="12">
        <v>13.592261081882304</v>
      </c>
      <c r="T401" s="12" t="s">
        <v>58</v>
      </c>
      <c r="U401" s="12"/>
      <c r="V401" s="12" t="s">
        <v>239</v>
      </c>
    </row>
    <row r="402" spans="1:22" ht="15.75" customHeight="1">
      <c r="A402" s="12"/>
      <c r="B402" s="12">
        <v>2023</v>
      </c>
      <c r="C402" s="12">
        <v>5</v>
      </c>
      <c r="D402" s="12" t="s">
        <v>793</v>
      </c>
      <c r="E402" s="12">
        <v>1860</v>
      </c>
      <c r="F402" s="12" t="s">
        <v>517</v>
      </c>
      <c r="G402" s="12">
        <v>762.05588908291679</v>
      </c>
      <c r="H402" s="12">
        <v>2552.8874494638221</v>
      </c>
      <c r="I402" s="12">
        <v>2743895.3135287073</v>
      </c>
      <c r="J402" s="12"/>
      <c r="K402" s="12"/>
      <c r="L402" s="12"/>
      <c r="M402" s="12"/>
      <c r="N402" s="12"/>
      <c r="O402" s="12"/>
      <c r="P402" s="12"/>
      <c r="Q402" s="12"/>
      <c r="R402" s="12"/>
      <c r="S402" s="12">
        <v>643.96892081835767</v>
      </c>
      <c r="T402" s="12" t="s">
        <v>44</v>
      </c>
      <c r="U402" s="12"/>
      <c r="V402" s="12" t="s">
        <v>77</v>
      </c>
    </row>
    <row r="403" spans="1:22" ht="15.75" customHeight="1">
      <c r="A403" s="12"/>
      <c r="B403" s="12">
        <v>2023</v>
      </c>
      <c r="C403" s="12">
        <v>5</v>
      </c>
      <c r="D403" s="12" t="s">
        <v>793</v>
      </c>
      <c r="E403" s="12">
        <v>1869</v>
      </c>
      <c r="F403" s="12" t="s">
        <v>518</v>
      </c>
      <c r="G403" s="12">
        <v>37.998981273896774</v>
      </c>
      <c r="H403" s="12">
        <v>61.618899623658919</v>
      </c>
      <c r="I403" s="12">
        <v>38182.445323688989</v>
      </c>
      <c r="J403" s="12"/>
      <c r="K403" s="12"/>
      <c r="L403" s="12"/>
      <c r="M403" s="12"/>
      <c r="N403" s="12"/>
      <c r="O403" s="12"/>
      <c r="P403" s="12"/>
      <c r="Q403" s="12"/>
      <c r="R403" s="12"/>
      <c r="S403" s="12">
        <v>27.857818847502774</v>
      </c>
      <c r="T403" s="12" t="s">
        <v>55</v>
      </c>
      <c r="U403" s="12"/>
      <c r="V403" s="12" t="s">
        <v>86</v>
      </c>
    </row>
    <row r="404" spans="1:22" ht="15.75" customHeight="1">
      <c r="A404" s="12"/>
      <c r="B404" s="12">
        <v>2023</v>
      </c>
      <c r="C404" s="12">
        <v>5</v>
      </c>
      <c r="D404" s="12" t="s">
        <v>793</v>
      </c>
      <c r="E404" s="12">
        <v>1506</v>
      </c>
      <c r="F404" s="12" t="s">
        <v>519</v>
      </c>
      <c r="G404" s="12">
        <v>253.93525893345486</v>
      </c>
      <c r="H404" s="12">
        <v>145.25060168099111</v>
      </c>
      <c r="I404" s="12">
        <v>411375.11947219685</v>
      </c>
      <c r="J404" s="12"/>
      <c r="K404" s="12"/>
      <c r="L404" s="12"/>
      <c r="M404" s="12"/>
      <c r="N404" s="12"/>
      <c r="O404" s="12"/>
      <c r="P404" s="12"/>
      <c r="Q404" s="12"/>
      <c r="R404" s="12"/>
      <c r="S404" s="12">
        <v>140.16486201919616</v>
      </c>
      <c r="T404" s="12" t="s">
        <v>44</v>
      </c>
      <c r="U404" s="12"/>
      <c r="V404" s="12" t="s">
        <v>49</v>
      </c>
    </row>
    <row r="405" spans="1:22" ht="15.75" customHeight="1">
      <c r="A405" s="12"/>
      <c r="B405" s="12">
        <v>2023</v>
      </c>
      <c r="C405" s="12">
        <v>5</v>
      </c>
      <c r="D405" s="12" t="s">
        <v>793</v>
      </c>
      <c r="E405" s="12">
        <v>1504</v>
      </c>
      <c r="F405" s="12" t="s">
        <v>520</v>
      </c>
      <c r="G405" s="12">
        <v>5.3842488161389452</v>
      </c>
      <c r="H405" s="12">
        <v>1.0950397930120421</v>
      </c>
      <c r="I405" s="12">
        <v>10983.867584923448</v>
      </c>
      <c r="J405" s="12"/>
      <c r="K405" s="12"/>
      <c r="L405" s="12"/>
      <c r="M405" s="12"/>
      <c r="N405" s="12"/>
      <c r="O405" s="12"/>
      <c r="P405" s="12"/>
      <c r="Q405" s="12">
        <v>0.376</v>
      </c>
      <c r="R405" s="12"/>
      <c r="S405" s="12">
        <v>1.9323168188945008</v>
      </c>
      <c r="T405" s="12" t="s">
        <v>58</v>
      </c>
      <c r="U405" s="12"/>
      <c r="V405" s="12" t="s">
        <v>125</v>
      </c>
    </row>
    <row r="406" spans="1:22" ht="15.75" customHeight="1">
      <c r="A406" s="12"/>
      <c r="B406" s="12">
        <v>2023</v>
      </c>
      <c r="C406" s="12">
        <v>5</v>
      </c>
      <c r="D406" s="12" t="s">
        <v>793</v>
      </c>
      <c r="E406" s="12">
        <v>1746</v>
      </c>
      <c r="F406" s="12" t="s">
        <v>521</v>
      </c>
      <c r="G406" s="12">
        <v>12.932360576255888</v>
      </c>
      <c r="H406" s="12">
        <v>3.8796415924478591</v>
      </c>
      <c r="I406" s="12">
        <v>0</v>
      </c>
      <c r="J406" s="12"/>
      <c r="K406" s="12"/>
      <c r="L406" s="12"/>
      <c r="M406" s="12"/>
      <c r="N406" s="12"/>
      <c r="O406" s="12"/>
      <c r="P406" s="12"/>
      <c r="Q406" s="12"/>
      <c r="R406" s="12"/>
      <c r="S406" s="12">
        <v>81.231286858394128</v>
      </c>
      <c r="T406" s="12" t="s">
        <v>58</v>
      </c>
      <c r="U406" s="12"/>
      <c r="V406" s="12" t="s">
        <v>239</v>
      </c>
    </row>
    <row r="407" spans="1:22" ht="15.75" customHeight="1">
      <c r="A407" s="12"/>
      <c r="B407" s="12">
        <v>2023</v>
      </c>
      <c r="C407" s="12">
        <v>5</v>
      </c>
      <c r="D407" s="12" t="s">
        <v>793</v>
      </c>
      <c r="E407" s="12">
        <v>1867</v>
      </c>
      <c r="F407" s="12" t="s">
        <v>522</v>
      </c>
      <c r="G407" s="12">
        <v>598.66518262337138</v>
      </c>
      <c r="H407" s="12">
        <v>395.11902053142506</v>
      </c>
      <c r="I407" s="12">
        <v>2753859.8400675082</v>
      </c>
      <c r="J407" s="12"/>
      <c r="K407" s="12"/>
      <c r="L407" s="12"/>
      <c r="M407" s="12"/>
      <c r="N407" s="12"/>
      <c r="O407" s="12"/>
      <c r="P407" s="12"/>
      <c r="Q407" s="12"/>
      <c r="R407" s="12"/>
      <c r="S407" s="12">
        <v>104.73124117836669</v>
      </c>
      <c r="T407" s="12" t="s">
        <v>58</v>
      </c>
      <c r="U407" s="12"/>
      <c r="V407" s="12" t="s">
        <v>222</v>
      </c>
    </row>
    <row r="408" spans="1:22" ht="15.75" customHeight="1">
      <c r="A408" s="12"/>
      <c r="B408" s="12">
        <v>2023</v>
      </c>
      <c r="C408" s="12">
        <v>5</v>
      </c>
      <c r="D408" s="12" t="s">
        <v>793</v>
      </c>
      <c r="E408" s="12">
        <v>1880</v>
      </c>
      <c r="F408" s="12" t="s">
        <v>523</v>
      </c>
      <c r="G408" s="12">
        <v>2.7768112000707306</v>
      </c>
      <c r="H408" s="12">
        <v>3.2207700910452965</v>
      </c>
      <c r="I408" s="12">
        <v>7275.0040621793505</v>
      </c>
      <c r="J408" s="12"/>
      <c r="K408" s="12"/>
      <c r="L408" s="12"/>
      <c r="M408" s="12"/>
      <c r="N408" s="12"/>
      <c r="O408" s="12"/>
      <c r="P408" s="12"/>
      <c r="Q408" s="12"/>
      <c r="R408" s="12"/>
      <c r="S408" s="12">
        <v>1.0625535363475338</v>
      </c>
      <c r="T408" s="12" t="s">
        <v>40</v>
      </c>
      <c r="U408" s="12"/>
      <c r="V408" s="12" t="s">
        <v>86</v>
      </c>
    </row>
    <row r="409" spans="1:22" ht="15.75" customHeight="1">
      <c r="A409" s="12"/>
      <c r="B409" s="12">
        <v>2023</v>
      </c>
      <c r="C409" s="12">
        <v>5</v>
      </c>
      <c r="D409" s="12" t="s">
        <v>793</v>
      </c>
      <c r="E409" s="12">
        <v>1635</v>
      </c>
      <c r="F409" s="12" t="s">
        <v>524</v>
      </c>
      <c r="G409" s="12">
        <v>0</v>
      </c>
      <c r="H409" s="12">
        <v>0</v>
      </c>
      <c r="I409" s="12">
        <v>0</v>
      </c>
      <c r="J409" s="12"/>
      <c r="K409" s="12"/>
      <c r="L409" s="12"/>
      <c r="M409" s="12"/>
      <c r="N409" s="12"/>
      <c r="O409" s="12"/>
      <c r="P409" s="12"/>
      <c r="Q409" s="12"/>
      <c r="R409" s="12"/>
      <c r="S409" s="12" t="e">
        <v>#VALUE!</v>
      </c>
      <c r="T409" s="12" t="s">
        <v>41</v>
      </c>
      <c r="U409" s="12" t="s">
        <v>41</v>
      </c>
      <c r="V409" s="12" t="s">
        <v>113</v>
      </c>
    </row>
    <row r="410" spans="1:22" ht="15.75" customHeight="1">
      <c r="A410" s="12"/>
      <c r="B410" s="12">
        <v>2023</v>
      </c>
      <c r="C410" s="12">
        <v>5</v>
      </c>
      <c r="D410" s="12" t="s">
        <v>793</v>
      </c>
      <c r="E410" s="12">
        <v>1756</v>
      </c>
      <c r="F410" s="12" t="s">
        <v>525</v>
      </c>
      <c r="G410" s="12">
        <v>7.861486069854498E-2</v>
      </c>
      <c r="H410" s="12">
        <v>8.6476346768399492E-2</v>
      </c>
      <c r="I410" s="12">
        <v>911.93238410312176</v>
      </c>
      <c r="J410" s="12"/>
      <c r="K410" s="12"/>
      <c r="L410" s="12"/>
      <c r="M410" s="12"/>
      <c r="N410" s="12"/>
      <c r="O410" s="12"/>
      <c r="P410" s="12"/>
      <c r="Q410" s="12"/>
      <c r="R410" s="12"/>
      <c r="S410" s="12">
        <v>2.1859315661692746</v>
      </c>
      <c r="T410" s="12" t="s">
        <v>58</v>
      </c>
      <c r="U410" s="12"/>
      <c r="V410" s="12" t="s">
        <v>211</v>
      </c>
    </row>
    <row r="411" spans="1:22" ht="15.75" customHeight="1">
      <c r="A411" s="12"/>
      <c r="B411" s="12">
        <v>2023</v>
      </c>
      <c r="C411" s="12">
        <v>5</v>
      </c>
      <c r="D411" s="12" t="s">
        <v>793</v>
      </c>
      <c r="E411" s="12">
        <v>1755</v>
      </c>
      <c r="F411" s="12" t="s">
        <v>526</v>
      </c>
      <c r="G411" s="12">
        <v>6.6672923193060507</v>
      </c>
      <c r="H411" s="12">
        <v>32.882301774892959</v>
      </c>
      <c r="I411" s="12">
        <v>79276.114846935539</v>
      </c>
      <c r="J411" s="12"/>
      <c r="K411" s="12"/>
      <c r="L411" s="12"/>
      <c r="M411" s="12"/>
      <c r="N411" s="12"/>
      <c r="O411" s="12"/>
      <c r="P411" s="12"/>
      <c r="Q411" s="12">
        <v>4.2000000000000003E-2</v>
      </c>
      <c r="R411" s="12"/>
      <c r="S411" s="12">
        <v>29.741125318534138</v>
      </c>
      <c r="T411" s="12" t="s">
        <v>40</v>
      </c>
      <c r="U411" s="12"/>
      <c r="V411" s="12" t="s">
        <v>239</v>
      </c>
    </row>
    <row r="412" spans="1:22" ht="15.75" customHeight="1">
      <c r="A412" s="12"/>
      <c r="B412" s="12">
        <v>2023</v>
      </c>
      <c r="C412" s="12">
        <v>5</v>
      </c>
      <c r="D412" s="12" t="s">
        <v>793</v>
      </c>
      <c r="E412" s="12">
        <v>1997</v>
      </c>
      <c r="F412" s="12" t="s">
        <v>527</v>
      </c>
      <c r="G412" s="12">
        <v>4.7981289988906752</v>
      </c>
      <c r="H412" s="12">
        <v>10.075967734286223</v>
      </c>
      <c r="I412" s="12">
        <v>75734.800336631961</v>
      </c>
      <c r="J412" s="12"/>
      <c r="K412" s="12"/>
      <c r="L412" s="12"/>
      <c r="M412" s="12"/>
      <c r="N412" s="12"/>
      <c r="O412" s="12"/>
      <c r="P412" s="12"/>
      <c r="Q412" s="12"/>
      <c r="R412" s="12"/>
      <c r="S412" s="12">
        <v>51.558281088895328</v>
      </c>
      <c r="T412" s="12" t="s">
        <v>58</v>
      </c>
      <c r="U412" s="12"/>
      <c r="V412" s="12" t="s">
        <v>333</v>
      </c>
    </row>
    <row r="413" spans="1:22" ht="15.75" customHeight="1">
      <c r="A413" s="12"/>
      <c r="B413" s="12">
        <v>2023</v>
      </c>
      <c r="C413" s="12">
        <v>5</v>
      </c>
      <c r="D413" s="12" t="s">
        <v>793</v>
      </c>
      <c r="E413" s="12">
        <v>1633</v>
      </c>
      <c r="F413" s="12" t="s">
        <v>528</v>
      </c>
      <c r="G413" s="12">
        <v>23.219823139756148</v>
      </c>
      <c r="H413" s="12">
        <v>1041.87345295301</v>
      </c>
      <c r="I413" s="12">
        <v>101470.62712073435</v>
      </c>
      <c r="J413" s="12"/>
      <c r="K413" s="12"/>
      <c r="L413" s="12"/>
      <c r="M413" s="12"/>
      <c r="N413" s="12"/>
      <c r="O413" s="12"/>
      <c r="P413" s="12"/>
      <c r="Q413" s="12"/>
      <c r="R413" s="12"/>
      <c r="S413" s="12">
        <v>3885.461991861865</v>
      </c>
      <c r="T413" s="12" t="s">
        <v>70</v>
      </c>
      <c r="U413" s="12"/>
      <c r="V413" s="12" t="s">
        <v>529</v>
      </c>
    </row>
    <row r="414" spans="1:22" ht="15.75" customHeight="1">
      <c r="A414" s="12"/>
      <c r="B414" s="12">
        <v>2023</v>
      </c>
      <c r="C414" s="12">
        <v>5</v>
      </c>
      <c r="D414" s="12" t="s">
        <v>793</v>
      </c>
      <c r="E414" s="12">
        <v>1996</v>
      </c>
      <c r="F414" s="12" t="s">
        <v>530</v>
      </c>
      <c r="G414" s="12">
        <v>0.1476651168086619</v>
      </c>
      <c r="H414" s="12">
        <v>3.5275555682069228E-2</v>
      </c>
      <c r="I414" s="12">
        <v>1125.2081900820035</v>
      </c>
      <c r="J414" s="12"/>
      <c r="K414" s="12"/>
      <c r="L414" s="12"/>
      <c r="M414" s="12"/>
      <c r="N414" s="12"/>
      <c r="O414" s="12"/>
      <c r="P414" s="12"/>
      <c r="Q414" s="12"/>
      <c r="R414" s="12"/>
      <c r="S414" s="12">
        <v>0.2429194974711055</v>
      </c>
      <c r="T414" s="12" t="s">
        <v>58</v>
      </c>
      <c r="U414" s="12"/>
      <c r="V414" s="12" t="s">
        <v>531</v>
      </c>
    </row>
    <row r="415" spans="1:22" ht="15.75" customHeight="1">
      <c r="A415" s="12"/>
      <c r="B415" s="12">
        <v>2023</v>
      </c>
      <c r="C415" s="12">
        <v>5</v>
      </c>
      <c r="D415" s="12" t="s">
        <v>793</v>
      </c>
      <c r="E415" s="12">
        <v>1874</v>
      </c>
      <c r="F415" s="12" t="s">
        <v>532</v>
      </c>
      <c r="G415" s="12">
        <v>297.62454314957125</v>
      </c>
      <c r="H415" s="12">
        <v>782.75300541166803</v>
      </c>
      <c r="I415" s="12">
        <v>9910899.9768764116</v>
      </c>
      <c r="J415" s="12"/>
      <c r="K415" s="12"/>
      <c r="L415" s="12"/>
      <c r="M415" s="12"/>
      <c r="N415" s="12"/>
      <c r="O415" s="12"/>
      <c r="P415" s="12"/>
      <c r="Q415" s="12"/>
      <c r="R415" s="12"/>
      <c r="S415" s="12">
        <v>2329.4591988408301</v>
      </c>
      <c r="T415" s="12" t="s">
        <v>58</v>
      </c>
      <c r="U415" s="12"/>
      <c r="V415" s="12" t="s">
        <v>88</v>
      </c>
    </row>
    <row r="416" spans="1:22" ht="15.75" customHeight="1">
      <c r="A416" s="12"/>
      <c r="B416" s="12">
        <v>2023</v>
      </c>
      <c r="C416" s="12">
        <v>5</v>
      </c>
      <c r="D416" s="12" t="s">
        <v>793</v>
      </c>
      <c r="E416" s="12">
        <v>1752</v>
      </c>
      <c r="F416" s="12" t="s">
        <v>533</v>
      </c>
      <c r="G416" s="12">
        <v>130.95092314463568</v>
      </c>
      <c r="H416" s="12">
        <v>284.16357785252711</v>
      </c>
      <c r="I416" s="12">
        <v>2027122.7612341465</v>
      </c>
      <c r="J416" s="12"/>
      <c r="K416" s="12"/>
      <c r="L416" s="12"/>
      <c r="M416" s="12"/>
      <c r="N416" s="12"/>
      <c r="O416" s="12"/>
      <c r="P416" s="12"/>
      <c r="Q416" s="12"/>
      <c r="R416" s="12"/>
      <c r="S416" s="12">
        <v>2648.9193809961657</v>
      </c>
      <c r="T416" s="12" t="s">
        <v>58</v>
      </c>
      <c r="U416" s="12"/>
      <c r="V416" s="12" t="s">
        <v>534</v>
      </c>
    </row>
    <row r="417" spans="1:22" ht="15.75" customHeight="1">
      <c r="A417" s="12"/>
      <c r="B417" s="12">
        <v>2023</v>
      </c>
      <c r="C417" s="12">
        <v>5</v>
      </c>
      <c r="D417" s="12" t="s">
        <v>793</v>
      </c>
      <c r="E417" s="12">
        <v>1994</v>
      </c>
      <c r="F417" s="12" t="s">
        <v>535</v>
      </c>
      <c r="G417" s="12">
        <v>0.14096335963117979</v>
      </c>
      <c r="H417" s="12">
        <v>0.57239667244176029</v>
      </c>
      <c r="I417" s="12">
        <v>5259.4624005564074</v>
      </c>
      <c r="J417" s="12"/>
      <c r="K417" s="12"/>
      <c r="L417" s="12"/>
      <c r="M417" s="12"/>
      <c r="N417" s="12"/>
      <c r="O417" s="12"/>
      <c r="P417" s="12"/>
      <c r="Q417" s="12"/>
      <c r="R417" s="12"/>
      <c r="S417" s="12">
        <v>13.205288095071854</v>
      </c>
      <c r="T417" s="12" t="s">
        <v>58</v>
      </c>
      <c r="U417" s="12"/>
      <c r="V417" s="12" t="s">
        <v>536</v>
      </c>
    </row>
    <row r="418" spans="1:22" ht="15.75" customHeight="1">
      <c r="A418" s="12"/>
      <c r="B418" s="12">
        <v>2023</v>
      </c>
      <c r="C418" s="12">
        <v>5</v>
      </c>
      <c r="D418" s="12" t="s">
        <v>793</v>
      </c>
      <c r="E418" s="12">
        <v>1873</v>
      </c>
      <c r="F418" s="12" t="s">
        <v>537</v>
      </c>
      <c r="G418" s="12">
        <v>78.808059275298987</v>
      </c>
      <c r="H418" s="12">
        <v>34.675253820574255</v>
      </c>
      <c r="I418" s="12">
        <v>47284.83556517939</v>
      </c>
      <c r="J418" s="12"/>
      <c r="K418" s="12"/>
      <c r="L418" s="12"/>
      <c r="M418" s="12"/>
      <c r="N418" s="12"/>
      <c r="O418" s="12"/>
      <c r="P418" s="12"/>
      <c r="Q418" s="12"/>
      <c r="R418" s="12"/>
      <c r="S418" s="12">
        <v>49.957491799773166</v>
      </c>
      <c r="T418" s="12" t="s">
        <v>44</v>
      </c>
      <c r="U418" s="12"/>
      <c r="V418" s="12" t="s">
        <v>64</v>
      </c>
    </row>
    <row r="419" spans="1:22" ht="15.75" customHeight="1">
      <c r="A419" s="12"/>
      <c r="B419" s="12">
        <v>2023</v>
      </c>
      <c r="C419" s="12">
        <v>5</v>
      </c>
      <c r="D419" s="12" t="s">
        <v>793</v>
      </c>
      <c r="E419" s="12">
        <v>1751</v>
      </c>
      <c r="F419" s="12" t="s">
        <v>538</v>
      </c>
      <c r="G419" s="12">
        <v>10.05483654953535</v>
      </c>
      <c r="H419" s="12">
        <v>7.9426726396848908</v>
      </c>
      <c r="I419" s="12">
        <v>119547.4824377234</v>
      </c>
      <c r="J419" s="12"/>
      <c r="K419" s="12"/>
      <c r="L419" s="12"/>
      <c r="M419" s="12"/>
      <c r="N419" s="12"/>
      <c r="O419" s="12"/>
      <c r="P419" s="12"/>
      <c r="Q419" s="12"/>
      <c r="R419" s="12"/>
      <c r="S419" s="12">
        <v>37.393832504876272</v>
      </c>
      <c r="T419" s="12" t="s">
        <v>58</v>
      </c>
      <c r="U419" s="12"/>
      <c r="V419" s="12" t="s">
        <v>211</v>
      </c>
    </row>
    <row r="420" spans="1:22" ht="15.75" customHeight="1">
      <c r="A420" s="12"/>
      <c r="B420" s="12">
        <v>2023</v>
      </c>
      <c r="C420" s="12">
        <v>5</v>
      </c>
      <c r="D420" s="12" t="s">
        <v>793</v>
      </c>
      <c r="E420" s="12">
        <v>1993</v>
      </c>
      <c r="F420" s="12" t="s">
        <v>539</v>
      </c>
      <c r="G420" s="12">
        <v>9.1422568435300619E-4</v>
      </c>
      <c r="H420" s="12">
        <v>1.8284513687060124E-3</v>
      </c>
      <c r="I420" s="12">
        <v>8.0854119524179868</v>
      </c>
      <c r="J420" s="12"/>
      <c r="K420" s="12"/>
      <c r="L420" s="12"/>
      <c r="M420" s="12"/>
      <c r="N420" s="12"/>
      <c r="O420" s="12"/>
      <c r="P420" s="12"/>
      <c r="Q420" s="12"/>
      <c r="R420" s="12"/>
      <c r="S420" s="12">
        <v>2.3478398913938836E-3</v>
      </c>
      <c r="T420" s="12" t="s">
        <v>44</v>
      </c>
      <c r="U420" s="12" t="s">
        <v>41</v>
      </c>
      <c r="V420" s="12" t="s">
        <v>232</v>
      </c>
    </row>
    <row r="421" spans="1:22" ht="15.75" customHeight="1">
      <c r="A421" s="12"/>
      <c r="B421" s="12">
        <v>2023</v>
      </c>
      <c r="C421" s="12">
        <v>5</v>
      </c>
      <c r="D421" s="12" t="s">
        <v>793</v>
      </c>
      <c r="E421" s="12">
        <v>1630</v>
      </c>
      <c r="F421" s="12" t="s">
        <v>540</v>
      </c>
      <c r="G421" s="12">
        <v>2.4522242114354702</v>
      </c>
      <c r="H421" s="12">
        <v>49.659247958595735</v>
      </c>
      <c r="I421" s="12">
        <v>13758.126238953957</v>
      </c>
      <c r="J421" s="12"/>
      <c r="K421" s="12"/>
      <c r="L421" s="12"/>
      <c r="M421" s="12"/>
      <c r="N421" s="12"/>
      <c r="O421" s="12"/>
      <c r="P421" s="12"/>
      <c r="Q421" s="12"/>
      <c r="R421" s="12"/>
      <c r="S421" s="12">
        <v>4.3757998029993299</v>
      </c>
      <c r="T421" s="12" t="s">
        <v>70</v>
      </c>
      <c r="U421" s="12" t="s">
        <v>41</v>
      </c>
      <c r="V421" s="12" t="s">
        <v>113</v>
      </c>
    </row>
    <row r="422" spans="1:22" ht="15.75" customHeight="1">
      <c r="A422" s="12"/>
      <c r="B422" s="12">
        <v>2023</v>
      </c>
      <c r="C422" s="12">
        <v>5</v>
      </c>
      <c r="D422" s="12" t="s">
        <v>793</v>
      </c>
      <c r="E422" s="12">
        <v>1750</v>
      </c>
      <c r="F422" s="12" t="s">
        <v>541</v>
      </c>
      <c r="G422" s="12">
        <v>0</v>
      </c>
      <c r="H422" s="12">
        <v>0</v>
      </c>
      <c r="I422" s="12">
        <v>0</v>
      </c>
      <c r="J422" s="12"/>
      <c r="K422" s="12"/>
      <c r="L422" s="12"/>
      <c r="M422" s="12"/>
      <c r="N422" s="12"/>
      <c r="O422" s="12"/>
      <c r="P422" s="12"/>
      <c r="Q422" s="12"/>
      <c r="R422" s="12"/>
      <c r="S422" s="12" t="e">
        <v>#VALUE!</v>
      </c>
      <c r="T422" s="12" t="s">
        <v>41</v>
      </c>
      <c r="U422" s="12"/>
      <c r="V422" s="12" t="s">
        <v>239</v>
      </c>
    </row>
    <row r="423" spans="1:22" ht="15.75" customHeight="1">
      <c r="A423" s="12"/>
      <c r="B423" s="12">
        <v>2023</v>
      </c>
      <c r="C423" s="12">
        <v>5</v>
      </c>
      <c r="D423" s="12" t="s">
        <v>793</v>
      </c>
      <c r="E423" s="12">
        <v>1870</v>
      </c>
      <c r="F423" s="12" t="s">
        <v>542</v>
      </c>
      <c r="G423" s="12">
        <v>3.540461714279282</v>
      </c>
      <c r="H423" s="12">
        <v>1.6286773048472281</v>
      </c>
      <c r="I423" s="12">
        <v>11116.868738548408</v>
      </c>
      <c r="J423" s="12"/>
      <c r="K423" s="12"/>
      <c r="L423" s="12"/>
      <c r="M423" s="12"/>
      <c r="N423" s="12"/>
      <c r="O423" s="12"/>
      <c r="P423" s="12"/>
      <c r="Q423" s="12"/>
      <c r="R423" s="12"/>
      <c r="S423" s="12">
        <v>11.124163137957682</v>
      </c>
      <c r="T423" s="12" t="s">
        <v>58</v>
      </c>
      <c r="U423" s="12"/>
      <c r="V423" s="12" t="s">
        <v>125</v>
      </c>
    </row>
    <row r="424" spans="1:22" ht="15.75" customHeight="1">
      <c r="A424" s="12"/>
      <c r="B424" s="12">
        <v>2023</v>
      </c>
      <c r="C424" s="12">
        <v>5</v>
      </c>
      <c r="D424" s="12" t="s">
        <v>793</v>
      </c>
      <c r="E424" s="12">
        <v>1639</v>
      </c>
      <c r="F424" s="12" t="s">
        <v>543</v>
      </c>
      <c r="G424" s="12">
        <v>2975.9561349810633</v>
      </c>
      <c r="H424" s="12">
        <v>29253.645892784523</v>
      </c>
      <c r="I424" s="12">
        <v>22676783.855298027</v>
      </c>
      <c r="J424" s="12"/>
      <c r="K424" s="12"/>
      <c r="L424" s="12"/>
      <c r="M424" s="12"/>
      <c r="N424" s="12"/>
      <c r="O424" s="12"/>
      <c r="P424" s="12"/>
      <c r="Q424" s="12"/>
      <c r="R424" s="12"/>
      <c r="S424" s="12">
        <v>10617.958885430249</v>
      </c>
      <c r="T424" s="12" t="s">
        <v>40</v>
      </c>
      <c r="U424" s="12"/>
      <c r="V424" s="12" t="s">
        <v>113</v>
      </c>
    </row>
    <row r="425" spans="1:22" ht="15.75" customHeight="1">
      <c r="A425" s="12"/>
      <c r="B425" s="12">
        <v>2023</v>
      </c>
      <c r="C425" s="12">
        <v>5</v>
      </c>
      <c r="D425" s="12" t="s">
        <v>793</v>
      </c>
      <c r="E425" s="12">
        <v>1759</v>
      </c>
      <c r="F425" s="12" t="s">
        <v>544</v>
      </c>
      <c r="G425" s="12">
        <v>1492.1210708855513</v>
      </c>
      <c r="H425" s="12">
        <v>1126.5772888903664</v>
      </c>
      <c r="I425" s="12">
        <v>1924836.1814423613</v>
      </c>
      <c r="J425" s="12"/>
      <c r="K425" s="12"/>
      <c r="L425" s="12"/>
      <c r="M425" s="12"/>
      <c r="N425" s="12"/>
      <c r="O425" s="12"/>
      <c r="P425" s="12"/>
      <c r="Q425" s="12">
        <v>180.78</v>
      </c>
      <c r="R425" s="12">
        <v>180.78</v>
      </c>
      <c r="S425" s="12">
        <v>221.70759284936915</v>
      </c>
      <c r="T425" s="12" t="s">
        <v>44</v>
      </c>
      <c r="U425" s="12"/>
      <c r="V425" s="12" t="s">
        <v>64</v>
      </c>
    </row>
    <row r="426" spans="1:22" ht="15.75" customHeight="1">
      <c r="A426" s="12"/>
      <c r="B426" s="12">
        <v>2023</v>
      </c>
      <c r="C426" s="12">
        <v>5</v>
      </c>
      <c r="D426" s="12" t="s">
        <v>793</v>
      </c>
      <c r="E426" s="12">
        <v>1638</v>
      </c>
      <c r="F426" s="12" t="s">
        <v>545</v>
      </c>
      <c r="G426" s="12">
        <v>6.3358438420188887E-2</v>
      </c>
      <c r="H426" s="12">
        <v>1.1296809570319679</v>
      </c>
      <c r="I426" s="12">
        <v>274.34203835941787</v>
      </c>
      <c r="J426" s="12"/>
      <c r="K426" s="12"/>
      <c r="L426" s="12"/>
      <c r="M426" s="12"/>
      <c r="N426" s="12"/>
      <c r="O426" s="12"/>
      <c r="P426" s="12"/>
      <c r="Q426" s="12"/>
      <c r="R426" s="12"/>
      <c r="S426" s="12">
        <v>5.8431440078609134</v>
      </c>
      <c r="T426" s="12" t="s">
        <v>70</v>
      </c>
      <c r="U426" s="12" t="s">
        <v>41</v>
      </c>
      <c r="V426" s="12" t="s">
        <v>529</v>
      </c>
    </row>
    <row r="427" spans="1:22" ht="15.75" customHeight="1">
      <c r="A427" s="12"/>
      <c r="B427" s="12">
        <v>2023</v>
      </c>
      <c r="C427" s="12">
        <v>5</v>
      </c>
      <c r="D427" s="12" t="s">
        <v>793</v>
      </c>
      <c r="E427" s="12">
        <v>1637</v>
      </c>
      <c r="F427" s="12" t="s">
        <v>546</v>
      </c>
      <c r="G427" s="12">
        <v>11.352560935363348</v>
      </c>
      <c r="H427" s="12">
        <v>132.59670577214644</v>
      </c>
      <c r="I427" s="12">
        <v>107053.82555266313</v>
      </c>
      <c r="J427" s="12"/>
      <c r="K427" s="12"/>
      <c r="L427" s="12"/>
      <c r="M427" s="12"/>
      <c r="N427" s="12"/>
      <c r="O427" s="12"/>
      <c r="P427" s="12"/>
      <c r="Q427" s="12"/>
      <c r="R427" s="12"/>
      <c r="S427" s="12">
        <v>8.10854668629276</v>
      </c>
      <c r="T427" s="12" t="s">
        <v>55</v>
      </c>
      <c r="U427" s="12"/>
      <c r="V427" s="12" t="s">
        <v>547</v>
      </c>
    </row>
    <row r="428" spans="1:22" ht="15.75" customHeight="1">
      <c r="A428" s="12"/>
      <c r="B428" s="12">
        <v>2023</v>
      </c>
      <c r="C428" s="12">
        <v>5</v>
      </c>
      <c r="D428" s="12" t="s">
        <v>793</v>
      </c>
      <c r="E428" s="12">
        <v>1999</v>
      </c>
      <c r="F428" s="12" t="s">
        <v>548</v>
      </c>
      <c r="G428" s="12">
        <v>4.4377594270449841</v>
      </c>
      <c r="H428" s="12">
        <v>11.138329947863605</v>
      </c>
      <c r="I428" s="12">
        <v>81747.957665321039</v>
      </c>
      <c r="J428" s="12"/>
      <c r="K428" s="12"/>
      <c r="L428" s="12"/>
      <c r="M428" s="12"/>
      <c r="N428" s="12"/>
      <c r="O428" s="12"/>
      <c r="P428" s="12"/>
      <c r="Q428" s="12"/>
      <c r="R428" s="12"/>
      <c r="S428" s="12">
        <v>7.6681706123546052</v>
      </c>
      <c r="T428" s="12" t="s">
        <v>44</v>
      </c>
      <c r="U428" s="12"/>
      <c r="V428" s="12" t="s">
        <v>239</v>
      </c>
    </row>
    <row r="429" spans="1:22" ht="15.75" customHeight="1">
      <c r="A429" s="12"/>
      <c r="B429" s="12">
        <v>2023</v>
      </c>
      <c r="C429" s="12">
        <v>5</v>
      </c>
      <c r="D429" s="12" t="s">
        <v>793</v>
      </c>
      <c r="E429" s="12">
        <v>1757</v>
      </c>
      <c r="F429" s="12" t="s">
        <v>549</v>
      </c>
      <c r="G429" s="12">
        <v>0.3249100301899091</v>
      </c>
      <c r="H429" s="12">
        <v>0.77978407245578185</v>
      </c>
      <c r="I429" s="12">
        <v>10712.283695361302</v>
      </c>
      <c r="J429" s="12"/>
      <c r="K429" s="12"/>
      <c r="L429" s="12"/>
      <c r="M429" s="12"/>
      <c r="N429" s="12"/>
      <c r="O429" s="12"/>
      <c r="P429" s="12"/>
      <c r="Q429" s="12"/>
      <c r="R429" s="12"/>
      <c r="S429" s="12">
        <v>12.818202522750765</v>
      </c>
      <c r="T429" s="12" t="s">
        <v>58</v>
      </c>
      <c r="U429" s="12" t="s">
        <v>41</v>
      </c>
      <c r="V429" s="12" t="s">
        <v>121</v>
      </c>
    </row>
    <row r="430" spans="1:22" ht="15.75" customHeight="1">
      <c r="A430" s="12"/>
      <c r="B430" s="12">
        <v>2023</v>
      </c>
      <c r="C430" s="12">
        <v>5</v>
      </c>
      <c r="D430" s="12" t="s">
        <v>793</v>
      </c>
      <c r="E430" s="12">
        <v>1878</v>
      </c>
      <c r="F430" s="12" t="s">
        <v>550</v>
      </c>
      <c r="G430" s="12">
        <v>2.8954506395922147E-2</v>
      </c>
      <c r="H430" s="12">
        <v>1.5287979377046894E-2</v>
      </c>
      <c r="I430" s="12">
        <v>419.16859819248572</v>
      </c>
      <c r="J430" s="12"/>
      <c r="K430" s="12"/>
      <c r="L430" s="12"/>
      <c r="M430" s="12"/>
      <c r="N430" s="12"/>
      <c r="O430" s="12"/>
      <c r="P430" s="12"/>
      <c r="Q430" s="12"/>
      <c r="R430" s="12"/>
      <c r="S430" s="12">
        <v>0.51215868876083936</v>
      </c>
      <c r="T430" s="12" t="s">
        <v>58</v>
      </c>
      <c r="U430" s="12" t="s">
        <v>41</v>
      </c>
      <c r="V430" s="12" t="s">
        <v>255</v>
      </c>
    </row>
    <row r="431" spans="1:22" ht="15.75" customHeight="1">
      <c r="A431" s="12"/>
      <c r="B431" s="12">
        <v>2023</v>
      </c>
      <c r="C431" s="12">
        <v>5</v>
      </c>
      <c r="D431" s="12" t="s">
        <v>793</v>
      </c>
      <c r="E431" s="12">
        <v>1891</v>
      </c>
      <c r="F431" s="12" t="s">
        <v>551</v>
      </c>
      <c r="G431" s="12">
        <v>4.592232555208267</v>
      </c>
      <c r="H431" s="12">
        <v>3.7197083697186968</v>
      </c>
      <c r="I431" s="12">
        <v>93406.010172936163</v>
      </c>
      <c r="J431" s="12"/>
      <c r="K431" s="12"/>
      <c r="L431" s="12"/>
      <c r="M431" s="12"/>
      <c r="N431" s="12"/>
      <c r="O431" s="12"/>
      <c r="P431" s="12"/>
      <c r="Q431" s="12"/>
      <c r="R431" s="12"/>
      <c r="S431" s="12">
        <v>43.80803065347839</v>
      </c>
      <c r="T431" s="12" t="s">
        <v>58</v>
      </c>
      <c r="U431" s="12"/>
      <c r="V431" s="12" t="s">
        <v>121</v>
      </c>
    </row>
    <row r="432" spans="1:22" ht="15.75" customHeight="1">
      <c r="A432" s="12"/>
      <c r="B432" s="12">
        <v>2023</v>
      </c>
      <c r="C432" s="12">
        <v>5</v>
      </c>
      <c r="D432" s="12" t="s">
        <v>793</v>
      </c>
      <c r="E432" s="12">
        <v>1890</v>
      </c>
      <c r="F432" s="12" t="s">
        <v>552</v>
      </c>
      <c r="G432" s="12">
        <v>3.0285030827541837</v>
      </c>
      <c r="H432" s="12">
        <v>2.5002711861291256</v>
      </c>
      <c r="I432" s="12">
        <v>57878.425665394854</v>
      </c>
      <c r="J432" s="12"/>
      <c r="K432" s="12"/>
      <c r="L432" s="12"/>
      <c r="M432" s="12"/>
      <c r="N432" s="12"/>
      <c r="O432" s="12"/>
      <c r="P432" s="12"/>
      <c r="Q432" s="12">
        <v>0.11799999999999999</v>
      </c>
      <c r="R432" s="12"/>
      <c r="S432" s="12">
        <v>69.995853229759419</v>
      </c>
      <c r="T432" s="12" t="s">
        <v>58</v>
      </c>
      <c r="U432" s="12"/>
      <c r="V432" s="12" t="s">
        <v>121</v>
      </c>
    </row>
    <row r="433" spans="1:22" ht="15.75" customHeight="1">
      <c r="A433" s="12"/>
      <c r="B433" s="12">
        <v>2023</v>
      </c>
      <c r="C433" s="12">
        <v>5</v>
      </c>
      <c r="D433" s="12" t="s">
        <v>793</v>
      </c>
      <c r="E433" s="12">
        <v>1888</v>
      </c>
      <c r="F433" s="12" t="s">
        <v>553</v>
      </c>
      <c r="G433" s="12">
        <v>1.1490996203030233</v>
      </c>
      <c r="H433" s="12">
        <v>0.34472988609090699</v>
      </c>
      <c r="I433" s="12">
        <v>13759.603734455935</v>
      </c>
      <c r="J433" s="12"/>
      <c r="K433" s="12"/>
      <c r="L433" s="12"/>
      <c r="M433" s="12"/>
      <c r="N433" s="12"/>
      <c r="O433" s="12"/>
      <c r="P433" s="12"/>
      <c r="Q433" s="12"/>
      <c r="R433" s="12"/>
      <c r="S433" s="12">
        <v>0.10059243680467383</v>
      </c>
      <c r="T433" s="12" t="s">
        <v>58</v>
      </c>
      <c r="U433" s="12"/>
      <c r="V433" s="12" t="s">
        <v>81</v>
      </c>
    </row>
    <row r="434" spans="1:22" ht="15.75" customHeight="1">
      <c r="A434" s="12"/>
      <c r="B434" s="12">
        <v>2023</v>
      </c>
      <c r="C434" s="12">
        <v>5</v>
      </c>
      <c r="D434" s="12" t="s">
        <v>793</v>
      </c>
      <c r="E434" s="12">
        <v>1767</v>
      </c>
      <c r="F434" s="12" t="s">
        <v>554</v>
      </c>
      <c r="G434" s="12">
        <v>2.2782849338035893</v>
      </c>
      <c r="H434" s="12">
        <v>1.4889354320354915</v>
      </c>
      <c r="I434" s="12">
        <v>4214.4400518182647</v>
      </c>
      <c r="J434" s="12"/>
      <c r="K434" s="12"/>
      <c r="L434" s="12"/>
      <c r="M434" s="12"/>
      <c r="N434" s="12"/>
      <c r="O434" s="12"/>
      <c r="P434" s="12"/>
      <c r="Q434" s="12">
        <v>1.121</v>
      </c>
      <c r="R434" s="12">
        <v>1.048</v>
      </c>
      <c r="S434" s="12">
        <v>1.3503389720007231</v>
      </c>
      <c r="T434" s="12" t="s">
        <v>44</v>
      </c>
      <c r="U434" s="12"/>
      <c r="V434" s="12" t="s">
        <v>51</v>
      </c>
    </row>
    <row r="435" spans="1:22" ht="15.75" customHeight="1">
      <c r="A435" s="12"/>
      <c r="B435" s="12">
        <v>2023</v>
      </c>
      <c r="C435" s="12">
        <v>5</v>
      </c>
      <c r="D435" s="12" t="s">
        <v>793</v>
      </c>
      <c r="E435" s="12">
        <v>1887</v>
      </c>
      <c r="F435" s="12" t="s">
        <v>555</v>
      </c>
      <c r="G435" s="12">
        <v>15.785965944371899</v>
      </c>
      <c r="H435" s="12">
        <v>18.469708327769585</v>
      </c>
      <c r="I435" s="12">
        <v>307829.42833185219</v>
      </c>
      <c r="J435" s="12"/>
      <c r="K435" s="12"/>
      <c r="L435" s="12"/>
      <c r="M435" s="12"/>
      <c r="N435" s="12"/>
      <c r="O435" s="12"/>
      <c r="P435" s="12"/>
      <c r="Q435" s="12"/>
      <c r="R435" s="12"/>
      <c r="S435" s="12">
        <v>308.23031231021645</v>
      </c>
      <c r="T435" s="12" t="s">
        <v>58</v>
      </c>
      <c r="U435" s="12"/>
      <c r="V435" s="12" t="s">
        <v>121</v>
      </c>
    </row>
    <row r="436" spans="1:22" ht="15.75" customHeight="1">
      <c r="A436" s="12"/>
      <c r="B436" s="12">
        <v>2023</v>
      </c>
      <c r="C436" s="12">
        <v>5</v>
      </c>
      <c r="D436" s="12" t="s">
        <v>793</v>
      </c>
      <c r="E436" s="12">
        <v>1645</v>
      </c>
      <c r="F436" s="12" t="s">
        <v>556</v>
      </c>
      <c r="G436" s="12">
        <v>638.28636619897338</v>
      </c>
      <c r="H436" s="12">
        <v>25225.07753134003</v>
      </c>
      <c r="I436" s="12">
        <v>3146751.7853609384</v>
      </c>
      <c r="J436" s="12"/>
      <c r="K436" s="12"/>
      <c r="L436" s="12"/>
      <c r="M436" s="12"/>
      <c r="N436" s="12"/>
      <c r="O436" s="12"/>
      <c r="P436" s="12"/>
      <c r="Q436" s="12"/>
      <c r="R436" s="12"/>
      <c r="S436" s="12">
        <v>364.43466942826871</v>
      </c>
      <c r="T436" s="12" t="s">
        <v>70</v>
      </c>
      <c r="U436" s="12"/>
      <c r="V436" s="12" t="s">
        <v>529</v>
      </c>
    </row>
    <row r="437" spans="1:22" ht="15.75" customHeight="1">
      <c r="A437" s="12"/>
      <c r="B437" s="12">
        <v>2023</v>
      </c>
      <c r="C437" s="12">
        <v>5</v>
      </c>
      <c r="D437" s="12" t="s">
        <v>793</v>
      </c>
      <c r="E437" s="12">
        <v>1766</v>
      </c>
      <c r="F437" s="12" t="s">
        <v>557</v>
      </c>
      <c r="G437" s="12">
        <v>6.4954552587478878</v>
      </c>
      <c r="H437" s="12">
        <v>7.1450007846226766</v>
      </c>
      <c r="I437" s="12">
        <v>96132.737829468737</v>
      </c>
      <c r="J437" s="12"/>
      <c r="K437" s="12"/>
      <c r="L437" s="12"/>
      <c r="M437" s="12"/>
      <c r="N437" s="12"/>
      <c r="O437" s="12"/>
      <c r="P437" s="12"/>
      <c r="Q437" s="12"/>
      <c r="R437" s="12"/>
      <c r="S437" s="12">
        <v>10.975409382359446</v>
      </c>
      <c r="T437" s="12" t="s">
        <v>58</v>
      </c>
      <c r="U437" s="12"/>
      <c r="V437" s="12" t="s">
        <v>211</v>
      </c>
    </row>
    <row r="438" spans="1:22" ht="15.75" customHeight="1">
      <c r="A438" s="12"/>
      <c r="B438" s="12">
        <v>2023</v>
      </c>
      <c r="C438" s="12">
        <v>5</v>
      </c>
      <c r="D438" s="12" t="s">
        <v>793</v>
      </c>
      <c r="E438" s="12">
        <v>1644</v>
      </c>
      <c r="F438" s="12" t="s">
        <v>558</v>
      </c>
      <c r="G438" s="12">
        <v>1602.6464424267867</v>
      </c>
      <c r="H438" s="12">
        <v>21379.303936291355</v>
      </c>
      <c r="I438" s="12">
        <v>6538797.48510129</v>
      </c>
      <c r="J438" s="12"/>
      <c r="K438" s="12"/>
      <c r="L438" s="12"/>
      <c r="M438" s="12"/>
      <c r="N438" s="12"/>
      <c r="O438" s="12"/>
      <c r="P438" s="12"/>
      <c r="Q438" s="12"/>
      <c r="R438" s="12"/>
      <c r="S438" s="12">
        <v>5819.6231513347711</v>
      </c>
      <c r="T438" s="12" t="s">
        <v>55</v>
      </c>
      <c r="U438" s="12"/>
      <c r="V438" s="12" t="s">
        <v>113</v>
      </c>
    </row>
    <row r="439" spans="1:22" ht="15.75" customHeight="1">
      <c r="A439" s="12"/>
      <c r="B439" s="12">
        <v>2023</v>
      </c>
      <c r="C439" s="12">
        <v>5</v>
      </c>
      <c r="D439" s="12" t="s">
        <v>793</v>
      </c>
      <c r="E439" s="12">
        <v>1886</v>
      </c>
      <c r="F439" s="12" t="s">
        <v>559</v>
      </c>
      <c r="G439" s="12">
        <v>0.14917584560692934</v>
      </c>
      <c r="H439" s="12">
        <v>0.79499467154107917</v>
      </c>
      <c r="I439" s="12">
        <v>1930.1606530968318</v>
      </c>
      <c r="J439" s="12"/>
      <c r="K439" s="12"/>
      <c r="L439" s="12"/>
      <c r="M439" s="12"/>
      <c r="N439" s="12"/>
      <c r="O439" s="12"/>
      <c r="P439" s="12"/>
      <c r="Q439" s="12"/>
      <c r="R439" s="12"/>
      <c r="S439" s="12">
        <v>0.93247766843848146</v>
      </c>
      <c r="T439" s="12" t="s">
        <v>40</v>
      </c>
      <c r="U439" s="12"/>
      <c r="V439" s="12" t="s">
        <v>49</v>
      </c>
    </row>
    <row r="440" spans="1:22" ht="15.75" customHeight="1">
      <c r="A440" s="12"/>
      <c r="B440" s="12">
        <v>2023</v>
      </c>
      <c r="C440" s="12">
        <v>5</v>
      </c>
      <c r="D440" s="12" t="s">
        <v>793</v>
      </c>
      <c r="E440" s="12">
        <v>1885</v>
      </c>
      <c r="F440" s="12" t="s">
        <v>560</v>
      </c>
      <c r="G440" s="12">
        <v>0.24137760608699821</v>
      </c>
      <c r="H440" s="12">
        <v>0.52610765892934763</v>
      </c>
      <c r="I440" s="12">
        <v>2319.6387944960529</v>
      </c>
      <c r="J440" s="12"/>
      <c r="K440" s="12"/>
      <c r="L440" s="12"/>
      <c r="M440" s="12"/>
      <c r="N440" s="12"/>
      <c r="O440" s="12"/>
      <c r="P440" s="12"/>
      <c r="Q440" s="12"/>
      <c r="R440" s="12"/>
      <c r="S440" s="12">
        <v>2.6450356992522828</v>
      </c>
      <c r="T440" s="12" t="s">
        <v>58</v>
      </c>
      <c r="U440" s="12"/>
      <c r="V440" s="12" t="s">
        <v>488</v>
      </c>
    </row>
    <row r="441" spans="1:22" ht="15.75" customHeight="1">
      <c r="A441" s="12"/>
      <c r="B441" s="12">
        <v>2023</v>
      </c>
      <c r="C441" s="12">
        <v>5</v>
      </c>
      <c r="D441" s="12" t="s">
        <v>793</v>
      </c>
      <c r="E441" s="12">
        <v>1521</v>
      </c>
      <c r="F441" s="12" t="s">
        <v>561</v>
      </c>
      <c r="G441" s="12">
        <v>434.54807321517853</v>
      </c>
      <c r="H441" s="12">
        <v>4076.0607546737579</v>
      </c>
      <c r="I441" s="12">
        <v>6778949.9421567852</v>
      </c>
      <c r="J441" s="12"/>
      <c r="K441" s="12"/>
      <c r="L441" s="12"/>
      <c r="M441" s="12"/>
      <c r="N441" s="12"/>
      <c r="O441" s="12"/>
      <c r="P441" s="12"/>
      <c r="Q441" s="12"/>
      <c r="R441" s="12"/>
      <c r="S441" s="12">
        <v>486.2069490607974</v>
      </c>
      <c r="T441" s="12" t="s">
        <v>44</v>
      </c>
      <c r="U441" s="12"/>
      <c r="V441" s="12" t="s">
        <v>95</v>
      </c>
    </row>
    <row r="442" spans="1:22" ht="15.75" customHeight="1">
      <c r="A442" s="12"/>
      <c r="B442" s="12">
        <v>2023</v>
      </c>
      <c r="C442" s="12">
        <v>5</v>
      </c>
      <c r="D442" s="12" t="s">
        <v>793</v>
      </c>
      <c r="E442" s="12">
        <v>1763</v>
      </c>
      <c r="F442" s="12" t="s">
        <v>562</v>
      </c>
      <c r="G442" s="12">
        <v>184.5552998634144</v>
      </c>
      <c r="H442" s="12">
        <v>169.87336750252157</v>
      </c>
      <c r="I442" s="12">
        <v>471344.63889205514</v>
      </c>
      <c r="J442" s="12"/>
      <c r="K442" s="12"/>
      <c r="L442" s="12"/>
      <c r="M442" s="12"/>
      <c r="N442" s="12"/>
      <c r="O442" s="12"/>
      <c r="P442" s="12"/>
      <c r="Q442" s="12">
        <v>62.161000000000001</v>
      </c>
      <c r="R442" s="12"/>
      <c r="S442" s="12">
        <v>397.80112677226504</v>
      </c>
      <c r="T442" s="12" t="s">
        <v>44</v>
      </c>
      <c r="U442" s="12"/>
      <c r="V442" s="12" t="s">
        <v>222</v>
      </c>
    </row>
    <row r="443" spans="1:22" ht="15.75" customHeight="1">
      <c r="A443" s="12"/>
      <c r="B443" s="12">
        <v>2023</v>
      </c>
      <c r="C443" s="12">
        <v>5</v>
      </c>
      <c r="D443" s="12" t="s">
        <v>793</v>
      </c>
      <c r="E443" s="12">
        <v>1884</v>
      </c>
      <c r="F443" s="12" t="s">
        <v>563</v>
      </c>
      <c r="G443" s="12">
        <v>1.6858763535373218</v>
      </c>
      <c r="H443" s="12">
        <v>1.5288160778658961</v>
      </c>
      <c r="I443" s="12">
        <v>4093.9194569117599</v>
      </c>
      <c r="J443" s="12"/>
      <c r="K443" s="12"/>
      <c r="L443" s="12"/>
      <c r="M443" s="12"/>
      <c r="N443" s="12"/>
      <c r="O443" s="12"/>
      <c r="P443" s="12"/>
      <c r="Q443" s="12"/>
      <c r="R443" s="12"/>
      <c r="S443" s="12">
        <v>0.66822031746969324</v>
      </c>
      <c r="T443" s="12" t="s">
        <v>40</v>
      </c>
      <c r="U443" s="12"/>
      <c r="V443" s="12" t="s">
        <v>86</v>
      </c>
    </row>
    <row r="444" spans="1:22" ht="15.75" customHeight="1">
      <c r="A444" s="12"/>
      <c r="B444" s="12">
        <v>2023</v>
      </c>
      <c r="C444" s="12">
        <v>5</v>
      </c>
      <c r="D444" s="12" t="s">
        <v>793</v>
      </c>
      <c r="E444" s="12">
        <v>1642</v>
      </c>
      <c r="F444" s="12" t="s">
        <v>564</v>
      </c>
      <c r="G444" s="12">
        <v>37.943500721146606</v>
      </c>
      <c r="H444" s="12">
        <v>1221.4011827858108</v>
      </c>
      <c r="I444" s="12">
        <v>212863.03904563247</v>
      </c>
      <c r="J444" s="12"/>
      <c r="K444" s="12"/>
      <c r="L444" s="12"/>
      <c r="M444" s="12"/>
      <c r="N444" s="12"/>
      <c r="O444" s="12"/>
      <c r="P444" s="12"/>
      <c r="Q444" s="12"/>
      <c r="R444" s="12"/>
      <c r="S444" s="12">
        <v>466.59621826027029</v>
      </c>
      <c r="T444" s="12" t="s">
        <v>70</v>
      </c>
      <c r="U444" s="12"/>
      <c r="V444" s="12" t="s">
        <v>529</v>
      </c>
    </row>
    <row r="445" spans="1:22" ht="15.75" customHeight="1">
      <c r="A445" s="12"/>
      <c r="B445" s="12">
        <v>2023</v>
      </c>
      <c r="C445" s="12">
        <v>5</v>
      </c>
      <c r="D445" s="12" t="s">
        <v>793</v>
      </c>
      <c r="E445" s="12">
        <v>1762</v>
      </c>
      <c r="F445" s="12" t="s">
        <v>565</v>
      </c>
      <c r="G445" s="12">
        <v>332.79240507565095</v>
      </c>
      <c r="H445" s="12">
        <v>219.64298734992965</v>
      </c>
      <c r="I445" s="12">
        <v>4723406.4689247934</v>
      </c>
      <c r="J445" s="12"/>
      <c r="K445" s="12"/>
      <c r="L445" s="12"/>
      <c r="M445" s="12"/>
      <c r="N445" s="12"/>
      <c r="O445" s="12"/>
      <c r="P445" s="12"/>
      <c r="Q445" s="12"/>
      <c r="R445" s="12"/>
      <c r="S445" s="12">
        <v>5222.8976205651388</v>
      </c>
      <c r="T445" s="12" t="s">
        <v>58</v>
      </c>
      <c r="U445" s="12"/>
      <c r="V445" s="12" t="s">
        <v>222</v>
      </c>
    </row>
    <row r="446" spans="1:22" ht="15.75" customHeight="1">
      <c r="A446" s="12"/>
      <c r="B446" s="12">
        <v>2023</v>
      </c>
      <c r="C446" s="12">
        <v>5</v>
      </c>
      <c r="D446" s="12" t="s">
        <v>793</v>
      </c>
      <c r="E446" s="12">
        <v>1883</v>
      </c>
      <c r="F446" s="12" t="s">
        <v>566</v>
      </c>
      <c r="G446" s="12">
        <v>1.8067001465646915</v>
      </c>
      <c r="H446" s="12">
        <v>1.0301299879648012</v>
      </c>
      <c r="I446" s="12">
        <v>2572.010728763601</v>
      </c>
      <c r="J446" s="12"/>
      <c r="K446" s="12"/>
      <c r="L446" s="12"/>
      <c r="M446" s="12"/>
      <c r="N446" s="12"/>
      <c r="O446" s="12"/>
      <c r="P446" s="12"/>
      <c r="Q446" s="12"/>
      <c r="R446" s="12"/>
      <c r="S446" s="12">
        <v>6.1002314863130486E-2</v>
      </c>
      <c r="T446" s="12" t="s">
        <v>44</v>
      </c>
      <c r="U446" s="12"/>
      <c r="V446" s="12" t="s">
        <v>86</v>
      </c>
    </row>
    <row r="447" spans="1:22" ht="15.75" customHeight="1">
      <c r="A447" s="12"/>
      <c r="B447" s="12">
        <v>2023</v>
      </c>
      <c r="C447" s="12">
        <v>5</v>
      </c>
      <c r="D447" s="12" t="s">
        <v>793</v>
      </c>
      <c r="E447" s="12">
        <v>1761</v>
      </c>
      <c r="F447" s="12" t="s">
        <v>567</v>
      </c>
      <c r="G447" s="12">
        <v>82.798442394541766</v>
      </c>
      <c r="H447" s="12">
        <v>25.936832842350949</v>
      </c>
      <c r="I447" s="12">
        <v>152530.55448323037</v>
      </c>
      <c r="J447" s="12"/>
      <c r="K447" s="12"/>
      <c r="L447" s="12"/>
      <c r="M447" s="12"/>
      <c r="N447" s="12"/>
      <c r="O447" s="12"/>
      <c r="P447" s="12"/>
      <c r="Q447" s="12">
        <v>2.3090000000000002</v>
      </c>
      <c r="R447" s="12"/>
      <c r="S447" s="12">
        <v>158.793969615164</v>
      </c>
      <c r="T447" s="12" t="s">
        <v>58</v>
      </c>
      <c r="U447" s="12"/>
      <c r="V447" s="12" t="s">
        <v>81</v>
      </c>
    </row>
    <row r="448" spans="1:22" ht="15.75" customHeight="1">
      <c r="A448" s="12"/>
      <c r="B448" s="12">
        <v>2023</v>
      </c>
      <c r="C448" s="12">
        <v>5</v>
      </c>
      <c r="D448" s="12" t="s">
        <v>793</v>
      </c>
      <c r="E448" s="12">
        <v>1882</v>
      </c>
      <c r="F448" s="12" t="s">
        <v>568</v>
      </c>
      <c r="G448" s="12">
        <v>0</v>
      </c>
      <c r="H448" s="12">
        <v>0</v>
      </c>
      <c r="I448" s="12">
        <v>0</v>
      </c>
      <c r="J448" s="12"/>
      <c r="K448" s="12"/>
      <c r="L448" s="12"/>
      <c r="M448" s="12"/>
      <c r="N448" s="12"/>
      <c r="O448" s="12"/>
      <c r="P448" s="12"/>
      <c r="Q448" s="12"/>
      <c r="R448" s="12"/>
      <c r="S448" s="12" t="e">
        <v>#VALUE!</v>
      </c>
      <c r="T448" s="12" t="s">
        <v>41</v>
      </c>
      <c r="U448" s="12"/>
      <c r="V448" s="12" t="s">
        <v>86</v>
      </c>
    </row>
    <row r="449" spans="1:22" ht="15.75" customHeight="1">
      <c r="A449" s="12"/>
      <c r="B449" s="12">
        <v>2023</v>
      </c>
      <c r="C449" s="12">
        <v>5</v>
      </c>
      <c r="D449" s="12" t="s">
        <v>793</v>
      </c>
      <c r="E449" s="12">
        <v>1760</v>
      </c>
      <c r="F449" s="12" t="s">
        <v>569</v>
      </c>
      <c r="G449" s="12">
        <v>18.597373951643455</v>
      </c>
      <c r="H449" s="12">
        <v>12.274266808084681</v>
      </c>
      <c r="I449" s="12">
        <v>61743.281519456272</v>
      </c>
      <c r="J449" s="12"/>
      <c r="K449" s="12"/>
      <c r="L449" s="12"/>
      <c r="M449" s="12"/>
      <c r="N449" s="12"/>
      <c r="O449" s="12"/>
      <c r="P449" s="12"/>
      <c r="Q449" s="12"/>
      <c r="R449" s="12"/>
      <c r="S449" s="12">
        <v>67.329801653054588</v>
      </c>
      <c r="T449" s="12" t="s">
        <v>58</v>
      </c>
      <c r="U449" s="12"/>
      <c r="V449" s="12" t="s">
        <v>222</v>
      </c>
    </row>
    <row r="450" spans="1:22" ht="15.75" customHeight="1">
      <c r="A450" s="12"/>
      <c r="B450" s="12">
        <v>2023</v>
      </c>
      <c r="C450" s="12">
        <v>5</v>
      </c>
      <c r="D450" s="12" t="s">
        <v>793</v>
      </c>
      <c r="E450" s="12">
        <v>1649</v>
      </c>
      <c r="F450" s="12" t="s">
        <v>570</v>
      </c>
      <c r="G450" s="12">
        <v>335.50743756975294</v>
      </c>
      <c r="H450" s="12">
        <v>6196.8225526803863</v>
      </c>
      <c r="I450" s="12">
        <v>1717798.1946197639</v>
      </c>
      <c r="J450" s="12"/>
      <c r="K450" s="12"/>
      <c r="L450" s="12"/>
      <c r="M450" s="12"/>
      <c r="N450" s="12"/>
      <c r="O450" s="12"/>
      <c r="P450" s="12"/>
      <c r="Q450" s="12"/>
      <c r="R450" s="12"/>
      <c r="S450" s="12">
        <v>2802.618996210223</v>
      </c>
      <c r="T450" s="12" t="s">
        <v>70</v>
      </c>
      <c r="U450" s="12"/>
      <c r="V450" s="12" t="s">
        <v>529</v>
      </c>
    </row>
    <row r="451" spans="1:22" ht="15.75" customHeight="1">
      <c r="A451" s="12"/>
      <c r="B451" s="12">
        <v>2023</v>
      </c>
      <c r="C451" s="12">
        <v>5</v>
      </c>
      <c r="D451" s="12" t="s">
        <v>793</v>
      </c>
      <c r="E451" s="12">
        <v>1769</v>
      </c>
      <c r="F451" s="12" t="s">
        <v>571</v>
      </c>
      <c r="G451" s="12">
        <v>135.46103178656375</v>
      </c>
      <c r="H451" s="12">
        <v>342.71522338014836</v>
      </c>
      <c r="I451" s="12">
        <v>2255420.5566341593</v>
      </c>
      <c r="J451" s="12"/>
      <c r="K451" s="12"/>
      <c r="L451" s="12"/>
      <c r="M451" s="12"/>
      <c r="N451" s="12"/>
      <c r="O451" s="12"/>
      <c r="P451" s="12"/>
      <c r="Q451" s="12"/>
      <c r="R451" s="12"/>
      <c r="S451" s="12">
        <v>39.605795661260139</v>
      </c>
      <c r="T451" s="12" t="s">
        <v>44</v>
      </c>
      <c r="U451" s="12"/>
      <c r="V451" s="12" t="s">
        <v>211</v>
      </c>
    </row>
    <row r="452" spans="1:22" ht="15.75" customHeight="1">
      <c r="A452" s="12"/>
      <c r="B452" s="12">
        <v>2023</v>
      </c>
      <c r="C452" s="12">
        <v>5</v>
      </c>
      <c r="D452" s="12" t="s">
        <v>793</v>
      </c>
      <c r="E452" s="12">
        <v>1648</v>
      </c>
      <c r="F452" s="12" t="s">
        <v>572</v>
      </c>
      <c r="G452" s="12">
        <v>179.84794177762492</v>
      </c>
      <c r="H452" s="12">
        <v>2435.1411893893883</v>
      </c>
      <c r="I452" s="12">
        <v>998156.07686581847</v>
      </c>
      <c r="J452" s="12"/>
      <c r="K452" s="12"/>
      <c r="L452" s="12"/>
      <c r="M452" s="12"/>
      <c r="N452" s="12"/>
      <c r="O452" s="12"/>
      <c r="P452" s="12"/>
      <c r="Q452" s="12"/>
      <c r="R452" s="12"/>
      <c r="S452" s="12">
        <v>1146.9933081400782</v>
      </c>
      <c r="T452" s="12" t="s">
        <v>55</v>
      </c>
      <c r="U452" s="12"/>
      <c r="V452" s="12" t="s">
        <v>113</v>
      </c>
    </row>
    <row r="453" spans="1:22" ht="15.75" customHeight="1">
      <c r="A453" s="12"/>
      <c r="B453" s="12">
        <v>2023</v>
      </c>
      <c r="C453" s="12">
        <v>5</v>
      </c>
      <c r="D453" s="12" t="s">
        <v>793</v>
      </c>
      <c r="E453" s="12">
        <v>1768</v>
      </c>
      <c r="F453" s="12" t="s">
        <v>573</v>
      </c>
      <c r="G453" s="12">
        <v>0.50915408747712831</v>
      </c>
      <c r="H453" s="12">
        <v>2.7130047880691865</v>
      </c>
      <c r="I453" s="12">
        <v>4891.7893775936909</v>
      </c>
      <c r="J453" s="12"/>
      <c r="K453" s="12"/>
      <c r="L453" s="12"/>
      <c r="M453" s="12"/>
      <c r="N453" s="12"/>
      <c r="O453" s="12"/>
      <c r="P453" s="12"/>
      <c r="Q453" s="12"/>
      <c r="R453" s="12"/>
      <c r="S453" s="12">
        <v>3.2432254424789604</v>
      </c>
      <c r="T453" s="12" t="s">
        <v>40</v>
      </c>
      <c r="U453" s="12" t="s">
        <v>41</v>
      </c>
      <c r="V453" s="12" t="s">
        <v>47</v>
      </c>
    </row>
    <row r="454" spans="1:22" ht="15.75" customHeight="1">
      <c r="A454" s="12"/>
      <c r="B454" s="12">
        <v>2023</v>
      </c>
      <c r="C454" s="12">
        <v>5</v>
      </c>
      <c r="D454" s="12" t="s">
        <v>793</v>
      </c>
      <c r="E454" s="12">
        <v>1660</v>
      </c>
      <c r="F454" s="12" t="s">
        <v>574</v>
      </c>
      <c r="G454" s="12">
        <v>35.2249591928312</v>
      </c>
      <c r="H454" s="12">
        <v>12.32873571749092</v>
      </c>
      <c r="I454" s="12">
        <v>531896.88381175115</v>
      </c>
      <c r="J454" s="12"/>
      <c r="K454" s="12"/>
      <c r="L454" s="12"/>
      <c r="M454" s="12"/>
      <c r="N454" s="12"/>
      <c r="O454" s="12"/>
      <c r="P454" s="12"/>
      <c r="Q454" s="12"/>
      <c r="R454" s="12"/>
      <c r="S454" s="12">
        <v>137.07840332549452</v>
      </c>
      <c r="T454" s="12" t="s">
        <v>58</v>
      </c>
      <c r="U454" s="12"/>
      <c r="V454" s="12" t="s">
        <v>237</v>
      </c>
    </row>
    <row r="455" spans="1:22" ht="15.75" customHeight="1">
      <c r="A455" s="12"/>
      <c r="B455" s="12">
        <v>2023</v>
      </c>
      <c r="C455" s="12">
        <v>5</v>
      </c>
      <c r="D455" s="12" t="s">
        <v>793</v>
      </c>
      <c r="E455" s="12">
        <v>1657</v>
      </c>
      <c r="F455" s="12" t="s">
        <v>575</v>
      </c>
      <c r="G455" s="12">
        <v>823.70163864094002</v>
      </c>
      <c r="H455" s="12">
        <v>1161.419179594521</v>
      </c>
      <c r="I455" s="12">
        <v>1976883.6620482416</v>
      </c>
      <c r="J455" s="12"/>
      <c r="K455" s="12"/>
      <c r="L455" s="12"/>
      <c r="M455" s="12"/>
      <c r="N455" s="12"/>
      <c r="O455" s="12"/>
      <c r="P455" s="12"/>
      <c r="Q455" s="12"/>
      <c r="R455" s="12"/>
      <c r="S455" s="12">
        <v>4148.243377853255</v>
      </c>
      <c r="T455" s="12" t="s">
        <v>40</v>
      </c>
      <c r="U455" s="12"/>
      <c r="V455" s="12" t="s">
        <v>454</v>
      </c>
    </row>
    <row r="456" spans="1:22" ht="15.75" customHeight="1">
      <c r="A456" s="12"/>
      <c r="B456" s="12">
        <v>2023</v>
      </c>
      <c r="C456" s="12">
        <v>5</v>
      </c>
      <c r="D456" s="12" t="s">
        <v>793</v>
      </c>
      <c r="E456" s="12">
        <v>1778</v>
      </c>
      <c r="F456" s="12" t="s">
        <v>576</v>
      </c>
      <c r="G456" s="12">
        <v>3.4483524229953559</v>
      </c>
      <c r="H456" s="12">
        <v>0.51722877268206147</v>
      </c>
      <c r="I456" s="12">
        <v>47517.728810399793</v>
      </c>
      <c r="J456" s="12"/>
      <c r="K456" s="12"/>
      <c r="L456" s="12"/>
      <c r="M456" s="12"/>
      <c r="N456" s="12"/>
      <c r="O456" s="12"/>
      <c r="P456" s="12"/>
      <c r="Q456" s="12"/>
      <c r="R456" s="12"/>
      <c r="S456" s="12">
        <v>85.761269046739017</v>
      </c>
      <c r="T456" s="12" t="s">
        <v>58</v>
      </c>
      <c r="U456" s="12"/>
      <c r="V456" s="12" t="s">
        <v>81</v>
      </c>
    </row>
    <row r="457" spans="1:22" ht="15.75" customHeight="1">
      <c r="A457" s="12"/>
      <c r="B457" s="12">
        <v>2023</v>
      </c>
      <c r="C457" s="12">
        <v>5</v>
      </c>
      <c r="D457" s="12" t="s">
        <v>793</v>
      </c>
      <c r="E457" s="12">
        <v>1899</v>
      </c>
      <c r="F457" s="12" t="s">
        <v>577</v>
      </c>
      <c r="G457" s="12">
        <v>0.20270486755329586</v>
      </c>
      <c r="H457" s="12">
        <v>0.3125033374779978</v>
      </c>
      <c r="I457" s="12">
        <v>7418.9981524506293</v>
      </c>
      <c r="J457" s="12"/>
      <c r="K457" s="12"/>
      <c r="L457" s="12"/>
      <c r="M457" s="12"/>
      <c r="N457" s="12"/>
      <c r="O457" s="12"/>
      <c r="P457" s="12"/>
      <c r="Q457" s="12"/>
      <c r="R457" s="12"/>
      <c r="S457" s="12">
        <v>3.7708888015146003</v>
      </c>
      <c r="T457" s="12" t="s">
        <v>58</v>
      </c>
      <c r="U457" s="12" t="s">
        <v>41</v>
      </c>
      <c r="V457" s="12" t="s">
        <v>111</v>
      </c>
    </row>
    <row r="458" spans="1:22" ht="15.75" customHeight="1">
      <c r="A458" s="12"/>
      <c r="B458" s="12">
        <v>2023</v>
      </c>
      <c r="C458" s="12">
        <v>5</v>
      </c>
      <c r="D458" s="12" t="s">
        <v>793</v>
      </c>
      <c r="E458" s="12">
        <v>1777</v>
      </c>
      <c r="F458" s="12" t="s">
        <v>578</v>
      </c>
      <c r="G458" s="12">
        <v>67.323619794583081</v>
      </c>
      <c r="H458" s="12">
        <v>273.3353030287621</v>
      </c>
      <c r="I458" s="12">
        <v>1003126.4473653355</v>
      </c>
      <c r="J458" s="12"/>
      <c r="K458" s="12"/>
      <c r="L458" s="12"/>
      <c r="M458" s="12"/>
      <c r="N458" s="12"/>
      <c r="O458" s="12"/>
      <c r="P458" s="12"/>
      <c r="Q458" s="12"/>
      <c r="R458" s="12"/>
      <c r="S458" s="12">
        <v>368.51310362999055</v>
      </c>
      <c r="T458" s="12" t="s">
        <v>44</v>
      </c>
      <c r="U458" s="12"/>
      <c r="V458" s="12" t="s">
        <v>81</v>
      </c>
    </row>
    <row r="459" spans="1:22" ht="15.75" customHeight="1">
      <c r="A459" s="12"/>
      <c r="B459" s="12">
        <v>2023</v>
      </c>
      <c r="C459" s="12">
        <v>5</v>
      </c>
      <c r="D459" s="12" t="s">
        <v>793</v>
      </c>
      <c r="E459" s="12">
        <v>1898</v>
      </c>
      <c r="F459" s="12" t="s">
        <v>579</v>
      </c>
      <c r="G459" s="12">
        <v>18.067932471480297</v>
      </c>
      <c r="H459" s="12">
        <v>206.87776683186303</v>
      </c>
      <c r="I459" s="12">
        <v>80402.299498087319</v>
      </c>
      <c r="J459" s="12"/>
      <c r="K459" s="12"/>
      <c r="L459" s="12"/>
      <c r="M459" s="12"/>
      <c r="N459" s="12"/>
      <c r="O459" s="12"/>
      <c r="P459" s="12"/>
      <c r="Q459" s="12"/>
      <c r="R459" s="12"/>
      <c r="S459" s="12">
        <v>94.143713799818329</v>
      </c>
      <c r="T459" s="12" t="s">
        <v>55</v>
      </c>
      <c r="U459" s="12"/>
      <c r="V459" s="12" t="s">
        <v>111</v>
      </c>
    </row>
    <row r="460" spans="1:22" ht="15.75" customHeight="1">
      <c r="A460" s="12"/>
      <c r="B460" s="12">
        <v>2023</v>
      </c>
      <c r="C460" s="12">
        <v>5</v>
      </c>
      <c r="D460" s="12" t="s">
        <v>793</v>
      </c>
      <c r="E460" s="12">
        <v>1655</v>
      </c>
      <c r="F460" s="12" t="s">
        <v>580</v>
      </c>
      <c r="G460" s="12">
        <v>7.8123702878571084</v>
      </c>
      <c r="H460" s="12">
        <v>56.171427610083157</v>
      </c>
      <c r="I460" s="12">
        <v>136718.08826279378</v>
      </c>
      <c r="J460" s="12"/>
      <c r="K460" s="12"/>
      <c r="L460" s="12"/>
      <c r="M460" s="12"/>
      <c r="N460" s="12"/>
      <c r="O460" s="12"/>
      <c r="P460" s="12"/>
      <c r="Q460" s="12"/>
      <c r="R460" s="12"/>
      <c r="S460" s="12">
        <v>76.846018623604976</v>
      </c>
      <c r="T460" s="12" t="s">
        <v>40</v>
      </c>
      <c r="U460" s="12"/>
      <c r="V460" s="12" t="s">
        <v>42</v>
      </c>
    </row>
    <row r="461" spans="1:22" ht="15.75" customHeight="1">
      <c r="A461" s="12"/>
      <c r="B461" s="12">
        <v>2023</v>
      </c>
      <c r="C461" s="12">
        <v>5</v>
      </c>
      <c r="D461" s="12" t="s">
        <v>793</v>
      </c>
      <c r="E461" s="12">
        <v>1776</v>
      </c>
      <c r="F461" s="12" t="s">
        <v>581</v>
      </c>
      <c r="G461" s="12">
        <v>7.1916611824322949E-2</v>
      </c>
      <c r="H461" s="12">
        <v>3.9074692424548807E-2</v>
      </c>
      <c r="I461" s="12">
        <v>227.25649336486052</v>
      </c>
      <c r="J461" s="12"/>
      <c r="K461" s="12"/>
      <c r="L461" s="12"/>
      <c r="M461" s="12"/>
      <c r="N461" s="12"/>
      <c r="O461" s="12"/>
      <c r="P461" s="12"/>
      <c r="Q461" s="12"/>
      <c r="R461" s="12"/>
      <c r="S461" s="12">
        <v>0.22797369181022084</v>
      </c>
      <c r="T461" s="12" t="s">
        <v>58</v>
      </c>
      <c r="U461" s="12" t="s">
        <v>41</v>
      </c>
      <c r="V461" s="12" t="s">
        <v>83</v>
      </c>
    </row>
    <row r="462" spans="1:22" ht="15.75" customHeight="1">
      <c r="A462" s="12"/>
      <c r="B462" s="12">
        <v>2023</v>
      </c>
      <c r="C462" s="12">
        <v>5</v>
      </c>
      <c r="D462" s="12" t="s">
        <v>793</v>
      </c>
      <c r="E462" s="12">
        <v>1896</v>
      </c>
      <c r="F462" s="12" t="s">
        <v>582</v>
      </c>
      <c r="G462" s="12">
        <v>12.192508612156518</v>
      </c>
      <c r="H462" s="12">
        <v>9.6320034707503748</v>
      </c>
      <c r="I462" s="12">
        <v>183771.3422457233</v>
      </c>
      <c r="J462" s="12"/>
      <c r="K462" s="12"/>
      <c r="L462" s="12"/>
      <c r="M462" s="12"/>
      <c r="N462" s="12"/>
      <c r="O462" s="12"/>
      <c r="P462" s="12"/>
      <c r="Q462" s="12"/>
      <c r="R462" s="12"/>
      <c r="S462" s="12">
        <v>5.7631609765228484</v>
      </c>
      <c r="T462" s="12" t="s">
        <v>58</v>
      </c>
      <c r="U462" s="12"/>
      <c r="V462" s="12" t="s">
        <v>222</v>
      </c>
    </row>
    <row r="463" spans="1:22" ht="15.75" customHeight="1">
      <c r="A463" s="12"/>
      <c r="B463" s="12">
        <v>2023</v>
      </c>
      <c r="C463" s="12">
        <v>5</v>
      </c>
      <c r="D463" s="12" t="s">
        <v>793</v>
      </c>
      <c r="E463" s="12">
        <v>1654</v>
      </c>
      <c r="F463" s="12" t="s">
        <v>583</v>
      </c>
      <c r="G463" s="12">
        <v>20.283655852482635</v>
      </c>
      <c r="H463" s="12">
        <v>85.596795574770027</v>
      </c>
      <c r="I463" s="12">
        <v>153952.59277260196</v>
      </c>
      <c r="J463" s="12"/>
      <c r="K463" s="12"/>
      <c r="L463" s="12"/>
      <c r="M463" s="12"/>
      <c r="N463" s="12"/>
      <c r="O463" s="12"/>
      <c r="P463" s="12"/>
      <c r="Q463" s="12"/>
      <c r="R463" s="12"/>
      <c r="S463" s="12">
        <v>51.246760173206475</v>
      </c>
      <c r="T463" s="12" t="s">
        <v>40</v>
      </c>
      <c r="U463" s="12"/>
      <c r="V463" s="12" t="s">
        <v>140</v>
      </c>
    </row>
    <row r="464" spans="1:22" ht="15.75" customHeight="1">
      <c r="A464" s="12"/>
      <c r="B464" s="12">
        <v>2023</v>
      </c>
      <c r="C464" s="12">
        <v>5</v>
      </c>
      <c r="D464" s="12" t="s">
        <v>793</v>
      </c>
      <c r="E464" s="12">
        <v>1775</v>
      </c>
      <c r="F464" s="12" t="s">
        <v>584</v>
      </c>
      <c r="G464" s="12">
        <v>3.0037218149935065</v>
      </c>
      <c r="H464" s="12">
        <v>4.0850616683911696</v>
      </c>
      <c r="I464" s="12">
        <v>8860.9793542308453</v>
      </c>
      <c r="J464" s="12"/>
      <c r="K464" s="12"/>
      <c r="L464" s="12"/>
      <c r="M464" s="12"/>
      <c r="N464" s="12"/>
      <c r="O464" s="12"/>
      <c r="P464" s="12"/>
      <c r="Q464" s="12"/>
      <c r="R464" s="12"/>
      <c r="S464" s="12">
        <v>4.1289253561732329</v>
      </c>
      <c r="T464" s="12" t="s">
        <v>40</v>
      </c>
      <c r="U464" s="12" t="s">
        <v>41</v>
      </c>
      <c r="V464" s="12" t="s">
        <v>101</v>
      </c>
    </row>
    <row r="465" spans="1:22" ht="15.75" customHeight="1">
      <c r="A465" s="12"/>
      <c r="B465" s="12">
        <v>2023</v>
      </c>
      <c r="C465" s="12">
        <v>5</v>
      </c>
      <c r="D465" s="12" t="s">
        <v>793</v>
      </c>
      <c r="E465" s="12">
        <v>1653</v>
      </c>
      <c r="F465" s="12" t="s">
        <v>585</v>
      </c>
      <c r="G465" s="12">
        <v>567.33139135900512</v>
      </c>
      <c r="H465" s="12">
        <v>4884.723009488248</v>
      </c>
      <c r="I465" s="12">
        <v>9417700.3571257312</v>
      </c>
      <c r="J465" s="12"/>
      <c r="K465" s="12"/>
      <c r="L465" s="12"/>
      <c r="M465" s="12"/>
      <c r="N465" s="12"/>
      <c r="O465" s="12"/>
      <c r="P465" s="12"/>
      <c r="Q465" s="12"/>
      <c r="R465" s="12"/>
      <c r="S465" s="12">
        <v>7019.9699897232622</v>
      </c>
      <c r="T465" s="12" t="s">
        <v>44</v>
      </c>
      <c r="U465" s="12"/>
      <c r="V465" s="12" t="s">
        <v>95</v>
      </c>
    </row>
    <row r="466" spans="1:22" ht="15.75" customHeight="1">
      <c r="A466" s="12"/>
      <c r="B466" s="12">
        <v>2023</v>
      </c>
      <c r="C466" s="12">
        <v>5</v>
      </c>
      <c r="D466" s="12" t="s">
        <v>793</v>
      </c>
      <c r="E466" s="12">
        <v>1895</v>
      </c>
      <c r="F466" s="12" t="s">
        <v>586</v>
      </c>
      <c r="G466" s="12">
        <v>4.3456126678437688</v>
      </c>
      <c r="H466" s="12">
        <v>12.03732095876267</v>
      </c>
      <c r="I466" s="12">
        <v>72137.170286206558</v>
      </c>
      <c r="J466" s="12"/>
      <c r="K466" s="12"/>
      <c r="L466" s="12"/>
      <c r="M466" s="12"/>
      <c r="N466" s="12"/>
      <c r="O466" s="12"/>
      <c r="P466" s="12"/>
      <c r="Q466" s="12"/>
      <c r="R466" s="12"/>
      <c r="S466" s="12">
        <v>56.378283611279301</v>
      </c>
      <c r="T466" s="12" t="s">
        <v>58</v>
      </c>
      <c r="U466" s="12"/>
      <c r="V466" s="12" t="s">
        <v>222</v>
      </c>
    </row>
    <row r="467" spans="1:22" ht="15.75" customHeight="1">
      <c r="A467" s="12"/>
      <c r="B467" s="12">
        <v>2023</v>
      </c>
      <c r="C467" s="12">
        <v>5</v>
      </c>
      <c r="D467" s="12" t="s">
        <v>793</v>
      </c>
      <c r="E467" s="12">
        <v>1532</v>
      </c>
      <c r="F467" s="12" t="s">
        <v>587</v>
      </c>
      <c r="G467" s="12">
        <v>0.91622692694364749</v>
      </c>
      <c r="H467" s="12">
        <v>2.6112467417893952</v>
      </c>
      <c r="I467" s="12">
        <v>3270.9301291888214</v>
      </c>
      <c r="J467" s="12"/>
      <c r="K467" s="12"/>
      <c r="L467" s="12"/>
      <c r="M467" s="12"/>
      <c r="N467" s="12"/>
      <c r="O467" s="12"/>
      <c r="P467" s="12"/>
      <c r="Q467" s="12"/>
      <c r="R467" s="12"/>
      <c r="S467" s="12">
        <v>1.6318331453006891</v>
      </c>
      <c r="T467" s="12" t="s">
        <v>40</v>
      </c>
      <c r="U467" s="12" t="s">
        <v>41</v>
      </c>
      <c r="V467" s="12" t="s">
        <v>75</v>
      </c>
    </row>
    <row r="468" spans="1:22" ht="15.75" customHeight="1">
      <c r="A468" s="12"/>
      <c r="B468" s="12">
        <v>2023</v>
      </c>
      <c r="C468" s="12">
        <v>5</v>
      </c>
      <c r="D468" s="12" t="s">
        <v>793</v>
      </c>
      <c r="E468" s="12">
        <v>1773</v>
      </c>
      <c r="F468" s="12" t="s">
        <v>588</v>
      </c>
      <c r="G468" s="12">
        <v>78.892123852546092</v>
      </c>
      <c r="H468" s="12">
        <v>33.92361325659482</v>
      </c>
      <c r="I468" s="12">
        <v>247729.15810937996</v>
      </c>
      <c r="J468" s="12"/>
      <c r="K468" s="12"/>
      <c r="L468" s="12"/>
      <c r="M468" s="12"/>
      <c r="N468" s="12"/>
      <c r="O468" s="12"/>
      <c r="P468" s="12"/>
      <c r="Q468" s="12"/>
      <c r="R468" s="12"/>
      <c r="S468" s="12">
        <v>52.12177181204094</v>
      </c>
      <c r="T468" s="12" t="s">
        <v>58</v>
      </c>
      <c r="U468" s="12"/>
      <c r="V468" s="12" t="s">
        <v>83</v>
      </c>
    </row>
    <row r="469" spans="1:22" ht="15.75" customHeight="1">
      <c r="A469" s="12"/>
      <c r="B469" s="12">
        <v>2023</v>
      </c>
      <c r="C469" s="12">
        <v>5</v>
      </c>
      <c r="D469" s="12" t="s">
        <v>793</v>
      </c>
      <c r="E469" s="12">
        <v>1894</v>
      </c>
      <c r="F469" s="12" t="s">
        <v>589</v>
      </c>
      <c r="G469" s="12">
        <v>0.78353924279049592</v>
      </c>
      <c r="H469" s="12">
        <v>0.15171959676756222</v>
      </c>
      <c r="I469" s="12">
        <v>1285.0043581764132</v>
      </c>
      <c r="J469" s="12"/>
      <c r="K469" s="12"/>
      <c r="L469" s="12"/>
      <c r="M469" s="12"/>
      <c r="N469" s="12"/>
      <c r="O469" s="12"/>
      <c r="P469" s="12"/>
      <c r="Q469" s="12"/>
      <c r="R469" s="12"/>
      <c r="S469" s="12">
        <v>14.073184207874736</v>
      </c>
      <c r="T469" s="12" t="s">
        <v>58</v>
      </c>
      <c r="U469" s="12"/>
      <c r="V469" s="12" t="s">
        <v>83</v>
      </c>
    </row>
    <row r="470" spans="1:22" ht="15.75" customHeight="1">
      <c r="A470" s="12"/>
      <c r="B470" s="12">
        <v>2023</v>
      </c>
      <c r="C470" s="12">
        <v>5</v>
      </c>
      <c r="D470" s="12" t="s">
        <v>793</v>
      </c>
      <c r="E470" s="12">
        <v>1652</v>
      </c>
      <c r="F470" s="12" t="s">
        <v>590</v>
      </c>
      <c r="G470" s="12">
        <v>0.70415670070782233</v>
      </c>
      <c r="H470" s="12">
        <v>1.5209784735288965</v>
      </c>
      <c r="I470" s="12">
        <v>4147.4829671690741</v>
      </c>
      <c r="J470" s="12"/>
      <c r="K470" s="12"/>
      <c r="L470" s="12"/>
      <c r="M470" s="12"/>
      <c r="N470" s="12"/>
      <c r="O470" s="12"/>
      <c r="P470" s="12"/>
      <c r="Q470" s="12"/>
      <c r="R470" s="12"/>
      <c r="S470" s="12">
        <v>3.3576290558620392</v>
      </c>
      <c r="T470" s="12" t="s">
        <v>44</v>
      </c>
      <c r="U470" s="12"/>
      <c r="V470" s="12" t="s">
        <v>53</v>
      </c>
    </row>
    <row r="471" spans="1:22" ht="15.75" customHeight="1">
      <c r="A471" s="12"/>
      <c r="B471" s="12">
        <v>2023</v>
      </c>
      <c r="C471" s="12">
        <v>5</v>
      </c>
      <c r="D471" s="12" t="s">
        <v>793</v>
      </c>
      <c r="E471" s="12">
        <v>1651</v>
      </c>
      <c r="F471" s="12" t="s">
        <v>591</v>
      </c>
      <c r="G471" s="12">
        <v>157.0976531657185</v>
      </c>
      <c r="H471" s="12">
        <v>2273.2004592169724</v>
      </c>
      <c r="I471" s="12">
        <v>5718348.7906666305</v>
      </c>
      <c r="J471" s="12"/>
      <c r="K471" s="12"/>
      <c r="L471" s="12"/>
      <c r="M471" s="12"/>
      <c r="N471" s="12"/>
      <c r="O471" s="12"/>
      <c r="P471" s="12"/>
      <c r="Q471" s="12"/>
      <c r="R471" s="12"/>
      <c r="S471" s="12">
        <v>3033.549219898413</v>
      </c>
      <c r="T471" s="12" t="s">
        <v>40</v>
      </c>
      <c r="U471" s="12"/>
      <c r="V471" s="12" t="s">
        <v>166</v>
      </c>
    </row>
    <row r="472" spans="1:22" ht="15.75" customHeight="1">
      <c r="A472" s="12"/>
      <c r="B472" s="12">
        <v>2023</v>
      </c>
      <c r="C472" s="12">
        <v>5</v>
      </c>
      <c r="D472" s="12" t="s">
        <v>793</v>
      </c>
      <c r="E472" s="12">
        <v>1893</v>
      </c>
      <c r="F472" s="12" t="s">
        <v>592</v>
      </c>
      <c r="G472" s="12">
        <v>7.4826138670794226E-2</v>
      </c>
      <c r="H472" s="12">
        <v>3.8389062448494424E-2</v>
      </c>
      <c r="I472" s="12">
        <v>1243.7763435378265</v>
      </c>
      <c r="J472" s="12"/>
      <c r="K472" s="12"/>
      <c r="L472" s="12"/>
      <c r="M472" s="12"/>
      <c r="N472" s="12"/>
      <c r="O472" s="12"/>
      <c r="P472" s="12"/>
      <c r="Q472" s="12"/>
      <c r="R472" s="12"/>
      <c r="S472" s="12">
        <v>0.69930266268972796</v>
      </c>
      <c r="T472" s="12" t="s">
        <v>58</v>
      </c>
      <c r="U472" s="12"/>
      <c r="V472" s="12" t="s">
        <v>222</v>
      </c>
    </row>
    <row r="473" spans="1:22" ht="15.75" customHeight="1">
      <c r="A473" s="12"/>
      <c r="B473" s="12">
        <v>2023</v>
      </c>
      <c r="C473" s="12">
        <v>5</v>
      </c>
      <c r="D473" s="12" t="s">
        <v>793</v>
      </c>
      <c r="E473" s="12">
        <v>1650</v>
      </c>
      <c r="F473" s="12" t="s">
        <v>593</v>
      </c>
      <c r="G473" s="12">
        <v>30.168289854186764</v>
      </c>
      <c r="H473" s="12">
        <v>186.86178430947083</v>
      </c>
      <c r="I473" s="12">
        <v>210273.01768670621</v>
      </c>
      <c r="J473" s="12"/>
      <c r="K473" s="12"/>
      <c r="L473" s="12"/>
      <c r="M473" s="12"/>
      <c r="N473" s="12"/>
      <c r="O473" s="12"/>
      <c r="P473" s="12"/>
      <c r="Q473" s="12">
        <v>4.1239999999999997</v>
      </c>
      <c r="R473" s="12"/>
      <c r="S473" s="12">
        <v>337.19539012802835</v>
      </c>
      <c r="T473" s="12" t="s">
        <v>40</v>
      </c>
      <c r="U473" s="12"/>
      <c r="V473" s="12" t="s">
        <v>547</v>
      </c>
    </row>
    <row r="474" spans="1:22" ht="15.75" customHeight="1">
      <c r="A474" s="12"/>
      <c r="B474" s="12">
        <v>2023</v>
      </c>
      <c r="C474" s="12">
        <v>5</v>
      </c>
      <c r="D474" s="12" t="s">
        <v>793</v>
      </c>
      <c r="E474" s="12">
        <v>1658</v>
      </c>
      <c r="F474" s="12" t="s">
        <v>594</v>
      </c>
      <c r="G474" s="12">
        <v>3.1590551765552091</v>
      </c>
      <c r="H474" s="12">
        <v>21.513076452604039</v>
      </c>
      <c r="I474" s="12">
        <v>86241.923486135231</v>
      </c>
      <c r="J474" s="12"/>
      <c r="K474" s="12"/>
      <c r="L474" s="12"/>
      <c r="M474" s="12"/>
      <c r="N474" s="12"/>
      <c r="O474" s="12"/>
      <c r="P474" s="12"/>
      <c r="Q474" s="12"/>
      <c r="R474" s="12"/>
      <c r="S474" s="12">
        <v>389.03755370482986</v>
      </c>
      <c r="T474" s="12" t="s">
        <v>44</v>
      </c>
      <c r="U474" s="12"/>
      <c r="V474" s="12" t="s">
        <v>595</v>
      </c>
    </row>
    <row r="475" spans="1:22" ht="15.75" customHeight="1">
      <c r="A475" s="12"/>
      <c r="B475" s="12">
        <v>2023</v>
      </c>
      <c r="C475" s="12">
        <v>5</v>
      </c>
      <c r="D475" s="12" t="s">
        <v>793</v>
      </c>
      <c r="E475" s="12">
        <v>1779</v>
      </c>
      <c r="F475" s="12" t="s">
        <v>596</v>
      </c>
      <c r="G475" s="12">
        <v>4.9671768109305692</v>
      </c>
      <c r="H475" s="12">
        <v>2.1358860287001447</v>
      </c>
      <c r="I475" s="12">
        <v>11921.224346233366</v>
      </c>
      <c r="J475" s="12"/>
      <c r="K475" s="12"/>
      <c r="L475" s="12"/>
      <c r="M475" s="12"/>
      <c r="N475" s="12"/>
      <c r="O475" s="12"/>
      <c r="P475" s="12"/>
      <c r="Q475" s="12"/>
      <c r="R475" s="12"/>
      <c r="S475" s="12">
        <v>8.0506021248394273</v>
      </c>
      <c r="T475" s="12" t="s">
        <v>58</v>
      </c>
      <c r="U475" s="12"/>
      <c r="V475" s="12" t="s">
        <v>83</v>
      </c>
    </row>
    <row r="476" spans="1:22" ht="15.75" customHeight="1">
      <c r="A476" s="12"/>
      <c r="B476" s="12">
        <v>2023</v>
      </c>
      <c r="C476" s="12">
        <v>5</v>
      </c>
      <c r="D476" s="12" t="s">
        <v>793</v>
      </c>
      <c r="E476" s="12">
        <v>1671</v>
      </c>
      <c r="F476" s="12" t="s">
        <v>597</v>
      </c>
      <c r="G476" s="12">
        <v>18.567802127610815</v>
      </c>
      <c r="H476" s="12">
        <v>46.976734902007287</v>
      </c>
      <c r="I476" s="12">
        <v>291329.70064948493</v>
      </c>
      <c r="J476" s="12"/>
      <c r="K476" s="12"/>
      <c r="L476" s="12"/>
      <c r="M476" s="12"/>
      <c r="N476" s="12"/>
      <c r="O476" s="12"/>
      <c r="P476" s="12"/>
      <c r="Q476" s="12"/>
      <c r="R476" s="12"/>
      <c r="S476" s="12">
        <v>33.428630112310167</v>
      </c>
      <c r="T476" s="12" t="s">
        <v>44</v>
      </c>
      <c r="U476" s="12"/>
      <c r="V476" s="12" t="s">
        <v>454</v>
      </c>
    </row>
    <row r="477" spans="1:22" ht="15.75" customHeight="1">
      <c r="A477" s="12"/>
      <c r="B477" s="12">
        <v>2023</v>
      </c>
      <c r="C477" s="12">
        <v>5</v>
      </c>
      <c r="D477" s="12" t="s">
        <v>793</v>
      </c>
      <c r="E477" s="12">
        <v>1791</v>
      </c>
      <c r="F477" s="12" t="s">
        <v>598</v>
      </c>
      <c r="G477" s="12">
        <v>0.16008476907197922</v>
      </c>
      <c r="H477" s="12">
        <v>0.54888219677408379</v>
      </c>
      <c r="I477" s="12">
        <v>2144.2210549300012</v>
      </c>
      <c r="J477" s="12"/>
      <c r="K477" s="12"/>
      <c r="L477" s="12"/>
      <c r="M477" s="12"/>
      <c r="N477" s="12"/>
      <c r="O477" s="12"/>
      <c r="P477" s="12"/>
      <c r="Q477" s="12">
        <v>3.5539999999999998</v>
      </c>
      <c r="R477" s="12"/>
      <c r="S477" s="12">
        <v>6.5013186943491421</v>
      </c>
      <c r="T477" s="12" t="s">
        <v>44</v>
      </c>
      <c r="U477" s="12"/>
      <c r="V477" s="12" t="s">
        <v>81</v>
      </c>
    </row>
    <row r="478" spans="1:22" ht="15.75" customHeight="1">
      <c r="A478" s="12"/>
      <c r="B478" s="12">
        <v>2023</v>
      </c>
      <c r="C478" s="12">
        <v>5</v>
      </c>
      <c r="D478" s="12" t="s">
        <v>793</v>
      </c>
      <c r="E478" s="12">
        <v>1670</v>
      </c>
      <c r="F478" s="12" t="s">
        <v>599</v>
      </c>
      <c r="G478" s="12">
        <v>9.685975164335991</v>
      </c>
      <c r="H478" s="12">
        <v>0.29056863084851303</v>
      </c>
      <c r="I478" s="12">
        <v>9782.8027250122032</v>
      </c>
      <c r="J478" s="12"/>
      <c r="K478" s="12"/>
      <c r="L478" s="12"/>
      <c r="M478" s="12"/>
      <c r="N478" s="12"/>
      <c r="O478" s="12"/>
      <c r="P478" s="12"/>
      <c r="Q478" s="12"/>
      <c r="R478" s="12"/>
      <c r="S478" s="12">
        <v>23.461307427238214</v>
      </c>
      <c r="T478" s="12" t="s">
        <v>58</v>
      </c>
      <c r="U478" s="12"/>
      <c r="V478" s="12" t="s">
        <v>454</v>
      </c>
    </row>
    <row r="479" spans="1:22" ht="15.75" customHeight="1">
      <c r="A479" s="12"/>
      <c r="B479" s="12">
        <v>2023</v>
      </c>
      <c r="C479" s="12">
        <v>5</v>
      </c>
      <c r="D479" s="12" t="s">
        <v>793</v>
      </c>
      <c r="E479" s="12">
        <v>1667</v>
      </c>
      <c r="F479" s="12" t="s">
        <v>600</v>
      </c>
      <c r="G479" s="12">
        <v>562.39173583319109</v>
      </c>
      <c r="H479" s="12">
        <v>1074.1681606095121</v>
      </c>
      <c r="I479" s="12">
        <v>1608440.3797140052</v>
      </c>
      <c r="J479" s="12"/>
      <c r="K479" s="12"/>
      <c r="L479" s="12"/>
      <c r="M479" s="12"/>
      <c r="N479" s="12"/>
      <c r="O479" s="12"/>
      <c r="P479" s="12"/>
      <c r="Q479" s="12"/>
      <c r="R479" s="12"/>
      <c r="S479" s="12">
        <v>7174.4347743356811</v>
      </c>
      <c r="T479" s="12" t="s">
        <v>40</v>
      </c>
      <c r="U479" s="12"/>
      <c r="V479" s="12" t="s">
        <v>454</v>
      </c>
    </row>
    <row r="480" spans="1:22" ht="15.75" customHeight="1">
      <c r="A480" s="12"/>
      <c r="B480" s="12">
        <v>2023</v>
      </c>
      <c r="C480" s="12">
        <v>5</v>
      </c>
      <c r="D480" s="12" t="s">
        <v>793</v>
      </c>
      <c r="E480" s="12">
        <v>1546</v>
      </c>
      <c r="F480" s="12" t="s">
        <v>601</v>
      </c>
      <c r="G480" s="12">
        <v>514.50838924946686</v>
      </c>
      <c r="H480" s="12">
        <v>565.9592281744134</v>
      </c>
      <c r="I480" s="12">
        <v>7974880.033366736</v>
      </c>
      <c r="J480" s="12"/>
      <c r="K480" s="12"/>
      <c r="L480" s="12"/>
      <c r="M480" s="12"/>
      <c r="N480" s="12"/>
      <c r="O480" s="12"/>
      <c r="P480" s="12"/>
      <c r="Q480" s="12"/>
      <c r="R480" s="12"/>
      <c r="S480" s="12">
        <v>4417.4694702970164</v>
      </c>
      <c r="T480" s="12" t="s">
        <v>58</v>
      </c>
      <c r="U480" s="12"/>
      <c r="V480" s="12" t="s">
        <v>252</v>
      </c>
    </row>
    <row r="481" spans="1:22" ht="15.75" customHeight="1">
      <c r="A481" s="12"/>
      <c r="B481" s="12">
        <v>2023</v>
      </c>
      <c r="C481" s="12">
        <v>5</v>
      </c>
      <c r="D481" s="12" t="s">
        <v>793</v>
      </c>
      <c r="E481" s="12">
        <v>1788</v>
      </c>
      <c r="F481" s="12" t="s">
        <v>602</v>
      </c>
      <c r="G481" s="12">
        <v>1.0367307922034255</v>
      </c>
      <c r="H481" s="12">
        <v>5.5136529068334896</v>
      </c>
      <c r="I481" s="12">
        <v>5679.5670299990052</v>
      </c>
      <c r="J481" s="12"/>
      <c r="K481" s="12"/>
      <c r="L481" s="12"/>
      <c r="M481" s="12"/>
      <c r="N481" s="12"/>
      <c r="O481" s="12"/>
      <c r="P481" s="12"/>
      <c r="Q481" s="12"/>
      <c r="R481" s="12"/>
      <c r="S481" s="12">
        <v>0.3551671119693911</v>
      </c>
      <c r="T481" s="12" t="s">
        <v>40</v>
      </c>
      <c r="U481" s="12"/>
      <c r="V481" s="12" t="s">
        <v>109</v>
      </c>
    </row>
    <row r="482" spans="1:22" ht="15.75" customHeight="1">
      <c r="A482" s="12"/>
      <c r="B482" s="12">
        <v>2023</v>
      </c>
      <c r="C482" s="12">
        <v>5</v>
      </c>
      <c r="D482" s="12" t="s">
        <v>793</v>
      </c>
      <c r="E482" s="12">
        <v>1666</v>
      </c>
      <c r="F482" s="12" t="s">
        <v>603</v>
      </c>
      <c r="G482" s="12">
        <v>10.765764910591647</v>
      </c>
      <c r="H482" s="12">
        <v>19.055403891747215</v>
      </c>
      <c r="I482" s="12">
        <v>25837.835785419957</v>
      </c>
      <c r="J482" s="12"/>
      <c r="K482" s="12"/>
      <c r="L482" s="12"/>
      <c r="M482" s="12"/>
      <c r="N482" s="12"/>
      <c r="O482" s="12"/>
      <c r="P482" s="12"/>
      <c r="Q482" s="12"/>
      <c r="R482" s="12"/>
      <c r="S482" s="12">
        <v>6.1217200814849404</v>
      </c>
      <c r="T482" s="12" t="s">
        <v>40</v>
      </c>
      <c r="U482" s="12" t="s">
        <v>41</v>
      </c>
      <c r="V482" s="12" t="s">
        <v>454</v>
      </c>
    </row>
    <row r="483" spans="1:22" ht="15.75" customHeight="1">
      <c r="A483" s="12"/>
      <c r="B483" s="12">
        <v>2023</v>
      </c>
      <c r="C483" s="12">
        <v>5</v>
      </c>
      <c r="D483" s="12" t="s">
        <v>793</v>
      </c>
      <c r="E483" s="12">
        <v>1665</v>
      </c>
      <c r="F483" s="12" t="s">
        <v>604</v>
      </c>
      <c r="G483" s="12">
        <v>14.31332707258953</v>
      </c>
      <c r="H483" s="12">
        <v>39.361649449621204</v>
      </c>
      <c r="I483" s="12">
        <v>71566.635362947651</v>
      </c>
      <c r="J483" s="12"/>
      <c r="K483" s="12"/>
      <c r="L483" s="12"/>
      <c r="M483" s="12"/>
      <c r="N483" s="12"/>
      <c r="O483" s="12"/>
      <c r="P483" s="12"/>
      <c r="Q483" s="12"/>
      <c r="R483" s="12"/>
      <c r="S483" s="12">
        <v>22.946928317684751</v>
      </c>
      <c r="T483" s="12" t="s">
        <v>40</v>
      </c>
      <c r="U483" s="12"/>
      <c r="V483" s="12" t="s">
        <v>454</v>
      </c>
    </row>
    <row r="484" spans="1:22" ht="15.75" customHeight="1">
      <c r="A484" s="12"/>
      <c r="B484" s="12">
        <v>2023</v>
      </c>
      <c r="C484" s="12">
        <v>5</v>
      </c>
      <c r="D484" s="12" t="s">
        <v>793</v>
      </c>
      <c r="E484" s="12">
        <v>1664</v>
      </c>
      <c r="F484" s="12" t="s">
        <v>605</v>
      </c>
      <c r="G484" s="12">
        <v>47.897993301362483</v>
      </c>
      <c r="H484" s="12">
        <v>42.150301290377364</v>
      </c>
      <c r="I484" s="12">
        <v>656201.30673372583</v>
      </c>
      <c r="J484" s="12"/>
      <c r="K484" s="12"/>
      <c r="L484" s="12"/>
      <c r="M484" s="12"/>
      <c r="N484" s="12"/>
      <c r="O484" s="12"/>
      <c r="P484" s="12"/>
      <c r="Q484" s="12"/>
      <c r="R484" s="12"/>
      <c r="S484" s="12">
        <v>88.420959425741117</v>
      </c>
      <c r="T484" s="12" t="s">
        <v>58</v>
      </c>
      <c r="U484" s="12"/>
      <c r="V484" s="12" t="s">
        <v>255</v>
      </c>
    </row>
    <row r="485" spans="1:22" ht="15.75" customHeight="1">
      <c r="A485" s="12"/>
      <c r="B485" s="12">
        <v>2023</v>
      </c>
      <c r="C485" s="12">
        <v>5</v>
      </c>
      <c r="D485" s="12" t="s">
        <v>793</v>
      </c>
      <c r="E485" s="12">
        <v>1663</v>
      </c>
      <c r="F485" s="12" t="s">
        <v>606</v>
      </c>
      <c r="G485" s="12">
        <v>62.92046573894897</v>
      </c>
      <c r="H485" s="12">
        <v>37.752093334947716</v>
      </c>
      <c r="I485" s="12">
        <v>953878.0776861948</v>
      </c>
      <c r="J485" s="12"/>
      <c r="K485" s="12"/>
      <c r="L485" s="12"/>
      <c r="M485" s="12"/>
      <c r="N485" s="12"/>
      <c r="O485" s="12"/>
      <c r="P485" s="12"/>
      <c r="Q485" s="12"/>
      <c r="R485" s="12"/>
      <c r="S485" s="12">
        <v>329.78253412560485</v>
      </c>
      <c r="T485" s="12" t="s">
        <v>58</v>
      </c>
      <c r="U485" s="12"/>
      <c r="V485" s="12" t="s">
        <v>237</v>
      </c>
    </row>
    <row r="486" spans="1:22" ht="15.75" customHeight="1">
      <c r="A486" s="12"/>
      <c r="B486" s="12">
        <v>2023</v>
      </c>
      <c r="C486" s="12">
        <v>5</v>
      </c>
      <c r="D486" s="12" t="s">
        <v>793</v>
      </c>
      <c r="E486" s="12">
        <v>1783</v>
      </c>
      <c r="F486" s="12" t="s">
        <v>607</v>
      </c>
      <c r="G486" s="12">
        <v>11.598205661446691</v>
      </c>
      <c r="H486" s="12">
        <v>10.206420982073087</v>
      </c>
      <c r="I486" s="12">
        <v>36070.419607099211</v>
      </c>
      <c r="J486" s="12"/>
      <c r="K486" s="12"/>
      <c r="L486" s="12"/>
      <c r="M486" s="12"/>
      <c r="N486" s="12"/>
      <c r="O486" s="12"/>
      <c r="P486" s="12"/>
      <c r="Q486" s="12"/>
      <c r="R486" s="12"/>
      <c r="S486" s="12">
        <v>3.5803258631618013</v>
      </c>
      <c r="T486" s="12" t="s">
        <v>44</v>
      </c>
      <c r="U486" s="12"/>
      <c r="V486" s="12" t="s">
        <v>64</v>
      </c>
    </row>
    <row r="487" spans="1:22" ht="15.75" customHeight="1">
      <c r="A487" s="12"/>
      <c r="B487" s="12">
        <v>2023</v>
      </c>
      <c r="C487" s="12">
        <v>5</v>
      </c>
      <c r="D487" s="12" t="s">
        <v>793</v>
      </c>
      <c r="E487" s="12">
        <v>1662</v>
      </c>
      <c r="F487" s="12" t="s">
        <v>608</v>
      </c>
      <c r="G487" s="12">
        <v>7.126381008130358</v>
      </c>
      <c r="H487" s="12">
        <v>5.9861600468295011</v>
      </c>
      <c r="I487" s="12">
        <v>118085.68361417689</v>
      </c>
      <c r="J487" s="12"/>
      <c r="K487" s="12"/>
      <c r="L487" s="12"/>
      <c r="M487" s="12"/>
      <c r="N487" s="12"/>
      <c r="O487" s="12"/>
      <c r="P487" s="12"/>
      <c r="Q487" s="12"/>
      <c r="R487" s="12"/>
      <c r="S487" s="12">
        <v>106.58209341154165</v>
      </c>
      <c r="T487" s="12" t="s">
        <v>58</v>
      </c>
      <c r="U487" s="12"/>
      <c r="V487" s="12" t="s">
        <v>247</v>
      </c>
    </row>
    <row r="488" spans="1:22" ht="15.75" customHeight="1">
      <c r="A488" s="12"/>
      <c r="B488" s="12">
        <v>2023</v>
      </c>
      <c r="C488" s="12">
        <v>5</v>
      </c>
      <c r="D488" s="12" t="s">
        <v>793</v>
      </c>
      <c r="E488" s="12">
        <v>1306</v>
      </c>
      <c r="F488" s="12" t="s">
        <v>609</v>
      </c>
      <c r="G488" s="12">
        <v>19.102234462017137</v>
      </c>
      <c r="H488" s="12">
        <v>7.6585415055138295</v>
      </c>
      <c r="I488" s="12">
        <v>322829.89607445122</v>
      </c>
      <c r="J488" s="12"/>
      <c r="K488" s="12"/>
      <c r="L488" s="12"/>
      <c r="M488" s="12"/>
      <c r="N488" s="12"/>
      <c r="O488" s="12"/>
      <c r="P488" s="12"/>
      <c r="Q488" s="12"/>
      <c r="R488" s="12"/>
      <c r="S488" s="12">
        <v>121.33686499370657</v>
      </c>
      <c r="T488" s="12" t="s">
        <v>58</v>
      </c>
      <c r="U488" s="12"/>
      <c r="V488" s="12" t="s">
        <v>241</v>
      </c>
    </row>
    <row r="489" spans="1:22" ht="15.75" customHeight="1">
      <c r="A489" s="12"/>
      <c r="B489" s="12">
        <v>2023</v>
      </c>
      <c r="C489" s="12">
        <v>5</v>
      </c>
      <c r="D489" s="12" t="s">
        <v>793</v>
      </c>
      <c r="E489" s="12">
        <v>1669</v>
      </c>
      <c r="F489" s="12" t="s">
        <v>610</v>
      </c>
      <c r="G489" s="12">
        <v>37.661763362298359</v>
      </c>
      <c r="H489" s="12">
        <v>577.35901401293722</v>
      </c>
      <c r="I489" s="12">
        <v>568696.63886320987</v>
      </c>
      <c r="J489" s="12"/>
      <c r="K489" s="12"/>
      <c r="L489" s="12"/>
      <c r="M489" s="12"/>
      <c r="N489" s="12"/>
      <c r="O489" s="12"/>
      <c r="P489" s="12"/>
      <c r="Q489" s="12"/>
      <c r="R489" s="12"/>
      <c r="S489" s="12">
        <v>96.727819810913303</v>
      </c>
      <c r="T489" s="12" t="s">
        <v>40</v>
      </c>
      <c r="U489" s="12"/>
      <c r="V489" s="12" t="s">
        <v>454</v>
      </c>
    </row>
    <row r="490" spans="1:22" ht="15.75" customHeight="1">
      <c r="A490" s="12"/>
      <c r="B490" s="12">
        <v>2023</v>
      </c>
      <c r="C490" s="12">
        <v>5</v>
      </c>
      <c r="D490" s="12" t="s">
        <v>793</v>
      </c>
      <c r="E490" s="12">
        <v>1682</v>
      </c>
      <c r="F490" s="12" t="s">
        <v>611</v>
      </c>
      <c r="G490" s="12">
        <v>32.263873498498313</v>
      </c>
      <c r="H490" s="12">
        <v>3.5490260848348139</v>
      </c>
      <c r="I490" s="12">
        <v>58397.611032281944</v>
      </c>
      <c r="J490" s="12"/>
      <c r="K490" s="12"/>
      <c r="L490" s="12"/>
      <c r="M490" s="12"/>
      <c r="N490" s="12"/>
      <c r="O490" s="12"/>
      <c r="P490" s="12"/>
      <c r="Q490" s="12"/>
      <c r="R490" s="12"/>
      <c r="S490" s="12">
        <v>36.603797631177514</v>
      </c>
      <c r="T490" s="12" t="s">
        <v>58</v>
      </c>
      <c r="U490" s="12"/>
      <c r="V490" s="12" t="s">
        <v>263</v>
      </c>
    </row>
    <row r="491" spans="1:22" ht="15.75" customHeight="1">
      <c r="A491" s="12"/>
      <c r="B491" s="12">
        <v>2023</v>
      </c>
      <c r="C491" s="12">
        <v>5</v>
      </c>
      <c r="D491" s="12" t="s">
        <v>793</v>
      </c>
      <c r="E491" s="12">
        <v>1560</v>
      </c>
      <c r="F491" s="12" t="s">
        <v>612</v>
      </c>
      <c r="G491" s="12">
        <v>0.82683325290287757</v>
      </c>
      <c r="H491" s="12">
        <v>3.4695075391389438</v>
      </c>
      <c r="I491" s="12">
        <v>14920.039838087245</v>
      </c>
      <c r="J491" s="12"/>
      <c r="K491" s="12"/>
      <c r="L491" s="12"/>
      <c r="M491" s="12"/>
      <c r="N491" s="12"/>
      <c r="O491" s="12"/>
      <c r="P491" s="12"/>
      <c r="Q491" s="12">
        <v>0.11799999999999999</v>
      </c>
      <c r="R491" s="12"/>
      <c r="S491" s="12">
        <v>3.9358620519417324</v>
      </c>
      <c r="T491" s="12" t="s">
        <v>44</v>
      </c>
      <c r="U491" s="12"/>
      <c r="V491" s="12" t="s">
        <v>81</v>
      </c>
    </row>
    <row r="492" spans="1:22" ht="15.75" customHeight="1">
      <c r="A492" s="12"/>
      <c r="B492" s="12">
        <v>2023</v>
      </c>
      <c r="C492" s="12">
        <v>5</v>
      </c>
      <c r="D492" s="12" t="s">
        <v>793</v>
      </c>
      <c r="E492" s="12">
        <v>1316</v>
      </c>
      <c r="F492" s="12" t="s">
        <v>613</v>
      </c>
      <c r="G492" s="12">
        <v>183.76840920243777</v>
      </c>
      <c r="H492" s="12">
        <v>202.1453713320879</v>
      </c>
      <c r="I492" s="12">
        <v>2162019.539872969</v>
      </c>
      <c r="J492" s="12"/>
      <c r="K492" s="12"/>
      <c r="L492" s="12"/>
      <c r="M492" s="12"/>
      <c r="N492" s="12"/>
      <c r="O492" s="12"/>
      <c r="P492" s="12"/>
      <c r="Q492" s="12"/>
      <c r="R492" s="12"/>
      <c r="S492" s="12">
        <v>59.994199775861198</v>
      </c>
      <c r="T492" s="12" t="s">
        <v>58</v>
      </c>
      <c r="U492" s="12"/>
      <c r="V492" s="12" t="s">
        <v>211</v>
      </c>
    </row>
    <row r="493" spans="1:22" ht="15.75" customHeight="1">
      <c r="A493" s="12"/>
      <c r="B493" s="12">
        <v>2023</v>
      </c>
      <c r="C493" s="12">
        <v>5</v>
      </c>
      <c r="D493" s="12" t="s">
        <v>793</v>
      </c>
      <c r="E493" s="12">
        <v>1315</v>
      </c>
      <c r="F493" s="12" t="s">
        <v>614</v>
      </c>
      <c r="G493" s="12">
        <v>109.43073198078841</v>
      </c>
      <c r="H493" s="12">
        <v>120.37386537543138</v>
      </c>
      <c r="I493" s="12">
        <v>1388240.1651098803</v>
      </c>
      <c r="J493" s="12"/>
      <c r="K493" s="12"/>
      <c r="L493" s="12"/>
      <c r="M493" s="12"/>
      <c r="N493" s="12"/>
      <c r="O493" s="12"/>
      <c r="P493" s="12"/>
      <c r="Q493" s="12"/>
      <c r="R493" s="12"/>
      <c r="S493" s="12">
        <v>112.8743409582796</v>
      </c>
      <c r="T493" s="12" t="s">
        <v>58</v>
      </c>
      <c r="U493" s="12"/>
      <c r="V493" s="12" t="s">
        <v>211</v>
      </c>
    </row>
    <row r="494" spans="1:22" ht="15.75" customHeight="1">
      <c r="A494" s="12"/>
      <c r="B494" s="12">
        <v>2023</v>
      </c>
      <c r="C494" s="12">
        <v>5</v>
      </c>
      <c r="D494" s="12" t="s">
        <v>793</v>
      </c>
      <c r="E494" s="12">
        <v>1799</v>
      </c>
      <c r="F494" s="12" t="s">
        <v>615</v>
      </c>
      <c r="G494" s="12">
        <v>106.20119556668217</v>
      </c>
      <c r="H494" s="12">
        <v>262.31743341418161</v>
      </c>
      <c r="I494" s="12">
        <v>3908209.3946725768</v>
      </c>
      <c r="J494" s="12"/>
      <c r="K494" s="12"/>
      <c r="L494" s="12"/>
      <c r="M494" s="12"/>
      <c r="N494" s="12"/>
      <c r="O494" s="12"/>
      <c r="P494" s="12"/>
      <c r="Q494" s="12"/>
      <c r="R494" s="12"/>
      <c r="S494" s="12">
        <v>1593.5306140036087</v>
      </c>
      <c r="T494" s="12" t="s">
        <v>58</v>
      </c>
      <c r="U494" s="12"/>
      <c r="V494" s="12" t="s">
        <v>88</v>
      </c>
    </row>
    <row r="495" spans="1:22" ht="15.75" customHeight="1">
      <c r="A495" s="12"/>
      <c r="B495" s="12">
        <v>2023</v>
      </c>
      <c r="C495" s="12">
        <v>5</v>
      </c>
      <c r="D495" s="12" t="s">
        <v>793</v>
      </c>
      <c r="E495" s="12">
        <v>1798</v>
      </c>
      <c r="F495" s="12" t="s">
        <v>616</v>
      </c>
      <c r="G495" s="12">
        <v>1.1362336598463247</v>
      </c>
      <c r="H495" s="12">
        <v>0.92914836330366857</v>
      </c>
      <c r="I495" s="12">
        <v>19266.856225217165</v>
      </c>
      <c r="J495" s="12"/>
      <c r="K495" s="12"/>
      <c r="L495" s="12"/>
      <c r="M495" s="12"/>
      <c r="N495" s="12"/>
      <c r="O495" s="12"/>
      <c r="P495" s="12"/>
      <c r="Q495" s="12"/>
      <c r="R495" s="12"/>
      <c r="S495" s="12">
        <v>81.728542815200697</v>
      </c>
      <c r="T495" s="12" t="s">
        <v>58</v>
      </c>
      <c r="U495" s="12"/>
      <c r="V495" s="12" t="s">
        <v>81</v>
      </c>
    </row>
    <row r="496" spans="1:22" ht="15.75" customHeight="1">
      <c r="A496" s="12"/>
      <c r="B496" s="12">
        <v>2023</v>
      </c>
      <c r="C496" s="12">
        <v>5</v>
      </c>
      <c r="D496" s="12" t="s">
        <v>793</v>
      </c>
      <c r="E496" s="12">
        <v>1676</v>
      </c>
      <c r="F496" s="12" t="s">
        <v>617</v>
      </c>
      <c r="G496" s="12">
        <v>20.696581451557797</v>
      </c>
      <c r="H496" s="12">
        <v>23.180251789657465</v>
      </c>
      <c r="I496" s="12">
        <v>343564.25166383386</v>
      </c>
      <c r="J496" s="12"/>
      <c r="K496" s="12"/>
      <c r="L496" s="12"/>
      <c r="M496" s="12"/>
      <c r="N496" s="12"/>
      <c r="O496" s="12"/>
      <c r="P496" s="12"/>
      <c r="Q496" s="12"/>
      <c r="R496" s="12"/>
      <c r="S496" s="12">
        <v>188.63841355030809</v>
      </c>
      <c r="T496" s="12" t="s">
        <v>58</v>
      </c>
      <c r="U496" s="12"/>
      <c r="V496" s="12" t="s">
        <v>211</v>
      </c>
    </row>
    <row r="497" spans="1:22" ht="15.75" customHeight="1">
      <c r="A497" s="12"/>
      <c r="B497" s="12">
        <v>2023</v>
      </c>
      <c r="C497" s="12">
        <v>5</v>
      </c>
      <c r="D497" s="12" t="s">
        <v>793</v>
      </c>
      <c r="E497" s="12">
        <v>1797</v>
      </c>
      <c r="F497" s="12" t="s">
        <v>618</v>
      </c>
      <c r="G497" s="12">
        <v>2.9763996739536074</v>
      </c>
      <c r="H497" s="12">
        <v>0.44657329456881995</v>
      </c>
      <c r="I497" s="12">
        <v>5863.5959922866659</v>
      </c>
      <c r="J497" s="12"/>
      <c r="K497" s="12"/>
      <c r="L497" s="12"/>
      <c r="M497" s="12"/>
      <c r="N497" s="12"/>
      <c r="O497" s="12"/>
      <c r="P497" s="12"/>
      <c r="Q497" s="12"/>
      <c r="R497" s="12"/>
      <c r="S497" s="12">
        <v>7.4574602715802314</v>
      </c>
      <c r="T497" s="12" t="s">
        <v>58</v>
      </c>
      <c r="U497" s="12"/>
      <c r="V497" s="12" t="s">
        <v>86</v>
      </c>
    </row>
    <row r="498" spans="1:22" ht="15.75" customHeight="1">
      <c r="A498" s="12"/>
      <c r="B498" s="12">
        <v>2023</v>
      </c>
      <c r="C498" s="12">
        <v>5</v>
      </c>
      <c r="D498" s="12" t="s">
        <v>793</v>
      </c>
      <c r="E498" s="12">
        <v>1796</v>
      </c>
      <c r="F498" s="12" t="s">
        <v>619</v>
      </c>
      <c r="G498" s="12">
        <v>168.29327198238519</v>
      </c>
      <c r="H498" s="12">
        <v>314.80316437209302</v>
      </c>
      <c r="I498" s="12">
        <v>2515453.7697228999</v>
      </c>
      <c r="J498" s="12"/>
      <c r="K498" s="12"/>
      <c r="L498" s="12"/>
      <c r="M498" s="12"/>
      <c r="N498" s="12"/>
      <c r="O498" s="12"/>
      <c r="P498" s="12"/>
      <c r="Q498" s="12">
        <v>4.8860000000000001</v>
      </c>
      <c r="R498" s="12"/>
      <c r="S498" s="12">
        <v>888.91111690059506</v>
      </c>
      <c r="T498" s="12" t="s">
        <v>44</v>
      </c>
      <c r="U498" s="12"/>
      <c r="V498" s="12" t="s">
        <v>239</v>
      </c>
    </row>
    <row r="499" spans="1:22" ht="15.75" customHeight="1">
      <c r="A499" s="12"/>
      <c r="B499" s="12">
        <v>2023</v>
      </c>
      <c r="C499" s="12">
        <v>5</v>
      </c>
      <c r="D499" s="12" t="s">
        <v>793</v>
      </c>
      <c r="E499" s="12">
        <v>1554</v>
      </c>
      <c r="F499" s="12" t="s">
        <v>620</v>
      </c>
      <c r="G499" s="12">
        <v>4.9591093921391893</v>
      </c>
      <c r="H499" s="12">
        <v>5.4550203313531078</v>
      </c>
      <c r="I499" s="12">
        <v>16960.154121116029</v>
      </c>
      <c r="J499" s="12"/>
      <c r="K499" s="12"/>
      <c r="L499" s="12"/>
      <c r="M499" s="12"/>
      <c r="N499" s="12"/>
      <c r="O499" s="12"/>
      <c r="P499" s="12"/>
      <c r="Q499" s="12"/>
      <c r="R499" s="12"/>
      <c r="S499" s="12">
        <v>63.965874994261803</v>
      </c>
      <c r="T499" s="12" t="s">
        <v>58</v>
      </c>
      <c r="U499" s="12" t="s">
        <v>41</v>
      </c>
      <c r="V499" s="12" t="s">
        <v>77</v>
      </c>
    </row>
    <row r="500" spans="1:22" ht="15.75" customHeight="1">
      <c r="A500" s="12"/>
      <c r="B500" s="12">
        <v>2023</v>
      </c>
      <c r="C500" s="12">
        <v>5</v>
      </c>
      <c r="D500" s="12" t="s">
        <v>793</v>
      </c>
      <c r="E500" s="12">
        <v>1674</v>
      </c>
      <c r="F500" s="12" t="s">
        <v>621</v>
      </c>
      <c r="G500" s="12">
        <v>65.981096275400873</v>
      </c>
      <c r="H500" s="12">
        <v>51.465094224164694</v>
      </c>
      <c r="I500" s="12">
        <v>976519.52315816656</v>
      </c>
      <c r="J500" s="12"/>
      <c r="K500" s="12"/>
      <c r="L500" s="12"/>
      <c r="M500" s="12"/>
      <c r="N500" s="12"/>
      <c r="O500" s="12"/>
      <c r="P500" s="12"/>
      <c r="Q500" s="12"/>
      <c r="R500" s="12"/>
      <c r="S500" s="12">
        <v>66.426302369471728</v>
      </c>
      <c r="T500" s="12" t="s">
        <v>58</v>
      </c>
      <c r="U500" s="12"/>
      <c r="V500" s="12" t="s">
        <v>279</v>
      </c>
    </row>
    <row r="501" spans="1:22" ht="15.75" customHeight="1">
      <c r="A501" s="12"/>
      <c r="B501" s="12">
        <v>2023</v>
      </c>
      <c r="C501" s="12">
        <v>5</v>
      </c>
      <c r="D501" s="12" t="s">
        <v>793</v>
      </c>
      <c r="E501" s="12">
        <v>1795</v>
      </c>
      <c r="F501" s="12" t="s">
        <v>622</v>
      </c>
      <c r="G501" s="12">
        <v>206.06710158317654</v>
      </c>
      <c r="H501" s="12">
        <v>151.64494049115174</v>
      </c>
      <c r="I501" s="12">
        <v>280251.25815312011</v>
      </c>
      <c r="J501" s="12"/>
      <c r="K501" s="12"/>
      <c r="L501" s="12"/>
      <c r="M501" s="12"/>
      <c r="N501" s="12"/>
      <c r="O501" s="12"/>
      <c r="P501" s="12"/>
      <c r="Q501" s="12">
        <v>20.96</v>
      </c>
      <c r="R501" s="12">
        <v>20.96</v>
      </c>
      <c r="S501" s="12">
        <v>117.48326648180534</v>
      </c>
      <c r="T501" s="12" t="s">
        <v>44</v>
      </c>
      <c r="U501" s="12"/>
      <c r="V501" s="12" t="s">
        <v>222</v>
      </c>
    </row>
    <row r="502" spans="1:22" ht="15.75" customHeight="1">
      <c r="A502" s="12"/>
      <c r="B502" s="12">
        <v>2023</v>
      </c>
      <c r="C502" s="12">
        <v>5</v>
      </c>
      <c r="D502" s="12" t="s">
        <v>793</v>
      </c>
      <c r="E502" s="12">
        <v>1311</v>
      </c>
      <c r="F502" s="12" t="s">
        <v>623</v>
      </c>
      <c r="G502" s="12">
        <v>17.744665101144353</v>
      </c>
      <c r="H502" s="12">
        <v>8.2512692720321237</v>
      </c>
      <c r="I502" s="12">
        <v>18573.340961367794</v>
      </c>
      <c r="J502" s="12"/>
      <c r="K502" s="12"/>
      <c r="L502" s="12"/>
      <c r="M502" s="12"/>
      <c r="N502" s="12"/>
      <c r="O502" s="12"/>
      <c r="P502" s="12"/>
      <c r="Q502" s="12"/>
      <c r="R502" s="12"/>
      <c r="S502" s="12">
        <v>22.469830589790849</v>
      </c>
      <c r="T502" s="12" t="s">
        <v>44</v>
      </c>
      <c r="U502" s="12"/>
      <c r="V502" s="12" t="s">
        <v>83</v>
      </c>
    </row>
    <row r="503" spans="1:22" ht="15.75" customHeight="1">
      <c r="A503" s="12"/>
      <c r="B503" s="12">
        <v>2023</v>
      </c>
      <c r="C503" s="12">
        <v>5</v>
      </c>
      <c r="D503" s="12" t="s">
        <v>793</v>
      </c>
      <c r="E503" s="12">
        <v>1673</v>
      </c>
      <c r="F503" s="12" t="s">
        <v>624</v>
      </c>
      <c r="G503" s="12">
        <v>18.042571471708044</v>
      </c>
      <c r="H503" s="12">
        <v>12.810449238273588</v>
      </c>
      <c r="I503" s="12">
        <v>243937.13645723238</v>
      </c>
      <c r="J503" s="12"/>
      <c r="K503" s="12"/>
      <c r="L503" s="12"/>
      <c r="M503" s="12"/>
      <c r="N503" s="12"/>
      <c r="O503" s="12"/>
      <c r="P503" s="12"/>
      <c r="Q503" s="12"/>
      <c r="R503" s="12"/>
      <c r="S503" s="12">
        <v>11.529988008337812</v>
      </c>
      <c r="T503" s="12" t="s">
        <v>58</v>
      </c>
      <c r="U503" s="12"/>
      <c r="V503" s="12" t="s">
        <v>279</v>
      </c>
    </row>
    <row r="504" spans="1:22" ht="15.75" customHeight="1">
      <c r="A504" s="12"/>
      <c r="B504" s="12">
        <v>2023</v>
      </c>
      <c r="C504" s="12">
        <v>5</v>
      </c>
      <c r="D504" s="12" t="s">
        <v>793</v>
      </c>
      <c r="E504" s="12">
        <v>1559</v>
      </c>
      <c r="F504" s="12" t="s">
        <v>625</v>
      </c>
      <c r="G504" s="12">
        <v>0.11375801628427697</v>
      </c>
      <c r="H504" s="12">
        <v>2.3882530904125985E-2</v>
      </c>
      <c r="I504" s="12">
        <v>1787.1697691743361</v>
      </c>
      <c r="J504" s="12"/>
      <c r="K504" s="12"/>
      <c r="L504" s="12"/>
      <c r="M504" s="12"/>
      <c r="N504" s="12"/>
      <c r="O504" s="12"/>
      <c r="P504" s="12"/>
      <c r="Q504" s="12"/>
      <c r="R504" s="12"/>
      <c r="S504" s="12">
        <v>1.867027926615868</v>
      </c>
      <c r="T504" s="12" t="s">
        <v>58</v>
      </c>
      <c r="U504" s="12"/>
      <c r="V504" s="12" t="s">
        <v>81</v>
      </c>
    </row>
    <row r="505" spans="1:22" ht="15.75" customHeight="1">
      <c r="A505" s="12"/>
      <c r="B505" s="12">
        <v>2023</v>
      </c>
      <c r="C505" s="12">
        <v>5</v>
      </c>
      <c r="D505" s="12" t="s">
        <v>793</v>
      </c>
      <c r="E505" s="12">
        <v>1572</v>
      </c>
      <c r="F505" s="12" t="s">
        <v>626</v>
      </c>
      <c r="G505" s="12">
        <v>0.5223427849670994</v>
      </c>
      <c r="H505" s="12">
        <v>3.6288769489250168</v>
      </c>
      <c r="I505" s="12">
        <v>3935.6766233164717</v>
      </c>
      <c r="J505" s="12"/>
      <c r="K505" s="12"/>
      <c r="L505" s="12"/>
      <c r="M505" s="12"/>
      <c r="N505" s="12"/>
      <c r="O505" s="12"/>
      <c r="P505" s="12"/>
      <c r="Q505" s="12">
        <v>2.4780000000000002</v>
      </c>
      <c r="R505" s="12"/>
      <c r="S505" s="12">
        <v>0.15811640223265017</v>
      </c>
      <c r="T505" s="12" t="s">
        <v>40</v>
      </c>
      <c r="U505" s="12"/>
      <c r="V505" s="12" t="s">
        <v>81</v>
      </c>
    </row>
    <row r="506" spans="1:22" ht="15.75" customHeight="1">
      <c r="A506" s="12"/>
      <c r="B506" s="12">
        <v>2023</v>
      </c>
      <c r="C506" s="12">
        <v>5</v>
      </c>
      <c r="D506" s="12" t="s">
        <v>793</v>
      </c>
      <c r="E506" s="12">
        <v>1692</v>
      </c>
      <c r="F506" s="12" t="s">
        <v>627</v>
      </c>
      <c r="G506" s="12">
        <v>462.09303815409896</v>
      </c>
      <c r="H506" s="12">
        <v>1714.365287280385</v>
      </c>
      <c r="I506" s="12">
        <v>4075661.3209806764</v>
      </c>
      <c r="J506" s="12"/>
      <c r="K506" s="12"/>
      <c r="L506" s="12"/>
      <c r="M506" s="12"/>
      <c r="N506" s="12"/>
      <c r="O506" s="12"/>
      <c r="P506" s="12"/>
      <c r="Q506" s="12"/>
      <c r="R506" s="12"/>
      <c r="S506" s="12">
        <v>2351.2438910942237</v>
      </c>
      <c r="T506" s="12" t="s">
        <v>40</v>
      </c>
      <c r="U506" s="12"/>
      <c r="V506" s="12" t="s">
        <v>42</v>
      </c>
    </row>
    <row r="507" spans="1:22" ht="15.75" customHeight="1">
      <c r="A507" s="12"/>
      <c r="B507" s="12">
        <v>2023</v>
      </c>
      <c r="C507" s="12">
        <v>5</v>
      </c>
      <c r="D507" s="12" t="s">
        <v>793</v>
      </c>
      <c r="E507" s="12">
        <v>1571</v>
      </c>
      <c r="F507" s="12" t="s">
        <v>628</v>
      </c>
      <c r="G507" s="12">
        <v>29.354408792893206</v>
      </c>
      <c r="H507" s="12">
        <v>124.21353329651078</v>
      </c>
      <c r="I507" s="12">
        <v>626419.30283233337</v>
      </c>
      <c r="J507" s="12"/>
      <c r="K507" s="12"/>
      <c r="L507" s="12"/>
      <c r="M507" s="12"/>
      <c r="N507" s="12"/>
      <c r="O507" s="12"/>
      <c r="P507" s="12"/>
      <c r="Q507" s="12">
        <v>4.4610000000000003</v>
      </c>
      <c r="R507" s="12"/>
      <c r="S507" s="12">
        <v>68.261627434159195</v>
      </c>
      <c r="T507" s="12" t="s">
        <v>58</v>
      </c>
      <c r="U507" s="12"/>
      <c r="V507" s="12" t="s">
        <v>81</v>
      </c>
    </row>
    <row r="508" spans="1:22" ht="15.75" customHeight="1">
      <c r="A508" s="12"/>
      <c r="B508" s="12">
        <v>2023</v>
      </c>
      <c r="C508" s="12">
        <v>5</v>
      </c>
      <c r="D508" s="12" t="s">
        <v>793</v>
      </c>
      <c r="E508" s="12">
        <v>1691</v>
      </c>
      <c r="F508" s="12" t="s">
        <v>629</v>
      </c>
      <c r="G508" s="12">
        <v>1857.1014660630715</v>
      </c>
      <c r="H508" s="12">
        <v>9452.6464622610347</v>
      </c>
      <c r="I508" s="12">
        <v>20520971.199996941</v>
      </c>
      <c r="J508" s="12"/>
      <c r="K508" s="12"/>
      <c r="L508" s="12"/>
      <c r="M508" s="12"/>
      <c r="N508" s="12"/>
      <c r="O508" s="12"/>
      <c r="P508" s="12"/>
      <c r="Q508" s="12"/>
      <c r="R508" s="12"/>
      <c r="S508" s="12">
        <v>3577.908755893829</v>
      </c>
      <c r="T508" s="12" t="s">
        <v>40</v>
      </c>
      <c r="U508" s="12"/>
      <c r="V508" s="12" t="s">
        <v>42</v>
      </c>
    </row>
    <row r="509" spans="1:22" ht="15.75" customHeight="1">
      <c r="A509" s="12"/>
      <c r="B509" s="12">
        <v>2023</v>
      </c>
      <c r="C509" s="12">
        <v>5</v>
      </c>
      <c r="D509" s="12" t="s">
        <v>793</v>
      </c>
      <c r="E509" s="12">
        <v>1206</v>
      </c>
      <c r="F509" s="12" t="s">
        <v>630</v>
      </c>
      <c r="G509" s="12">
        <v>94.65546650327741</v>
      </c>
      <c r="H509" s="12">
        <v>19.877647965688254</v>
      </c>
      <c r="I509" s="12">
        <v>67205.381217326954</v>
      </c>
      <c r="J509" s="12"/>
      <c r="K509" s="12"/>
      <c r="L509" s="12"/>
      <c r="M509" s="12"/>
      <c r="N509" s="12"/>
      <c r="O509" s="12"/>
      <c r="P509" s="12"/>
      <c r="Q509" s="12"/>
      <c r="R509" s="12"/>
      <c r="S509" s="12">
        <v>36.922988545034656</v>
      </c>
      <c r="T509" s="12" t="s">
        <v>58</v>
      </c>
      <c r="U509" s="12"/>
      <c r="V509" s="12" t="s">
        <v>66</v>
      </c>
    </row>
    <row r="510" spans="1:22" ht="15.75" customHeight="1">
      <c r="A510" s="12"/>
      <c r="B510" s="12">
        <v>2023</v>
      </c>
      <c r="C510" s="12">
        <v>5</v>
      </c>
      <c r="D510" s="12" t="s">
        <v>793</v>
      </c>
      <c r="E510" s="12">
        <v>1569</v>
      </c>
      <c r="F510" s="12" t="s">
        <v>631</v>
      </c>
      <c r="G510" s="12">
        <v>200.17978926696449</v>
      </c>
      <c r="H510" s="12">
        <v>50.044947316741123</v>
      </c>
      <c r="I510" s="12">
        <v>130116.96825552051</v>
      </c>
      <c r="J510" s="12"/>
      <c r="K510" s="12"/>
      <c r="L510" s="12"/>
      <c r="M510" s="12"/>
      <c r="N510" s="12"/>
      <c r="O510" s="12"/>
      <c r="P510" s="12"/>
      <c r="Q510" s="12"/>
      <c r="R510" s="12"/>
      <c r="S510" s="12">
        <v>140.46693568278644</v>
      </c>
      <c r="T510" s="12" t="s">
        <v>58</v>
      </c>
      <c r="U510" s="12"/>
      <c r="V510" s="12" t="s">
        <v>66</v>
      </c>
    </row>
    <row r="511" spans="1:22" ht="15.75" customHeight="1">
      <c r="A511" s="12"/>
      <c r="B511" s="12">
        <v>2023</v>
      </c>
      <c r="C511" s="12">
        <v>5</v>
      </c>
      <c r="D511" s="12" t="s">
        <v>793</v>
      </c>
      <c r="E511" s="12">
        <v>1204</v>
      </c>
      <c r="F511" s="12" t="s">
        <v>632</v>
      </c>
      <c r="G511" s="12">
        <v>66.481478547527431</v>
      </c>
      <c r="H511" s="12">
        <v>57.838886336348864</v>
      </c>
      <c r="I511" s="12">
        <v>598998.12171322212</v>
      </c>
      <c r="J511" s="12"/>
      <c r="K511" s="12"/>
      <c r="L511" s="12"/>
      <c r="M511" s="12"/>
      <c r="N511" s="12"/>
      <c r="O511" s="12"/>
      <c r="P511" s="12"/>
      <c r="Q511" s="12"/>
      <c r="R511" s="12"/>
      <c r="S511" s="12">
        <v>430.13377545157692</v>
      </c>
      <c r="T511" s="12" t="s">
        <v>58</v>
      </c>
      <c r="U511" s="12"/>
      <c r="V511" s="12" t="s">
        <v>633</v>
      </c>
    </row>
    <row r="512" spans="1:22" ht="15.75" customHeight="1">
      <c r="A512" s="12"/>
      <c r="B512" s="12">
        <v>2023</v>
      </c>
      <c r="C512" s="12">
        <v>5</v>
      </c>
      <c r="D512" s="12" t="s">
        <v>793</v>
      </c>
      <c r="E512" s="12">
        <v>1203</v>
      </c>
      <c r="F512" s="12" t="s">
        <v>634</v>
      </c>
      <c r="G512" s="12">
        <v>21.779200811671288</v>
      </c>
      <c r="H512" s="12">
        <v>13.067677493821154</v>
      </c>
      <c r="I512" s="12">
        <v>23738.988964959914</v>
      </c>
      <c r="J512" s="12"/>
      <c r="K512" s="12"/>
      <c r="L512" s="12"/>
      <c r="M512" s="12"/>
      <c r="N512" s="12"/>
      <c r="O512" s="12"/>
      <c r="P512" s="12"/>
      <c r="Q512" s="12"/>
      <c r="R512" s="12"/>
      <c r="S512" s="12">
        <v>5.6892926804070454</v>
      </c>
      <c r="T512" s="12" t="s">
        <v>44</v>
      </c>
      <c r="U512" s="12"/>
      <c r="V512" s="12" t="s">
        <v>64</v>
      </c>
    </row>
    <row r="513" spans="1:22" ht="15.75" customHeight="1">
      <c r="A513" s="12"/>
      <c r="B513" s="12">
        <v>2023</v>
      </c>
      <c r="C513" s="12">
        <v>5</v>
      </c>
      <c r="D513" s="12" t="s">
        <v>793</v>
      </c>
      <c r="E513" s="12">
        <v>1202</v>
      </c>
      <c r="F513" s="12" t="s">
        <v>635</v>
      </c>
      <c r="G513" s="12">
        <v>0.75683865599423716</v>
      </c>
      <c r="H513" s="12">
        <v>2.4668506820900031</v>
      </c>
      <c r="I513" s="12">
        <v>10290.947373712435</v>
      </c>
      <c r="J513" s="12"/>
      <c r="K513" s="12"/>
      <c r="L513" s="12"/>
      <c r="M513" s="12"/>
      <c r="N513" s="12"/>
      <c r="O513" s="12"/>
      <c r="P513" s="12"/>
      <c r="Q513" s="12"/>
      <c r="R513" s="12"/>
      <c r="S513" s="12">
        <v>1.0727210793449784</v>
      </c>
      <c r="T513" s="12" t="s">
        <v>40</v>
      </c>
      <c r="U513" s="12"/>
      <c r="V513" s="12" t="s">
        <v>636</v>
      </c>
    </row>
    <row r="514" spans="1:22" ht="15.75" customHeight="1">
      <c r="A514" s="12"/>
      <c r="B514" s="12">
        <v>2023</v>
      </c>
      <c r="C514" s="12">
        <v>5</v>
      </c>
      <c r="D514" s="12" t="s">
        <v>793</v>
      </c>
      <c r="E514" s="12">
        <v>1564</v>
      </c>
      <c r="F514" s="12" t="s">
        <v>637</v>
      </c>
      <c r="G514" s="12">
        <v>2894.1430304681958</v>
      </c>
      <c r="H514" s="12">
        <v>7728.1369856493011</v>
      </c>
      <c r="I514" s="12">
        <v>30099085.198367137</v>
      </c>
      <c r="J514" s="12"/>
      <c r="K514" s="12"/>
      <c r="L514" s="12"/>
      <c r="M514" s="12"/>
      <c r="N514" s="12"/>
      <c r="O514" s="12"/>
      <c r="P514" s="12"/>
      <c r="Q514" s="12">
        <v>0.78600000000000003</v>
      </c>
      <c r="R514" s="12">
        <v>0.78600000000000003</v>
      </c>
      <c r="S514" s="12">
        <v>1341.7936214956476</v>
      </c>
      <c r="T514" s="12" t="s">
        <v>40</v>
      </c>
      <c r="U514" s="12"/>
      <c r="V514" s="12" t="s">
        <v>53</v>
      </c>
    </row>
    <row r="515" spans="1:22" ht="15.75" customHeight="1">
      <c r="A515" s="12"/>
      <c r="B515" s="12">
        <v>2023</v>
      </c>
      <c r="C515" s="12">
        <v>5</v>
      </c>
      <c r="D515" s="12" t="s">
        <v>793</v>
      </c>
      <c r="E515" s="12">
        <v>1685</v>
      </c>
      <c r="F515" s="12" t="s">
        <v>638</v>
      </c>
      <c r="G515" s="12">
        <v>264.08313747367839</v>
      </c>
      <c r="H515" s="12">
        <v>2926.1823262232265</v>
      </c>
      <c r="I515" s="12">
        <v>1708617.8994546991</v>
      </c>
      <c r="J515" s="12"/>
      <c r="K515" s="12"/>
      <c r="L515" s="12"/>
      <c r="M515" s="12"/>
      <c r="N515" s="12"/>
      <c r="O515" s="12"/>
      <c r="P515" s="12"/>
      <c r="Q515" s="12">
        <v>299.06299999999999</v>
      </c>
      <c r="R515" s="12">
        <v>299.06299999999999</v>
      </c>
      <c r="S515" s="12">
        <v>1729.0045549833553</v>
      </c>
      <c r="T515" s="12" t="s">
        <v>55</v>
      </c>
      <c r="U515" s="12"/>
      <c r="V515" s="12" t="s">
        <v>639</v>
      </c>
    </row>
    <row r="516" spans="1:22" ht="15.75" customHeight="1">
      <c r="A516" s="12"/>
      <c r="B516" s="12">
        <v>2023</v>
      </c>
      <c r="C516" s="12">
        <v>5</v>
      </c>
      <c r="D516" s="12" t="s">
        <v>793</v>
      </c>
      <c r="E516" s="12">
        <v>1201</v>
      </c>
      <c r="F516" s="12" t="s">
        <v>640</v>
      </c>
      <c r="G516" s="12">
        <v>5.6900281825648538</v>
      </c>
      <c r="H516" s="12">
        <v>1.0403494593859255</v>
      </c>
      <c r="I516" s="12">
        <v>12404.250441548626</v>
      </c>
      <c r="J516" s="12"/>
      <c r="K516" s="12"/>
      <c r="L516" s="12"/>
      <c r="M516" s="12"/>
      <c r="N516" s="12"/>
      <c r="O516" s="12"/>
      <c r="P516" s="12"/>
      <c r="Q516" s="12">
        <v>29.887</v>
      </c>
      <c r="R516" s="12"/>
      <c r="S516" s="12">
        <v>93.318360380951717</v>
      </c>
      <c r="T516" s="12" t="s">
        <v>58</v>
      </c>
      <c r="U516" s="12"/>
      <c r="V516" s="12" t="s">
        <v>83</v>
      </c>
    </row>
    <row r="517" spans="1:22" ht="15.75" customHeight="1">
      <c r="A517" s="12"/>
      <c r="B517" s="12">
        <v>2023</v>
      </c>
      <c r="C517" s="12">
        <v>5</v>
      </c>
      <c r="D517" s="12" t="s">
        <v>793</v>
      </c>
      <c r="E517" s="12">
        <v>1200</v>
      </c>
      <c r="F517" s="12" t="s">
        <v>641</v>
      </c>
      <c r="G517" s="12">
        <v>0</v>
      </c>
      <c r="H517" s="12">
        <v>0</v>
      </c>
      <c r="I517" s="12">
        <v>0</v>
      </c>
      <c r="J517" s="12"/>
      <c r="K517" s="12"/>
      <c r="L517" s="12"/>
      <c r="M517" s="12"/>
      <c r="N517" s="12"/>
      <c r="O517" s="12"/>
      <c r="P517" s="12"/>
      <c r="Q517" s="12"/>
      <c r="R517" s="12"/>
      <c r="S517" s="12" t="e">
        <v>#VALUE!</v>
      </c>
      <c r="T517" s="12" t="s">
        <v>41</v>
      </c>
      <c r="U517" s="12" t="s">
        <v>41</v>
      </c>
      <c r="V517" s="12" t="s">
        <v>64</v>
      </c>
    </row>
    <row r="518" spans="1:22" ht="15.75" customHeight="1">
      <c r="A518" s="12"/>
      <c r="B518" s="12">
        <v>2023</v>
      </c>
      <c r="C518" s="12">
        <v>5</v>
      </c>
      <c r="D518" s="12" t="s">
        <v>793</v>
      </c>
      <c r="E518" s="12">
        <v>1321</v>
      </c>
      <c r="F518" s="12" t="s">
        <v>642</v>
      </c>
      <c r="G518" s="12">
        <v>591.25581590501895</v>
      </c>
      <c r="H518" s="12">
        <v>153.48988395095316</v>
      </c>
      <c r="I518" s="12">
        <v>1005134.8870385322</v>
      </c>
      <c r="J518" s="12"/>
      <c r="K518" s="12"/>
      <c r="L518" s="12"/>
      <c r="M518" s="12"/>
      <c r="N518" s="12"/>
      <c r="O518" s="12"/>
      <c r="P518" s="12"/>
      <c r="Q518" s="12"/>
      <c r="R518" s="12"/>
      <c r="S518" s="12">
        <v>579.05090558640268</v>
      </c>
      <c r="T518" s="12" t="s">
        <v>58</v>
      </c>
      <c r="U518" s="12"/>
      <c r="V518" s="12" t="s">
        <v>49</v>
      </c>
    </row>
    <row r="519" spans="1:22" ht="15.75" customHeight="1">
      <c r="A519" s="12"/>
      <c r="B519" s="12">
        <v>2023</v>
      </c>
      <c r="C519" s="12">
        <v>5</v>
      </c>
      <c r="D519" s="12" t="s">
        <v>793</v>
      </c>
      <c r="E519" s="12">
        <v>1683</v>
      </c>
      <c r="F519" s="12" t="s">
        <v>643</v>
      </c>
      <c r="G519" s="12">
        <v>0.59349611566284077</v>
      </c>
      <c r="H519" s="12">
        <v>3.9589847525850637</v>
      </c>
      <c r="I519" s="12">
        <v>5300.3088278027035</v>
      </c>
      <c r="J519" s="12"/>
      <c r="K519" s="12"/>
      <c r="L519" s="12"/>
      <c r="M519" s="12"/>
      <c r="N519" s="12"/>
      <c r="O519" s="12"/>
      <c r="P519" s="12"/>
      <c r="Q519" s="12"/>
      <c r="R519" s="12"/>
      <c r="S519" s="12">
        <v>0.87639501682445375</v>
      </c>
      <c r="T519" s="12" t="s">
        <v>40</v>
      </c>
      <c r="U519" s="12"/>
      <c r="V519" s="12" t="s">
        <v>174</v>
      </c>
    </row>
    <row r="520" spans="1:22" ht="15.75" customHeight="1">
      <c r="A520" s="12"/>
      <c r="B520" s="12">
        <v>2023</v>
      </c>
      <c r="C520" s="12">
        <v>5</v>
      </c>
      <c r="D520" s="12" t="s">
        <v>793</v>
      </c>
      <c r="E520" s="12">
        <v>900</v>
      </c>
      <c r="F520" s="12" t="s">
        <v>644</v>
      </c>
      <c r="G520" s="12">
        <v>5.2267137827225207</v>
      </c>
      <c r="H520" s="12">
        <v>6.8469950553665022</v>
      </c>
      <c r="I520" s="12">
        <v>54357.823340314215</v>
      </c>
      <c r="J520" s="12"/>
      <c r="K520" s="12"/>
      <c r="L520" s="12"/>
      <c r="M520" s="12"/>
      <c r="N520" s="12"/>
      <c r="O520" s="12"/>
      <c r="P520" s="12"/>
      <c r="Q520" s="12"/>
      <c r="R520" s="12"/>
      <c r="S520" s="12">
        <v>5.8254081410203078</v>
      </c>
      <c r="T520" s="12" t="s">
        <v>44</v>
      </c>
      <c r="U520" s="12"/>
      <c r="V520" s="12" t="s">
        <v>61</v>
      </c>
    </row>
    <row r="521" spans="1:22" ht="15.75" customHeight="1">
      <c r="A521" s="12"/>
      <c r="B521" s="12">
        <v>2023</v>
      </c>
      <c r="C521" s="12">
        <v>5</v>
      </c>
      <c r="D521" s="12" t="s">
        <v>793</v>
      </c>
      <c r="E521" s="12">
        <v>902</v>
      </c>
      <c r="F521" s="12" t="s">
        <v>645</v>
      </c>
      <c r="G521" s="12">
        <v>808.26769236162488</v>
      </c>
      <c r="H521" s="12">
        <v>1333.6413345027329</v>
      </c>
      <c r="I521" s="12">
        <v>2634952.1499211113</v>
      </c>
      <c r="J521" s="12"/>
      <c r="K521" s="12"/>
      <c r="L521" s="12"/>
      <c r="M521" s="12"/>
      <c r="N521" s="12"/>
      <c r="O521" s="12"/>
      <c r="P521" s="12"/>
      <c r="Q521" s="12"/>
      <c r="R521" s="12"/>
      <c r="S521" s="12">
        <v>1678.9269084875764</v>
      </c>
      <c r="T521" s="12" t="s">
        <v>40</v>
      </c>
      <c r="U521" s="12"/>
      <c r="V521" s="12" t="s">
        <v>68</v>
      </c>
    </row>
    <row r="522" spans="1:22" ht="15.75" customHeight="1">
      <c r="A522" s="12"/>
      <c r="B522" s="12">
        <v>2023</v>
      </c>
      <c r="C522" s="12">
        <v>5</v>
      </c>
      <c r="D522" s="12" t="s">
        <v>793</v>
      </c>
      <c r="E522" s="12">
        <v>906</v>
      </c>
      <c r="F522" s="12" t="s">
        <v>646</v>
      </c>
      <c r="G522" s="12">
        <v>55.932315552436833</v>
      </c>
      <c r="H522" s="12">
        <v>865.83561025673748</v>
      </c>
      <c r="I522" s="12">
        <v>1124243.4751234276</v>
      </c>
      <c r="J522" s="12"/>
      <c r="K522" s="12"/>
      <c r="L522" s="12"/>
      <c r="M522" s="12"/>
      <c r="N522" s="12"/>
      <c r="O522" s="12"/>
      <c r="P522" s="12"/>
      <c r="Q522" s="12"/>
      <c r="R522" s="12"/>
      <c r="S522" s="12">
        <v>296.56325647508777</v>
      </c>
      <c r="T522" s="12" t="s">
        <v>40</v>
      </c>
      <c r="U522" s="12"/>
      <c r="V522" s="12" t="s">
        <v>454</v>
      </c>
    </row>
    <row r="523" spans="1:22" ht="15.75" customHeight="1">
      <c r="A523" s="12"/>
      <c r="B523" s="12">
        <v>2023</v>
      </c>
      <c r="C523" s="12">
        <v>5</v>
      </c>
      <c r="D523" s="12" t="s">
        <v>793</v>
      </c>
      <c r="E523" s="12">
        <v>1207</v>
      </c>
      <c r="F523" s="12" t="s">
        <v>647</v>
      </c>
      <c r="G523" s="12">
        <v>57.651160421064624</v>
      </c>
      <c r="H523" s="12">
        <v>540.76788474958619</v>
      </c>
      <c r="I523" s="12">
        <v>980069.7271580986</v>
      </c>
      <c r="J523" s="12"/>
      <c r="K523" s="12"/>
      <c r="L523" s="12"/>
      <c r="M523" s="12"/>
      <c r="N523" s="12"/>
      <c r="O523" s="12"/>
      <c r="P523" s="12"/>
      <c r="Q523" s="12"/>
      <c r="R523" s="12"/>
      <c r="S523" s="12">
        <v>1754.5525297494421</v>
      </c>
      <c r="T523" s="12" t="s">
        <v>40</v>
      </c>
      <c r="U523" s="12"/>
      <c r="V523" s="12" t="s">
        <v>95</v>
      </c>
    </row>
    <row r="524" spans="1:22" ht="15.75" customHeight="1"/>
    <row r="525" spans="1:22" ht="15.75" customHeight="1"/>
    <row r="526" spans="1:22" ht="15.75" customHeight="1"/>
    <row r="527" spans="1:22" ht="15.75" customHeight="1"/>
    <row r="528" spans="1:22"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96"/>
  <sheetViews>
    <sheetView workbookViewId="0">
      <pane ySplit="1" topLeftCell="A475" activePane="bottomLeft" state="frozen"/>
      <selection pane="bottomLeft" activeCell="J497" sqref="J497"/>
    </sheetView>
  </sheetViews>
  <sheetFormatPr baseColWidth="10" defaultColWidth="11.1640625" defaultRowHeight="15" customHeight="1"/>
  <cols>
    <col min="1" max="1" width="10.1640625" customWidth="1"/>
    <col min="2" max="2" width="7.5" customWidth="1"/>
    <col min="3" max="3" width="9.33203125" customWidth="1"/>
    <col min="4" max="4" width="18.1640625" customWidth="1"/>
    <col min="5" max="5" width="19.83203125" customWidth="1"/>
    <col min="6" max="6" width="27.83203125" customWidth="1"/>
    <col min="7" max="7" width="19" customWidth="1"/>
    <col min="8" max="8" width="18" customWidth="1"/>
    <col min="9" max="9" width="43.6640625" customWidth="1"/>
    <col min="10" max="10" width="37.5" customWidth="1"/>
    <col min="11" max="12" width="10.5" customWidth="1"/>
    <col min="13" max="13" width="30" customWidth="1"/>
    <col min="14" max="14" width="17.6640625" customWidth="1"/>
    <col min="15" max="15" width="16" customWidth="1"/>
    <col min="16" max="16" width="10.5" customWidth="1"/>
    <col min="17" max="17" width="32" customWidth="1"/>
    <col min="18" max="18" width="16.1640625" customWidth="1"/>
    <col min="19" max="19" width="16" customWidth="1"/>
    <col min="20" max="20" width="9.5" customWidth="1"/>
    <col min="21" max="21" width="13.5" customWidth="1"/>
    <col min="22" max="26" width="10.5" customWidth="1"/>
  </cols>
  <sheetData>
    <row r="1" spans="1:21" ht="15.75" customHeight="1">
      <c r="A1" s="12" t="s">
        <v>648</v>
      </c>
      <c r="B1" s="12" t="s">
        <v>17</v>
      </c>
      <c r="C1" s="12" t="s">
        <v>18</v>
      </c>
      <c r="D1" s="12" t="s">
        <v>19</v>
      </c>
      <c r="E1" s="12" t="s">
        <v>20</v>
      </c>
      <c r="F1" s="12" t="s">
        <v>21</v>
      </c>
      <c r="G1" s="12" t="s">
        <v>22</v>
      </c>
      <c r="H1" s="12" t="s">
        <v>24</v>
      </c>
      <c r="I1" s="12" t="s">
        <v>649</v>
      </c>
      <c r="J1" s="13" t="s">
        <v>650</v>
      </c>
    </row>
    <row r="2" spans="1:21" ht="15.75" customHeight="1">
      <c r="A2" s="12">
        <v>1</v>
      </c>
      <c r="B2" s="12">
        <v>2023</v>
      </c>
      <c r="C2" s="12">
        <v>5</v>
      </c>
      <c r="D2" s="12" t="s">
        <v>38</v>
      </c>
      <c r="E2" s="12">
        <v>830</v>
      </c>
      <c r="F2" s="12" t="s">
        <v>165</v>
      </c>
      <c r="G2" s="12">
        <f>VLOOKUP(Table_2[[#This Row],[Eaternity Product ID]],'supply-data_2023-05'!E:I,3,FALSE)</f>
        <v>637.29005985080164</v>
      </c>
      <c r="H2" s="12">
        <f>VLOOKUP(Table_2[[#This Row],[Eaternity Product ID]],'supply-data_2023-05'!E:I,5,FALSE)</f>
        <v>19501077.382080585</v>
      </c>
      <c r="I2" s="12" t="s">
        <v>166</v>
      </c>
      <c r="J2" s="14" t="s">
        <v>651</v>
      </c>
    </row>
    <row r="3" spans="1:21" ht="15.75" customHeight="1">
      <c r="A3" s="12">
        <v>2</v>
      </c>
      <c r="B3" s="12">
        <v>2023</v>
      </c>
      <c r="C3" s="12">
        <v>5</v>
      </c>
      <c r="D3" s="12" t="s">
        <v>38</v>
      </c>
      <c r="E3" s="12">
        <v>1651</v>
      </c>
      <c r="F3" s="12" t="s">
        <v>652</v>
      </c>
      <c r="G3" s="12">
        <f>VLOOKUP(Table_2[[#This Row],[Eaternity Product ID]],'supply-data_2023-05'!E:I,3,FALSE)</f>
        <v>157.0976531657185</v>
      </c>
      <c r="H3" s="12">
        <f>VLOOKUP(Table_2[[#This Row],[Eaternity Product ID]],'supply-data_2023-05'!E:I,5,FALSE)</f>
        <v>5718348.7906666305</v>
      </c>
      <c r="I3" s="15" t="s">
        <v>166</v>
      </c>
      <c r="J3" s="16" t="s">
        <v>653</v>
      </c>
    </row>
    <row r="4" spans="1:21" ht="15.75" customHeight="1">
      <c r="A4" s="12">
        <v>3</v>
      </c>
      <c r="B4" s="12">
        <v>2023</v>
      </c>
      <c r="C4" s="12">
        <v>5</v>
      </c>
      <c r="D4" s="12" t="s">
        <v>38</v>
      </c>
      <c r="E4" s="12">
        <v>1226</v>
      </c>
      <c r="F4" s="12" t="s">
        <v>654</v>
      </c>
      <c r="G4" s="12">
        <f>VLOOKUP(Table_2[[#This Row],[Eaternity Product ID]],'supply-data_2023-05'!E:I,3,FALSE)</f>
        <v>0.23272526180024089</v>
      </c>
      <c r="H4" s="12">
        <f>VLOOKUP(Table_2[[#This Row],[Eaternity Product ID]],'supply-data_2023-05'!E:I,5,FALSE)</f>
        <v>3490.8789270036132</v>
      </c>
      <c r="I4" s="12" t="s">
        <v>91</v>
      </c>
      <c r="J4" s="14" t="s">
        <v>655</v>
      </c>
    </row>
    <row r="5" spans="1:21" ht="15.75" customHeight="1">
      <c r="A5" s="12">
        <v>4</v>
      </c>
      <c r="B5" s="12">
        <v>2023</v>
      </c>
      <c r="C5" s="12">
        <v>5</v>
      </c>
      <c r="D5" s="12" t="s">
        <v>38</v>
      </c>
      <c r="E5" s="12">
        <v>822</v>
      </c>
      <c r="F5" s="12" t="s">
        <v>145</v>
      </c>
      <c r="G5" s="12">
        <f>VLOOKUP(Table_2[[#This Row],[Eaternity Product ID]],'supply-data_2023-05'!E:I,3,FALSE)</f>
        <v>167.2470522075144</v>
      </c>
      <c r="H5" s="12">
        <f>VLOOKUP(Table_2[[#This Row],[Eaternity Product ID]],'supply-data_2023-05'!E:I,5,FALSE)</f>
        <v>1078354.4517023347</v>
      </c>
      <c r="I5" s="12" t="s">
        <v>91</v>
      </c>
      <c r="J5" s="14" t="s">
        <v>655</v>
      </c>
      <c r="M5" s="91" t="s">
        <v>792</v>
      </c>
      <c r="N5" s="12"/>
      <c r="O5" s="12"/>
      <c r="Q5" s="18" t="s">
        <v>656</v>
      </c>
    </row>
    <row r="6" spans="1:21" ht="15.75" customHeight="1">
      <c r="A6" s="12">
        <v>5</v>
      </c>
      <c r="B6" s="12">
        <v>2023</v>
      </c>
      <c r="C6" s="12">
        <v>5</v>
      </c>
      <c r="D6" s="12" t="s">
        <v>38</v>
      </c>
      <c r="E6" s="12">
        <v>827</v>
      </c>
      <c r="F6" s="12" t="s">
        <v>151</v>
      </c>
      <c r="G6" s="12">
        <f>VLOOKUP(Table_2[[#This Row],[Eaternity Product ID]],'supply-data_2023-05'!E:I,3,FALSE)</f>
        <v>54.545253219986449</v>
      </c>
      <c r="H6" s="12">
        <f>VLOOKUP(Table_2[[#This Row],[Eaternity Product ID]],'supply-data_2023-05'!E:I,5,FALSE)</f>
        <v>1019996.2352137467</v>
      </c>
      <c r="I6" s="12" t="s">
        <v>91</v>
      </c>
      <c r="J6" s="14" t="s">
        <v>655</v>
      </c>
      <c r="M6" s="19" t="s">
        <v>657</v>
      </c>
      <c r="N6" s="20" t="s">
        <v>658</v>
      </c>
      <c r="O6" s="21" t="s">
        <v>659</v>
      </c>
      <c r="Q6" s="19" t="s">
        <v>660</v>
      </c>
      <c r="R6" s="20" t="s">
        <v>661</v>
      </c>
      <c r="S6" s="20" t="s">
        <v>659</v>
      </c>
      <c r="T6" s="21" t="s">
        <v>662</v>
      </c>
      <c r="U6" s="22" t="s">
        <v>663</v>
      </c>
    </row>
    <row r="7" spans="1:21" ht="15.75" customHeight="1">
      <c r="A7" s="12">
        <v>6</v>
      </c>
      <c r="B7" s="12">
        <v>2023</v>
      </c>
      <c r="C7" s="12">
        <v>5</v>
      </c>
      <c r="D7" s="12" t="s">
        <v>38</v>
      </c>
      <c r="E7" s="12">
        <v>829</v>
      </c>
      <c r="F7" s="12" t="s">
        <v>155</v>
      </c>
      <c r="G7" s="12">
        <f>VLOOKUP(Table_2[[#This Row],[Eaternity Product ID]],'supply-data_2023-05'!E:I,3,FALSE)</f>
        <v>157.33696036131283</v>
      </c>
      <c r="H7" s="12">
        <f>VLOOKUP(Table_2[[#This Row],[Eaternity Product ID]],'supply-data_2023-05'!E:I,5,FALSE)</f>
        <v>1652036.6978358582</v>
      </c>
      <c r="I7" s="12" t="s">
        <v>91</v>
      </c>
      <c r="J7" s="14" t="s">
        <v>655</v>
      </c>
      <c r="M7" s="23" t="s">
        <v>664</v>
      </c>
      <c r="N7" s="24">
        <f t="array" ref="N7">SUM(SUMIFS(G2:G523, I2:I523,{"*grains*","*bread*","*pasta*"}, I2:I523,"&lt;&gt;*additives*",I2:I523,"&lt;&gt;*animal-based,pasta*"))/31</f>
        <v>530.65313499705007</v>
      </c>
      <c r="O7" s="25">
        <f t="array" ref="O7">SUM(SUMIFS(H2:H523, I2:I523,{"*grains*","*bread*","*pasta*"}, I2:I523,"&lt;&gt;*additives*",I2:I523,"&lt;&gt;*animal-based,pasta*"))/31</f>
        <v>7713903.6279751072</v>
      </c>
      <c r="Q7" s="3" t="s">
        <v>665</v>
      </c>
      <c r="R7" s="26">
        <f t="shared" ref="R7:S7" si="0">SUM(G30:G34)/31</f>
        <v>50.98458388731332</v>
      </c>
      <c r="S7" s="26">
        <f t="shared" si="0"/>
        <v>132743.21788761433</v>
      </c>
      <c r="T7" s="27">
        <v>1.0683166666666668</v>
      </c>
      <c r="U7" s="28">
        <f t="shared" ref="U7:U12" si="1">R7*T7</f>
        <v>54.467680709881613</v>
      </c>
    </row>
    <row r="8" spans="1:21" ht="15.75" customHeight="1">
      <c r="A8" s="12">
        <v>7</v>
      </c>
      <c r="B8" s="12">
        <v>2023</v>
      </c>
      <c r="C8" s="12">
        <v>5</v>
      </c>
      <c r="D8" s="12" t="s">
        <v>38</v>
      </c>
      <c r="E8" s="12">
        <v>839</v>
      </c>
      <c r="F8" s="12" t="s">
        <v>666</v>
      </c>
      <c r="G8" s="12">
        <f>VLOOKUP(Table_2[[#This Row],[Eaternity Product ID]],'supply-data_2023-05'!E:I,3,FALSE)</f>
        <v>119.37262362395425</v>
      </c>
      <c r="H8" s="12">
        <f>VLOOKUP(Table_2[[#This Row],[Eaternity Product ID]],'supply-data_2023-05'!E:I,5,FALSE)</f>
        <v>1671213.2215553445</v>
      </c>
      <c r="I8" s="12" t="s">
        <v>91</v>
      </c>
      <c r="J8" s="14" t="s">
        <v>655</v>
      </c>
      <c r="M8" s="29" t="s">
        <v>3</v>
      </c>
      <c r="N8" s="30">
        <f>SUMIFS(G2:G523, I2:I523,"*starch,vegetable*",I2:I523,"&lt;&gt;*additives*")/31</f>
        <v>142.62511762670948</v>
      </c>
      <c r="O8" s="31">
        <f>SUMIFS(H2:H523, I2:I523,"*starch,vegetable*",I2:I523,"&lt;&gt;*additives*")/31</f>
        <v>495251.4921462792</v>
      </c>
      <c r="Q8" s="3" t="s">
        <v>165</v>
      </c>
      <c r="R8" s="26">
        <f t="shared" ref="R8:S8" si="2">(G2+G3)/31</f>
        <v>25.6254100973071</v>
      </c>
      <c r="S8" s="26">
        <f t="shared" si="2"/>
        <v>813529.8765402328</v>
      </c>
      <c r="T8" s="27">
        <v>10.1</v>
      </c>
      <c r="U8" s="28">
        <f t="shared" si="1"/>
        <v>258.81664198280168</v>
      </c>
    </row>
    <row r="9" spans="1:21" ht="15.75" customHeight="1">
      <c r="A9" s="12">
        <v>8</v>
      </c>
      <c r="B9" s="12">
        <v>2023</v>
      </c>
      <c r="C9" s="12">
        <v>5</v>
      </c>
      <c r="D9" s="12" t="s">
        <v>38</v>
      </c>
      <c r="E9" s="12">
        <v>1225</v>
      </c>
      <c r="F9" s="12" t="s">
        <v>667</v>
      </c>
      <c r="G9" s="12">
        <f>VLOOKUP(Table_2[[#This Row],[Eaternity Product ID]],'supply-data_2023-05'!E:I,3,FALSE)</f>
        <v>2.8894163635979448</v>
      </c>
      <c r="H9" s="12">
        <f>VLOOKUP(Table_2[[#This Row],[Eaternity Product ID]],'supply-data_2023-05'!E:I,5,FALSE)</f>
        <v>36406.646181334108</v>
      </c>
      <c r="I9" s="12" t="s">
        <v>95</v>
      </c>
      <c r="J9" s="14" t="s">
        <v>655</v>
      </c>
      <c r="M9" s="29" t="s">
        <v>4</v>
      </c>
      <c r="N9" s="30">
        <f t="array" ref="N9">SUM(SUMIFS(G2:G523,I2:I523,{"*vegetables*","*mushroom*","*herbs-spices*"},I2:I523,"&lt;&gt;*legume*",I2:I523,"&lt;&gt;*starch,vegetables*",I2:I523,"&lt;&gt;*condiment*"))/31</f>
        <v>859.31759642256156</v>
      </c>
      <c r="O9" s="31">
        <f t="array" ref="O9">SUM(SUMIFS(H2:H523,I2:I523,{"*vegetables*","*mushroom*","*herbs-spices*"},I2:I523,"&lt;&gt;*legume*",I2:I523,"&lt;&gt;*starch,vegetables*",I2:I523,"&lt;&gt;*condiment*"))/31</f>
        <v>1420030.2131185043</v>
      </c>
      <c r="Q9" s="3" t="s">
        <v>668</v>
      </c>
      <c r="R9" s="26">
        <f t="shared" ref="R9:S9" si="3">SUM(G24:G29)/31</f>
        <v>119.46003545541032</v>
      </c>
      <c r="S9" s="26">
        <f t="shared" si="3"/>
        <v>1388179.2749569584</v>
      </c>
      <c r="T9" s="27">
        <v>3.7716666666666665</v>
      </c>
      <c r="U9" s="28">
        <f t="shared" si="1"/>
        <v>450.56343372598923</v>
      </c>
    </row>
    <row r="10" spans="1:21" ht="15.75" customHeight="1">
      <c r="A10" s="12">
        <v>9</v>
      </c>
      <c r="B10" s="12">
        <v>2023</v>
      </c>
      <c r="C10" s="12">
        <v>5</v>
      </c>
      <c r="D10" s="12" t="s">
        <v>38</v>
      </c>
      <c r="E10" s="12">
        <v>800</v>
      </c>
      <c r="F10" s="12" t="s">
        <v>669</v>
      </c>
      <c r="G10" s="12">
        <f>VLOOKUP(Table_2[[#This Row],[Eaternity Product ID]],'supply-data_2023-05'!E:I,3,FALSE)</f>
        <v>8.5547879991190694</v>
      </c>
      <c r="H10" s="12">
        <f>VLOOKUP(Table_2[[#This Row],[Eaternity Product ID]],'supply-data_2023-05'!E:I,5,FALSE)</f>
        <v>142009.62520337364</v>
      </c>
      <c r="I10" s="12" t="s">
        <v>95</v>
      </c>
      <c r="J10" s="14" t="s">
        <v>655</v>
      </c>
      <c r="M10" s="3" t="s">
        <v>5</v>
      </c>
      <c r="N10" s="30">
        <f>SUMIFS(G2:G523, I2:I523,"*fruits*",I2:I523,"&lt;&gt;*condiment*")/31</f>
        <v>155.06894031710402</v>
      </c>
      <c r="O10" s="31">
        <f>SUMIFS(H2:H523, I2:I523,"*fruits*",I2:I523,"&lt;&gt;*condiment*")/31</f>
        <v>388645.95035100711</v>
      </c>
      <c r="Q10" s="3" t="s">
        <v>670</v>
      </c>
      <c r="R10" s="26">
        <f t="shared" ref="R10:S10" si="4">SUM(G42:G46)/31</f>
        <v>112.31334598876059</v>
      </c>
      <c r="S10" s="26">
        <f t="shared" si="4"/>
        <v>297126.29356696288</v>
      </c>
      <c r="T10" s="27">
        <v>1.8018000000000001</v>
      </c>
      <c r="U10" s="28">
        <f t="shared" si="1"/>
        <v>202.36618680254884</v>
      </c>
    </row>
    <row r="11" spans="1:21" ht="15.75" customHeight="1">
      <c r="A11" s="12">
        <v>10</v>
      </c>
      <c r="B11" s="12">
        <v>2023</v>
      </c>
      <c r="C11" s="12">
        <v>5</v>
      </c>
      <c r="D11" s="12" t="s">
        <v>38</v>
      </c>
      <c r="E11" s="12">
        <v>826</v>
      </c>
      <c r="F11" s="12" t="s">
        <v>150</v>
      </c>
      <c r="G11" s="12">
        <f>VLOOKUP(Table_2[[#This Row],[Eaternity Product ID]],'supply-data_2023-05'!E:I,3,FALSE)</f>
        <v>9.3382202256708648</v>
      </c>
      <c r="H11" s="12">
        <f>VLOOKUP(Table_2[[#This Row],[Eaternity Product ID]],'supply-data_2023-05'!E:I,5,FALSE)</f>
        <v>139139.48136249589</v>
      </c>
      <c r="I11" s="12" t="s">
        <v>95</v>
      </c>
      <c r="J11" s="14" t="s">
        <v>655</v>
      </c>
      <c r="M11" s="32" t="s">
        <v>6</v>
      </c>
      <c r="N11" s="33">
        <f>SUMIFS(G2:G523, I2:I523,"*dairy*",I2:I523,"&lt;&gt;*additives*")/31</f>
        <v>441.70832330183845</v>
      </c>
      <c r="O11" s="31">
        <f>SUMIFS(H2:H523, I2:I523,"*dairy*",I2:I523,"&lt;&gt;*additives*")/31</f>
        <v>3762269.4883209313</v>
      </c>
      <c r="Q11" s="3" t="s">
        <v>671</v>
      </c>
      <c r="R11" s="26">
        <f t="shared" ref="R11:S11" si="5">SUM(G4:G23)/31</f>
        <v>129.14290754797304</v>
      </c>
      <c r="S11" s="26">
        <f t="shared" si="5"/>
        <v>1056380.5283692922</v>
      </c>
      <c r="T11" s="27">
        <v>4.9800000000000004</v>
      </c>
      <c r="U11" s="28">
        <f t="shared" si="1"/>
        <v>643.13167958890574</v>
      </c>
    </row>
    <row r="12" spans="1:21" ht="15.75" customHeight="1">
      <c r="A12" s="12">
        <v>11</v>
      </c>
      <c r="B12" s="12">
        <v>2023</v>
      </c>
      <c r="C12" s="12">
        <v>5</v>
      </c>
      <c r="D12" s="12" t="s">
        <v>38</v>
      </c>
      <c r="E12" s="12">
        <v>828</v>
      </c>
      <c r="F12" s="12" t="s">
        <v>154</v>
      </c>
      <c r="G12" s="12">
        <f>VLOOKUP(Table_2[[#This Row],[Eaternity Product ID]],'supply-data_2023-05'!E:I,3,FALSE)</f>
        <v>35.075999417089733</v>
      </c>
      <c r="H12" s="12">
        <f>VLOOKUP(Table_2[[#This Row],[Eaternity Product ID]],'supply-data_2023-05'!E:I,5,FALSE)</f>
        <v>354267.59411260631</v>
      </c>
      <c r="I12" s="12" t="s">
        <v>95</v>
      </c>
      <c r="J12" s="14" t="s">
        <v>655</v>
      </c>
      <c r="M12" s="3" t="s">
        <v>7</v>
      </c>
      <c r="N12" s="30">
        <f>SUMIFS(G2:G523, I2:I523,"*meat*",I2:I523,"&lt;&gt;*poultry*")/31</f>
        <v>431.19806510379323</v>
      </c>
      <c r="O12" s="31">
        <f>SUMIFS(H2:H523, I2:I523,"*meat*",I2:I523,"&lt;&gt;*poultry*")/31</f>
        <v>3115498.8485329808</v>
      </c>
      <c r="Q12" s="6" t="s">
        <v>672</v>
      </c>
      <c r="R12" s="34">
        <f t="shared" ref="R12:S12" si="6">SUM(G35:G41)/31</f>
        <v>4.1820140099120549</v>
      </c>
      <c r="S12" s="34">
        <f t="shared" si="6"/>
        <v>74310.045479551816</v>
      </c>
      <c r="T12" s="35">
        <v>8.0912499999999987</v>
      </c>
      <c r="U12" s="36">
        <f t="shared" si="1"/>
        <v>33.837720857700909</v>
      </c>
    </row>
    <row r="13" spans="1:21" ht="15.75" customHeight="1">
      <c r="A13" s="12">
        <v>12</v>
      </c>
      <c r="B13" s="12">
        <v>2023</v>
      </c>
      <c r="C13" s="12">
        <v>5</v>
      </c>
      <c r="D13" s="12" t="s">
        <v>38</v>
      </c>
      <c r="E13" s="12">
        <v>841</v>
      </c>
      <c r="F13" s="12" t="s">
        <v>186</v>
      </c>
      <c r="G13" s="12">
        <f>VLOOKUP(Table_2[[#This Row],[Eaternity Product ID]],'supply-data_2023-05'!E:I,3,FALSE)</f>
        <v>12.385615205231849</v>
      </c>
      <c r="H13" s="12">
        <f>VLOOKUP(Table_2[[#This Row],[Eaternity Product ID]],'supply-data_2023-05'!E:I,5,FALSE)</f>
        <v>154820.19006539811</v>
      </c>
      <c r="I13" s="12" t="s">
        <v>95</v>
      </c>
      <c r="J13" s="14" t="s">
        <v>655</v>
      </c>
      <c r="M13" s="3" t="s">
        <v>8</v>
      </c>
      <c r="N13" s="30">
        <f>SUMIFS(G2:G523, I2:I523,"*poultry*")/31</f>
        <v>251.99526378459137</v>
      </c>
      <c r="O13" s="31">
        <f>SUMIFS(H2:H523, I2:I523,"*poultry*")/31</f>
        <v>1234273.624213533</v>
      </c>
      <c r="Q13" s="12" t="s">
        <v>673</v>
      </c>
      <c r="R13" s="33">
        <f t="shared" ref="R13:S13" si="7">SUM(R7:R12)</f>
        <v>441.70829698667643</v>
      </c>
      <c r="S13" s="30">
        <f t="shared" si="7"/>
        <v>3762269.2368006124</v>
      </c>
      <c r="T13" s="12"/>
      <c r="U13" s="37">
        <f>SUM(U7:U12)</f>
        <v>1643.1833436678282</v>
      </c>
    </row>
    <row r="14" spans="1:21" ht="15.75" customHeight="1">
      <c r="A14" s="12">
        <v>13</v>
      </c>
      <c r="B14" s="12">
        <v>2023</v>
      </c>
      <c r="C14" s="12">
        <v>5</v>
      </c>
      <c r="D14" s="12" t="s">
        <v>38</v>
      </c>
      <c r="E14" s="12">
        <v>1266</v>
      </c>
      <c r="F14" s="12" t="s">
        <v>674</v>
      </c>
      <c r="G14" s="12">
        <f>VLOOKUP(Table_2[[#This Row],[Eaternity Product ID]],'supply-data_2023-05'!E:I,3,FALSE)</f>
        <v>4.0515830631158654</v>
      </c>
      <c r="H14" s="12">
        <f>VLOOKUP(Table_2[[#This Row],[Eaternity Product ID]],'supply-data_2023-05'!E:I,5,FALSE)</f>
        <v>40920.98893747024</v>
      </c>
      <c r="I14" s="12" t="s">
        <v>95</v>
      </c>
      <c r="J14" s="14" t="s">
        <v>655</v>
      </c>
      <c r="M14" s="3" t="s">
        <v>9</v>
      </c>
      <c r="N14" s="30">
        <f>SUMIFS(G2:G523, I2:I523,"*eggs*")/31</f>
        <v>125.86292839968836</v>
      </c>
      <c r="O14" s="31">
        <f>SUMIFS(H2:H523, I2:I523,"*eggs*")/31</f>
        <v>1193836.0370740453</v>
      </c>
      <c r="T14" s="38"/>
      <c r="U14" s="30"/>
    </row>
    <row r="15" spans="1:21" ht="15.75" customHeight="1">
      <c r="A15" s="12">
        <v>14</v>
      </c>
      <c r="B15" s="12">
        <v>2023</v>
      </c>
      <c r="C15" s="12">
        <v>5</v>
      </c>
      <c r="D15" s="12" t="s">
        <v>38</v>
      </c>
      <c r="E15" s="12">
        <v>843</v>
      </c>
      <c r="F15" s="12" t="s">
        <v>190</v>
      </c>
      <c r="G15" s="12">
        <f>VLOOKUP(Table_2[[#This Row],[Eaternity Product ID]],'supply-data_2023-05'!E:I,3,FALSE)</f>
        <v>1.1105641989757522</v>
      </c>
      <c r="H15" s="12">
        <f>VLOOKUP(Table_2[[#This Row],[Eaternity Product ID]],'supply-data_2023-05'!E:I,5,FALSE)</f>
        <v>15259.152093926836</v>
      </c>
      <c r="I15" s="12" t="s">
        <v>95</v>
      </c>
      <c r="J15" s="14" t="s">
        <v>655</v>
      </c>
      <c r="M15" s="3" t="s">
        <v>10</v>
      </c>
      <c r="N15" s="30">
        <f t="array" ref="N15">SUM(SUMIFS(G2:G523,I2:I523,{"*fish*","*seafood*"}))/31</f>
        <v>115.84398204528301</v>
      </c>
      <c r="O15" s="31">
        <f t="array" ref="O15">SUM(SUMIFS(H2:H523,I2:I523,{"*fish*","*seafood*"}))/31</f>
        <v>519455.09499187837</v>
      </c>
    </row>
    <row r="16" spans="1:21" ht="15.75" customHeight="1">
      <c r="A16" s="12">
        <v>15</v>
      </c>
      <c r="B16" s="12">
        <v>2023</v>
      </c>
      <c r="C16" s="12">
        <v>5</v>
      </c>
      <c r="D16" s="12" t="s">
        <v>38</v>
      </c>
      <c r="E16" s="12">
        <v>845</v>
      </c>
      <c r="F16" s="12" t="s">
        <v>675</v>
      </c>
      <c r="G16" s="12">
        <f>VLOOKUP(Table_2[[#This Row],[Eaternity Product ID]],'supply-data_2023-05'!E:I,3,FALSE)</f>
        <v>202.35156746244266</v>
      </c>
      <c r="H16" s="12">
        <f>VLOOKUP(Table_2[[#This Row],[Eaternity Product ID]],'supply-data_2023-05'!E:I,5,FALSE)</f>
        <v>3439976.2392783575</v>
      </c>
      <c r="I16" s="12" t="s">
        <v>95</v>
      </c>
      <c r="J16" s="14" t="s">
        <v>655</v>
      </c>
      <c r="M16" s="3" t="s">
        <v>11</v>
      </c>
      <c r="N16" s="30">
        <f>SUMIFS(G2:G523, I2:I523,"*legumes*",I2:I523,"&lt;&gt;*additives*")/31</f>
        <v>118.74493180520709</v>
      </c>
      <c r="O16" s="31">
        <f>SUMIFS(H2:H523, I2:I523,"*legumes*",I2:I523,"&lt;&gt;*additives*")/31</f>
        <v>895151.24698306574</v>
      </c>
    </row>
    <row r="17" spans="1:21" ht="15.75" customHeight="1">
      <c r="A17" s="12">
        <v>16</v>
      </c>
      <c r="B17" s="12">
        <v>2023</v>
      </c>
      <c r="C17" s="12">
        <v>5</v>
      </c>
      <c r="D17" s="12" t="s">
        <v>38</v>
      </c>
      <c r="E17" s="12">
        <v>846</v>
      </c>
      <c r="F17" s="12" t="s">
        <v>196</v>
      </c>
      <c r="G17" s="12">
        <f>VLOOKUP(Table_2[[#This Row],[Eaternity Product ID]],'supply-data_2023-05'!E:I,3,FALSE)</f>
        <v>1.155406792903203</v>
      </c>
      <c r="H17" s="12">
        <f>VLOOKUP(Table_2[[#This Row],[Eaternity Product ID]],'supply-data_2023-05'!E:I,5,FALSE)</f>
        <v>18024.403975997902</v>
      </c>
      <c r="I17" s="12" t="s">
        <v>95</v>
      </c>
      <c r="J17" s="14" t="s">
        <v>655</v>
      </c>
      <c r="M17" s="3" t="s">
        <v>12</v>
      </c>
      <c r="N17" s="30">
        <f>SUMIFS(G2:G523, I2:I523,"*nuts-seeds*",I2:I523,"&lt;&gt;*additives*")/31</f>
        <v>10.401689080477368</v>
      </c>
      <c r="O17" s="31">
        <f>SUMIFS(H2:H523, I2:I523,"*nuts-seeds*",I2:I523,"&lt;&gt;*additives*")/31</f>
        <v>227054.14898158202</v>
      </c>
      <c r="Q17" s="17"/>
      <c r="R17" s="12"/>
      <c r="S17" s="12"/>
      <c r="T17" s="12"/>
      <c r="U17" s="12"/>
    </row>
    <row r="18" spans="1:21" ht="15.75" customHeight="1">
      <c r="A18" s="12">
        <v>18</v>
      </c>
      <c r="B18" s="12">
        <v>2023</v>
      </c>
      <c r="C18" s="12">
        <v>5</v>
      </c>
      <c r="D18" s="12" t="s">
        <v>38</v>
      </c>
      <c r="E18" s="12">
        <v>1846</v>
      </c>
      <c r="F18" s="12" t="s">
        <v>484</v>
      </c>
      <c r="G18" s="12">
        <f>VLOOKUP(Table_2[[#This Row],[Eaternity Product ID]],'supply-data_2023-05'!E:I,3,FALSE)</f>
        <v>2.4062933409000684</v>
      </c>
      <c r="H18" s="12">
        <f>VLOOKUP(Table_2[[#This Row],[Eaternity Product ID]],'supply-data_2023-05'!E:I,5,FALSE)</f>
        <v>29836.970868774119</v>
      </c>
      <c r="I18" s="12" t="s">
        <v>95</v>
      </c>
      <c r="J18" s="14" t="s">
        <v>655</v>
      </c>
      <c r="M18" s="3" t="s">
        <v>13</v>
      </c>
      <c r="N18" s="30">
        <f>SUMIFS(G2:G523, I2:I523,"*oil-fats*",I2:I523,"&lt;&gt;*herbs-spices*",I2:I523,"&lt;&gt;*dairy*")/31</f>
        <v>100.26787856326828</v>
      </c>
      <c r="O18" s="31">
        <f>SUMIFS(H2:H523, I2:I523,"*oil-fats*",I2:I523,"&lt;&gt;*herbs-spices*",I2:I523,"&lt;&gt;*dairy*")/31</f>
        <v>3345866.0439053313</v>
      </c>
      <c r="Q18" s="12"/>
      <c r="R18" s="12"/>
      <c r="S18" s="12"/>
      <c r="T18" s="12"/>
      <c r="U18" s="12"/>
    </row>
    <row r="19" spans="1:21" ht="15.75" customHeight="1">
      <c r="A19" s="12">
        <v>19</v>
      </c>
      <c r="B19" s="12">
        <v>2023</v>
      </c>
      <c r="C19" s="12">
        <v>5</v>
      </c>
      <c r="D19" s="12" t="s">
        <v>38</v>
      </c>
      <c r="E19" s="12">
        <v>1521</v>
      </c>
      <c r="F19" s="12" t="s">
        <v>561</v>
      </c>
      <c r="G19" s="12">
        <f>VLOOKUP(Table_2[[#This Row],[Eaternity Product ID]],'supply-data_2023-05'!E:I,3,FALSE)</f>
        <v>434.54807321517853</v>
      </c>
      <c r="H19" s="12">
        <f>VLOOKUP(Table_2[[#This Row],[Eaternity Product ID]],'supply-data_2023-05'!E:I,5,FALSE)</f>
        <v>6778949.9421567852</v>
      </c>
      <c r="I19" s="12" t="s">
        <v>95</v>
      </c>
      <c r="J19" s="14" t="s">
        <v>655</v>
      </c>
      <c r="M19" s="6" t="s">
        <v>14</v>
      </c>
      <c r="N19" s="39">
        <f>SUMIFS(G2:G523, I2:I523,"*sugar*",I2:I523,"&lt;&gt;*additives*")/31</f>
        <v>47.775685755359866</v>
      </c>
      <c r="O19" s="40">
        <f>SUMIFS(H2:H523, I2:I523,"*sugar*",I2:I523,"&lt;&gt;*additives*")/31</f>
        <v>761626.75932039064</v>
      </c>
      <c r="Q19" s="12"/>
      <c r="R19" s="30"/>
      <c r="S19" s="30"/>
      <c r="T19" s="38"/>
      <c r="U19" s="30"/>
    </row>
    <row r="20" spans="1:21" ht="15.75" customHeight="1">
      <c r="A20" s="12">
        <v>20</v>
      </c>
      <c r="B20" s="12">
        <v>2023</v>
      </c>
      <c r="C20" s="12">
        <v>5</v>
      </c>
      <c r="D20" s="12" t="s">
        <v>38</v>
      </c>
      <c r="E20" s="12">
        <v>1653</v>
      </c>
      <c r="F20" s="12" t="s">
        <v>676</v>
      </c>
      <c r="G20" s="12">
        <f>VLOOKUP(Table_2[[#This Row],[Eaternity Product ID]],'supply-data_2023-05'!E:I,3,FALSE)</f>
        <v>567.33139135900512</v>
      </c>
      <c r="H20" s="12">
        <f>VLOOKUP(Table_2[[#This Row],[Eaternity Product ID]],'supply-data_2023-05'!E:I,5,FALSE)</f>
        <v>9417700.3571257312</v>
      </c>
      <c r="I20" s="12" t="s">
        <v>95</v>
      </c>
      <c r="J20" s="14" t="s">
        <v>655</v>
      </c>
      <c r="Q20" s="12"/>
      <c r="R20" s="30"/>
      <c r="S20" s="30"/>
      <c r="T20" s="38"/>
      <c r="U20" s="30"/>
    </row>
    <row r="21" spans="1:21" ht="15.75" customHeight="1">
      <c r="A21" s="12">
        <v>21</v>
      </c>
      <c r="B21" s="12">
        <v>2023</v>
      </c>
      <c r="C21" s="12">
        <v>5</v>
      </c>
      <c r="D21" s="12" t="s">
        <v>38</v>
      </c>
      <c r="E21" s="12">
        <v>1207</v>
      </c>
      <c r="F21" s="12" t="s">
        <v>647</v>
      </c>
      <c r="G21" s="12">
        <f>VLOOKUP(Table_2[[#This Row],[Eaternity Product ID]],'supply-data_2023-05'!E:I,3,FALSE)</f>
        <v>57.651160421064624</v>
      </c>
      <c r="H21" s="12">
        <f>VLOOKUP(Table_2[[#This Row],[Eaternity Product ID]],'supply-data_2023-05'!E:I,5,FALSE)</f>
        <v>980069.7271580986</v>
      </c>
      <c r="I21" s="12" t="s">
        <v>95</v>
      </c>
      <c r="J21" s="14" t="s">
        <v>655</v>
      </c>
      <c r="M21" s="12"/>
      <c r="N21" s="12"/>
      <c r="O21" s="12"/>
      <c r="Q21" s="12"/>
      <c r="R21" s="30"/>
      <c r="S21" s="30"/>
      <c r="T21" s="38"/>
      <c r="U21" s="30"/>
    </row>
    <row r="22" spans="1:21" ht="15.75" customHeight="1">
      <c r="A22" s="12">
        <v>34</v>
      </c>
      <c r="B22" s="12">
        <v>2023</v>
      </c>
      <c r="C22" s="12">
        <v>5</v>
      </c>
      <c r="D22" s="12" t="s">
        <v>38</v>
      </c>
      <c r="E22" s="12">
        <v>820</v>
      </c>
      <c r="F22" s="12" t="s">
        <v>139</v>
      </c>
      <c r="G22" s="12">
        <f>VLOOKUP(Table_2[[#This Row],[Eaternity Product ID]],'supply-data_2023-05'!E:I,3,FALSE)</f>
        <v>2145.561784395818</v>
      </c>
      <c r="H22" s="12">
        <f>VLOOKUP(Table_2[[#This Row],[Eaternity Product ID]],'supply-data_2023-05'!E:I,5,FALSE)</f>
        <v>5621370.982920819</v>
      </c>
      <c r="I22" s="15" t="s">
        <v>140</v>
      </c>
      <c r="J22" s="16" t="s">
        <v>655</v>
      </c>
      <c r="M22" s="19" t="s">
        <v>677</v>
      </c>
      <c r="N22" s="41" t="s">
        <v>678</v>
      </c>
      <c r="O22" s="12"/>
      <c r="Q22" s="12"/>
      <c r="R22" s="30"/>
      <c r="S22" s="30"/>
      <c r="T22" s="38"/>
      <c r="U22" s="30"/>
    </row>
    <row r="23" spans="1:21" ht="15.75" customHeight="1">
      <c r="A23" s="12">
        <v>37</v>
      </c>
      <c r="B23" s="12">
        <v>2023</v>
      </c>
      <c r="C23" s="12">
        <v>5</v>
      </c>
      <c r="D23" s="12" t="s">
        <v>38</v>
      </c>
      <c r="E23" s="12">
        <v>1654</v>
      </c>
      <c r="F23" s="12" t="s">
        <v>583</v>
      </c>
      <c r="G23" s="12">
        <f>VLOOKUP(Table_2[[#This Row],[Eaternity Product ID]],'supply-data_2023-05'!E:I,3,FALSE)</f>
        <v>20.283655852482635</v>
      </c>
      <c r="H23" s="12">
        <f>VLOOKUP(Table_2[[#This Row],[Eaternity Product ID]],'supply-data_2023-05'!E:I,5,FALSE)</f>
        <v>153952.59277260196</v>
      </c>
      <c r="I23" s="15" t="s">
        <v>140</v>
      </c>
      <c r="J23" s="16" t="s">
        <v>655</v>
      </c>
      <c r="M23" s="3" t="s">
        <v>239</v>
      </c>
      <c r="N23" s="42">
        <f>COUNTA(I388:I422)/522</f>
        <v>6.7049808429118771E-2</v>
      </c>
      <c r="O23" s="12"/>
      <c r="Q23" s="12"/>
      <c r="R23" s="30"/>
      <c r="S23" s="30"/>
      <c r="T23" s="38"/>
      <c r="U23" s="30"/>
    </row>
    <row r="24" spans="1:21" ht="15.75" customHeight="1">
      <c r="A24" s="12">
        <v>38</v>
      </c>
      <c r="B24" s="12">
        <v>2023</v>
      </c>
      <c r="C24" s="12">
        <v>5</v>
      </c>
      <c r="D24" s="12" t="s">
        <v>38</v>
      </c>
      <c r="E24" s="12">
        <v>1583</v>
      </c>
      <c r="F24" s="12" t="s">
        <v>39</v>
      </c>
      <c r="G24" s="12">
        <f>VLOOKUP(Table_2[[#This Row],[Eaternity Product ID]],'supply-data_2023-05'!E:I,3,FALSE)</f>
        <v>2.1099188914020761</v>
      </c>
      <c r="H24" s="12">
        <f>VLOOKUP(Table_2[[#This Row],[Eaternity Product ID]],'supply-data_2023-05'!E:I,5,FALSE)</f>
        <v>14052.059816737827</v>
      </c>
      <c r="I24" s="12" t="s">
        <v>42</v>
      </c>
      <c r="J24" s="14" t="s">
        <v>679</v>
      </c>
      <c r="M24" s="3" t="s">
        <v>680</v>
      </c>
      <c r="N24" s="42">
        <f>COUNTA(I457:I484)/522</f>
        <v>5.3639846743295021E-2</v>
      </c>
      <c r="O24" s="12"/>
      <c r="Q24" s="12"/>
      <c r="R24" s="30"/>
      <c r="S24" s="30"/>
      <c r="T24" s="12"/>
      <c r="U24" s="43"/>
    </row>
    <row r="25" spans="1:21" ht="15.75" customHeight="1">
      <c r="A25" s="12">
        <v>39</v>
      </c>
      <c r="B25" s="12">
        <v>2023</v>
      </c>
      <c r="C25" s="12">
        <v>5</v>
      </c>
      <c r="D25" s="12" t="s">
        <v>38</v>
      </c>
      <c r="E25" s="12">
        <v>833</v>
      </c>
      <c r="F25" s="12" t="s">
        <v>171</v>
      </c>
      <c r="G25" s="12">
        <f>VLOOKUP(Table_2[[#This Row],[Eaternity Product ID]],'supply-data_2023-05'!E:I,3,FALSE)</f>
        <v>1149.2989093414219</v>
      </c>
      <c r="H25" s="12">
        <f>VLOOKUP(Table_2[[#This Row],[Eaternity Product ID]],'supply-data_2023-05'!E:I,5,FALSE)</f>
        <v>15745399.42263791</v>
      </c>
      <c r="I25" s="12" t="s">
        <v>42</v>
      </c>
      <c r="J25" s="14" t="s">
        <v>679</v>
      </c>
      <c r="M25" s="3" t="s">
        <v>681</v>
      </c>
      <c r="N25" s="42">
        <f>COUNTA(I423:I424,I428:I456,I492:I493,I507:I508,I517:I518)/522</f>
        <v>7.0881226053639848E-2</v>
      </c>
      <c r="O25" s="12"/>
      <c r="Q25" s="12"/>
      <c r="R25" s="30"/>
      <c r="S25" s="30"/>
      <c r="T25" s="38"/>
      <c r="U25" s="30"/>
    </row>
    <row r="26" spans="1:21" ht="15.75" customHeight="1">
      <c r="A26" s="12">
        <v>40</v>
      </c>
      <c r="B26" s="12">
        <v>2023</v>
      </c>
      <c r="C26" s="12">
        <v>5</v>
      </c>
      <c r="D26" s="12" t="s">
        <v>38</v>
      </c>
      <c r="E26" s="12">
        <v>851</v>
      </c>
      <c r="F26" s="12" t="s">
        <v>201</v>
      </c>
      <c r="G26" s="12">
        <f>VLOOKUP(Table_2[[#This Row],[Eaternity Product ID]],'supply-data_2023-05'!E:I,3,FALSE)</f>
        <v>224.84539637986811</v>
      </c>
      <c r="H26" s="12">
        <f>VLOOKUP(Table_2[[#This Row],[Eaternity Product ID]],'supply-data_2023-05'!E:I,5,FALSE)</f>
        <v>2540755.4319706522</v>
      </c>
      <c r="I26" s="12" t="s">
        <v>42</v>
      </c>
      <c r="J26" s="14" t="s">
        <v>679</v>
      </c>
      <c r="M26" s="3" t="s">
        <v>682</v>
      </c>
      <c r="N26" s="42">
        <f>COUNTA(I385:I387,I425:I427,I485:I491,I494:I506,I509:I516,I519:I522)/522</f>
        <v>7.2796934865900387E-2</v>
      </c>
      <c r="O26" s="12"/>
    </row>
    <row r="27" spans="1:21" ht="15.75" customHeight="1">
      <c r="A27" s="12">
        <v>43</v>
      </c>
      <c r="B27" s="12">
        <v>2023</v>
      </c>
      <c r="C27" s="12">
        <v>5</v>
      </c>
      <c r="D27" s="12" t="s">
        <v>38</v>
      </c>
      <c r="E27" s="12">
        <v>1655</v>
      </c>
      <c r="F27" s="12" t="s">
        <v>580</v>
      </c>
      <c r="G27" s="12">
        <f>VLOOKUP(Table_2[[#This Row],[Eaternity Product ID]],'supply-data_2023-05'!E:I,3,FALSE)</f>
        <v>7.8123702878571084</v>
      </c>
      <c r="H27" s="12">
        <f>VLOOKUP(Table_2[[#This Row],[Eaternity Product ID]],'supply-data_2023-05'!E:I,5,FALSE)</f>
        <v>136718.08826279378</v>
      </c>
      <c r="I27" s="12" t="s">
        <v>42</v>
      </c>
      <c r="J27" s="14" t="s">
        <v>679</v>
      </c>
      <c r="M27" s="6" t="s">
        <v>683</v>
      </c>
      <c r="N27" s="44">
        <f>SUM(N23:N26)</f>
        <v>0.26436781609195403</v>
      </c>
      <c r="O27" s="12"/>
    </row>
    <row r="28" spans="1:21" ht="15.75" customHeight="1">
      <c r="A28" s="12">
        <v>44</v>
      </c>
      <c r="B28" s="12">
        <v>2023</v>
      </c>
      <c r="C28" s="12">
        <v>5</v>
      </c>
      <c r="D28" s="12" t="s">
        <v>38</v>
      </c>
      <c r="E28" s="12">
        <v>1692</v>
      </c>
      <c r="F28" s="12" t="s">
        <v>627</v>
      </c>
      <c r="G28" s="12">
        <f>VLOOKUP(Table_2[[#This Row],[Eaternity Product ID]],'supply-data_2023-05'!E:I,3,FALSE)</f>
        <v>462.09303815409896</v>
      </c>
      <c r="H28" s="12">
        <f>VLOOKUP(Table_2[[#This Row],[Eaternity Product ID]],'supply-data_2023-05'!E:I,5,FALSE)</f>
        <v>4075661.3209806764</v>
      </c>
      <c r="I28" s="12" t="s">
        <v>42</v>
      </c>
      <c r="J28" s="14" t="s">
        <v>679</v>
      </c>
    </row>
    <row r="29" spans="1:21" ht="15.75" customHeight="1">
      <c r="A29" s="12">
        <v>45</v>
      </c>
      <c r="B29" s="12">
        <v>2023</v>
      </c>
      <c r="C29" s="12">
        <v>5</v>
      </c>
      <c r="D29" s="12" t="s">
        <v>38</v>
      </c>
      <c r="E29" s="12">
        <v>1691</v>
      </c>
      <c r="F29" s="12" t="s">
        <v>629</v>
      </c>
      <c r="G29" s="12">
        <f>VLOOKUP(Table_2[[#This Row],[Eaternity Product ID]],'supply-data_2023-05'!E:I,3,FALSE)</f>
        <v>1857.1014660630715</v>
      </c>
      <c r="H29" s="12">
        <f>VLOOKUP(Table_2[[#This Row],[Eaternity Product ID]],'supply-data_2023-05'!E:I,5,FALSE)</f>
        <v>20520971.199996941</v>
      </c>
      <c r="I29" s="12" t="s">
        <v>42</v>
      </c>
      <c r="J29" s="14" t="s">
        <v>679</v>
      </c>
    </row>
    <row r="30" spans="1:21" ht="15.75" customHeight="1">
      <c r="A30" s="12">
        <v>22</v>
      </c>
      <c r="B30" s="12">
        <v>2023</v>
      </c>
      <c r="C30" s="12">
        <v>5</v>
      </c>
      <c r="D30" s="12" t="s">
        <v>38</v>
      </c>
      <c r="E30" s="12">
        <v>831</v>
      </c>
      <c r="F30" s="12" t="s">
        <v>167</v>
      </c>
      <c r="G30" s="12">
        <f>VLOOKUP(Table_2[[#This Row],[Eaternity Product ID]],'supply-data_2023-05'!E:I,3,FALSE)</f>
        <v>173.97698595765416</v>
      </c>
      <c r="H30" s="12">
        <f>VLOOKUP(Table_2[[#This Row],[Eaternity Product ID]],'supply-data_2023-05'!E:I,5,FALSE)</f>
        <v>494095.07424336532</v>
      </c>
      <c r="I30" s="12" t="s">
        <v>168</v>
      </c>
      <c r="J30" s="14" t="s">
        <v>684</v>
      </c>
    </row>
    <row r="31" spans="1:21" ht="15.75" customHeight="1">
      <c r="A31" s="12">
        <v>26</v>
      </c>
      <c r="B31" s="12">
        <v>2023</v>
      </c>
      <c r="C31" s="12">
        <v>5</v>
      </c>
      <c r="D31" s="12" t="s">
        <v>38</v>
      </c>
      <c r="E31" s="12">
        <v>1657</v>
      </c>
      <c r="F31" s="12" t="s">
        <v>575</v>
      </c>
      <c r="G31" s="12">
        <f>VLOOKUP(Table_2[[#This Row],[Eaternity Product ID]],'supply-data_2023-05'!E:I,3,FALSE)</f>
        <v>823.70163864094002</v>
      </c>
      <c r="H31" s="12">
        <f>VLOOKUP(Table_2[[#This Row],[Eaternity Product ID]],'supply-data_2023-05'!E:I,5,FALSE)</f>
        <v>1976883.6620482416</v>
      </c>
      <c r="I31" s="12" t="s">
        <v>454</v>
      </c>
      <c r="J31" s="14" t="s">
        <v>684</v>
      </c>
    </row>
    <row r="32" spans="1:21" ht="15.75" customHeight="1">
      <c r="A32" s="12">
        <v>28</v>
      </c>
      <c r="B32" s="12">
        <v>2023</v>
      </c>
      <c r="C32" s="12">
        <v>5</v>
      </c>
      <c r="D32" s="12" t="s">
        <v>38</v>
      </c>
      <c r="E32" s="12">
        <v>1670</v>
      </c>
      <c r="F32" s="12" t="s">
        <v>599</v>
      </c>
      <c r="G32" s="12">
        <f>VLOOKUP(Table_2[[#This Row],[Eaternity Product ID]],'supply-data_2023-05'!E:I,3,FALSE)</f>
        <v>9.685975164335991</v>
      </c>
      <c r="H32" s="12">
        <f>VLOOKUP(Table_2[[#This Row],[Eaternity Product ID]],'supply-data_2023-05'!E:I,5,FALSE)</f>
        <v>9782.8027250122032</v>
      </c>
      <c r="I32" s="12" t="s">
        <v>454</v>
      </c>
      <c r="J32" s="14" t="s">
        <v>684</v>
      </c>
    </row>
    <row r="33" spans="1:10" ht="15.75" customHeight="1">
      <c r="A33" s="12">
        <v>29</v>
      </c>
      <c r="B33" s="12">
        <v>2023</v>
      </c>
      <c r="C33" s="12">
        <v>5</v>
      </c>
      <c r="D33" s="12" t="s">
        <v>38</v>
      </c>
      <c r="E33" s="12">
        <v>1667</v>
      </c>
      <c r="F33" s="12" t="s">
        <v>600</v>
      </c>
      <c r="G33" s="12">
        <f>VLOOKUP(Table_2[[#This Row],[Eaternity Product ID]],'supply-data_2023-05'!E:I,3,FALSE)</f>
        <v>562.39173583319109</v>
      </c>
      <c r="H33" s="12">
        <f>VLOOKUP(Table_2[[#This Row],[Eaternity Product ID]],'supply-data_2023-05'!E:I,5,FALSE)</f>
        <v>1608440.3797140052</v>
      </c>
      <c r="I33" s="12" t="s">
        <v>454</v>
      </c>
      <c r="J33" s="14" t="s">
        <v>684</v>
      </c>
    </row>
    <row r="34" spans="1:10" ht="15.75" customHeight="1">
      <c r="A34" s="12">
        <v>30</v>
      </c>
      <c r="B34" s="12">
        <v>2023</v>
      </c>
      <c r="C34" s="12">
        <v>5</v>
      </c>
      <c r="D34" s="12" t="s">
        <v>38</v>
      </c>
      <c r="E34" s="12">
        <v>1666</v>
      </c>
      <c r="F34" s="12" t="s">
        <v>603</v>
      </c>
      <c r="G34" s="12">
        <f>VLOOKUP(Table_2[[#This Row],[Eaternity Product ID]],'supply-data_2023-05'!E:I,3,FALSE)</f>
        <v>10.765764910591647</v>
      </c>
      <c r="H34" s="12">
        <f>VLOOKUP(Table_2[[#This Row],[Eaternity Product ID]],'supply-data_2023-05'!E:I,5,FALSE)</f>
        <v>25837.835785419957</v>
      </c>
      <c r="I34" s="12" t="s">
        <v>454</v>
      </c>
      <c r="J34" s="14" t="s">
        <v>684</v>
      </c>
    </row>
    <row r="35" spans="1:10" ht="15.75" customHeight="1">
      <c r="A35" s="12">
        <v>25</v>
      </c>
      <c r="B35" s="12">
        <v>2023</v>
      </c>
      <c r="C35" s="12">
        <v>5</v>
      </c>
      <c r="D35" s="12" t="s">
        <v>38</v>
      </c>
      <c r="E35" s="12">
        <v>1840</v>
      </c>
      <c r="F35" s="12" t="s">
        <v>474</v>
      </c>
      <c r="G35" s="12">
        <f>VLOOKUP(Table_2[[#This Row],[Eaternity Product ID]],'supply-data_2023-05'!E:I,3,FALSE)</f>
        <v>0.39155773516648196</v>
      </c>
      <c r="H35" s="12">
        <f>VLOOKUP(Table_2[[#This Row],[Eaternity Product ID]],'supply-data_2023-05'!E:I,5,FALSE)</f>
        <v>6660.4369226977296</v>
      </c>
      <c r="I35" s="15" t="s">
        <v>454</v>
      </c>
      <c r="J35" s="16" t="s">
        <v>685</v>
      </c>
    </row>
    <row r="36" spans="1:10" ht="15.75" customHeight="1">
      <c r="A36" s="12">
        <v>27</v>
      </c>
      <c r="B36" s="12">
        <v>2023</v>
      </c>
      <c r="C36" s="12">
        <v>5</v>
      </c>
      <c r="D36" s="12" t="s">
        <v>38</v>
      </c>
      <c r="E36" s="12">
        <v>1671</v>
      </c>
      <c r="F36" s="12" t="s">
        <v>597</v>
      </c>
      <c r="G36" s="12">
        <f>VLOOKUP(Table_2[[#This Row],[Eaternity Product ID]],'supply-data_2023-05'!E:I,3,FALSE)</f>
        <v>18.567802127610815</v>
      </c>
      <c r="H36" s="12">
        <f>VLOOKUP(Table_2[[#This Row],[Eaternity Product ID]],'supply-data_2023-05'!E:I,5,FALSE)</f>
        <v>291329.70064948493</v>
      </c>
      <c r="I36" s="15" t="s">
        <v>454</v>
      </c>
      <c r="J36" s="16" t="s">
        <v>685</v>
      </c>
    </row>
    <row r="37" spans="1:10" ht="15.75" customHeight="1">
      <c r="A37" s="12">
        <v>17</v>
      </c>
      <c r="B37" s="12">
        <v>2023</v>
      </c>
      <c r="C37" s="12">
        <v>5</v>
      </c>
      <c r="D37" s="12" t="s">
        <v>38</v>
      </c>
      <c r="E37" s="12">
        <v>1848</v>
      </c>
      <c r="F37" s="12" t="s">
        <v>686</v>
      </c>
      <c r="G37" s="12">
        <f>VLOOKUP(Table_2[[#This Row],[Eaternity Product ID]],'supply-data_2023-05'!E:I,3,FALSE)</f>
        <v>12.847887336709444</v>
      </c>
      <c r="H37" s="12">
        <f>VLOOKUP(Table_2[[#This Row],[Eaternity Product ID]],'supply-data_2023-05'!E:I,5,FALSE)</f>
        <v>213278.04288511572</v>
      </c>
      <c r="I37" s="15" t="s">
        <v>95</v>
      </c>
      <c r="J37" s="16" t="s">
        <v>685</v>
      </c>
    </row>
    <row r="38" spans="1:10" ht="15.75" customHeight="1">
      <c r="A38" s="12">
        <v>24</v>
      </c>
      <c r="B38" s="12">
        <v>2023</v>
      </c>
      <c r="C38" s="12">
        <v>5</v>
      </c>
      <c r="D38" s="12" t="s">
        <v>38</v>
      </c>
      <c r="E38" s="12">
        <v>1710</v>
      </c>
      <c r="F38" s="12" t="s">
        <v>453</v>
      </c>
      <c r="G38" s="12">
        <f>VLOOKUP(Table_2[[#This Row],[Eaternity Product ID]],'supply-data_2023-05'!E:I,3,FALSE)</f>
        <v>0</v>
      </c>
      <c r="H38" s="12">
        <f>VLOOKUP(Table_2[[#This Row],[Eaternity Product ID]],'supply-data_2023-05'!E:I,5,FALSE)</f>
        <v>0</v>
      </c>
      <c r="I38" s="15" t="s">
        <v>454</v>
      </c>
      <c r="J38" s="16" t="s">
        <v>685</v>
      </c>
    </row>
    <row r="39" spans="1:10" ht="15.75" customHeight="1">
      <c r="A39" s="12">
        <v>32</v>
      </c>
      <c r="B39" s="12">
        <v>2023</v>
      </c>
      <c r="C39" s="12">
        <v>5</v>
      </c>
      <c r="D39" s="12" t="s">
        <v>38</v>
      </c>
      <c r="E39" s="12">
        <v>1669</v>
      </c>
      <c r="F39" s="12" t="s">
        <v>610</v>
      </c>
      <c r="G39" s="12">
        <f>VLOOKUP(Table_2[[#This Row],[Eaternity Product ID]],'supply-data_2023-05'!E:I,3,FALSE)</f>
        <v>37.661763362298359</v>
      </c>
      <c r="H39" s="12">
        <f>VLOOKUP(Table_2[[#This Row],[Eaternity Product ID]],'supply-data_2023-05'!E:I,5,FALSE)</f>
        <v>568696.63886320987</v>
      </c>
      <c r="I39" s="15" t="s">
        <v>454</v>
      </c>
      <c r="J39" s="16" t="s">
        <v>685</v>
      </c>
    </row>
    <row r="40" spans="1:10" ht="15.75" customHeight="1">
      <c r="A40" s="12">
        <v>33</v>
      </c>
      <c r="B40" s="12">
        <v>2023</v>
      </c>
      <c r="C40" s="12">
        <v>5</v>
      </c>
      <c r="D40" s="12" t="s">
        <v>38</v>
      </c>
      <c r="E40" s="12">
        <v>906</v>
      </c>
      <c r="F40" s="12" t="s">
        <v>646</v>
      </c>
      <c r="G40" s="12">
        <f>VLOOKUP(Table_2[[#This Row],[Eaternity Product ID]],'supply-data_2023-05'!E:I,3,FALSE)</f>
        <v>55.932315552436833</v>
      </c>
      <c r="H40" s="12">
        <f>VLOOKUP(Table_2[[#This Row],[Eaternity Product ID]],'supply-data_2023-05'!E:I,5,FALSE)</f>
        <v>1124243.4751234276</v>
      </c>
      <c r="I40" s="15" t="s">
        <v>454</v>
      </c>
      <c r="J40" s="16" t="s">
        <v>685</v>
      </c>
    </row>
    <row r="41" spans="1:10" ht="15.75" customHeight="1">
      <c r="A41" s="12">
        <v>42</v>
      </c>
      <c r="B41" s="12">
        <v>2023</v>
      </c>
      <c r="C41" s="12">
        <v>5</v>
      </c>
      <c r="D41" s="12" t="s">
        <v>38</v>
      </c>
      <c r="E41" s="12">
        <v>1709</v>
      </c>
      <c r="F41" s="12" t="s">
        <v>433</v>
      </c>
      <c r="G41" s="12">
        <f>VLOOKUP(Table_2[[#This Row],[Eaternity Product ID]],'supply-data_2023-05'!E:I,3,FALSE)</f>
        <v>4.24110819305176</v>
      </c>
      <c r="H41" s="12">
        <f>VLOOKUP(Table_2[[#This Row],[Eaternity Product ID]],'supply-data_2023-05'!E:I,5,FALSE)</f>
        <v>99403.115422169969</v>
      </c>
      <c r="I41" s="15" t="s">
        <v>42</v>
      </c>
      <c r="J41" s="16" t="s">
        <v>685</v>
      </c>
    </row>
    <row r="42" spans="1:10" ht="15.75" customHeight="1">
      <c r="A42" s="12">
        <v>23</v>
      </c>
      <c r="B42" s="12">
        <v>2023</v>
      </c>
      <c r="C42" s="12">
        <v>5</v>
      </c>
      <c r="D42" s="12" t="s">
        <v>38</v>
      </c>
      <c r="E42" s="12">
        <v>1108</v>
      </c>
      <c r="F42" s="12" t="s">
        <v>116</v>
      </c>
      <c r="G42" s="12">
        <f>VLOOKUP(Table_2[[#This Row],[Eaternity Product ID]],'supply-data_2023-05'!E:I,3,FALSE)</f>
        <v>155.50684376055295</v>
      </c>
      <c r="H42" s="12">
        <f>VLOOKUP(Table_2[[#This Row],[Eaternity Product ID]],'supply-data_2023-05'!E:I,5,FALSE)</f>
        <v>219264.4085420717</v>
      </c>
      <c r="I42" s="15" t="s">
        <v>117</v>
      </c>
      <c r="J42" s="16" t="s">
        <v>687</v>
      </c>
    </row>
    <row r="43" spans="1:10" ht="15.75" customHeight="1">
      <c r="A43" s="12">
        <v>31</v>
      </c>
      <c r="B43" s="12">
        <v>2023</v>
      </c>
      <c r="C43" s="12">
        <v>5</v>
      </c>
      <c r="D43" s="12" t="s">
        <v>38</v>
      </c>
      <c r="E43" s="12">
        <v>1665</v>
      </c>
      <c r="F43" s="12" t="s">
        <v>604</v>
      </c>
      <c r="G43" s="12">
        <f>VLOOKUP(Table_2[[#This Row],[Eaternity Product ID]],'supply-data_2023-05'!E:I,3,FALSE)</f>
        <v>14.31332707258953</v>
      </c>
      <c r="H43" s="12">
        <f>VLOOKUP(Table_2[[#This Row],[Eaternity Product ID]],'supply-data_2023-05'!E:I,5,FALSE)</f>
        <v>71566.635362947651</v>
      </c>
      <c r="I43" s="15" t="s">
        <v>454</v>
      </c>
      <c r="J43" s="16" t="s">
        <v>687</v>
      </c>
    </row>
    <row r="44" spans="1:10" ht="15.75" customHeight="1">
      <c r="A44" s="12">
        <v>35</v>
      </c>
      <c r="B44" s="12">
        <v>2023</v>
      </c>
      <c r="C44" s="12">
        <v>5</v>
      </c>
      <c r="D44" s="12" t="s">
        <v>38</v>
      </c>
      <c r="E44" s="12">
        <v>832</v>
      </c>
      <c r="F44" s="12" t="s">
        <v>169</v>
      </c>
      <c r="G44" s="12">
        <f>VLOOKUP(Table_2[[#This Row],[Eaternity Product ID]],'supply-data_2023-05'!E:I,3,FALSE)</f>
        <v>2490.3674323298051</v>
      </c>
      <c r="H44" s="12">
        <f>VLOOKUP(Table_2[[#This Row],[Eaternity Product ID]],'supply-data_2023-05'!E:I,5,FALSE)</f>
        <v>5005637.7111354787</v>
      </c>
      <c r="I44" s="12" t="s">
        <v>140</v>
      </c>
      <c r="J44" s="14" t="s">
        <v>687</v>
      </c>
    </row>
    <row r="45" spans="1:10" ht="15.75" customHeight="1">
      <c r="A45" s="12">
        <v>36</v>
      </c>
      <c r="B45" s="12">
        <v>2023</v>
      </c>
      <c r="C45" s="12">
        <v>5</v>
      </c>
      <c r="D45" s="12" t="s">
        <v>38</v>
      </c>
      <c r="E45" s="12">
        <v>1276</v>
      </c>
      <c r="F45" s="12" t="s">
        <v>206</v>
      </c>
      <c r="G45" s="12">
        <f>VLOOKUP(Table_2[[#This Row],[Eaternity Product ID]],'supply-data_2023-05'!E:I,3,FALSE)</f>
        <v>630.63846622283575</v>
      </c>
      <c r="H45" s="12">
        <f>VLOOKUP(Table_2[[#This Row],[Eaternity Product ID]],'supply-data_2023-05'!E:I,5,FALSE)</f>
        <v>1280196.0864323566</v>
      </c>
      <c r="I45" s="12" t="s">
        <v>140</v>
      </c>
      <c r="J45" s="14" t="s">
        <v>687</v>
      </c>
    </row>
    <row r="46" spans="1:10" ht="15.75" customHeight="1">
      <c r="A46" s="12">
        <v>41</v>
      </c>
      <c r="B46" s="12">
        <v>2023</v>
      </c>
      <c r="C46" s="12">
        <v>5</v>
      </c>
      <c r="D46" s="12" t="s">
        <v>38</v>
      </c>
      <c r="E46" s="12">
        <v>852</v>
      </c>
      <c r="F46" s="12" t="s">
        <v>202</v>
      </c>
      <c r="G46" s="12">
        <f>VLOOKUP(Table_2[[#This Row],[Eaternity Product ID]],'supply-data_2023-05'!E:I,3,FALSE)</f>
        <v>190.88765626579519</v>
      </c>
      <c r="H46" s="12">
        <f>VLOOKUP(Table_2[[#This Row],[Eaternity Product ID]],'supply-data_2023-05'!E:I,5,FALSE)</f>
        <v>2634250.259102995</v>
      </c>
      <c r="I46" s="15" t="s">
        <v>42</v>
      </c>
      <c r="J46" s="16" t="s">
        <v>687</v>
      </c>
    </row>
    <row r="47" spans="1:10" ht="15.75" customHeight="1">
      <c r="A47" s="12">
        <v>46</v>
      </c>
      <c r="B47" s="12">
        <v>2023</v>
      </c>
      <c r="C47" s="12">
        <v>5</v>
      </c>
      <c r="D47" s="12" t="s">
        <v>38</v>
      </c>
      <c r="E47" s="12">
        <v>1215</v>
      </c>
      <c r="F47" s="12" t="s">
        <v>52</v>
      </c>
      <c r="G47" s="12">
        <f>VLOOKUP(Table_2[[#This Row],[Eaternity Product ID]],'supply-data_2023-05'!E:I,3,FALSE)</f>
        <v>9.9589877033817782</v>
      </c>
      <c r="H47" s="12">
        <f>VLOOKUP(Table_2[[#This Row],[Eaternity Product ID]],'supply-data_2023-05'!E:I,5,FALSE)</f>
        <v>18623.292034450842</v>
      </c>
      <c r="I47" s="12" t="s">
        <v>53</v>
      </c>
      <c r="J47" s="14" t="s">
        <v>9</v>
      </c>
    </row>
    <row r="48" spans="1:10" ht="15.75" customHeight="1">
      <c r="A48" s="12">
        <v>47</v>
      </c>
      <c r="B48" s="12">
        <v>2023</v>
      </c>
      <c r="C48" s="12">
        <v>5</v>
      </c>
      <c r="D48" s="12" t="s">
        <v>38</v>
      </c>
      <c r="E48" s="12">
        <v>1214</v>
      </c>
      <c r="F48" s="12" t="s">
        <v>57</v>
      </c>
      <c r="G48" s="12">
        <f>VLOOKUP(Table_2[[#This Row],[Eaternity Product ID]],'supply-data_2023-05'!E:I,3,FALSE)</f>
        <v>29.977172076334622</v>
      </c>
      <c r="H48" s="12">
        <f>VLOOKUP(Table_2[[#This Row],[Eaternity Product ID]],'supply-data_2023-05'!E:I,5,FALSE)</f>
        <v>434667.47680718434</v>
      </c>
      <c r="I48" s="12" t="s">
        <v>53</v>
      </c>
      <c r="J48" s="14" t="s">
        <v>9</v>
      </c>
    </row>
    <row r="49" spans="1:10" ht="15.75" customHeight="1">
      <c r="A49" s="12">
        <v>48</v>
      </c>
      <c r="B49" s="12">
        <v>2023</v>
      </c>
      <c r="C49" s="12">
        <v>5</v>
      </c>
      <c r="D49" s="12" t="s">
        <v>38</v>
      </c>
      <c r="E49" s="12">
        <v>801</v>
      </c>
      <c r="F49" s="12" t="s">
        <v>105</v>
      </c>
      <c r="G49" s="12">
        <f>VLOOKUP(Table_2[[#This Row],[Eaternity Product ID]],'supply-data_2023-05'!E:I,3,FALSE)</f>
        <v>925.42212044873588</v>
      </c>
      <c r="H49" s="12">
        <f>VLOOKUP(Table_2[[#This Row],[Eaternity Product ID]],'supply-data_2023-05'!E:I,5,FALSE)</f>
        <v>5450734.0199905727</v>
      </c>
      <c r="I49" s="12" t="s">
        <v>53</v>
      </c>
      <c r="J49" s="14" t="s">
        <v>9</v>
      </c>
    </row>
    <row r="50" spans="1:10" ht="15.75" customHeight="1">
      <c r="A50" s="12">
        <v>49</v>
      </c>
      <c r="B50" s="12">
        <v>2023</v>
      </c>
      <c r="C50" s="12">
        <v>5</v>
      </c>
      <c r="D50" s="12" t="s">
        <v>38</v>
      </c>
      <c r="E50" s="12">
        <v>1720</v>
      </c>
      <c r="F50" s="12" t="s">
        <v>471</v>
      </c>
      <c r="G50" s="12">
        <f>VLOOKUP(Table_2[[#This Row],[Eaternity Product ID]],'supply-data_2023-05'!E:I,3,FALSE)</f>
        <v>41.545312992983469</v>
      </c>
      <c r="H50" s="12">
        <f>VLOOKUP(Table_2[[#This Row],[Eaternity Product ID]],'supply-data_2023-05'!E:I,5,FALSE)</f>
        <v>1001659.6791288862</v>
      </c>
      <c r="I50" s="12" t="s">
        <v>53</v>
      </c>
      <c r="J50" s="14" t="s">
        <v>9</v>
      </c>
    </row>
    <row r="51" spans="1:10" ht="15.75" customHeight="1">
      <c r="A51" s="12">
        <v>50</v>
      </c>
      <c r="B51" s="12">
        <v>2023</v>
      </c>
      <c r="C51" s="12">
        <v>5</v>
      </c>
      <c r="D51" s="12" t="s">
        <v>38</v>
      </c>
      <c r="E51" s="12">
        <v>1652</v>
      </c>
      <c r="F51" s="12" t="s">
        <v>590</v>
      </c>
      <c r="G51" s="12">
        <f>VLOOKUP(Table_2[[#This Row],[Eaternity Product ID]],'supply-data_2023-05'!E:I,3,FALSE)</f>
        <v>0.70415670070782233</v>
      </c>
      <c r="H51" s="12">
        <f>VLOOKUP(Table_2[[#This Row],[Eaternity Product ID]],'supply-data_2023-05'!E:I,5,FALSE)</f>
        <v>4147.4829671690741</v>
      </c>
      <c r="I51" s="12" t="s">
        <v>53</v>
      </c>
      <c r="J51" s="14" t="s">
        <v>9</v>
      </c>
    </row>
    <row r="52" spans="1:10" ht="15.75" customHeight="1">
      <c r="A52" s="12">
        <v>51</v>
      </c>
      <c r="B52" s="12">
        <v>2023</v>
      </c>
      <c r="C52" s="12">
        <v>5</v>
      </c>
      <c r="D52" s="12" t="s">
        <v>38</v>
      </c>
      <c r="E52" s="12">
        <v>1564</v>
      </c>
      <c r="F52" s="12" t="s">
        <v>637</v>
      </c>
      <c r="G52" s="12">
        <f>VLOOKUP(Table_2[[#This Row],[Eaternity Product ID]],'supply-data_2023-05'!E:I,3,FALSE)</f>
        <v>2894.1430304681958</v>
      </c>
      <c r="H52" s="12">
        <f>VLOOKUP(Table_2[[#This Row],[Eaternity Product ID]],'supply-data_2023-05'!E:I,5,FALSE)</f>
        <v>30099085.198367137</v>
      </c>
      <c r="I52" s="12" t="s">
        <v>53</v>
      </c>
      <c r="J52" s="14" t="s">
        <v>9</v>
      </c>
    </row>
    <row r="53" spans="1:10" ht="15.75" customHeight="1">
      <c r="A53" s="12">
        <v>52</v>
      </c>
      <c r="B53" s="12">
        <v>2023</v>
      </c>
      <c r="C53" s="12">
        <v>5</v>
      </c>
      <c r="D53" s="12" t="s">
        <v>38</v>
      </c>
      <c r="E53" s="12">
        <v>1994</v>
      </c>
      <c r="F53" s="12" t="s">
        <v>535</v>
      </c>
      <c r="G53" s="12">
        <f>VLOOKUP(Table_2[[#This Row],[Eaternity Product ID]],'supply-data_2023-05'!E:I,3,FALSE)</f>
        <v>0.14096335963117979</v>
      </c>
      <c r="H53" s="12">
        <f>VLOOKUP(Table_2[[#This Row],[Eaternity Product ID]],'supply-data_2023-05'!E:I,5,FALSE)</f>
        <v>5259.4624005564074</v>
      </c>
      <c r="I53" s="12" t="s">
        <v>536</v>
      </c>
      <c r="J53" s="14" t="s">
        <v>688</v>
      </c>
    </row>
    <row r="54" spans="1:10" ht="15.75" customHeight="1">
      <c r="A54" s="12">
        <v>53</v>
      </c>
      <c r="B54" s="12">
        <v>2023</v>
      </c>
      <c r="C54" s="12">
        <v>5</v>
      </c>
      <c r="D54" s="12" t="s">
        <v>38</v>
      </c>
      <c r="E54" s="12">
        <v>1658</v>
      </c>
      <c r="F54" s="12" t="s">
        <v>594</v>
      </c>
      <c r="G54" s="12">
        <f>VLOOKUP(Table_2[[#This Row],[Eaternity Product ID]],'supply-data_2023-05'!E:I,3,FALSE)</f>
        <v>3.1590551765552091</v>
      </c>
      <c r="H54" s="12">
        <f>VLOOKUP(Table_2[[#This Row],[Eaternity Product ID]],'supply-data_2023-05'!E:I,5,FALSE)</f>
        <v>86241.923486135231</v>
      </c>
      <c r="I54" s="12" t="s">
        <v>595</v>
      </c>
      <c r="J54" s="14" t="s">
        <v>688</v>
      </c>
    </row>
    <row r="55" spans="1:10" ht="15.75" customHeight="1">
      <c r="A55" s="12">
        <v>54</v>
      </c>
      <c r="B55" s="12">
        <v>2023</v>
      </c>
      <c r="C55" s="12">
        <v>5</v>
      </c>
      <c r="D55" s="12" t="s">
        <v>38</v>
      </c>
      <c r="E55" s="12">
        <v>12</v>
      </c>
      <c r="F55" s="12" t="s">
        <v>689</v>
      </c>
      <c r="G55" s="12">
        <f>VLOOKUP(Table_2[[#This Row],[Eaternity Product ID]],'supply-data_2023-05'!E:I,3,FALSE)</f>
        <v>782.5998198597398</v>
      </c>
      <c r="H55" s="12">
        <f>VLOOKUP(Table_2[[#This Row],[Eaternity Product ID]],'supply-data_2023-05'!E:I,5,FALSE)</f>
        <v>25747540.299362116</v>
      </c>
      <c r="I55" s="12" t="s">
        <v>88</v>
      </c>
      <c r="J55" s="14" t="s">
        <v>690</v>
      </c>
    </row>
    <row r="56" spans="1:10" ht="15.75" customHeight="1">
      <c r="A56" s="12">
        <v>55</v>
      </c>
      <c r="B56" s="12">
        <v>2023</v>
      </c>
      <c r="C56" s="12">
        <v>5</v>
      </c>
      <c r="D56" s="12" t="s">
        <v>38</v>
      </c>
      <c r="E56" s="12">
        <v>2</v>
      </c>
      <c r="F56" s="12" t="s">
        <v>691</v>
      </c>
      <c r="G56" s="12">
        <f>VLOOKUP(Table_2[[#This Row],[Eaternity Product ID]],'supply-data_2023-05'!E:I,3,FALSE)</f>
        <v>921.30624671233977</v>
      </c>
      <c r="H56" s="12">
        <f>VLOOKUP(Table_2[[#This Row],[Eaternity Product ID]],'supply-data_2023-05'!E:I,5,FALSE)</f>
        <v>30679497.646853413</v>
      </c>
      <c r="I56" s="12" t="s">
        <v>88</v>
      </c>
      <c r="J56" s="14" t="s">
        <v>692</v>
      </c>
    </row>
    <row r="57" spans="1:10" ht="15.75" customHeight="1">
      <c r="A57" s="12">
        <v>56</v>
      </c>
      <c r="B57" s="12">
        <v>2023</v>
      </c>
      <c r="C57" s="12">
        <v>5</v>
      </c>
      <c r="D57" s="12" t="s">
        <v>38</v>
      </c>
      <c r="E57" s="12">
        <v>3</v>
      </c>
      <c r="F57" s="12" t="s">
        <v>693</v>
      </c>
      <c r="G57" s="12">
        <f>VLOOKUP(Table_2[[#This Row],[Eaternity Product ID]],'supply-data_2023-05'!E:I,3,FALSE)</f>
        <v>792.35566622314673</v>
      </c>
      <c r="H57" s="12">
        <f>VLOOKUP(Table_2[[#This Row],[Eaternity Product ID]],'supply-data_2023-05'!E:I,5,FALSE)</f>
        <v>26385432.654955767</v>
      </c>
      <c r="I57" s="12" t="s">
        <v>88</v>
      </c>
      <c r="J57" s="14" t="s">
        <v>692</v>
      </c>
    </row>
    <row r="58" spans="1:10" ht="15.75" customHeight="1">
      <c r="A58" s="12">
        <v>57</v>
      </c>
      <c r="B58" s="12">
        <v>2023</v>
      </c>
      <c r="C58" s="12">
        <v>5</v>
      </c>
      <c r="D58" s="12" t="s">
        <v>38</v>
      </c>
      <c r="E58" s="12">
        <v>4</v>
      </c>
      <c r="F58" s="12" t="s">
        <v>694</v>
      </c>
      <c r="G58" s="12">
        <f>VLOOKUP(Table_2[[#This Row],[Eaternity Product ID]],'supply-data_2023-05'!E:I,3,FALSE)</f>
        <v>139.25877825984563</v>
      </c>
      <c r="H58" s="12">
        <f>VLOOKUP(Table_2[[#This Row],[Eaternity Product ID]],'supply-data_2023-05'!E:I,5,FALSE)</f>
        <v>4637314.5413077399</v>
      </c>
      <c r="I58" s="12" t="s">
        <v>88</v>
      </c>
      <c r="J58" s="14" t="s">
        <v>692</v>
      </c>
    </row>
    <row r="59" spans="1:10" ht="15.75" customHeight="1">
      <c r="A59" s="12">
        <v>58</v>
      </c>
      <c r="B59" s="12">
        <v>2023</v>
      </c>
      <c r="C59" s="12">
        <v>5</v>
      </c>
      <c r="D59" s="12" t="s">
        <v>38</v>
      </c>
      <c r="E59" s="12">
        <v>5</v>
      </c>
      <c r="F59" s="12" t="s">
        <v>98</v>
      </c>
      <c r="G59" s="12">
        <f>VLOOKUP(Table_2[[#This Row],[Eaternity Product ID]],'supply-data_2023-05'!E:I,3,FALSE)</f>
        <v>7.1966170362934978</v>
      </c>
      <c r="H59" s="12">
        <f>VLOOKUP(Table_2[[#This Row],[Eaternity Product ID]],'supply-data_2023-05'!E:I,5,FALSE)</f>
        <v>214466.21004431578</v>
      </c>
      <c r="I59" s="12" t="s">
        <v>88</v>
      </c>
      <c r="J59" s="14" t="s">
        <v>692</v>
      </c>
    </row>
    <row r="60" spans="1:10" ht="15.75" customHeight="1">
      <c r="A60" s="12">
        <v>59</v>
      </c>
      <c r="B60" s="12">
        <v>2023</v>
      </c>
      <c r="C60" s="12">
        <v>5</v>
      </c>
      <c r="D60" s="12" t="s">
        <v>38</v>
      </c>
      <c r="E60" s="12">
        <v>8</v>
      </c>
      <c r="F60" s="12" t="s">
        <v>695</v>
      </c>
      <c r="G60" s="12">
        <f>VLOOKUP(Table_2[[#This Row],[Eaternity Product ID]],'supply-data_2023-05'!E:I,3,FALSE)</f>
        <v>44.716881043586788</v>
      </c>
      <c r="H60" s="12">
        <f>VLOOKUP(Table_2[[#This Row],[Eaternity Product ID]],'supply-data_2023-05'!E:I,5,FALSE)</f>
        <v>1660779.6476145377</v>
      </c>
      <c r="I60" s="12" t="s">
        <v>88</v>
      </c>
      <c r="J60" s="14" t="s">
        <v>692</v>
      </c>
    </row>
    <row r="61" spans="1:10" ht="15.75" customHeight="1">
      <c r="A61" s="12">
        <v>60</v>
      </c>
      <c r="B61" s="12">
        <v>2023</v>
      </c>
      <c r="C61" s="12">
        <v>5</v>
      </c>
      <c r="D61" s="12" t="s">
        <v>38</v>
      </c>
      <c r="E61" s="12">
        <v>9</v>
      </c>
      <c r="F61" s="12" t="s">
        <v>696</v>
      </c>
      <c r="G61" s="12">
        <f>VLOOKUP(Table_2[[#This Row],[Eaternity Product ID]],'supply-data_2023-05'!E:I,3,FALSE)</f>
        <v>6.3627497459166323E-3</v>
      </c>
      <c r="H61" s="12">
        <f>VLOOKUP(Table_2[[#This Row],[Eaternity Product ID]],'supply-data_2023-05'!E:I,5,FALSE)</f>
        <v>202.24867715088638</v>
      </c>
      <c r="I61" s="12" t="s">
        <v>88</v>
      </c>
      <c r="J61" s="14" t="s">
        <v>692</v>
      </c>
    </row>
    <row r="62" spans="1:10" ht="15.75" customHeight="1">
      <c r="A62" s="12">
        <v>61</v>
      </c>
      <c r="B62" s="12">
        <v>2023</v>
      </c>
      <c r="C62" s="12">
        <v>5</v>
      </c>
      <c r="D62" s="12" t="s">
        <v>38</v>
      </c>
      <c r="E62" s="12">
        <v>10</v>
      </c>
      <c r="F62" s="12" t="s">
        <v>697</v>
      </c>
      <c r="G62" s="12">
        <f>VLOOKUP(Table_2[[#This Row],[Eaternity Product ID]],'supply-data_2023-05'!E:I,3,FALSE)</f>
        <v>4.1552287402181811</v>
      </c>
      <c r="H62" s="12">
        <f>VLOOKUP(Table_2[[#This Row],[Eaternity Product ID]],'supply-data_2023-05'!E:I,5,FALSE)</f>
        <v>137953.5941752436</v>
      </c>
      <c r="I62" s="12" t="s">
        <v>88</v>
      </c>
      <c r="J62" s="14" t="s">
        <v>692</v>
      </c>
    </row>
    <row r="63" spans="1:10" ht="15.75" customHeight="1">
      <c r="A63" s="12">
        <v>62</v>
      </c>
      <c r="B63" s="12">
        <v>2023</v>
      </c>
      <c r="C63" s="12">
        <v>5</v>
      </c>
      <c r="D63" s="12" t="s">
        <v>38</v>
      </c>
      <c r="E63" s="12">
        <v>1802</v>
      </c>
      <c r="F63" s="12" t="s">
        <v>400</v>
      </c>
      <c r="G63" s="12">
        <f>VLOOKUP(Table_2[[#This Row],[Eaternity Product ID]],'supply-data_2023-05'!E:I,3,FALSE)</f>
        <v>8.2645067340038985</v>
      </c>
      <c r="H63" s="12">
        <f>VLOOKUP(Table_2[[#This Row],[Eaternity Product ID]],'supply-data_2023-05'!E:I,5,FALSE)</f>
        <v>304147.86920797353</v>
      </c>
      <c r="I63" s="12" t="s">
        <v>88</v>
      </c>
      <c r="J63" s="14" t="s">
        <v>692</v>
      </c>
    </row>
    <row r="64" spans="1:10" ht="15.75" customHeight="1">
      <c r="A64" s="12">
        <v>63</v>
      </c>
      <c r="B64" s="12">
        <v>2023</v>
      </c>
      <c r="C64" s="12">
        <v>5</v>
      </c>
      <c r="D64" s="12" t="s">
        <v>38</v>
      </c>
      <c r="E64" s="12">
        <v>1816</v>
      </c>
      <c r="F64" s="12" t="s">
        <v>414</v>
      </c>
      <c r="G64" s="12">
        <f>VLOOKUP(Table_2[[#This Row],[Eaternity Product ID]],'supply-data_2023-05'!E:I,3,FALSE)</f>
        <v>1.3183708499559181</v>
      </c>
      <c r="H64" s="12">
        <f>VLOOKUP(Table_2[[#This Row],[Eaternity Product ID]],'supply-data_2023-05'!E:I,5,FALSE)</f>
        <v>43901.891431325057</v>
      </c>
      <c r="I64" s="12" t="s">
        <v>88</v>
      </c>
      <c r="J64" s="14" t="s">
        <v>692</v>
      </c>
    </row>
    <row r="65" spans="1:10" ht="15.75" customHeight="1">
      <c r="A65" s="12">
        <v>64</v>
      </c>
      <c r="B65" s="12">
        <v>2023</v>
      </c>
      <c r="C65" s="12">
        <v>5</v>
      </c>
      <c r="D65" s="12" t="s">
        <v>38</v>
      </c>
      <c r="E65" s="12">
        <v>1874</v>
      </c>
      <c r="F65" s="12" t="s">
        <v>698</v>
      </c>
      <c r="G65" s="12">
        <f>VLOOKUP(Table_2[[#This Row],[Eaternity Product ID]],'supply-data_2023-05'!E:I,3,FALSE)</f>
        <v>297.62454314957125</v>
      </c>
      <c r="H65" s="12">
        <f>VLOOKUP(Table_2[[#This Row],[Eaternity Product ID]],'supply-data_2023-05'!E:I,5,FALSE)</f>
        <v>9910899.9768764116</v>
      </c>
      <c r="I65" s="12" t="s">
        <v>88</v>
      </c>
      <c r="J65" s="14" t="s">
        <v>692</v>
      </c>
    </row>
    <row r="66" spans="1:10" ht="15.75" customHeight="1">
      <c r="A66" s="12">
        <v>65</v>
      </c>
      <c r="B66" s="12">
        <v>2023</v>
      </c>
      <c r="C66" s="12">
        <v>5</v>
      </c>
      <c r="D66" s="12" t="s">
        <v>38</v>
      </c>
      <c r="E66" s="12">
        <v>1799</v>
      </c>
      <c r="F66" s="12" t="s">
        <v>699</v>
      </c>
      <c r="G66" s="12">
        <f>VLOOKUP(Table_2[[#This Row],[Eaternity Product ID]],'supply-data_2023-05'!E:I,3,FALSE)</f>
        <v>106.20119556668217</v>
      </c>
      <c r="H66" s="12">
        <f>VLOOKUP(Table_2[[#This Row],[Eaternity Product ID]],'supply-data_2023-05'!E:I,5,FALSE)</f>
        <v>3908209.3946725768</v>
      </c>
      <c r="I66" s="12" t="s">
        <v>88</v>
      </c>
      <c r="J66" s="14" t="s">
        <v>692</v>
      </c>
    </row>
    <row r="67" spans="1:10" ht="15.75" customHeight="1">
      <c r="A67" s="12">
        <v>66</v>
      </c>
      <c r="B67" s="12">
        <v>2023</v>
      </c>
      <c r="C67" s="12">
        <v>5</v>
      </c>
      <c r="D67" s="12" t="s">
        <v>38</v>
      </c>
      <c r="E67" s="12">
        <v>1231</v>
      </c>
      <c r="F67" s="12" t="s">
        <v>76</v>
      </c>
      <c r="G67" s="12">
        <f>VLOOKUP(Table_2[[#This Row],[Eaternity Product ID]],'supply-data_2023-05'!E:I,3,FALSE)</f>
        <v>707.67955953031935</v>
      </c>
      <c r="H67" s="12">
        <f>VLOOKUP(Table_2[[#This Row],[Eaternity Product ID]],'supply-data_2023-05'!E:I,5,FALSE)</f>
        <v>5378364.6524304273</v>
      </c>
      <c r="I67" s="12" t="s">
        <v>77</v>
      </c>
      <c r="J67" s="14" t="s">
        <v>10</v>
      </c>
    </row>
    <row r="68" spans="1:10" ht="15.75" customHeight="1">
      <c r="A68" s="12">
        <v>67</v>
      </c>
      <c r="B68" s="12">
        <v>2023</v>
      </c>
      <c r="C68" s="12">
        <v>5</v>
      </c>
      <c r="D68" s="12" t="s">
        <v>38</v>
      </c>
      <c r="E68" s="12">
        <v>802</v>
      </c>
      <c r="F68" s="12" t="s">
        <v>107</v>
      </c>
      <c r="G68" s="12">
        <f>VLOOKUP(Table_2[[#This Row],[Eaternity Product ID]],'supply-data_2023-05'!E:I,3,FALSE)</f>
        <v>3.7049691638464249E-3</v>
      </c>
      <c r="H68" s="12">
        <f>VLOOKUP(Table_2[[#This Row],[Eaternity Product ID]],'supply-data_2023-05'!E:I,5,FALSE)</f>
        <v>21.797921434835882</v>
      </c>
      <c r="I68" s="12" t="s">
        <v>77</v>
      </c>
      <c r="J68" s="14" t="s">
        <v>10</v>
      </c>
    </row>
    <row r="69" spans="1:10" ht="15.75" customHeight="1">
      <c r="A69" s="12">
        <v>68</v>
      </c>
      <c r="B69" s="12">
        <v>2023</v>
      </c>
      <c r="C69" s="12">
        <v>5</v>
      </c>
      <c r="D69" s="12" t="s">
        <v>38</v>
      </c>
      <c r="E69" s="12">
        <v>1257</v>
      </c>
      <c r="F69" s="12" t="s">
        <v>164</v>
      </c>
      <c r="G69" s="12">
        <f>VLOOKUP(Table_2[[#This Row],[Eaternity Product ID]],'supply-data_2023-05'!E:I,3,FALSE)</f>
        <v>91.172352112112762</v>
      </c>
      <c r="H69" s="12">
        <f>VLOOKUP(Table_2[[#This Row],[Eaternity Product ID]],'supply-data_2023-05'!E:I,5,FALSE)</f>
        <v>571649.84938841953</v>
      </c>
      <c r="I69" s="12" t="s">
        <v>77</v>
      </c>
      <c r="J69" s="14" t="s">
        <v>10</v>
      </c>
    </row>
    <row r="70" spans="1:10" ht="15.75" customHeight="1">
      <c r="A70" s="12">
        <v>69</v>
      </c>
      <c r="B70" s="12">
        <v>2023</v>
      </c>
      <c r="C70" s="12">
        <v>5</v>
      </c>
      <c r="D70" s="12" t="s">
        <v>38</v>
      </c>
      <c r="E70" s="12">
        <v>1268</v>
      </c>
      <c r="F70" s="12" t="s">
        <v>184</v>
      </c>
      <c r="G70" s="12">
        <f>VLOOKUP(Table_2[[#This Row],[Eaternity Product ID]],'supply-data_2023-05'!E:I,3,FALSE)</f>
        <v>218.35529441473523</v>
      </c>
      <c r="H70" s="12">
        <f>VLOOKUP(Table_2[[#This Row],[Eaternity Product ID]],'supply-data_2023-05'!E:I,5,FALSE)</f>
        <v>703104.04801544745</v>
      </c>
      <c r="I70" s="12" t="s">
        <v>77</v>
      </c>
      <c r="J70" s="14" t="s">
        <v>10</v>
      </c>
    </row>
    <row r="71" spans="1:10" ht="15.75" customHeight="1">
      <c r="A71" s="12">
        <v>70</v>
      </c>
      <c r="B71" s="12">
        <v>2023</v>
      </c>
      <c r="C71" s="12">
        <v>5</v>
      </c>
      <c r="D71" s="12" t="s">
        <v>38</v>
      </c>
      <c r="E71" s="12">
        <v>848</v>
      </c>
      <c r="F71" s="12" t="s">
        <v>197</v>
      </c>
      <c r="G71" s="12">
        <f>VLOOKUP(Table_2[[#This Row],[Eaternity Product ID]],'supply-data_2023-05'!E:I,3,FALSE)</f>
        <v>457.27352189820601</v>
      </c>
      <c r="H71" s="12">
        <f>VLOOKUP(Table_2[[#This Row],[Eaternity Product ID]],'supply-data_2023-05'!E:I,5,FALSE)</f>
        <v>2428122.4012794741</v>
      </c>
      <c r="I71" s="12" t="s">
        <v>77</v>
      </c>
      <c r="J71" s="14" t="s">
        <v>10</v>
      </c>
    </row>
    <row r="72" spans="1:10" ht="15.75" customHeight="1">
      <c r="A72" s="12">
        <v>71</v>
      </c>
      <c r="B72" s="12">
        <v>2023</v>
      </c>
      <c r="C72" s="12">
        <v>5</v>
      </c>
      <c r="D72" s="12" t="s">
        <v>38</v>
      </c>
      <c r="E72" s="12">
        <v>1917</v>
      </c>
      <c r="F72" s="12" t="s">
        <v>380</v>
      </c>
      <c r="G72" s="12">
        <f>VLOOKUP(Table_2[[#This Row],[Eaternity Product ID]],'supply-data_2023-05'!E:I,3,FALSE)</f>
        <v>4.0711484654334145</v>
      </c>
      <c r="H72" s="12">
        <f>VLOOKUP(Table_2[[#This Row],[Eaternity Product ID]],'supply-data_2023-05'!E:I,5,FALSE)</f>
        <v>12132.020886614666</v>
      </c>
      <c r="I72" s="12" t="s">
        <v>77</v>
      </c>
      <c r="J72" s="14" t="s">
        <v>10</v>
      </c>
    </row>
    <row r="73" spans="1:10" ht="15.75" customHeight="1">
      <c r="A73" s="12">
        <v>72</v>
      </c>
      <c r="B73" s="12">
        <v>2023</v>
      </c>
      <c r="C73" s="12">
        <v>5</v>
      </c>
      <c r="D73" s="12" t="s">
        <v>38</v>
      </c>
      <c r="E73" s="12">
        <v>1911</v>
      </c>
      <c r="F73" s="12" t="s">
        <v>385</v>
      </c>
      <c r="G73" s="12">
        <f>VLOOKUP(Table_2[[#This Row],[Eaternity Product ID]],'supply-data_2023-05'!E:I,3,FALSE)</f>
        <v>27.798715774788953</v>
      </c>
      <c r="H73" s="12">
        <f>VLOOKUP(Table_2[[#This Row],[Eaternity Product ID]],'supply-data_2023-05'!E:I,5,FALSE)</f>
        <v>99797.389631492348</v>
      </c>
      <c r="I73" s="12" t="s">
        <v>77</v>
      </c>
      <c r="J73" s="14" t="s">
        <v>10</v>
      </c>
    </row>
    <row r="74" spans="1:10" ht="15.75" customHeight="1">
      <c r="A74" s="12">
        <v>73</v>
      </c>
      <c r="B74" s="12">
        <v>2023</v>
      </c>
      <c r="C74" s="12">
        <v>5</v>
      </c>
      <c r="D74" s="12" t="s">
        <v>38</v>
      </c>
      <c r="E74" s="12">
        <v>1818</v>
      </c>
      <c r="F74" s="12" t="s">
        <v>411</v>
      </c>
      <c r="G74" s="12">
        <f>VLOOKUP(Table_2[[#This Row],[Eaternity Product ID]],'supply-data_2023-05'!E:I,3,FALSE)</f>
        <v>6.0867898859229435</v>
      </c>
      <c r="H74" s="12">
        <f>VLOOKUP(Table_2[[#This Row],[Eaternity Product ID]],'supply-data_2023-05'!E:I,5,FALSE)</f>
        <v>28795.990570499915</v>
      </c>
      <c r="I74" s="12" t="s">
        <v>77</v>
      </c>
      <c r="J74" s="14" t="s">
        <v>10</v>
      </c>
    </row>
    <row r="75" spans="1:10" ht="15.75" customHeight="1">
      <c r="A75" s="12">
        <v>74</v>
      </c>
      <c r="B75" s="12">
        <v>2023</v>
      </c>
      <c r="C75" s="12">
        <v>5</v>
      </c>
      <c r="D75" s="12" t="s">
        <v>38</v>
      </c>
      <c r="E75" s="12">
        <v>1837</v>
      </c>
      <c r="F75" s="12" t="s">
        <v>460</v>
      </c>
      <c r="G75" s="12">
        <f>VLOOKUP(Table_2[[#This Row],[Eaternity Product ID]],'supply-data_2023-05'!E:I,3,FALSE)</f>
        <v>462.19631502223439</v>
      </c>
      <c r="H75" s="12">
        <f>VLOOKUP(Table_2[[#This Row],[Eaternity Product ID]],'supply-data_2023-05'!E:I,5,FALSE)</f>
        <v>1386588.9450667033</v>
      </c>
      <c r="I75" s="12" t="s">
        <v>77</v>
      </c>
      <c r="J75" s="14" t="s">
        <v>10</v>
      </c>
    </row>
    <row r="76" spans="1:10" ht="15.75" customHeight="1">
      <c r="A76" s="12">
        <v>75</v>
      </c>
      <c r="B76" s="12">
        <v>2023</v>
      </c>
      <c r="C76" s="12">
        <v>5</v>
      </c>
      <c r="D76" s="12" t="s">
        <v>38</v>
      </c>
      <c r="E76" s="12">
        <v>1858</v>
      </c>
      <c r="F76" s="12" t="s">
        <v>500</v>
      </c>
      <c r="G76" s="12">
        <f>VLOOKUP(Table_2[[#This Row],[Eaternity Product ID]],'supply-data_2023-05'!E:I,3,FALSE)</f>
        <v>22.448291873548897</v>
      </c>
      <c r="H76" s="12">
        <f>VLOOKUP(Table_2[[#This Row],[Eaternity Product ID]],'supply-data_2023-05'!E:I,5,FALSE)</f>
        <v>67569.35853938217</v>
      </c>
      <c r="I76" s="12" t="s">
        <v>77</v>
      </c>
      <c r="J76" s="14" t="s">
        <v>10</v>
      </c>
    </row>
    <row r="77" spans="1:10" ht="15.75" customHeight="1">
      <c r="A77" s="12">
        <v>76</v>
      </c>
      <c r="B77" s="12">
        <v>2023</v>
      </c>
      <c r="C77" s="12">
        <v>5</v>
      </c>
      <c r="D77" s="12" t="s">
        <v>38</v>
      </c>
      <c r="E77" s="12">
        <v>1623</v>
      </c>
      <c r="F77" s="12" t="s">
        <v>506</v>
      </c>
      <c r="G77" s="12">
        <f>VLOOKUP(Table_2[[#This Row],[Eaternity Product ID]],'supply-data_2023-05'!E:I,3,FALSE)</f>
        <v>114.03418503062844</v>
      </c>
      <c r="H77" s="12">
        <f>VLOOKUP(Table_2[[#This Row],[Eaternity Product ID]],'supply-data_2023-05'!E:I,5,FALSE)</f>
        <v>953322.74259430845</v>
      </c>
      <c r="I77" s="12" t="s">
        <v>77</v>
      </c>
      <c r="J77" s="14" t="s">
        <v>10</v>
      </c>
    </row>
    <row r="78" spans="1:10" ht="15.75" customHeight="1">
      <c r="A78" s="12">
        <v>77</v>
      </c>
      <c r="B78" s="12">
        <v>2023</v>
      </c>
      <c r="C78" s="12">
        <v>5</v>
      </c>
      <c r="D78" s="12" t="s">
        <v>38</v>
      </c>
      <c r="E78" s="12">
        <v>1860</v>
      </c>
      <c r="F78" s="12" t="s">
        <v>517</v>
      </c>
      <c r="G78" s="12">
        <f>VLOOKUP(Table_2[[#This Row],[Eaternity Product ID]],'supply-data_2023-05'!E:I,3,FALSE)</f>
        <v>762.05588908291679</v>
      </c>
      <c r="H78" s="12">
        <f>VLOOKUP(Table_2[[#This Row],[Eaternity Product ID]],'supply-data_2023-05'!E:I,5,FALSE)</f>
        <v>2743895.3135287073</v>
      </c>
      <c r="I78" s="12" t="s">
        <v>77</v>
      </c>
      <c r="J78" s="14" t="s">
        <v>10</v>
      </c>
    </row>
    <row r="79" spans="1:10" ht="15.75" customHeight="1">
      <c r="A79" s="12">
        <v>78</v>
      </c>
      <c r="B79" s="12">
        <v>2023</v>
      </c>
      <c r="C79" s="12">
        <v>5</v>
      </c>
      <c r="D79" s="12" t="s">
        <v>38</v>
      </c>
      <c r="E79" s="12">
        <v>1554</v>
      </c>
      <c r="F79" s="12" t="s">
        <v>620</v>
      </c>
      <c r="G79" s="12">
        <f>VLOOKUP(Table_2[[#This Row],[Eaternity Product ID]],'supply-data_2023-05'!E:I,3,FALSE)</f>
        <v>4.9591093921391893</v>
      </c>
      <c r="H79" s="12">
        <f>VLOOKUP(Table_2[[#This Row],[Eaternity Product ID]],'supply-data_2023-05'!E:I,5,FALSE)</f>
        <v>16960.154121116029</v>
      </c>
      <c r="I79" s="12" t="s">
        <v>77</v>
      </c>
      <c r="J79" s="14" t="s">
        <v>10</v>
      </c>
    </row>
    <row r="80" spans="1:10" ht="15.75" customHeight="1">
      <c r="A80" s="12">
        <v>79</v>
      </c>
      <c r="B80" s="12">
        <v>2023</v>
      </c>
      <c r="C80" s="12">
        <v>5</v>
      </c>
      <c r="D80" s="12" t="s">
        <v>38</v>
      </c>
      <c r="E80" s="12">
        <v>1218</v>
      </c>
      <c r="F80" s="12" t="s">
        <v>74</v>
      </c>
      <c r="G80" s="12">
        <f>VLOOKUP(Table_2[[#This Row],[Eaternity Product ID]],'supply-data_2023-05'!E:I,3,FALSE)</f>
        <v>602.82501773334855</v>
      </c>
      <c r="H80" s="12">
        <f>VLOOKUP(Table_2[[#This Row],[Eaternity Product ID]],'supply-data_2023-05'!E:I,5,FALSE)</f>
        <v>1422667.0418507026</v>
      </c>
      <c r="I80" s="12" t="s">
        <v>75</v>
      </c>
      <c r="J80" s="14" t="s">
        <v>10</v>
      </c>
    </row>
    <row r="81" spans="1:10" ht="15.75" customHeight="1">
      <c r="A81" s="12">
        <v>80</v>
      </c>
      <c r="B81" s="12">
        <v>2023</v>
      </c>
      <c r="C81" s="12">
        <v>5</v>
      </c>
      <c r="D81" s="12" t="s">
        <v>38</v>
      </c>
      <c r="E81" s="12">
        <v>823</v>
      </c>
      <c r="F81" s="12" t="s">
        <v>146</v>
      </c>
      <c r="G81" s="12">
        <f>VLOOKUP(Table_2[[#This Row],[Eaternity Product ID]],'supply-data_2023-05'!E:I,3,FALSE)</f>
        <v>1.4248235433697278E-4</v>
      </c>
      <c r="H81" s="12">
        <f>VLOOKUP(Table_2[[#This Row],[Eaternity Product ID]],'supply-data_2023-05'!E:I,5,FALSE)</f>
        <v>0.37401618013455351</v>
      </c>
      <c r="I81" s="12" t="s">
        <v>75</v>
      </c>
      <c r="J81" s="14" t="s">
        <v>10</v>
      </c>
    </row>
    <row r="82" spans="1:10" ht="15.75" customHeight="1">
      <c r="A82" s="12">
        <v>81</v>
      </c>
      <c r="B82" s="12">
        <v>2023</v>
      </c>
      <c r="C82" s="12">
        <v>5</v>
      </c>
      <c r="D82" s="12" t="s">
        <v>38</v>
      </c>
      <c r="E82" s="12">
        <v>836</v>
      </c>
      <c r="F82" s="12" t="s">
        <v>177</v>
      </c>
      <c r="G82" s="12">
        <f>VLOOKUP(Table_2[[#This Row],[Eaternity Product ID]],'supply-data_2023-05'!E:I,3,FALSE)</f>
        <v>80.359928460766469</v>
      </c>
      <c r="H82" s="12">
        <f>VLOOKUP(Table_2[[#This Row],[Eaternity Product ID]],'supply-data_2023-05'!E:I,5,FALSE)</f>
        <v>189649.37360814412</v>
      </c>
      <c r="I82" s="12" t="s">
        <v>75</v>
      </c>
      <c r="J82" s="14" t="s">
        <v>10</v>
      </c>
    </row>
    <row r="83" spans="1:10" ht="15.75" customHeight="1">
      <c r="A83" s="12">
        <v>82</v>
      </c>
      <c r="B83" s="12">
        <v>2023</v>
      </c>
      <c r="C83" s="12">
        <v>5</v>
      </c>
      <c r="D83" s="12" t="s">
        <v>38</v>
      </c>
      <c r="E83" s="12">
        <v>1714</v>
      </c>
      <c r="F83" s="12" t="s">
        <v>700</v>
      </c>
      <c r="G83" s="12">
        <f>VLOOKUP(Table_2[[#This Row],[Eaternity Product ID]],'supply-data_2023-05'!E:I,3,FALSE)</f>
        <v>28.927250348209828</v>
      </c>
      <c r="H83" s="12">
        <f>VLOOKUP(Table_2[[#This Row],[Eaternity Product ID]],'supply-data_2023-05'!E:I,5,FALSE)</f>
        <v>97195.561169985012</v>
      </c>
      <c r="I83" s="12" t="s">
        <v>75</v>
      </c>
      <c r="J83" s="14" t="s">
        <v>10</v>
      </c>
    </row>
    <row r="84" spans="1:10" ht="15.75" customHeight="1">
      <c r="A84" s="12">
        <v>83</v>
      </c>
      <c r="B84" s="12">
        <v>2023</v>
      </c>
      <c r="C84" s="12">
        <v>5</v>
      </c>
      <c r="D84" s="12" t="s">
        <v>38</v>
      </c>
      <c r="E84" s="12">
        <v>1532</v>
      </c>
      <c r="F84" s="12" t="s">
        <v>587</v>
      </c>
      <c r="G84" s="12">
        <f>VLOOKUP(Table_2[[#This Row],[Eaternity Product ID]],'supply-data_2023-05'!E:I,3,FALSE)</f>
        <v>0.91622692694364749</v>
      </c>
      <c r="H84" s="12">
        <f>VLOOKUP(Table_2[[#This Row],[Eaternity Product ID]],'supply-data_2023-05'!E:I,5,FALSE)</f>
        <v>3270.9301291888214</v>
      </c>
      <c r="I84" s="12" t="s">
        <v>75</v>
      </c>
      <c r="J84" s="14" t="s">
        <v>10</v>
      </c>
    </row>
    <row r="85" spans="1:10" ht="15.75" customHeight="1">
      <c r="A85" s="12">
        <v>84</v>
      </c>
      <c r="B85" s="12">
        <v>2023</v>
      </c>
      <c r="C85" s="12">
        <v>5</v>
      </c>
      <c r="D85" s="12" t="s">
        <v>38</v>
      </c>
      <c r="E85" s="12">
        <v>1228</v>
      </c>
      <c r="F85" s="12" t="s">
        <v>82</v>
      </c>
      <c r="G85" s="12">
        <f>VLOOKUP(Table_2[[#This Row],[Eaternity Product ID]],'supply-data_2023-05'!E:I,3,FALSE)</f>
        <v>135.32074471787479</v>
      </c>
      <c r="H85" s="12">
        <f>VLOOKUP(Table_2[[#This Row],[Eaternity Product ID]],'supply-data_2023-05'!E:I,5,FALSE)</f>
        <v>309883.67845582444</v>
      </c>
      <c r="I85" s="12" t="s">
        <v>83</v>
      </c>
      <c r="J85" s="14" t="s">
        <v>5</v>
      </c>
    </row>
    <row r="86" spans="1:10" ht="15.75" customHeight="1">
      <c r="A86" s="12">
        <v>85</v>
      </c>
      <c r="B86" s="12">
        <v>2023</v>
      </c>
      <c r="C86" s="12">
        <v>5</v>
      </c>
      <c r="D86" s="12" t="s">
        <v>38</v>
      </c>
      <c r="E86" s="12">
        <v>1597</v>
      </c>
      <c r="F86" s="12" t="s">
        <v>129</v>
      </c>
      <c r="G86" s="12">
        <f>VLOOKUP(Table_2[[#This Row],[Eaternity Product ID]],'supply-data_2023-05'!E:I,3,FALSE)</f>
        <v>7.3527506847307516</v>
      </c>
      <c r="H86" s="12">
        <f>VLOOKUP(Table_2[[#This Row],[Eaternity Product ID]],'supply-data_2023-05'!E:I,5,FALSE)</f>
        <v>42940.063998827594</v>
      </c>
      <c r="I86" s="12" t="s">
        <v>83</v>
      </c>
      <c r="J86" s="14" t="s">
        <v>5</v>
      </c>
    </row>
    <row r="87" spans="1:10" ht="15.75" customHeight="1">
      <c r="A87" s="12">
        <v>86</v>
      </c>
      <c r="B87" s="12">
        <v>2023</v>
      </c>
      <c r="C87" s="12">
        <v>5</v>
      </c>
      <c r="D87" s="12" t="s">
        <v>38</v>
      </c>
      <c r="E87" s="12">
        <v>1271</v>
      </c>
      <c r="F87" s="12" t="s">
        <v>183</v>
      </c>
      <c r="G87" s="12">
        <f>VLOOKUP(Table_2[[#This Row],[Eaternity Product ID]],'supply-data_2023-05'!E:I,3,FALSE)</f>
        <v>1.888968576534914</v>
      </c>
      <c r="H87" s="12">
        <f>VLOOKUP(Table_2[[#This Row],[Eaternity Product ID]],'supply-data_2023-05'!E:I,5,FALSE)</f>
        <v>5931.3613303196307</v>
      </c>
      <c r="I87" s="12" t="s">
        <v>83</v>
      </c>
      <c r="J87" s="14" t="s">
        <v>5</v>
      </c>
    </row>
    <row r="88" spans="1:10" ht="15.75" customHeight="1">
      <c r="A88" s="12">
        <v>87</v>
      </c>
      <c r="B88" s="12">
        <v>2023</v>
      </c>
      <c r="C88" s="12">
        <v>5</v>
      </c>
      <c r="D88" s="12" t="s">
        <v>38</v>
      </c>
      <c r="E88" s="12">
        <v>2033</v>
      </c>
      <c r="F88" s="12" t="s">
        <v>701</v>
      </c>
      <c r="G88" s="12">
        <f>VLOOKUP(Table_2[[#This Row],[Eaternity Product ID]],'supply-data_2023-05'!E:I,3,FALSE)</f>
        <v>0</v>
      </c>
      <c r="H88" s="12">
        <f>VLOOKUP(Table_2[[#This Row],[Eaternity Product ID]],'supply-data_2023-05'!E:I,5,FALSE)</f>
        <v>0</v>
      </c>
      <c r="I88" s="12" t="s">
        <v>83</v>
      </c>
      <c r="J88" s="14" t="s">
        <v>5</v>
      </c>
    </row>
    <row r="89" spans="1:10" ht="15.75" customHeight="1">
      <c r="A89" s="12">
        <v>88</v>
      </c>
      <c r="B89" s="12">
        <v>2023</v>
      </c>
      <c r="C89" s="12">
        <v>5</v>
      </c>
      <c r="D89" s="12" t="s">
        <v>38</v>
      </c>
      <c r="E89" s="12">
        <v>2160</v>
      </c>
      <c r="F89" s="12" t="s">
        <v>230</v>
      </c>
      <c r="G89" s="12">
        <f>VLOOKUP(Table_2[[#This Row],[Eaternity Product ID]],'supply-data_2023-05'!E:I,3,FALSE)</f>
        <v>0</v>
      </c>
      <c r="H89" s="12">
        <f>VLOOKUP(Table_2[[#This Row],[Eaternity Product ID]],'supply-data_2023-05'!E:I,5,FALSE)</f>
        <v>0</v>
      </c>
      <c r="I89" s="12" t="s">
        <v>83</v>
      </c>
      <c r="J89" s="14" t="s">
        <v>5</v>
      </c>
    </row>
    <row r="90" spans="1:10" ht="15.75" customHeight="1">
      <c r="A90" s="12">
        <v>89</v>
      </c>
      <c r="B90" s="12">
        <v>2023</v>
      </c>
      <c r="C90" s="12">
        <v>5</v>
      </c>
      <c r="D90" s="12" t="s">
        <v>38</v>
      </c>
      <c r="E90" s="12">
        <v>307</v>
      </c>
      <c r="F90" s="12" t="s">
        <v>275</v>
      </c>
      <c r="G90" s="12">
        <f>VLOOKUP(Table_2[[#This Row],[Eaternity Product ID]],'supply-data_2023-05'!E:I,3,FALSE)</f>
        <v>14.549482997848937</v>
      </c>
      <c r="H90" s="12">
        <f>VLOOKUP(Table_2[[#This Row],[Eaternity Product ID]],'supply-data_2023-05'!E:I,5,FALSE)</f>
        <v>288080.53480401542</v>
      </c>
      <c r="I90" s="12" t="s">
        <v>83</v>
      </c>
      <c r="J90" s="14" t="s">
        <v>5</v>
      </c>
    </row>
    <row r="91" spans="1:10" ht="15.75" customHeight="1">
      <c r="A91" s="12">
        <v>90</v>
      </c>
      <c r="B91" s="12">
        <v>2023</v>
      </c>
      <c r="C91" s="12">
        <v>5</v>
      </c>
      <c r="D91" s="12" t="s">
        <v>38</v>
      </c>
      <c r="E91" s="12">
        <v>106</v>
      </c>
      <c r="F91" s="12" t="s">
        <v>338</v>
      </c>
      <c r="G91" s="12">
        <f>VLOOKUP(Table_2[[#This Row],[Eaternity Product ID]],'supply-data_2023-05'!E:I,3,FALSE)</f>
        <v>643.41636428409799</v>
      </c>
      <c r="H91" s="12">
        <f>VLOOKUP(Table_2[[#This Row],[Eaternity Product ID]],'supply-data_2023-05'!E:I,5,FALSE)</f>
        <v>1492726.0837265919</v>
      </c>
      <c r="I91" s="12" t="s">
        <v>83</v>
      </c>
      <c r="J91" s="14" t="s">
        <v>5</v>
      </c>
    </row>
    <row r="92" spans="1:10" ht="15.75" customHeight="1">
      <c r="A92" s="12">
        <v>91</v>
      </c>
      <c r="B92" s="12">
        <v>2023</v>
      </c>
      <c r="C92" s="12">
        <v>5</v>
      </c>
      <c r="D92" s="12" t="s">
        <v>38</v>
      </c>
      <c r="E92" s="12">
        <v>119</v>
      </c>
      <c r="F92" s="12" t="s">
        <v>353</v>
      </c>
      <c r="G92" s="12">
        <f>VLOOKUP(Table_2[[#This Row],[Eaternity Product ID]],'supply-data_2023-05'!E:I,3,FALSE)</f>
        <v>396.86100358349796</v>
      </c>
      <c r="H92" s="12">
        <f>VLOOKUP(Table_2[[#This Row],[Eaternity Product ID]],'supply-data_2023-05'!E:I,5,FALSE)</f>
        <v>1599349.4088682381</v>
      </c>
      <c r="I92" s="12" t="s">
        <v>83</v>
      </c>
      <c r="J92" s="14" t="s">
        <v>5</v>
      </c>
    </row>
    <row r="93" spans="1:10" ht="15.75" customHeight="1">
      <c r="A93" s="12">
        <v>92</v>
      </c>
      <c r="B93" s="12">
        <v>2023</v>
      </c>
      <c r="C93" s="12">
        <v>5</v>
      </c>
      <c r="D93" s="12" t="s">
        <v>38</v>
      </c>
      <c r="E93" s="12">
        <v>135</v>
      </c>
      <c r="F93" s="12" t="s">
        <v>375</v>
      </c>
      <c r="G93" s="12">
        <f>VLOOKUP(Table_2[[#This Row],[Eaternity Product ID]],'supply-data_2023-05'!E:I,3,FALSE)</f>
        <v>76.278283150844189</v>
      </c>
      <c r="H93" s="12">
        <f>VLOOKUP(Table_2[[#This Row],[Eaternity Product ID]],'supply-data_2023-05'!E:I,5,FALSE)</f>
        <v>186119.01088805983</v>
      </c>
      <c r="I93" s="12" t="s">
        <v>83</v>
      </c>
      <c r="J93" s="14" t="s">
        <v>5</v>
      </c>
    </row>
    <row r="94" spans="1:10" ht="15.75" customHeight="1">
      <c r="A94" s="12">
        <v>93</v>
      </c>
      <c r="B94" s="12">
        <v>2023</v>
      </c>
      <c r="C94" s="12">
        <v>5</v>
      </c>
      <c r="D94" s="12" t="s">
        <v>38</v>
      </c>
      <c r="E94" s="12">
        <v>1912</v>
      </c>
      <c r="F94" s="12" t="s">
        <v>384</v>
      </c>
      <c r="G94" s="12">
        <f>VLOOKUP(Table_2[[#This Row],[Eaternity Product ID]],'supply-data_2023-05'!E:I,3,FALSE)</f>
        <v>63.125497504176742</v>
      </c>
      <c r="H94" s="12">
        <f>VLOOKUP(Table_2[[#This Row],[Eaternity Product ID]],'supply-data_2023-05'!E:I,5,FALSE)</f>
        <v>81431.891780388003</v>
      </c>
      <c r="I94" s="12" t="s">
        <v>83</v>
      </c>
      <c r="J94" s="14" t="s">
        <v>5</v>
      </c>
    </row>
    <row r="95" spans="1:10" ht="15.75" customHeight="1">
      <c r="A95" s="12">
        <v>94</v>
      </c>
      <c r="B95" s="12">
        <v>2023</v>
      </c>
      <c r="C95" s="12">
        <v>5</v>
      </c>
      <c r="D95" s="12" t="s">
        <v>38</v>
      </c>
      <c r="E95" s="12">
        <v>1949</v>
      </c>
      <c r="F95" s="12" t="s">
        <v>435</v>
      </c>
      <c r="G95" s="12">
        <f>VLOOKUP(Table_2[[#This Row],[Eaternity Product ID]],'supply-data_2023-05'!E:I,3,FALSE)</f>
        <v>6.1027995323594935</v>
      </c>
      <c r="H95" s="12">
        <f>VLOOKUP(Table_2[[#This Row],[Eaternity Product ID]],'supply-data_2023-05'!E:I,5,FALSE)</f>
        <v>167817.25662896334</v>
      </c>
      <c r="I95" s="12" t="s">
        <v>83</v>
      </c>
      <c r="J95" s="14" t="s">
        <v>5</v>
      </c>
    </row>
    <row r="96" spans="1:10" ht="15.75" customHeight="1">
      <c r="A96" s="12">
        <v>95</v>
      </c>
      <c r="B96" s="12">
        <v>2023</v>
      </c>
      <c r="C96" s="12">
        <v>5</v>
      </c>
      <c r="D96" s="12" t="s">
        <v>38</v>
      </c>
      <c r="E96" s="12">
        <v>171</v>
      </c>
      <c r="F96" s="12" t="s">
        <v>440</v>
      </c>
      <c r="G96" s="12">
        <f>VLOOKUP(Table_2[[#This Row],[Eaternity Product ID]],'supply-data_2023-05'!E:I,3,FALSE)</f>
        <v>4.7061616125876871</v>
      </c>
      <c r="H96" s="12">
        <f>VLOOKUP(Table_2[[#This Row],[Eaternity Product ID]],'supply-data_2023-05'!E:I,5,FALSE)</f>
        <v>7482.7969640144229</v>
      </c>
      <c r="I96" s="12" t="s">
        <v>83</v>
      </c>
      <c r="J96" s="14" t="s">
        <v>5</v>
      </c>
    </row>
    <row r="97" spans="1:10" ht="15.75" customHeight="1">
      <c r="A97" s="12">
        <v>96</v>
      </c>
      <c r="B97" s="12">
        <v>2023</v>
      </c>
      <c r="C97" s="12">
        <v>5</v>
      </c>
      <c r="D97" s="12" t="s">
        <v>38</v>
      </c>
      <c r="E97" s="12">
        <v>175</v>
      </c>
      <c r="F97" s="12" t="s">
        <v>444</v>
      </c>
      <c r="G97" s="12">
        <f>VLOOKUP(Table_2[[#This Row],[Eaternity Product ID]],'supply-data_2023-05'!E:I,3,FALSE)</f>
        <v>111.11381164753219</v>
      </c>
      <c r="H97" s="12">
        <f>VLOOKUP(Table_2[[#This Row],[Eaternity Product ID]],'supply-data_2023-05'!E:I,5,FALSE)</f>
        <v>325563.4681272693</v>
      </c>
      <c r="I97" s="12" t="s">
        <v>83</v>
      </c>
      <c r="J97" s="14" t="s">
        <v>5</v>
      </c>
    </row>
    <row r="98" spans="1:10" ht="15.75" customHeight="1">
      <c r="A98" s="12">
        <v>97</v>
      </c>
      <c r="B98" s="12">
        <v>2023</v>
      </c>
      <c r="C98" s="12">
        <v>5</v>
      </c>
      <c r="D98" s="12" t="s">
        <v>38</v>
      </c>
      <c r="E98" s="12">
        <v>176</v>
      </c>
      <c r="F98" s="12" t="s">
        <v>447</v>
      </c>
      <c r="G98" s="12">
        <f>VLOOKUP(Table_2[[#This Row],[Eaternity Product ID]],'supply-data_2023-05'!E:I,3,FALSE)</f>
        <v>0.55037590561417649</v>
      </c>
      <c r="H98" s="12">
        <f>VLOOKUP(Table_2[[#This Row],[Eaternity Product ID]],'supply-data_2023-05'!E:I,5,FALSE)</f>
        <v>6934.5474606919151</v>
      </c>
      <c r="I98" s="12" t="s">
        <v>83</v>
      </c>
      <c r="J98" s="14" t="s">
        <v>5</v>
      </c>
    </row>
    <row r="99" spans="1:10" ht="15.75" customHeight="1">
      <c r="A99" s="12">
        <v>98</v>
      </c>
      <c r="B99" s="12">
        <v>2023</v>
      </c>
      <c r="C99" s="12">
        <v>5</v>
      </c>
      <c r="D99" s="12" t="s">
        <v>38</v>
      </c>
      <c r="E99" s="12">
        <v>177</v>
      </c>
      <c r="F99" s="12" t="s">
        <v>450</v>
      </c>
      <c r="G99" s="12">
        <f>VLOOKUP(Table_2[[#This Row],[Eaternity Product ID]],'supply-data_2023-05'!E:I,3,FALSE)</f>
        <v>1.8926220746967868</v>
      </c>
      <c r="H99" s="12">
        <f>VLOOKUP(Table_2[[#This Row],[Eaternity Product ID]],'supply-data_2023-05'!E:I,5,FALSE)</f>
        <v>3860.9514839140375</v>
      </c>
      <c r="I99" s="12" t="s">
        <v>83</v>
      </c>
      <c r="J99" s="14" t="s">
        <v>5</v>
      </c>
    </row>
    <row r="100" spans="1:10" ht="15.75" customHeight="1">
      <c r="A100" s="12">
        <v>99</v>
      </c>
      <c r="B100" s="12">
        <v>2023</v>
      </c>
      <c r="C100" s="12">
        <v>5</v>
      </c>
      <c r="D100" s="12" t="s">
        <v>38</v>
      </c>
      <c r="E100" s="12">
        <v>1600</v>
      </c>
      <c r="F100" s="12" t="s">
        <v>469</v>
      </c>
      <c r="G100" s="12">
        <f>VLOOKUP(Table_2[[#This Row],[Eaternity Product ID]],'supply-data_2023-05'!E:I,3,FALSE)</f>
        <v>0</v>
      </c>
      <c r="H100" s="12">
        <f>VLOOKUP(Table_2[[#This Row],[Eaternity Product ID]],'supply-data_2023-05'!E:I,5,FALSE)</f>
        <v>0</v>
      </c>
      <c r="I100" s="12" t="s">
        <v>83</v>
      </c>
      <c r="J100" s="14" t="s">
        <v>5</v>
      </c>
    </row>
    <row r="101" spans="1:10" ht="15.75" customHeight="1">
      <c r="A101" s="12">
        <v>100</v>
      </c>
      <c r="B101" s="12">
        <v>2023</v>
      </c>
      <c r="C101" s="12">
        <v>5</v>
      </c>
      <c r="D101" s="12" t="s">
        <v>38</v>
      </c>
      <c r="E101" s="12">
        <v>1960</v>
      </c>
      <c r="F101" s="12" t="s">
        <v>475</v>
      </c>
      <c r="G101" s="12">
        <f>VLOOKUP(Table_2[[#This Row],[Eaternity Product ID]],'supply-data_2023-05'!E:I,3,FALSE)</f>
        <v>0</v>
      </c>
      <c r="H101" s="12">
        <f>VLOOKUP(Table_2[[#This Row],[Eaternity Product ID]],'supply-data_2023-05'!E:I,5,FALSE)</f>
        <v>0</v>
      </c>
      <c r="I101" s="12" t="s">
        <v>83</v>
      </c>
      <c r="J101" s="14" t="s">
        <v>5</v>
      </c>
    </row>
    <row r="102" spans="1:10" ht="15.75" customHeight="1">
      <c r="A102" s="12">
        <v>101</v>
      </c>
      <c r="B102" s="12">
        <v>2023</v>
      </c>
      <c r="C102" s="12">
        <v>5</v>
      </c>
      <c r="D102" s="12" t="s">
        <v>38</v>
      </c>
      <c r="E102" s="12">
        <v>1776</v>
      </c>
      <c r="F102" s="12" t="s">
        <v>581</v>
      </c>
      <c r="G102" s="12">
        <f>VLOOKUP(Table_2[[#This Row],[Eaternity Product ID]],'supply-data_2023-05'!E:I,3,FALSE)</f>
        <v>7.1916611824322949E-2</v>
      </c>
      <c r="H102" s="12">
        <f>VLOOKUP(Table_2[[#This Row],[Eaternity Product ID]],'supply-data_2023-05'!E:I,5,FALSE)</f>
        <v>227.25649336486052</v>
      </c>
      <c r="I102" s="12" t="s">
        <v>83</v>
      </c>
      <c r="J102" s="14" t="s">
        <v>5</v>
      </c>
    </row>
    <row r="103" spans="1:10" ht="15.75" customHeight="1">
      <c r="A103" s="12">
        <v>102</v>
      </c>
      <c r="B103" s="12">
        <v>2023</v>
      </c>
      <c r="C103" s="12">
        <v>5</v>
      </c>
      <c r="D103" s="12" t="s">
        <v>38</v>
      </c>
      <c r="E103" s="12">
        <v>1894</v>
      </c>
      <c r="F103" s="12" t="s">
        <v>589</v>
      </c>
      <c r="G103" s="12">
        <f>VLOOKUP(Table_2[[#This Row],[Eaternity Product ID]],'supply-data_2023-05'!E:I,3,FALSE)</f>
        <v>0.78353924279049592</v>
      </c>
      <c r="H103" s="12">
        <f>VLOOKUP(Table_2[[#This Row],[Eaternity Product ID]],'supply-data_2023-05'!E:I,5,FALSE)</f>
        <v>1285.0043581764132</v>
      </c>
      <c r="I103" s="12" t="s">
        <v>83</v>
      </c>
      <c r="J103" s="14" t="s">
        <v>5</v>
      </c>
    </row>
    <row r="104" spans="1:10" ht="15.75" customHeight="1">
      <c r="A104" s="12">
        <v>103</v>
      </c>
      <c r="B104" s="12">
        <v>2023</v>
      </c>
      <c r="C104" s="12">
        <v>5</v>
      </c>
      <c r="D104" s="12" t="s">
        <v>38</v>
      </c>
      <c r="E104" s="12">
        <v>1773</v>
      </c>
      <c r="F104" s="12" t="s">
        <v>588</v>
      </c>
      <c r="G104" s="12">
        <f>VLOOKUP(Table_2[[#This Row],[Eaternity Product ID]],'supply-data_2023-05'!E:I,3,FALSE)</f>
        <v>78.892123852546092</v>
      </c>
      <c r="H104" s="12">
        <f>VLOOKUP(Table_2[[#This Row],[Eaternity Product ID]],'supply-data_2023-05'!E:I,5,FALSE)</f>
        <v>247729.15810937996</v>
      </c>
      <c r="I104" s="12" t="s">
        <v>83</v>
      </c>
      <c r="J104" s="14" t="s">
        <v>5</v>
      </c>
    </row>
    <row r="105" spans="1:10" ht="15.75" customHeight="1">
      <c r="A105" s="12">
        <v>104</v>
      </c>
      <c r="B105" s="12">
        <v>2023</v>
      </c>
      <c r="C105" s="12">
        <v>5</v>
      </c>
      <c r="D105" s="12" t="s">
        <v>38</v>
      </c>
      <c r="E105" s="12">
        <v>1779</v>
      </c>
      <c r="F105" s="12" t="s">
        <v>596</v>
      </c>
      <c r="G105" s="12">
        <f>VLOOKUP(Table_2[[#This Row],[Eaternity Product ID]],'supply-data_2023-05'!E:I,3,FALSE)</f>
        <v>4.9671768109305692</v>
      </c>
      <c r="H105" s="12">
        <f>VLOOKUP(Table_2[[#This Row],[Eaternity Product ID]],'supply-data_2023-05'!E:I,5,FALSE)</f>
        <v>11921.224346233366</v>
      </c>
      <c r="I105" s="12" t="s">
        <v>83</v>
      </c>
      <c r="J105" s="14" t="s">
        <v>5</v>
      </c>
    </row>
    <row r="106" spans="1:10" ht="15.75" customHeight="1">
      <c r="A106" s="12">
        <v>105</v>
      </c>
      <c r="B106" s="12">
        <v>2023</v>
      </c>
      <c r="C106" s="12">
        <v>5</v>
      </c>
      <c r="D106" s="12" t="s">
        <v>38</v>
      </c>
      <c r="E106" s="12">
        <v>1311</v>
      </c>
      <c r="F106" s="12" t="s">
        <v>623</v>
      </c>
      <c r="G106" s="12">
        <f>VLOOKUP(Table_2[[#This Row],[Eaternity Product ID]],'supply-data_2023-05'!E:I,3,FALSE)</f>
        <v>17.744665101144353</v>
      </c>
      <c r="H106" s="12">
        <f>VLOOKUP(Table_2[[#This Row],[Eaternity Product ID]],'supply-data_2023-05'!E:I,5,FALSE)</f>
        <v>18573.340961367794</v>
      </c>
      <c r="I106" s="12" t="s">
        <v>83</v>
      </c>
      <c r="J106" s="14" t="s">
        <v>5</v>
      </c>
    </row>
    <row r="107" spans="1:10" ht="15.75" customHeight="1">
      <c r="A107" s="12">
        <v>106</v>
      </c>
      <c r="B107" s="12">
        <v>2023</v>
      </c>
      <c r="C107" s="12">
        <v>5</v>
      </c>
      <c r="D107" s="12" t="s">
        <v>38</v>
      </c>
      <c r="E107" s="12">
        <v>1201</v>
      </c>
      <c r="F107" s="12" t="s">
        <v>640</v>
      </c>
      <c r="G107" s="12">
        <f>VLOOKUP(Table_2[[#This Row],[Eaternity Product ID]],'supply-data_2023-05'!E:I,3,FALSE)</f>
        <v>5.6900281825648538</v>
      </c>
      <c r="H107" s="12">
        <f>VLOOKUP(Table_2[[#This Row],[Eaternity Product ID]],'supply-data_2023-05'!E:I,5,FALSE)</f>
        <v>12404.250441548626</v>
      </c>
      <c r="I107" s="12" t="s">
        <v>83</v>
      </c>
      <c r="J107" s="14" t="s">
        <v>5</v>
      </c>
    </row>
    <row r="108" spans="1:10" ht="15.75" customHeight="1">
      <c r="A108" s="12">
        <v>107</v>
      </c>
      <c r="B108" s="12">
        <v>2023</v>
      </c>
      <c r="C108" s="12">
        <v>5</v>
      </c>
      <c r="D108" s="12" t="s">
        <v>38</v>
      </c>
      <c r="E108" s="12">
        <v>1216</v>
      </c>
      <c r="F108" s="12" t="s">
        <v>50</v>
      </c>
      <c r="G108" s="12">
        <f>VLOOKUP(Table_2[[#This Row],[Eaternity Product ID]],'supply-data_2023-05'!E:I,3,FALSE)</f>
        <v>1096.815706033947</v>
      </c>
      <c r="H108" s="12">
        <f>VLOOKUP(Table_2[[#This Row],[Eaternity Product ID]],'supply-data_2023-05'!E:I,5,FALSE)</f>
        <v>1831682.3151370496</v>
      </c>
      <c r="I108" s="12" t="s">
        <v>51</v>
      </c>
      <c r="J108" s="14" t="s">
        <v>5</v>
      </c>
    </row>
    <row r="109" spans="1:10" ht="15.75" customHeight="1">
      <c r="A109" s="12">
        <v>108</v>
      </c>
      <c r="B109" s="12">
        <v>2023</v>
      </c>
      <c r="C109" s="12">
        <v>5</v>
      </c>
      <c r="D109" s="12" t="s">
        <v>38</v>
      </c>
      <c r="E109" s="12">
        <v>1219</v>
      </c>
      <c r="F109" s="12" t="s">
        <v>73</v>
      </c>
      <c r="G109" s="12">
        <f>VLOOKUP(Table_2[[#This Row],[Eaternity Product ID]],'supply-data_2023-05'!E:I,3,FALSE)</f>
        <v>353.40027454554121</v>
      </c>
      <c r="H109" s="12">
        <f>VLOOKUP(Table_2[[#This Row],[Eaternity Product ID]],'supply-data_2023-05'!E:I,5,FALSE)</f>
        <v>759811.42804704537</v>
      </c>
      <c r="I109" s="12" t="s">
        <v>51</v>
      </c>
      <c r="J109" s="14" t="s">
        <v>5</v>
      </c>
    </row>
    <row r="110" spans="1:10" ht="15.75" customHeight="1">
      <c r="A110" s="12">
        <v>109</v>
      </c>
      <c r="B110" s="12">
        <v>2023</v>
      </c>
      <c r="C110" s="12">
        <v>5</v>
      </c>
      <c r="D110" s="12" t="s">
        <v>38</v>
      </c>
      <c r="E110" s="12">
        <v>1221</v>
      </c>
      <c r="F110" s="12" t="s">
        <v>102</v>
      </c>
      <c r="G110" s="12">
        <f>VLOOKUP(Table_2[[#This Row],[Eaternity Product ID]],'supply-data_2023-05'!E:I,3,FALSE)</f>
        <v>269.11872260098693</v>
      </c>
      <c r="H110" s="12">
        <f>VLOOKUP(Table_2[[#This Row],[Eaternity Product ID]],'supply-data_2023-05'!E:I,5,FALSE)</f>
        <v>505942.97322169517</v>
      </c>
      <c r="I110" s="12" t="s">
        <v>51</v>
      </c>
      <c r="J110" s="14" t="s">
        <v>5</v>
      </c>
    </row>
    <row r="111" spans="1:10" ht="15.75" customHeight="1">
      <c r="A111" s="12">
        <v>110</v>
      </c>
      <c r="B111" s="12">
        <v>2023</v>
      </c>
      <c r="C111" s="12">
        <v>5</v>
      </c>
      <c r="D111" s="12" t="s">
        <v>38</v>
      </c>
      <c r="E111" s="12">
        <v>1263</v>
      </c>
      <c r="F111" s="12" t="s">
        <v>158</v>
      </c>
      <c r="G111" s="12">
        <f>VLOOKUP(Table_2[[#This Row],[Eaternity Product ID]],'supply-data_2023-05'!E:I,3,FALSE)</f>
        <v>0.19511286176926168</v>
      </c>
      <c r="H111" s="12">
        <f>VLOOKUP(Table_2[[#This Row],[Eaternity Product ID]],'supply-data_2023-05'!E:I,5,FALSE)</f>
        <v>314.13170744851129</v>
      </c>
      <c r="I111" s="12" t="s">
        <v>51</v>
      </c>
      <c r="J111" s="14" t="s">
        <v>5</v>
      </c>
    </row>
    <row r="112" spans="1:10" ht="15.75" customHeight="1">
      <c r="A112" s="12">
        <v>111</v>
      </c>
      <c r="B112" s="12">
        <v>2023</v>
      </c>
      <c r="C112" s="12">
        <v>5</v>
      </c>
      <c r="D112" s="12" t="s">
        <v>38</v>
      </c>
      <c r="E112" s="12">
        <v>1290</v>
      </c>
      <c r="F112" s="12" t="s">
        <v>212</v>
      </c>
      <c r="G112" s="12">
        <f>VLOOKUP(Table_2[[#This Row],[Eaternity Product ID]],'supply-data_2023-05'!E:I,3,FALSE)</f>
        <v>7.2690323691540515</v>
      </c>
      <c r="H112" s="12">
        <f>VLOOKUP(Table_2[[#This Row],[Eaternity Product ID]],'supply-data_2023-05'!E:I,5,FALSE)</f>
        <v>12211.974380178806</v>
      </c>
      <c r="I112" s="12" t="s">
        <v>51</v>
      </c>
      <c r="J112" s="14" t="s">
        <v>5</v>
      </c>
    </row>
    <row r="113" spans="1:10" ht="15.75" customHeight="1">
      <c r="A113" s="12">
        <v>112</v>
      </c>
      <c r="B113" s="12">
        <v>2023</v>
      </c>
      <c r="C113" s="12">
        <v>5</v>
      </c>
      <c r="D113" s="12" t="s">
        <v>38</v>
      </c>
      <c r="E113" s="12">
        <v>1803</v>
      </c>
      <c r="F113" s="12" t="s">
        <v>398</v>
      </c>
      <c r="G113" s="12">
        <f>VLOOKUP(Table_2[[#This Row],[Eaternity Product ID]],'supply-data_2023-05'!E:I,3,FALSE)</f>
        <v>131.27278517434991</v>
      </c>
      <c r="H113" s="12">
        <f>VLOOKUP(Table_2[[#This Row],[Eaternity Product ID]],'supply-data_2023-05'!E:I,5,FALSE)</f>
        <v>285799.52230310492</v>
      </c>
      <c r="I113" s="12" t="s">
        <v>51</v>
      </c>
      <c r="J113" s="14" t="s">
        <v>5</v>
      </c>
    </row>
    <row r="114" spans="1:10" ht="15.75" customHeight="1">
      <c r="A114" s="12">
        <v>113</v>
      </c>
      <c r="B114" s="12">
        <v>2023</v>
      </c>
      <c r="C114" s="12">
        <v>5</v>
      </c>
      <c r="D114" s="12" t="s">
        <v>38</v>
      </c>
      <c r="E114" s="12">
        <v>1857</v>
      </c>
      <c r="F114" s="12" t="s">
        <v>503</v>
      </c>
      <c r="G114" s="12">
        <f>VLOOKUP(Table_2[[#This Row],[Eaternity Product ID]],'supply-data_2023-05'!E:I,3,FALSE)</f>
        <v>2.5737239777512298E-3</v>
      </c>
      <c r="H114" s="12">
        <f>VLOOKUP(Table_2[[#This Row],[Eaternity Product ID]],'supply-data_2023-05'!E:I,5,FALSE)</f>
        <v>4.1436956041794799</v>
      </c>
      <c r="I114" s="12" t="s">
        <v>51</v>
      </c>
      <c r="J114" s="14" t="s">
        <v>5</v>
      </c>
    </row>
    <row r="115" spans="1:10" ht="15.75" customHeight="1">
      <c r="A115" s="12">
        <v>114</v>
      </c>
      <c r="B115" s="12">
        <v>2023</v>
      </c>
      <c r="C115" s="12">
        <v>5</v>
      </c>
      <c r="D115" s="12" t="s">
        <v>38</v>
      </c>
      <c r="E115" s="12">
        <v>1986</v>
      </c>
      <c r="F115" s="12" t="s">
        <v>508</v>
      </c>
      <c r="G115" s="12">
        <f>VLOOKUP(Table_2[[#This Row],[Eaternity Product ID]],'supply-data_2023-05'!E:I,3,FALSE)</f>
        <v>0.10282103195764949</v>
      </c>
      <c r="H115" s="12">
        <f>VLOOKUP(Table_2[[#This Row],[Eaternity Product ID]],'supply-data_2023-05'!E:I,5,FALSE)</f>
        <v>1519.6335881358514</v>
      </c>
      <c r="I115" s="12" t="s">
        <v>51</v>
      </c>
      <c r="J115" s="14" t="s">
        <v>5</v>
      </c>
    </row>
    <row r="116" spans="1:10" ht="15.75" customHeight="1">
      <c r="A116" s="12">
        <v>115</v>
      </c>
      <c r="B116" s="12">
        <v>2023</v>
      </c>
      <c r="C116" s="12">
        <v>5</v>
      </c>
      <c r="D116" s="12" t="s">
        <v>38</v>
      </c>
      <c r="E116" s="12">
        <v>1767</v>
      </c>
      <c r="F116" s="12" t="s">
        <v>554</v>
      </c>
      <c r="G116" s="12">
        <f>VLOOKUP(Table_2[[#This Row],[Eaternity Product ID]],'supply-data_2023-05'!E:I,3,FALSE)</f>
        <v>2.2782849338035893</v>
      </c>
      <c r="H116" s="12">
        <f>VLOOKUP(Table_2[[#This Row],[Eaternity Product ID]],'supply-data_2023-05'!E:I,5,FALSE)</f>
        <v>4214.4400518182647</v>
      </c>
      <c r="I116" s="12" t="s">
        <v>51</v>
      </c>
      <c r="J116" s="14" t="s">
        <v>5</v>
      </c>
    </row>
    <row r="117" spans="1:10" ht="15.75" customHeight="1">
      <c r="A117" s="12">
        <v>116</v>
      </c>
      <c r="B117" s="12">
        <v>2023</v>
      </c>
      <c r="C117" s="12">
        <v>5</v>
      </c>
      <c r="D117" s="12" t="s">
        <v>38</v>
      </c>
      <c r="E117" s="12">
        <v>1274</v>
      </c>
      <c r="F117" s="12" t="s">
        <v>179</v>
      </c>
      <c r="G117" s="12">
        <f>VLOOKUP(Table_2[[#This Row],[Eaternity Product ID]],'supply-data_2023-05'!E:I,3,FALSE)</f>
        <v>0.28969849045114415</v>
      </c>
      <c r="H117" s="12">
        <f>VLOOKUP(Table_2[[#This Row],[Eaternity Product ID]],'supply-data_2023-05'!E:I,5,FALSE)</f>
        <v>365.02009796844169</v>
      </c>
      <c r="I117" s="12" t="s">
        <v>180</v>
      </c>
      <c r="J117" s="14" t="s">
        <v>5</v>
      </c>
    </row>
    <row r="118" spans="1:10" ht="15.75" customHeight="1">
      <c r="A118" s="12">
        <v>117</v>
      </c>
      <c r="B118" s="12">
        <v>2023</v>
      </c>
      <c r="C118" s="12">
        <v>5</v>
      </c>
      <c r="D118" s="12" t="s">
        <v>38</v>
      </c>
      <c r="E118" s="12">
        <v>114</v>
      </c>
      <c r="F118" s="12" t="s">
        <v>347</v>
      </c>
      <c r="G118" s="12">
        <f>VLOOKUP(Table_2[[#This Row],[Eaternity Product ID]],'supply-data_2023-05'!E:I,3,FALSE)</f>
        <v>51.93771682341881</v>
      </c>
      <c r="H118" s="12">
        <f>VLOOKUP(Table_2[[#This Row],[Eaternity Product ID]],'supply-data_2023-05'!E:I,5,FALSE)</f>
        <v>96084.498553561891</v>
      </c>
      <c r="I118" s="12" t="s">
        <v>180</v>
      </c>
      <c r="J118" s="14" t="s">
        <v>5</v>
      </c>
    </row>
    <row r="119" spans="1:10" ht="15.75" customHeight="1">
      <c r="A119" s="12">
        <v>118</v>
      </c>
      <c r="B119" s="12">
        <v>2023</v>
      </c>
      <c r="C119" s="12">
        <v>5</v>
      </c>
      <c r="D119" s="12" t="s">
        <v>38</v>
      </c>
      <c r="E119" s="12">
        <v>174</v>
      </c>
      <c r="F119" s="12" t="s">
        <v>443</v>
      </c>
      <c r="G119" s="12">
        <f>VLOOKUP(Table_2[[#This Row],[Eaternity Product ID]],'supply-data_2023-05'!E:I,3,FALSE)</f>
        <v>12.902636903622128</v>
      </c>
      <c r="H119" s="12">
        <f>VLOOKUP(Table_2[[#This Row],[Eaternity Product ID]],'supply-data_2023-05'!E:I,5,FALSE)</f>
        <v>22192.535474230059</v>
      </c>
      <c r="I119" s="12" t="s">
        <v>180</v>
      </c>
      <c r="J119" s="14" t="s">
        <v>5</v>
      </c>
    </row>
    <row r="120" spans="1:10" ht="15.75" customHeight="1">
      <c r="A120" s="12">
        <v>119</v>
      </c>
      <c r="B120" s="12">
        <v>2023</v>
      </c>
      <c r="C120" s="12">
        <v>5</v>
      </c>
      <c r="D120" s="12" t="s">
        <v>38</v>
      </c>
      <c r="E120" s="12">
        <v>178</v>
      </c>
      <c r="F120" s="12" t="s">
        <v>452</v>
      </c>
      <c r="G120" s="12">
        <f>VLOOKUP(Table_2[[#This Row],[Eaternity Product ID]],'supply-data_2023-05'!E:I,3,FALSE)</f>
        <v>344.82267367723284</v>
      </c>
      <c r="H120" s="12">
        <f>VLOOKUP(Table_2[[#This Row],[Eaternity Product ID]],'supply-data_2023-05'!E:I,5,FALSE)</f>
        <v>324133.30423958664</v>
      </c>
      <c r="I120" s="12" t="s">
        <v>180</v>
      </c>
      <c r="J120" s="14" t="s">
        <v>5</v>
      </c>
    </row>
    <row r="121" spans="1:10" ht="15.75" customHeight="1">
      <c r="A121" s="12">
        <v>120</v>
      </c>
      <c r="B121" s="12">
        <v>2023</v>
      </c>
      <c r="C121" s="12">
        <v>5</v>
      </c>
      <c r="D121" s="12" t="s">
        <v>38</v>
      </c>
      <c r="E121" s="12">
        <v>1839</v>
      </c>
      <c r="F121" s="12" t="s">
        <v>459</v>
      </c>
      <c r="G121" s="12">
        <f>VLOOKUP(Table_2[[#This Row],[Eaternity Product ID]],'supply-data_2023-05'!E:I,3,FALSE)</f>
        <v>0.10367194927583676</v>
      </c>
      <c r="H121" s="12">
        <f>VLOOKUP(Table_2[[#This Row],[Eaternity Product ID]],'supply-data_2023-05'!E:I,5,FALSE)</f>
        <v>112.70958830417676</v>
      </c>
      <c r="I121" s="12" t="s">
        <v>180</v>
      </c>
      <c r="J121" s="14" t="s">
        <v>5</v>
      </c>
    </row>
    <row r="122" spans="1:10" ht="15.75" customHeight="1">
      <c r="A122" s="12">
        <v>121</v>
      </c>
      <c r="B122" s="12">
        <v>2023</v>
      </c>
      <c r="C122" s="12">
        <v>5</v>
      </c>
      <c r="D122" s="12" t="s">
        <v>38</v>
      </c>
      <c r="E122" s="12">
        <v>1503</v>
      </c>
      <c r="F122" s="12" t="s">
        <v>505</v>
      </c>
      <c r="G122" s="12">
        <f>VLOOKUP(Table_2[[#This Row],[Eaternity Product ID]],'supply-data_2023-05'!E:I,3,FALSE)</f>
        <v>11.661727763859396</v>
      </c>
      <c r="H122" s="12">
        <f>VLOOKUP(Table_2[[#This Row],[Eaternity Product ID]],'supply-data_2023-05'!E:I,5,FALSE)</f>
        <v>23323.509527529721</v>
      </c>
      <c r="I122" s="12" t="s">
        <v>180</v>
      </c>
      <c r="J122" s="14" t="s">
        <v>5</v>
      </c>
    </row>
    <row r="123" spans="1:10" ht="15.75" customHeight="1">
      <c r="A123" s="12">
        <v>122</v>
      </c>
      <c r="B123" s="12">
        <v>2023</v>
      </c>
      <c r="C123" s="12">
        <v>5</v>
      </c>
      <c r="D123" s="12" t="s">
        <v>38</v>
      </c>
      <c r="E123" s="12">
        <v>1239</v>
      </c>
      <c r="F123" s="12" t="s">
        <v>124</v>
      </c>
      <c r="G123" s="12">
        <f>VLOOKUP(Table_2[[#This Row],[Eaternity Product ID]],'supply-data_2023-05'!E:I,3,FALSE)</f>
        <v>4.8790103966126819E-2</v>
      </c>
      <c r="H123" s="12">
        <f>VLOOKUP(Table_2[[#This Row],[Eaternity Product ID]],'supply-data_2023-05'!E:I,5,FALSE)</f>
        <v>104.4108224875114</v>
      </c>
      <c r="I123" s="12" t="s">
        <v>125</v>
      </c>
      <c r="J123" s="14" t="s">
        <v>5</v>
      </c>
    </row>
    <row r="124" spans="1:10" ht="15.75" customHeight="1">
      <c r="A124" s="12">
        <v>123</v>
      </c>
      <c r="B124" s="12">
        <v>2023</v>
      </c>
      <c r="C124" s="12">
        <v>5</v>
      </c>
      <c r="D124" s="12" t="s">
        <v>38</v>
      </c>
      <c r="E124" s="12">
        <v>1234</v>
      </c>
      <c r="F124" s="12" t="s">
        <v>128</v>
      </c>
      <c r="G124" s="12">
        <f>VLOOKUP(Table_2[[#This Row],[Eaternity Product ID]],'supply-data_2023-05'!E:I,3,FALSE)</f>
        <v>470.53374718172324</v>
      </c>
      <c r="H124" s="12">
        <f>VLOOKUP(Table_2[[#This Row],[Eaternity Product ID]],'supply-data_2023-05'!E:I,5,FALSE)</f>
        <v>1242208.1877851088</v>
      </c>
      <c r="I124" s="12" t="s">
        <v>125</v>
      </c>
      <c r="J124" s="14" t="s">
        <v>5</v>
      </c>
    </row>
    <row r="125" spans="1:10" ht="15.75" customHeight="1">
      <c r="A125" s="12">
        <v>124</v>
      </c>
      <c r="B125" s="12">
        <v>2023</v>
      </c>
      <c r="C125" s="12">
        <v>5</v>
      </c>
      <c r="D125" s="12" t="s">
        <v>38</v>
      </c>
      <c r="E125" s="12">
        <v>1244</v>
      </c>
      <c r="F125" s="12" t="s">
        <v>142</v>
      </c>
      <c r="G125" s="12">
        <f>VLOOKUP(Table_2[[#This Row],[Eaternity Product ID]],'supply-data_2023-05'!E:I,3,FALSE)</f>
        <v>0.76702011823279947</v>
      </c>
      <c r="H125" s="12">
        <f>VLOOKUP(Table_2[[#This Row],[Eaternity Product ID]],'supply-data_2023-05'!E:I,5,FALSE)</f>
        <v>1549.3740950739689</v>
      </c>
      <c r="I125" s="12" t="s">
        <v>125</v>
      </c>
      <c r="J125" s="14" t="s">
        <v>5</v>
      </c>
    </row>
    <row r="126" spans="1:10" ht="15.75" customHeight="1">
      <c r="A126" s="12">
        <v>125</v>
      </c>
      <c r="B126" s="12">
        <v>2023</v>
      </c>
      <c r="C126" s="12">
        <v>5</v>
      </c>
      <c r="D126" s="12" t="s">
        <v>38</v>
      </c>
      <c r="E126" s="12">
        <v>2008</v>
      </c>
      <c r="F126" s="12" t="s">
        <v>198</v>
      </c>
      <c r="G126" s="12">
        <f>VLOOKUP(Table_2[[#This Row],[Eaternity Product ID]],'supply-data_2023-05'!E:I,3,FALSE)</f>
        <v>29.507769794104039</v>
      </c>
      <c r="H126" s="12">
        <f>VLOOKUP(Table_2[[#This Row],[Eaternity Product ID]],'supply-data_2023-05'!E:I,5,FALSE)</f>
        <v>342290.12961160683</v>
      </c>
      <c r="I126" s="12" t="s">
        <v>125</v>
      </c>
      <c r="J126" s="14" t="s">
        <v>5</v>
      </c>
    </row>
    <row r="127" spans="1:10" ht="15.75" customHeight="1">
      <c r="A127" s="12">
        <v>126</v>
      </c>
      <c r="B127" s="12">
        <v>2023</v>
      </c>
      <c r="C127" s="12">
        <v>5</v>
      </c>
      <c r="D127" s="12" t="s">
        <v>38</v>
      </c>
      <c r="E127" s="12">
        <v>136</v>
      </c>
      <c r="F127" s="12" t="s">
        <v>376</v>
      </c>
      <c r="G127" s="12">
        <f>VLOOKUP(Table_2[[#This Row],[Eaternity Product ID]],'supply-data_2023-05'!E:I,3,FALSE)</f>
        <v>109.59627625743379</v>
      </c>
      <c r="H127" s="12">
        <f>VLOOKUP(Table_2[[#This Row],[Eaternity Product ID]],'supply-data_2023-05'!E:I,5,FALSE)</f>
        <v>651001.88096915663</v>
      </c>
      <c r="I127" s="12" t="s">
        <v>125</v>
      </c>
      <c r="J127" s="14" t="s">
        <v>5</v>
      </c>
    </row>
    <row r="128" spans="1:10" ht="15.75" customHeight="1">
      <c r="A128" s="12">
        <v>127</v>
      </c>
      <c r="B128" s="12">
        <v>2023</v>
      </c>
      <c r="C128" s="12">
        <v>5</v>
      </c>
      <c r="D128" s="12" t="s">
        <v>38</v>
      </c>
      <c r="E128" s="12">
        <v>1947</v>
      </c>
      <c r="F128" s="12" t="s">
        <v>437</v>
      </c>
      <c r="G128" s="12">
        <f>VLOOKUP(Table_2[[#This Row],[Eaternity Product ID]],'supply-data_2023-05'!E:I,3,FALSE)</f>
        <v>2.9735105881487731E-2</v>
      </c>
      <c r="H128" s="12">
        <f>VLOOKUP(Table_2[[#This Row],[Eaternity Product ID]],'supply-data_2023-05'!E:I,5,FALSE)</f>
        <v>362.76829175415037</v>
      </c>
      <c r="I128" s="12" t="s">
        <v>125</v>
      </c>
      <c r="J128" s="14" t="s">
        <v>5</v>
      </c>
    </row>
    <row r="129" spans="1:10" ht="15.75" customHeight="1">
      <c r="A129" s="12">
        <v>128</v>
      </c>
      <c r="B129" s="12">
        <v>2023</v>
      </c>
      <c r="C129" s="12">
        <v>5</v>
      </c>
      <c r="D129" s="12" t="s">
        <v>38</v>
      </c>
      <c r="E129" s="12">
        <v>179</v>
      </c>
      <c r="F129" s="12" t="s">
        <v>458</v>
      </c>
      <c r="G129" s="12">
        <f>VLOOKUP(Table_2[[#This Row],[Eaternity Product ID]],'supply-data_2023-05'!E:I,3,FALSE)</f>
        <v>2.6432002470985622E-2</v>
      </c>
      <c r="H129" s="12">
        <f>VLOOKUP(Table_2[[#This Row],[Eaternity Product ID]],'supply-data_2023-05'!E:I,5,FALSE)</f>
        <v>48.106244497193835</v>
      </c>
      <c r="I129" s="12" t="s">
        <v>125</v>
      </c>
      <c r="J129" s="14" t="s">
        <v>5</v>
      </c>
    </row>
    <row r="130" spans="1:10" ht="15.75" customHeight="1">
      <c r="A130" s="12">
        <v>129</v>
      </c>
      <c r="B130" s="12">
        <v>2023</v>
      </c>
      <c r="C130" s="12">
        <v>5</v>
      </c>
      <c r="D130" s="12" t="s">
        <v>38</v>
      </c>
      <c r="E130" s="12">
        <v>1608</v>
      </c>
      <c r="F130" s="12" t="s">
        <v>476</v>
      </c>
      <c r="G130" s="12">
        <f>VLOOKUP(Table_2[[#This Row],[Eaternity Product ID]],'supply-data_2023-05'!E:I,3,FALSE)</f>
        <v>131.00210410104503</v>
      </c>
      <c r="H130" s="12">
        <f>VLOOKUP(Table_2[[#This Row],[Eaternity Product ID]],'supply-data_2023-05'!E:I,5,FALSE)</f>
        <v>285584.52312712348</v>
      </c>
      <c r="I130" s="12" t="s">
        <v>125</v>
      </c>
      <c r="J130" s="14" t="s">
        <v>5</v>
      </c>
    </row>
    <row r="131" spans="1:10" ht="15.75" customHeight="1">
      <c r="A131" s="12">
        <v>130</v>
      </c>
      <c r="B131" s="12">
        <v>2023</v>
      </c>
      <c r="C131" s="12">
        <v>5</v>
      </c>
      <c r="D131" s="12" t="s">
        <v>38</v>
      </c>
      <c r="E131" s="12">
        <v>1504</v>
      </c>
      <c r="F131" s="12" t="s">
        <v>520</v>
      </c>
      <c r="G131" s="12">
        <f>VLOOKUP(Table_2[[#This Row],[Eaternity Product ID]],'supply-data_2023-05'!E:I,3,FALSE)</f>
        <v>5.3842488161389452</v>
      </c>
      <c r="H131" s="12">
        <f>VLOOKUP(Table_2[[#This Row],[Eaternity Product ID]],'supply-data_2023-05'!E:I,5,FALSE)</f>
        <v>10983.867584923448</v>
      </c>
      <c r="I131" s="12" t="s">
        <v>125</v>
      </c>
      <c r="J131" s="14" t="s">
        <v>5</v>
      </c>
    </row>
    <row r="132" spans="1:10" ht="15.75" customHeight="1">
      <c r="A132" s="12">
        <v>131</v>
      </c>
      <c r="B132" s="12">
        <v>2023</v>
      </c>
      <c r="C132" s="12">
        <v>5</v>
      </c>
      <c r="D132" s="12" t="s">
        <v>38</v>
      </c>
      <c r="E132" s="12">
        <v>1870</v>
      </c>
      <c r="F132" s="12" t="s">
        <v>542</v>
      </c>
      <c r="G132" s="12">
        <f>VLOOKUP(Table_2[[#This Row],[Eaternity Product ID]],'supply-data_2023-05'!E:I,3,FALSE)</f>
        <v>3.540461714279282</v>
      </c>
      <c r="H132" s="12">
        <f>VLOOKUP(Table_2[[#This Row],[Eaternity Product ID]],'supply-data_2023-05'!E:I,5,FALSE)</f>
        <v>11116.868738548408</v>
      </c>
      <c r="I132" s="12" t="s">
        <v>125</v>
      </c>
      <c r="J132" s="14" t="s">
        <v>5</v>
      </c>
    </row>
    <row r="133" spans="1:10" ht="15.75" customHeight="1">
      <c r="A133" s="12">
        <v>132</v>
      </c>
      <c r="B133" s="12">
        <v>2023</v>
      </c>
      <c r="C133" s="12">
        <v>5</v>
      </c>
      <c r="D133" s="12" t="s">
        <v>38</v>
      </c>
      <c r="E133" s="12">
        <v>2155</v>
      </c>
      <c r="F133" s="12" t="s">
        <v>218</v>
      </c>
      <c r="G133" s="12">
        <f>VLOOKUP(Table_2[[#This Row],[Eaternity Product ID]],'supply-data_2023-05'!E:I,3,FALSE)</f>
        <v>203.21880967740412</v>
      </c>
      <c r="H133" s="12">
        <f>VLOOKUP(Table_2[[#This Row],[Eaternity Product ID]],'supply-data_2023-05'!E:I,5,FALSE)</f>
        <v>824800.91477048595</v>
      </c>
      <c r="I133" s="12" t="s">
        <v>219</v>
      </c>
      <c r="J133" s="14" t="s">
        <v>5</v>
      </c>
    </row>
    <row r="134" spans="1:10" ht="15.75" customHeight="1">
      <c r="A134" s="12">
        <v>133</v>
      </c>
      <c r="B134" s="12">
        <v>2023</v>
      </c>
      <c r="C134" s="12">
        <v>5</v>
      </c>
      <c r="D134" s="12" t="s">
        <v>38</v>
      </c>
      <c r="E134" s="12">
        <v>1210</v>
      </c>
      <c r="F134" s="12" t="s">
        <v>71</v>
      </c>
      <c r="G134" s="12">
        <f>VLOOKUP(Table_2[[#This Row],[Eaternity Product ID]],'supply-data_2023-05'!E:I,3,FALSE)</f>
        <v>0.18705854013461043</v>
      </c>
      <c r="H134" s="12">
        <f>VLOOKUP(Table_2[[#This Row],[Eaternity Product ID]],'supply-data_2023-05'!E:I,5,FALSE)</f>
        <v>2843.2898100460784</v>
      </c>
      <c r="I134" s="12" t="s">
        <v>72</v>
      </c>
      <c r="J134" s="14" t="s">
        <v>664</v>
      </c>
    </row>
    <row r="135" spans="1:10" ht="15.75" customHeight="1">
      <c r="A135" s="12">
        <v>134</v>
      </c>
      <c r="B135" s="12">
        <v>2023</v>
      </c>
      <c r="C135" s="12">
        <v>5</v>
      </c>
      <c r="D135" s="12" t="s">
        <v>38</v>
      </c>
      <c r="E135" s="12">
        <v>1952</v>
      </c>
      <c r="F135" s="12" t="s">
        <v>702</v>
      </c>
      <c r="G135" s="12">
        <f>VLOOKUP(Table_2[[#This Row],[Eaternity Product ID]],'supply-data_2023-05'!E:I,3,FALSE)</f>
        <v>1.6460661533993906</v>
      </c>
      <c r="H135" s="12">
        <f>VLOOKUP(Table_2[[#This Row],[Eaternity Product ID]],'supply-data_2023-05'!E:I,5,FALSE)</f>
        <v>26106.609192914333</v>
      </c>
      <c r="I135" s="12" t="s">
        <v>72</v>
      </c>
      <c r="J135" s="14" t="s">
        <v>664</v>
      </c>
    </row>
    <row r="136" spans="1:10" ht="15.75" customHeight="1">
      <c r="A136" s="12">
        <v>135</v>
      </c>
      <c r="B136" s="12">
        <v>2023</v>
      </c>
      <c r="C136" s="12">
        <v>5</v>
      </c>
      <c r="D136" s="12" t="s">
        <v>38</v>
      </c>
      <c r="E136" s="12">
        <v>403</v>
      </c>
      <c r="F136" s="12" t="s">
        <v>236</v>
      </c>
      <c r="G136" s="12">
        <f>VLOOKUP(Table_2[[#This Row],[Eaternity Product ID]],'supply-data_2023-05'!E:I,3,FALSE)</f>
        <v>10652.252194168032</v>
      </c>
      <c r="H136" s="12">
        <f>VLOOKUP(Table_2[[#This Row],[Eaternity Product ID]],'supply-data_2023-05'!E:I,5,FALSE)</f>
        <v>156588108.45049495</v>
      </c>
      <c r="I136" s="12" t="s">
        <v>237</v>
      </c>
      <c r="J136" s="14" t="s">
        <v>664</v>
      </c>
    </row>
    <row r="137" spans="1:10" ht="15.75" customHeight="1">
      <c r="A137" s="12">
        <v>136</v>
      </c>
      <c r="B137" s="12">
        <v>2023</v>
      </c>
      <c r="C137" s="12">
        <v>5</v>
      </c>
      <c r="D137" s="12" t="s">
        <v>38</v>
      </c>
      <c r="E137" s="12">
        <v>404</v>
      </c>
      <c r="F137" s="12" t="s">
        <v>242</v>
      </c>
      <c r="G137" s="12">
        <f>VLOOKUP(Table_2[[#This Row],[Eaternity Product ID]],'supply-data_2023-05'!E:I,3,FALSE)</f>
        <v>315.95242664368726</v>
      </c>
      <c r="H137" s="12">
        <f>VLOOKUP(Table_2[[#This Row],[Eaternity Product ID]],'supply-data_2023-05'!E:I,5,FALSE)</f>
        <v>4707691.2448174199</v>
      </c>
      <c r="I137" s="12" t="s">
        <v>237</v>
      </c>
      <c r="J137" s="14" t="s">
        <v>664</v>
      </c>
    </row>
    <row r="138" spans="1:10" ht="15.75" customHeight="1">
      <c r="A138" s="12">
        <v>137</v>
      </c>
      <c r="B138" s="12">
        <v>2023</v>
      </c>
      <c r="C138" s="12">
        <v>5</v>
      </c>
      <c r="D138" s="12" t="s">
        <v>38</v>
      </c>
      <c r="E138" s="12">
        <v>409</v>
      </c>
      <c r="F138" s="12" t="s">
        <v>244</v>
      </c>
      <c r="G138" s="12">
        <f>VLOOKUP(Table_2[[#This Row],[Eaternity Product ID]],'supply-data_2023-05'!E:I,3,FALSE)</f>
        <v>59.664443719199916</v>
      </c>
      <c r="H138" s="12">
        <f>VLOOKUP(Table_2[[#This Row],[Eaternity Product ID]],'supply-data_2023-05'!E:I,5,FALSE)</f>
        <v>883031.40093826782</v>
      </c>
      <c r="I138" s="12" t="s">
        <v>237</v>
      </c>
      <c r="J138" s="14" t="s">
        <v>664</v>
      </c>
    </row>
    <row r="139" spans="1:10" ht="15.75" customHeight="1">
      <c r="A139" s="12">
        <v>138</v>
      </c>
      <c r="B139" s="12">
        <v>2023</v>
      </c>
      <c r="C139" s="12">
        <v>5</v>
      </c>
      <c r="D139" s="12" t="s">
        <v>38</v>
      </c>
      <c r="E139" s="12">
        <v>2049</v>
      </c>
      <c r="F139" s="12" t="s">
        <v>249</v>
      </c>
      <c r="G139" s="12">
        <f>VLOOKUP(Table_2[[#This Row],[Eaternity Product ID]],'supply-data_2023-05'!E:I,3,FALSE)</f>
        <v>1.1866865929083947</v>
      </c>
      <c r="H139" s="12">
        <f>VLOOKUP(Table_2[[#This Row],[Eaternity Product ID]],'supply-data_2023-05'!E:I,5,FALSE)</f>
        <v>17439.152312193604</v>
      </c>
      <c r="I139" s="12" t="s">
        <v>237</v>
      </c>
      <c r="J139" s="14" t="s">
        <v>664</v>
      </c>
    </row>
    <row r="140" spans="1:10" ht="15.75" customHeight="1">
      <c r="A140" s="12">
        <v>139</v>
      </c>
      <c r="B140" s="12">
        <v>2023</v>
      </c>
      <c r="C140" s="12">
        <v>5</v>
      </c>
      <c r="D140" s="12" t="s">
        <v>38</v>
      </c>
      <c r="E140" s="12">
        <v>430</v>
      </c>
      <c r="F140" s="12" t="s">
        <v>286</v>
      </c>
      <c r="G140" s="12">
        <f>VLOOKUP(Table_2[[#This Row],[Eaternity Product ID]],'supply-data_2023-05'!E:I,3,FALSE)</f>
        <v>9.8925912864314061</v>
      </c>
      <c r="H140" s="12">
        <f>VLOOKUP(Table_2[[#This Row],[Eaternity Product ID]],'supply-data_2023-05'!E:I,5,FALSE)</f>
        <v>149378.9266745552</v>
      </c>
      <c r="I140" s="12" t="s">
        <v>237</v>
      </c>
      <c r="J140" s="14" t="s">
        <v>664</v>
      </c>
    </row>
    <row r="141" spans="1:10" ht="15.75" customHeight="1">
      <c r="A141" s="12">
        <v>140</v>
      </c>
      <c r="B141" s="12">
        <v>2023</v>
      </c>
      <c r="C141" s="12">
        <v>5</v>
      </c>
      <c r="D141" s="12" t="s">
        <v>38</v>
      </c>
      <c r="E141" s="12">
        <v>1834</v>
      </c>
      <c r="F141" s="12" t="s">
        <v>463</v>
      </c>
      <c r="G141" s="12">
        <f>VLOOKUP(Table_2[[#This Row],[Eaternity Product ID]],'supply-data_2023-05'!E:I,3,FALSE)</f>
        <v>14.719657534047599</v>
      </c>
      <c r="H141" s="12">
        <f>VLOOKUP(Table_2[[#This Row],[Eaternity Product ID]],'supply-data_2023-05'!E:I,5,FALSE)</f>
        <v>216381.58565875285</v>
      </c>
      <c r="I141" s="12" t="s">
        <v>237</v>
      </c>
      <c r="J141" s="14" t="s">
        <v>664</v>
      </c>
    </row>
    <row r="142" spans="1:10" ht="15.75" customHeight="1">
      <c r="A142" s="12">
        <v>141</v>
      </c>
      <c r="B142" s="12">
        <v>2023</v>
      </c>
      <c r="C142" s="12">
        <v>5</v>
      </c>
      <c r="D142" s="12" t="s">
        <v>38</v>
      </c>
      <c r="E142" s="12">
        <v>1660</v>
      </c>
      <c r="F142" s="12" t="s">
        <v>574</v>
      </c>
      <c r="G142" s="12">
        <f>VLOOKUP(Table_2[[#This Row],[Eaternity Product ID]],'supply-data_2023-05'!E:I,3,FALSE)</f>
        <v>35.2249591928312</v>
      </c>
      <c r="H142" s="12">
        <f>VLOOKUP(Table_2[[#This Row],[Eaternity Product ID]],'supply-data_2023-05'!E:I,5,FALSE)</f>
        <v>531896.88381175115</v>
      </c>
      <c r="I142" s="12" t="s">
        <v>237</v>
      </c>
      <c r="J142" s="14" t="s">
        <v>664</v>
      </c>
    </row>
    <row r="143" spans="1:10" ht="15.75" customHeight="1">
      <c r="A143" s="12">
        <v>142</v>
      </c>
      <c r="B143" s="12">
        <v>2023</v>
      </c>
      <c r="C143" s="12">
        <v>5</v>
      </c>
      <c r="D143" s="12" t="s">
        <v>38</v>
      </c>
      <c r="E143" s="12">
        <v>1663</v>
      </c>
      <c r="F143" s="12" t="s">
        <v>606</v>
      </c>
      <c r="G143" s="12">
        <f>VLOOKUP(Table_2[[#This Row],[Eaternity Product ID]],'supply-data_2023-05'!E:I,3,FALSE)</f>
        <v>62.92046573894897</v>
      </c>
      <c r="H143" s="12">
        <f>VLOOKUP(Table_2[[#This Row],[Eaternity Product ID]],'supply-data_2023-05'!E:I,5,FALSE)</f>
        <v>953878.0776861948</v>
      </c>
      <c r="I143" s="12" t="s">
        <v>237</v>
      </c>
      <c r="J143" s="14" t="s">
        <v>664</v>
      </c>
    </row>
    <row r="144" spans="1:10" ht="15.75" customHeight="1">
      <c r="A144" s="12">
        <v>143</v>
      </c>
      <c r="B144" s="12">
        <v>2023</v>
      </c>
      <c r="C144" s="12">
        <v>5</v>
      </c>
      <c r="D144" s="12" t="s">
        <v>38</v>
      </c>
      <c r="E144" s="12">
        <v>410</v>
      </c>
      <c r="F144" s="12" t="s">
        <v>246</v>
      </c>
      <c r="G144" s="12">
        <f>VLOOKUP(Table_2[[#This Row],[Eaternity Product ID]],'supply-data_2023-05'!E:I,3,FALSE)</f>
        <v>1825.530986309026</v>
      </c>
      <c r="H144" s="12">
        <f>VLOOKUP(Table_2[[#This Row],[Eaternity Product ID]],'supply-data_2023-05'!E:I,5,FALSE)</f>
        <v>27200411.91167761</v>
      </c>
      <c r="I144" s="12" t="s">
        <v>247</v>
      </c>
      <c r="J144" s="14" t="s">
        <v>664</v>
      </c>
    </row>
    <row r="145" spans="1:10" ht="15.75" customHeight="1">
      <c r="A145" s="12">
        <v>144</v>
      </c>
      <c r="B145" s="12">
        <v>2023</v>
      </c>
      <c r="C145" s="12">
        <v>5</v>
      </c>
      <c r="D145" s="12" t="s">
        <v>38</v>
      </c>
      <c r="E145" s="12">
        <v>418</v>
      </c>
      <c r="F145" s="12" t="s">
        <v>256</v>
      </c>
      <c r="G145" s="12">
        <f>VLOOKUP(Table_2[[#This Row],[Eaternity Product ID]],'supply-data_2023-05'!E:I,3,FALSE)</f>
        <v>382.69838269363896</v>
      </c>
      <c r="H145" s="12">
        <f>VLOOKUP(Table_2[[#This Row],[Eaternity Product ID]],'supply-data_2023-05'!E:I,5,FALSE)</f>
        <v>5736651.9893585015</v>
      </c>
      <c r="I145" s="12" t="s">
        <v>247</v>
      </c>
      <c r="J145" s="14" t="s">
        <v>664</v>
      </c>
    </row>
    <row r="146" spans="1:10" ht="15.75" customHeight="1">
      <c r="A146" s="12">
        <v>145</v>
      </c>
      <c r="B146" s="12">
        <v>2023</v>
      </c>
      <c r="C146" s="12">
        <v>5</v>
      </c>
      <c r="D146" s="12" t="s">
        <v>38</v>
      </c>
      <c r="E146" s="12">
        <v>434</v>
      </c>
      <c r="F146" s="12" t="s">
        <v>291</v>
      </c>
      <c r="G146" s="12">
        <f>VLOOKUP(Table_2[[#This Row],[Eaternity Product ID]],'supply-data_2023-05'!E:I,3,FALSE)</f>
        <v>89.973831691734844</v>
      </c>
      <c r="H146" s="12">
        <f>VLOOKUP(Table_2[[#This Row],[Eaternity Product ID]],'supply-data_2023-05'!E:I,5,FALSE)</f>
        <v>1337908.489719921</v>
      </c>
      <c r="I146" s="12" t="s">
        <v>247</v>
      </c>
      <c r="J146" s="14" t="s">
        <v>664</v>
      </c>
    </row>
    <row r="147" spans="1:10" ht="15.75" customHeight="1">
      <c r="A147" s="12">
        <v>146</v>
      </c>
      <c r="B147" s="12">
        <v>2023</v>
      </c>
      <c r="C147" s="12">
        <v>5</v>
      </c>
      <c r="D147" s="12" t="s">
        <v>38</v>
      </c>
      <c r="E147" s="12">
        <v>1962</v>
      </c>
      <c r="F147" s="12" t="s">
        <v>473</v>
      </c>
      <c r="G147" s="12">
        <f>VLOOKUP(Table_2[[#This Row],[Eaternity Product ID]],'supply-data_2023-05'!E:I,3,FALSE)</f>
        <v>4.3119344623081576E-2</v>
      </c>
      <c r="H147" s="12">
        <f>VLOOKUP(Table_2[[#This Row],[Eaternity Product ID]],'supply-data_2023-05'!E:I,5,FALSE)</f>
        <v>693.7902549853826</v>
      </c>
      <c r="I147" s="12" t="s">
        <v>247</v>
      </c>
      <c r="J147" s="14" t="s">
        <v>664</v>
      </c>
    </row>
    <row r="148" spans="1:10" ht="15.75" customHeight="1">
      <c r="A148" s="12">
        <v>147</v>
      </c>
      <c r="B148" s="12">
        <v>2023</v>
      </c>
      <c r="C148" s="12">
        <v>5</v>
      </c>
      <c r="D148" s="12" t="s">
        <v>38</v>
      </c>
      <c r="E148" s="12">
        <v>1662</v>
      </c>
      <c r="F148" s="12" t="s">
        <v>608</v>
      </c>
      <c r="G148" s="12">
        <f>VLOOKUP(Table_2[[#This Row],[Eaternity Product ID]],'supply-data_2023-05'!E:I,3,FALSE)</f>
        <v>7.126381008130358</v>
      </c>
      <c r="H148" s="12">
        <f>VLOOKUP(Table_2[[#This Row],[Eaternity Product ID]],'supply-data_2023-05'!E:I,5,FALSE)</f>
        <v>118085.68361417689</v>
      </c>
      <c r="I148" s="12" t="s">
        <v>247</v>
      </c>
      <c r="J148" s="14" t="s">
        <v>664</v>
      </c>
    </row>
    <row r="149" spans="1:10" ht="15.75" customHeight="1">
      <c r="A149" s="12">
        <v>148</v>
      </c>
      <c r="B149" s="12">
        <v>2023</v>
      </c>
      <c r="C149" s="12">
        <v>5</v>
      </c>
      <c r="D149" s="12" t="s">
        <v>38</v>
      </c>
      <c r="E149" s="12">
        <v>416</v>
      </c>
      <c r="F149" s="12" t="s">
        <v>254</v>
      </c>
      <c r="G149" s="12">
        <f>VLOOKUP(Table_2[[#This Row],[Eaternity Product ID]],'supply-data_2023-05'!E:I,3,FALSE)</f>
        <v>5.4076365818917393</v>
      </c>
      <c r="H149" s="12">
        <f>VLOOKUP(Table_2[[#This Row],[Eaternity Product ID]],'supply-data_2023-05'!E:I,5,FALSE)</f>
        <v>74517.232098468172</v>
      </c>
      <c r="I149" s="12" t="s">
        <v>255</v>
      </c>
      <c r="J149" s="14" t="s">
        <v>664</v>
      </c>
    </row>
    <row r="150" spans="1:10" ht="15.75" customHeight="1">
      <c r="A150" s="12">
        <v>149</v>
      </c>
      <c r="B150" s="12">
        <v>2023</v>
      </c>
      <c r="C150" s="12">
        <v>5</v>
      </c>
      <c r="D150" s="12" t="s">
        <v>38</v>
      </c>
      <c r="E150" s="12">
        <v>421</v>
      </c>
      <c r="F150" s="12" t="s">
        <v>264</v>
      </c>
      <c r="G150" s="12">
        <f>VLOOKUP(Table_2[[#This Row],[Eaternity Product ID]],'supply-data_2023-05'!E:I,3,FALSE)</f>
        <v>259.82847649344109</v>
      </c>
      <c r="H150" s="12">
        <f>VLOOKUP(Table_2[[#This Row],[Eaternity Product ID]],'supply-data_2023-05'!E:I,5,FALSE)</f>
        <v>3741535.3180384939</v>
      </c>
      <c r="I150" s="12" t="s">
        <v>255</v>
      </c>
      <c r="J150" s="14" t="s">
        <v>664</v>
      </c>
    </row>
    <row r="151" spans="1:10" ht="15.75" customHeight="1">
      <c r="A151" s="12">
        <v>150</v>
      </c>
      <c r="B151" s="12">
        <v>2023</v>
      </c>
      <c r="C151" s="12">
        <v>5</v>
      </c>
      <c r="D151" s="12" t="s">
        <v>38</v>
      </c>
      <c r="E151" s="12">
        <v>422</v>
      </c>
      <c r="F151" s="12" t="s">
        <v>265</v>
      </c>
      <c r="G151" s="12">
        <f>VLOOKUP(Table_2[[#This Row],[Eaternity Product ID]],'supply-data_2023-05'!E:I,3,FALSE)</f>
        <v>0.58537263783176963</v>
      </c>
      <c r="H151" s="12">
        <f>VLOOKUP(Table_2[[#This Row],[Eaternity Product ID]],'supply-data_2023-05'!E:I,5,FALSE)</f>
        <v>8019.6051382952437</v>
      </c>
      <c r="I151" s="12" t="s">
        <v>255</v>
      </c>
      <c r="J151" s="14" t="s">
        <v>664</v>
      </c>
    </row>
    <row r="152" spans="1:10" ht="15.75" customHeight="1">
      <c r="A152" s="12">
        <v>151</v>
      </c>
      <c r="B152" s="12">
        <v>2023</v>
      </c>
      <c r="C152" s="12">
        <v>5</v>
      </c>
      <c r="D152" s="12" t="s">
        <v>38</v>
      </c>
      <c r="E152" s="12">
        <v>425</v>
      </c>
      <c r="F152" s="12" t="s">
        <v>269</v>
      </c>
      <c r="G152" s="12">
        <f>VLOOKUP(Table_2[[#This Row],[Eaternity Product ID]],'supply-data_2023-05'!E:I,3,FALSE)</f>
        <v>49.583883630841598</v>
      </c>
      <c r="H152" s="12">
        <f>VLOOKUP(Table_2[[#This Row],[Eaternity Product ID]],'supply-data_2023-05'!E:I,5,FALSE)</f>
        <v>723924.70101028727</v>
      </c>
      <c r="I152" s="12" t="s">
        <v>255</v>
      </c>
      <c r="J152" s="14" t="s">
        <v>664</v>
      </c>
    </row>
    <row r="153" spans="1:10" ht="15.75" customHeight="1">
      <c r="A153" s="12">
        <v>152</v>
      </c>
      <c r="B153" s="12">
        <v>2023</v>
      </c>
      <c r="C153" s="12">
        <v>5</v>
      </c>
      <c r="D153" s="12" t="s">
        <v>38</v>
      </c>
      <c r="E153" s="12">
        <v>428</v>
      </c>
      <c r="F153" s="12" t="s">
        <v>274</v>
      </c>
      <c r="G153" s="12">
        <f>VLOOKUP(Table_2[[#This Row],[Eaternity Product ID]],'supply-data_2023-05'!E:I,3,FALSE)</f>
        <v>96.304891030801159</v>
      </c>
      <c r="H153" s="12">
        <f>VLOOKUP(Table_2[[#This Row],[Eaternity Product ID]],'supply-data_2023-05'!E:I,5,FALSE)</f>
        <v>1511983.947326686</v>
      </c>
      <c r="I153" s="12" t="s">
        <v>255</v>
      </c>
      <c r="J153" s="14" t="s">
        <v>664</v>
      </c>
    </row>
    <row r="154" spans="1:10" ht="15.75" customHeight="1">
      <c r="A154" s="12">
        <v>153</v>
      </c>
      <c r="B154" s="12">
        <v>2023</v>
      </c>
      <c r="C154" s="12">
        <v>5</v>
      </c>
      <c r="D154" s="12" t="s">
        <v>38</v>
      </c>
      <c r="E154" s="12">
        <v>432</v>
      </c>
      <c r="F154" s="12" t="s">
        <v>289</v>
      </c>
      <c r="G154" s="12">
        <f>VLOOKUP(Table_2[[#This Row],[Eaternity Product ID]],'supply-data_2023-05'!E:I,3,FALSE)</f>
        <v>28.9689293613222</v>
      </c>
      <c r="H154" s="12">
        <f>VLOOKUP(Table_2[[#This Row],[Eaternity Product ID]],'supply-data_2023-05'!E:I,5,FALSE)</f>
        <v>428744.22098081128</v>
      </c>
      <c r="I154" s="12" t="s">
        <v>255</v>
      </c>
      <c r="J154" s="14" t="s">
        <v>664</v>
      </c>
    </row>
    <row r="155" spans="1:10" ht="15.75" customHeight="1">
      <c r="A155" s="12">
        <v>154</v>
      </c>
      <c r="B155" s="12">
        <v>2023</v>
      </c>
      <c r="C155" s="12">
        <v>5</v>
      </c>
      <c r="D155" s="12" t="s">
        <v>38</v>
      </c>
      <c r="E155" s="12">
        <v>437</v>
      </c>
      <c r="F155" s="12" t="s">
        <v>294</v>
      </c>
      <c r="G155" s="12">
        <f>VLOOKUP(Table_2[[#This Row],[Eaternity Product ID]],'supply-data_2023-05'!E:I,3,FALSE)</f>
        <v>21.089073519040422</v>
      </c>
      <c r="H155" s="12">
        <f>VLOOKUP(Table_2[[#This Row],[Eaternity Product ID]],'supply-data_2023-05'!E:I,5,FALSE)</f>
        <v>301573.74213818501</v>
      </c>
      <c r="I155" s="12" t="s">
        <v>255</v>
      </c>
      <c r="J155" s="14" t="s">
        <v>664</v>
      </c>
    </row>
    <row r="156" spans="1:10" ht="15.75" customHeight="1">
      <c r="A156" s="12">
        <v>155</v>
      </c>
      <c r="B156" s="12">
        <v>2023</v>
      </c>
      <c r="C156" s="12">
        <v>5</v>
      </c>
      <c r="D156" s="12" t="s">
        <v>38</v>
      </c>
      <c r="E156" s="12">
        <v>1924</v>
      </c>
      <c r="F156" s="12" t="s">
        <v>399</v>
      </c>
      <c r="G156" s="12">
        <f>VLOOKUP(Table_2[[#This Row],[Eaternity Product ID]],'supply-data_2023-05'!E:I,3,FALSE)</f>
        <v>0.65462227721946797</v>
      </c>
      <c r="H156" s="12">
        <f>VLOOKUP(Table_2[[#This Row],[Eaternity Product ID]],'supply-data_2023-05'!E:I,5,FALSE)</f>
        <v>9177.8043266169407</v>
      </c>
      <c r="I156" s="12" t="s">
        <v>255</v>
      </c>
      <c r="J156" s="14" t="s">
        <v>664</v>
      </c>
    </row>
    <row r="157" spans="1:10" ht="15.75" customHeight="1">
      <c r="A157" s="12">
        <v>156</v>
      </c>
      <c r="B157" s="12">
        <v>2023</v>
      </c>
      <c r="C157" s="12">
        <v>5</v>
      </c>
      <c r="D157" s="12" t="s">
        <v>38</v>
      </c>
      <c r="E157" s="12">
        <v>1922</v>
      </c>
      <c r="F157" s="12" t="s">
        <v>402</v>
      </c>
      <c r="G157" s="12">
        <f>VLOOKUP(Table_2[[#This Row],[Eaternity Product ID]],'supply-data_2023-05'!E:I,3,FALSE)</f>
        <v>9.8382565382776086</v>
      </c>
      <c r="H157" s="12">
        <f>VLOOKUP(Table_2[[#This Row],[Eaternity Product ID]],'supply-data_2023-05'!E:I,5,FALSE)</f>
        <v>142654.71980502532</v>
      </c>
      <c r="I157" s="12" t="s">
        <v>255</v>
      </c>
      <c r="J157" s="14" t="s">
        <v>664</v>
      </c>
    </row>
    <row r="158" spans="1:10" ht="15.75" customHeight="1">
      <c r="A158" s="12">
        <v>157</v>
      </c>
      <c r="B158" s="12">
        <v>2023</v>
      </c>
      <c r="C158" s="12">
        <v>5</v>
      </c>
      <c r="D158" s="12" t="s">
        <v>38</v>
      </c>
      <c r="E158" s="12">
        <v>1963</v>
      </c>
      <c r="F158" s="12" t="s">
        <v>468</v>
      </c>
      <c r="G158" s="12">
        <f>VLOOKUP(Table_2[[#This Row],[Eaternity Product ID]],'supply-data_2023-05'!E:I,3,FALSE)</f>
        <v>1.0195331228237516</v>
      </c>
      <c r="H158" s="12">
        <f>VLOOKUP(Table_2[[#This Row],[Eaternity Product ID]],'supply-data_2023-05'!E:I,5,FALSE)</f>
        <v>15751.064918176004</v>
      </c>
      <c r="I158" s="12" t="s">
        <v>255</v>
      </c>
      <c r="J158" s="14" t="s">
        <v>664</v>
      </c>
    </row>
    <row r="159" spans="1:10" ht="15.75" customHeight="1">
      <c r="A159" s="12">
        <v>158</v>
      </c>
      <c r="B159" s="12">
        <v>2023</v>
      </c>
      <c r="C159" s="12">
        <v>5</v>
      </c>
      <c r="D159" s="12" t="s">
        <v>38</v>
      </c>
      <c r="E159" s="12">
        <v>1878</v>
      </c>
      <c r="F159" s="12" t="s">
        <v>550</v>
      </c>
      <c r="G159" s="12">
        <f>VLOOKUP(Table_2[[#This Row],[Eaternity Product ID]],'supply-data_2023-05'!E:I,3,FALSE)</f>
        <v>2.8954506395922147E-2</v>
      </c>
      <c r="H159" s="12">
        <f>VLOOKUP(Table_2[[#This Row],[Eaternity Product ID]],'supply-data_2023-05'!E:I,5,FALSE)</f>
        <v>419.16859819248572</v>
      </c>
      <c r="I159" s="12" t="s">
        <v>255</v>
      </c>
      <c r="J159" s="14" t="s">
        <v>664</v>
      </c>
    </row>
    <row r="160" spans="1:10" ht="15.75" customHeight="1">
      <c r="A160" s="12">
        <v>159</v>
      </c>
      <c r="B160" s="12">
        <v>2023</v>
      </c>
      <c r="C160" s="12">
        <v>5</v>
      </c>
      <c r="D160" s="12" t="s">
        <v>38</v>
      </c>
      <c r="E160" s="12">
        <v>1664</v>
      </c>
      <c r="F160" s="12" t="s">
        <v>605</v>
      </c>
      <c r="G160" s="12">
        <f>VLOOKUP(Table_2[[#This Row],[Eaternity Product ID]],'supply-data_2023-05'!E:I,3,FALSE)</f>
        <v>47.897993301362483</v>
      </c>
      <c r="H160" s="12">
        <f>VLOOKUP(Table_2[[#This Row],[Eaternity Product ID]],'supply-data_2023-05'!E:I,5,FALSE)</f>
        <v>656201.30673372583</v>
      </c>
      <c r="I160" s="12" t="s">
        <v>255</v>
      </c>
      <c r="J160" s="14" t="s">
        <v>664</v>
      </c>
    </row>
    <row r="161" spans="1:10" ht="15.75" customHeight="1">
      <c r="A161" s="12">
        <v>160</v>
      </c>
      <c r="B161" s="12">
        <v>2023</v>
      </c>
      <c r="C161" s="12">
        <v>5</v>
      </c>
      <c r="D161" s="12" t="s">
        <v>38</v>
      </c>
      <c r="E161" s="12">
        <v>1831</v>
      </c>
      <c r="F161" s="12" t="s">
        <v>456</v>
      </c>
      <c r="G161" s="12">
        <f>VLOOKUP(Table_2[[#This Row],[Eaternity Product ID]],'supply-data_2023-05'!E:I,3,FALSE)</f>
        <v>8.0906557572633933</v>
      </c>
      <c r="H161" s="12">
        <f>VLOOKUP(Table_2[[#This Row],[Eaternity Product ID]],'supply-data_2023-05'!E:I,5,FALSE)</f>
        <v>46521.270604264515</v>
      </c>
      <c r="I161" s="12" t="s">
        <v>457</v>
      </c>
      <c r="J161" s="14" t="s">
        <v>664</v>
      </c>
    </row>
    <row r="162" spans="1:10" ht="15.75" customHeight="1">
      <c r="A162" s="12">
        <v>161</v>
      </c>
      <c r="B162" s="12">
        <v>2023</v>
      </c>
      <c r="C162" s="12">
        <v>5</v>
      </c>
      <c r="D162" s="12" t="s">
        <v>38</v>
      </c>
      <c r="E162" s="12">
        <v>1233</v>
      </c>
      <c r="F162" s="12" t="s">
        <v>130</v>
      </c>
      <c r="G162" s="12">
        <f>VLOOKUP(Table_2[[#This Row],[Eaternity Product ID]],'supply-data_2023-05'!E:I,3,FALSE)</f>
        <v>20.92829799513634</v>
      </c>
      <c r="H162" s="12">
        <f>VLOOKUP(Table_2[[#This Row],[Eaternity Product ID]],'supply-data_2023-05'!E:I,5,FALSE)</f>
        <v>320202.73987020366</v>
      </c>
      <c r="I162" s="12" t="s">
        <v>131</v>
      </c>
      <c r="J162" s="14" t="s">
        <v>703</v>
      </c>
    </row>
    <row r="163" spans="1:10" ht="15.75" customHeight="1">
      <c r="A163" s="12">
        <v>162</v>
      </c>
      <c r="B163" s="12">
        <v>2023</v>
      </c>
      <c r="C163" s="12">
        <v>5</v>
      </c>
      <c r="D163" s="12" t="s">
        <v>38</v>
      </c>
      <c r="E163" s="12">
        <v>406</v>
      </c>
      <c r="F163" s="12" t="s">
        <v>243</v>
      </c>
      <c r="G163" s="12">
        <f>VLOOKUP(Table_2[[#This Row],[Eaternity Product ID]],'supply-data_2023-05'!E:I,3,FALSE)</f>
        <v>259.41450702291473</v>
      </c>
      <c r="H163" s="12">
        <f>VLOOKUP(Table_2[[#This Row],[Eaternity Product ID]],'supply-data_2023-05'!E:I,5,FALSE)</f>
        <v>2671966.4645645493</v>
      </c>
      <c r="I163" s="12" t="s">
        <v>131</v>
      </c>
      <c r="J163" s="14" t="s">
        <v>703</v>
      </c>
    </row>
    <row r="164" spans="1:10" ht="15.75" customHeight="1">
      <c r="A164" s="12">
        <v>163</v>
      </c>
      <c r="B164" s="12">
        <v>2023</v>
      </c>
      <c r="C164" s="12">
        <v>5</v>
      </c>
      <c r="D164" s="12" t="s">
        <v>38</v>
      </c>
      <c r="E164" s="12">
        <v>419</v>
      </c>
      <c r="F164" s="12" t="s">
        <v>257</v>
      </c>
      <c r="G164" s="12">
        <f>VLOOKUP(Table_2[[#This Row],[Eaternity Product ID]],'supply-data_2023-05'!E:I,3,FALSE)</f>
        <v>3.3714870842538285</v>
      </c>
      <c r="H164" s="12">
        <f>VLOOKUP(Table_2[[#This Row],[Eaternity Product ID]],'supply-data_2023-05'!E:I,5,FALSE)</f>
        <v>38434.952760493645</v>
      </c>
      <c r="I164" s="12" t="s">
        <v>131</v>
      </c>
      <c r="J164" s="14" t="s">
        <v>703</v>
      </c>
    </row>
    <row r="165" spans="1:10" ht="15.75" customHeight="1">
      <c r="A165" s="12">
        <v>164</v>
      </c>
      <c r="B165" s="12">
        <v>2023</v>
      </c>
      <c r="C165" s="12">
        <v>5</v>
      </c>
      <c r="D165" s="12" t="s">
        <v>38</v>
      </c>
      <c r="E165" s="12">
        <v>427</v>
      </c>
      <c r="F165" s="12" t="s">
        <v>272</v>
      </c>
      <c r="G165" s="12">
        <f>VLOOKUP(Table_2[[#This Row],[Eaternity Product ID]],'supply-data_2023-05'!E:I,3,FALSE)</f>
        <v>173.06298167210696</v>
      </c>
      <c r="H165" s="12">
        <f>VLOOKUP(Table_2[[#This Row],[Eaternity Product ID]],'supply-data_2023-05'!E:I,5,FALSE)</f>
        <v>2717089.7883491106</v>
      </c>
      <c r="I165" s="12" t="s">
        <v>131</v>
      </c>
      <c r="J165" s="14" t="s">
        <v>703</v>
      </c>
    </row>
    <row r="166" spans="1:10" ht="15.75" customHeight="1">
      <c r="A166" s="12">
        <v>165</v>
      </c>
      <c r="B166" s="12">
        <v>2023</v>
      </c>
      <c r="C166" s="12">
        <v>5</v>
      </c>
      <c r="D166" s="12" t="s">
        <v>38</v>
      </c>
      <c r="E166" s="12">
        <v>431</v>
      </c>
      <c r="F166" s="12" t="s">
        <v>704</v>
      </c>
      <c r="G166" s="12">
        <f>VLOOKUP(Table_2[[#This Row],[Eaternity Product ID]],'supply-data_2023-05'!E:I,3,FALSE)</f>
        <v>507.54116721422383</v>
      </c>
      <c r="H166" s="12">
        <f>VLOOKUP(Table_2[[#This Row],[Eaternity Product ID]],'supply-data_2023-05'!E:I,5,FALSE)</f>
        <v>5227674.1317847557</v>
      </c>
      <c r="I166" s="12" t="s">
        <v>131</v>
      </c>
      <c r="J166" s="14" t="s">
        <v>703</v>
      </c>
    </row>
    <row r="167" spans="1:10" ht="15.75" customHeight="1">
      <c r="A167" s="12">
        <v>166</v>
      </c>
      <c r="B167" s="12">
        <v>2023</v>
      </c>
      <c r="C167" s="12">
        <v>5</v>
      </c>
      <c r="D167" s="12" t="s">
        <v>38</v>
      </c>
      <c r="E167" s="12">
        <v>1204</v>
      </c>
      <c r="F167" s="12" t="s">
        <v>632</v>
      </c>
      <c r="G167" s="12">
        <f>VLOOKUP(Table_2[[#This Row],[Eaternity Product ID]],'supply-data_2023-05'!E:I,3,FALSE)</f>
        <v>66.481478547527431</v>
      </c>
      <c r="H167" s="12">
        <f>VLOOKUP(Table_2[[#This Row],[Eaternity Product ID]],'supply-data_2023-05'!E:I,5,FALSE)</f>
        <v>598998.12171322212</v>
      </c>
      <c r="I167" s="12" t="s">
        <v>633</v>
      </c>
      <c r="J167" s="14" t="s">
        <v>703</v>
      </c>
    </row>
    <row r="168" spans="1:10" ht="15.75" customHeight="1">
      <c r="A168" s="12">
        <v>167</v>
      </c>
      <c r="B168" s="12">
        <v>2023</v>
      </c>
      <c r="C168" s="12">
        <v>5</v>
      </c>
      <c r="D168" s="12" t="s">
        <v>38</v>
      </c>
      <c r="E168" s="12">
        <v>402</v>
      </c>
      <c r="F168" s="12" t="s">
        <v>234</v>
      </c>
      <c r="G168" s="12">
        <f>VLOOKUP(Table_2[[#This Row],[Eaternity Product ID]],'supply-data_2023-05'!E:I,3,FALSE)</f>
        <v>288.44008084277925</v>
      </c>
      <c r="H168" s="12">
        <f>VLOOKUP(Table_2[[#This Row],[Eaternity Product ID]],'supply-data_2023-05'!E:I,5,FALSE)</f>
        <v>4326601.212641689</v>
      </c>
      <c r="I168" s="12" t="s">
        <v>235</v>
      </c>
      <c r="J168" s="14" t="s">
        <v>705</v>
      </c>
    </row>
    <row r="169" spans="1:10" ht="15.75" customHeight="1">
      <c r="A169" s="12">
        <v>168</v>
      </c>
      <c r="B169" s="12">
        <v>2023</v>
      </c>
      <c r="C169" s="12">
        <v>5</v>
      </c>
      <c r="D169" s="12" t="s">
        <v>38</v>
      </c>
      <c r="E169" s="12">
        <v>411</v>
      </c>
      <c r="F169" s="12" t="s">
        <v>248</v>
      </c>
      <c r="G169" s="12">
        <f>VLOOKUP(Table_2[[#This Row],[Eaternity Product ID]],'supply-data_2023-05'!E:I,3,FALSE)</f>
        <v>1006.425133878625</v>
      </c>
      <c r="H169" s="12">
        <f>VLOOKUP(Table_2[[#This Row],[Eaternity Product ID]],'supply-data_2023-05'!E:I,5,FALSE)</f>
        <v>15096371.165192654</v>
      </c>
      <c r="I169" s="12" t="s">
        <v>235</v>
      </c>
      <c r="J169" s="14" t="s">
        <v>705</v>
      </c>
    </row>
    <row r="170" spans="1:10" ht="15.75" customHeight="1">
      <c r="A170" s="12">
        <v>169</v>
      </c>
      <c r="B170" s="12">
        <v>2023</v>
      </c>
      <c r="C170" s="12">
        <v>5</v>
      </c>
      <c r="D170" s="12" t="s">
        <v>38</v>
      </c>
      <c r="E170" s="12">
        <v>415</v>
      </c>
      <c r="F170" s="12" t="s">
        <v>253</v>
      </c>
      <c r="G170" s="12">
        <f>VLOOKUP(Table_2[[#This Row],[Eaternity Product ID]],'supply-data_2023-05'!E:I,3,FALSE)</f>
        <v>128.53758827275908</v>
      </c>
      <c r="H170" s="12">
        <f>VLOOKUP(Table_2[[#This Row],[Eaternity Product ID]],'supply-data_2023-05'!E:I,5,FALSE)</f>
        <v>1888945.7227771606</v>
      </c>
      <c r="I170" s="12" t="s">
        <v>235</v>
      </c>
      <c r="J170" s="14" t="s">
        <v>705</v>
      </c>
    </row>
    <row r="171" spans="1:10" ht="15.75" customHeight="1">
      <c r="A171" s="12">
        <v>170</v>
      </c>
      <c r="B171" s="12">
        <v>2023</v>
      </c>
      <c r="C171" s="12">
        <v>5</v>
      </c>
      <c r="D171" s="12" t="s">
        <v>38</v>
      </c>
      <c r="E171" s="12">
        <v>429</v>
      </c>
      <c r="F171" s="12" t="s">
        <v>277</v>
      </c>
      <c r="G171" s="12">
        <f>VLOOKUP(Table_2[[#This Row],[Eaternity Product ID]],'supply-data_2023-05'!E:I,3,FALSE)</f>
        <v>7.7269330029352279</v>
      </c>
      <c r="H171" s="12">
        <f>VLOOKUP(Table_2[[#This Row],[Eaternity Product ID]],'supply-data_2023-05'!E:I,5,FALSE)</f>
        <v>113196.57983499196</v>
      </c>
      <c r="I171" s="12" t="s">
        <v>235</v>
      </c>
      <c r="J171" s="14" t="s">
        <v>705</v>
      </c>
    </row>
    <row r="172" spans="1:10" ht="15.75" customHeight="1">
      <c r="A172" s="12">
        <v>171</v>
      </c>
      <c r="B172" s="12">
        <v>2023</v>
      </c>
      <c r="C172" s="12">
        <v>5</v>
      </c>
      <c r="D172" s="12" t="s">
        <v>38</v>
      </c>
      <c r="E172" s="12">
        <v>2152</v>
      </c>
      <c r="F172" s="12" t="s">
        <v>221</v>
      </c>
      <c r="G172" s="12">
        <f>VLOOKUP(Table_2[[#This Row],[Eaternity Product ID]],'supply-data_2023-05'!E:I,3,FALSE)</f>
        <v>0.14656782639285812</v>
      </c>
      <c r="H172" s="12">
        <f>VLOOKUP(Table_2[[#This Row],[Eaternity Product ID]],'supply-data_2023-05'!E:I,5,FALSE)</f>
        <v>2437.1731213909702</v>
      </c>
      <c r="I172" s="12" t="s">
        <v>222</v>
      </c>
      <c r="J172" s="14" t="s">
        <v>11</v>
      </c>
    </row>
    <row r="173" spans="1:10" ht="15.75" customHeight="1">
      <c r="A173" s="12">
        <v>172</v>
      </c>
      <c r="B173" s="12">
        <v>2023</v>
      </c>
      <c r="C173" s="12">
        <v>5</v>
      </c>
      <c r="D173" s="12" t="s">
        <v>38</v>
      </c>
      <c r="E173" s="12">
        <v>517</v>
      </c>
      <c r="F173" s="12" t="s">
        <v>228</v>
      </c>
      <c r="G173" s="12">
        <f>VLOOKUP(Table_2[[#This Row],[Eaternity Product ID]],'supply-data_2023-05'!E:I,3,FALSE)</f>
        <v>49.270206470713561</v>
      </c>
      <c r="H173" s="12">
        <f>VLOOKUP(Table_2[[#This Row],[Eaternity Product ID]],'supply-data_2023-05'!E:I,5,FALSE)</f>
        <v>70949.097317827531</v>
      </c>
      <c r="I173" s="12" t="s">
        <v>222</v>
      </c>
      <c r="J173" s="14" t="s">
        <v>11</v>
      </c>
    </row>
    <row r="174" spans="1:10" ht="15.75" customHeight="1">
      <c r="A174" s="12">
        <v>173</v>
      </c>
      <c r="B174" s="12">
        <v>2023</v>
      </c>
      <c r="C174" s="12">
        <v>5</v>
      </c>
      <c r="D174" s="12" t="s">
        <v>38</v>
      </c>
      <c r="E174" s="12">
        <v>112</v>
      </c>
      <c r="F174" s="12" t="s">
        <v>344</v>
      </c>
      <c r="G174" s="12">
        <f>VLOOKUP(Table_2[[#This Row],[Eaternity Product ID]],'supply-data_2023-05'!E:I,3,FALSE)</f>
        <v>607.23229910457974</v>
      </c>
      <c r="H174" s="12">
        <f>VLOOKUP(Table_2[[#This Row],[Eaternity Product ID]],'supply-data_2023-05'!E:I,5,FALSE)</f>
        <v>8313518.7719275989</v>
      </c>
      <c r="I174" s="12" t="s">
        <v>222</v>
      </c>
      <c r="J174" s="14" t="s">
        <v>11</v>
      </c>
    </row>
    <row r="175" spans="1:10" ht="15.75" customHeight="1">
      <c r="A175" s="12">
        <v>174</v>
      </c>
      <c r="B175" s="12">
        <v>2023</v>
      </c>
      <c r="C175" s="12">
        <v>5</v>
      </c>
      <c r="D175" s="12" t="s">
        <v>38</v>
      </c>
      <c r="E175" s="12">
        <v>128</v>
      </c>
      <c r="F175" s="12" t="s">
        <v>363</v>
      </c>
      <c r="G175" s="12">
        <f>VLOOKUP(Table_2[[#This Row],[Eaternity Product ID]],'supply-data_2023-05'!E:I,3,FALSE)</f>
        <v>269.95823478903907</v>
      </c>
      <c r="H175" s="12">
        <f>VLOOKUP(Table_2[[#This Row],[Eaternity Product ID]],'supply-data_2023-05'!E:I,5,FALSE)</f>
        <v>1590054.0029074401</v>
      </c>
      <c r="I175" s="12" t="s">
        <v>222</v>
      </c>
      <c r="J175" s="14" t="s">
        <v>11</v>
      </c>
    </row>
    <row r="176" spans="1:10" ht="15.75" customHeight="1">
      <c r="A176" s="12">
        <v>175</v>
      </c>
      <c r="B176" s="12">
        <v>2023</v>
      </c>
      <c r="C176" s="12">
        <v>5</v>
      </c>
      <c r="D176" s="12" t="s">
        <v>38</v>
      </c>
      <c r="E176" s="12">
        <v>131</v>
      </c>
      <c r="F176" s="12" t="s">
        <v>370</v>
      </c>
      <c r="G176" s="12">
        <f>VLOOKUP(Table_2[[#This Row],[Eaternity Product ID]],'supply-data_2023-05'!E:I,3,FALSE)</f>
        <v>811.31427267919059</v>
      </c>
      <c r="H176" s="12">
        <f>VLOOKUP(Table_2[[#This Row],[Eaternity Product ID]],'supply-data_2023-05'!E:I,5,FALSE)</f>
        <v>3168994.2439753036</v>
      </c>
      <c r="I176" s="12" t="s">
        <v>222</v>
      </c>
      <c r="J176" s="14" t="s">
        <v>11</v>
      </c>
    </row>
    <row r="177" spans="1:10" ht="15.75" customHeight="1">
      <c r="A177" s="12">
        <v>176</v>
      </c>
      <c r="B177" s="12">
        <v>2023</v>
      </c>
      <c r="C177" s="12">
        <v>5</v>
      </c>
      <c r="D177" s="12" t="s">
        <v>38</v>
      </c>
      <c r="E177" s="12">
        <v>132</v>
      </c>
      <c r="F177" s="12" t="s">
        <v>371</v>
      </c>
      <c r="G177" s="12">
        <f>VLOOKUP(Table_2[[#This Row],[Eaternity Product ID]],'supply-data_2023-05'!E:I,3,FALSE)</f>
        <v>53.083844029686176</v>
      </c>
      <c r="H177" s="12">
        <f>VLOOKUP(Table_2[[#This Row],[Eaternity Product ID]],'supply-data_2023-05'!E:I,5,FALSE)</f>
        <v>854648.98242422857</v>
      </c>
      <c r="I177" s="12" t="s">
        <v>222</v>
      </c>
      <c r="J177" s="14" t="s">
        <v>11</v>
      </c>
    </row>
    <row r="178" spans="1:10" ht="15.75" customHeight="1">
      <c r="A178" s="12">
        <v>177</v>
      </c>
      <c r="B178" s="12">
        <v>2023</v>
      </c>
      <c r="C178" s="12">
        <v>5</v>
      </c>
      <c r="D178" s="12" t="s">
        <v>38</v>
      </c>
      <c r="E178" s="12">
        <v>133</v>
      </c>
      <c r="F178" s="12" t="s">
        <v>373</v>
      </c>
      <c r="G178" s="12">
        <f>VLOOKUP(Table_2[[#This Row],[Eaternity Product ID]],'supply-data_2023-05'!E:I,3,FALSE)</f>
        <v>1.1892900829110145</v>
      </c>
      <c r="H178" s="12">
        <f>VLOOKUP(Table_2[[#This Row],[Eaternity Product ID]],'supply-data_2023-05'!E:I,5,FALSE)</f>
        <v>15228.030006827797</v>
      </c>
      <c r="I178" s="12" t="s">
        <v>222</v>
      </c>
      <c r="J178" s="14" t="s">
        <v>11</v>
      </c>
    </row>
    <row r="179" spans="1:10" ht="15.75" customHeight="1">
      <c r="A179" s="12">
        <v>178</v>
      </c>
      <c r="B179" s="12">
        <v>2023</v>
      </c>
      <c r="C179" s="12">
        <v>5</v>
      </c>
      <c r="D179" s="12" t="s">
        <v>38</v>
      </c>
      <c r="E179" s="12">
        <v>1801</v>
      </c>
      <c r="F179" s="12" t="s">
        <v>401</v>
      </c>
      <c r="G179" s="12">
        <f>VLOOKUP(Table_2[[#This Row],[Eaternity Product ID]],'supply-data_2023-05'!E:I,3,FALSE)</f>
        <v>251.23950543328056</v>
      </c>
      <c r="H179" s="12">
        <f>VLOOKUP(Table_2[[#This Row],[Eaternity Product ID]],'supply-data_2023-05'!E:I,5,FALSE)</f>
        <v>3786802.4208530127</v>
      </c>
      <c r="I179" s="12" t="s">
        <v>222</v>
      </c>
      <c r="J179" s="14" t="s">
        <v>11</v>
      </c>
    </row>
    <row r="180" spans="1:10" ht="15.75" customHeight="1">
      <c r="A180" s="12">
        <v>179</v>
      </c>
      <c r="B180" s="12">
        <v>2023</v>
      </c>
      <c r="C180" s="12">
        <v>5</v>
      </c>
      <c r="D180" s="12" t="s">
        <v>38</v>
      </c>
      <c r="E180" s="12">
        <v>1815</v>
      </c>
      <c r="F180" s="12" t="s">
        <v>415</v>
      </c>
      <c r="G180" s="12">
        <f>VLOOKUP(Table_2[[#This Row],[Eaternity Product ID]],'supply-data_2023-05'!E:I,3,FALSE)</f>
        <v>275.60575139285834</v>
      </c>
      <c r="H180" s="12">
        <f>VLOOKUP(Table_2[[#This Row],[Eaternity Product ID]],'supply-data_2023-05'!E:I,5,FALSE)</f>
        <v>1325663.6641996487</v>
      </c>
      <c r="I180" s="12" t="s">
        <v>222</v>
      </c>
      <c r="J180" s="14" t="s">
        <v>11</v>
      </c>
    </row>
    <row r="181" spans="1:10" ht="15.75" customHeight="1">
      <c r="A181" s="12">
        <v>180</v>
      </c>
      <c r="B181" s="12">
        <v>2023</v>
      </c>
      <c r="C181" s="12">
        <v>5</v>
      </c>
      <c r="D181" s="12" t="s">
        <v>38</v>
      </c>
      <c r="E181" s="12">
        <v>1867</v>
      </c>
      <c r="F181" s="12" t="s">
        <v>522</v>
      </c>
      <c r="G181" s="12">
        <f>VLOOKUP(Table_2[[#This Row],[Eaternity Product ID]],'supply-data_2023-05'!E:I,3,FALSE)</f>
        <v>598.66518262337138</v>
      </c>
      <c r="H181" s="12">
        <f>VLOOKUP(Table_2[[#This Row],[Eaternity Product ID]],'supply-data_2023-05'!E:I,5,FALSE)</f>
        <v>2753859.8400675082</v>
      </c>
      <c r="I181" s="12" t="s">
        <v>222</v>
      </c>
      <c r="J181" s="14" t="s">
        <v>11</v>
      </c>
    </row>
    <row r="182" spans="1:10" ht="15.75" customHeight="1">
      <c r="A182" s="12">
        <v>181</v>
      </c>
      <c r="B182" s="12">
        <v>2023</v>
      </c>
      <c r="C182" s="12">
        <v>5</v>
      </c>
      <c r="D182" s="12" t="s">
        <v>38</v>
      </c>
      <c r="E182" s="12">
        <v>1763</v>
      </c>
      <c r="F182" s="12" t="s">
        <v>562</v>
      </c>
      <c r="G182" s="12">
        <f>VLOOKUP(Table_2[[#This Row],[Eaternity Product ID]],'supply-data_2023-05'!E:I,3,FALSE)</f>
        <v>184.5552998634144</v>
      </c>
      <c r="H182" s="12">
        <f>VLOOKUP(Table_2[[#This Row],[Eaternity Product ID]],'supply-data_2023-05'!E:I,5,FALSE)</f>
        <v>471344.63889205514</v>
      </c>
      <c r="I182" s="12" t="s">
        <v>222</v>
      </c>
      <c r="J182" s="14" t="s">
        <v>11</v>
      </c>
    </row>
    <row r="183" spans="1:10" ht="15.75" customHeight="1">
      <c r="A183" s="12">
        <v>182</v>
      </c>
      <c r="B183" s="12">
        <v>2023</v>
      </c>
      <c r="C183" s="12">
        <v>5</v>
      </c>
      <c r="D183" s="12" t="s">
        <v>38</v>
      </c>
      <c r="E183" s="12">
        <v>1762</v>
      </c>
      <c r="F183" s="12" t="s">
        <v>565</v>
      </c>
      <c r="G183" s="12">
        <f>VLOOKUP(Table_2[[#This Row],[Eaternity Product ID]],'supply-data_2023-05'!E:I,3,FALSE)</f>
        <v>332.79240507565095</v>
      </c>
      <c r="H183" s="12">
        <f>VLOOKUP(Table_2[[#This Row],[Eaternity Product ID]],'supply-data_2023-05'!E:I,5,FALSE)</f>
        <v>4723406.4689247934</v>
      </c>
      <c r="I183" s="12" t="s">
        <v>222</v>
      </c>
      <c r="J183" s="14" t="s">
        <v>11</v>
      </c>
    </row>
    <row r="184" spans="1:10" ht="15.75" customHeight="1">
      <c r="A184" s="12">
        <v>183</v>
      </c>
      <c r="B184" s="12">
        <v>2023</v>
      </c>
      <c r="C184" s="12">
        <v>5</v>
      </c>
      <c r="D184" s="12" t="s">
        <v>38</v>
      </c>
      <c r="E184" s="12">
        <v>1760</v>
      </c>
      <c r="F184" s="12" t="s">
        <v>569</v>
      </c>
      <c r="G184" s="12">
        <f>VLOOKUP(Table_2[[#This Row],[Eaternity Product ID]],'supply-data_2023-05'!E:I,3,FALSE)</f>
        <v>18.597373951643455</v>
      </c>
      <c r="H184" s="12">
        <f>VLOOKUP(Table_2[[#This Row],[Eaternity Product ID]],'supply-data_2023-05'!E:I,5,FALSE)</f>
        <v>61743.281519456272</v>
      </c>
      <c r="I184" s="12" t="s">
        <v>222</v>
      </c>
      <c r="J184" s="14" t="s">
        <v>11</v>
      </c>
    </row>
    <row r="185" spans="1:10" ht="15.75" customHeight="1">
      <c r="A185" s="12">
        <v>184</v>
      </c>
      <c r="B185" s="12">
        <v>2023</v>
      </c>
      <c r="C185" s="12">
        <v>5</v>
      </c>
      <c r="D185" s="12" t="s">
        <v>38</v>
      </c>
      <c r="E185" s="12">
        <v>1896</v>
      </c>
      <c r="F185" s="12" t="s">
        <v>582</v>
      </c>
      <c r="G185" s="12">
        <f>VLOOKUP(Table_2[[#This Row],[Eaternity Product ID]],'supply-data_2023-05'!E:I,3,FALSE)</f>
        <v>12.192508612156518</v>
      </c>
      <c r="H185" s="12">
        <f>VLOOKUP(Table_2[[#This Row],[Eaternity Product ID]],'supply-data_2023-05'!E:I,5,FALSE)</f>
        <v>183771.3422457233</v>
      </c>
      <c r="I185" s="12" t="s">
        <v>222</v>
      </c>
      <c r="J185" s="14" t="s">
        <v>11</v>
      </c>
    </row>
    <row r="186" spans="1:10" ht="15.75" customHeight="1">
      <c r="A186" s="12">
        <v>185</v>
      </c>
      <c r="B186" s="12">
        <v>2023</v>
      </c>
      <c r="C186" s="12">
        <v>5</v>
      </c>
      <c r="D186" s="12" t="s">
        <v>38</v>
      </c>
      <c r="E186" s="12">
        <v>1895</v>
      </c>
      <c r="F186" s="12" t="s">
        <v>586</v>
      </c>
      <c r="G186" s="12">
        <f>VLOOKUP(Table_2[[#This Row],[Eaternity Product ID]],'supply-data_2023-05'!E:I,3,FALSE)</f>
        <v>4.3456126678437688</v>
      </c>
      <c r="H186" s="12">
        <f>VLOOKUP(Table_2[[#This Row],[Eaternity Product ID]],'supply-data_2023-05'!E:I,5,FALSE)</f>
        <v>72137.170286206558</v>
      </c>
      <c r="I186" s="12" t="s">
        <v>222</v>
      </c>
      <c r="J186" s="14" t="s">
        <v>11</v>
      </c>
    </row>
    <row r="187" spans="1:10" ht="15.75" customHeight="1">
      <c r="A187" s="12">
        <v>186</v>
      </c>
      <c r="B187" s="12">
        <v>2023</v>
      </c>
      <c r="C187" s="12">
        <v>5</v>
      </c>
      <c r="D187" s="12" t="s">
        <v>38</v>
      </c>
      <c r="E187" s="12">
        <v>1893</v>
      </c>
      <c r="F187" s="12" t="s">
        <v>592</v>
      </c>
      <c r="G187" s="12">
        <f>VLOOKUP(Table_2[[#This Row],[Eaternity Product ID]],'supply-data_2023-05'!E:I,3,FALSE)</f>
        <v>7.4826138670794226E-2</v>
      </c>
      <c r="H187" s="12">
        <f>VLOOKUP(Table_2[[#This Row],[Eaternity Product ID]],'supply-data_2023-05'!E:I,5,FALSE)</f>
        <v>1243.7763435378265</v>
      </c>
      <c r="I187" s="12" t="s">
        <v>222</v>
      </c>
      <c r="J187" s="14" t="s">
        <v>11</v>
      </c>
    </row>
    <row r="188" spans="1:10" ht="15.75" customHeight="1">
      <c r="A188" s="12">
        <v>187</v>
      </c>
      <c r="B188" s="12">
        <v>2023</v>
      </c>
      <c r="C188" s="12">
        <v>5</v>
      </c>
      <c r="D188" s="12" t="s">
        <v>38</v>
      </c>
      <c r="E188" s="12">
        <v>1795</v>
      </c>
      <c r="F188" s="12" t="s">
        <v>622</v>
      </c>
      <c r="G188" s="12">
        <f>VLOOKUP(Table_2[[#This Row],[Eaternity Product ID]],'supply-data_2023-05'!E:I,3,FALSE)</f>
        <v>206.06710158317654</v>
      </c>
      <c r="H188" s="12">
        <f>VLOOKUP(Table_2[[#This Row],[Eaternity Product ID]],'supply-data_2023-05'!E:I,5,FALSE)</f>
        <v>280251.25815312011</v>
      </c>
      <c r="I188" s="12" t="s">
        <v>222</v>
      </c>
      <c r="J188" s="14" t="s">
        <v>11</v>
      </c>
    </row>
    <row r="189" spans="1:10" ht="15.75" customHeight="1">
      <c r="A189" s="12">
        <v>188</v>
      </c>
      <c r="B189" s="12">
        <v>2023</v>
      </c>
      <c r="C189" s="12">
        <v>5</v>
      </c>
      <c r="D189" s="12" t="s">
        <v>38</v>
      </c>
      <c r="E189" s="12">
        <v>1979</v>
      </c>
      <c r="F189" s="12" t="s">
        <v>498</v>
      </c>
      <c r="G189" s="12">
        <f>VLOOKUP(Table_2[[#This Row],[Eaternity Product ID]],'supply-data_2023-05'!E:I,3,FALSE)</f>
        <v>4.1532732848471356</v>
      </c>
      <c r="H189" s="12">
        <f>VLOOKUP(Table_2[[#This Row],[Eaternity Product ID]],'supply-data_2023-05'!E:I,5,FALSE)</f>
        <v>64339.870005908509</v>
      </c>
      <c r="I189" s="12" t="s">
        <v>499</v>
      </c>
      <c r="J189" s="14" t="s">
        <v>11</v>
      </c>
    </row>
    <row r="190" spans="1:10" ht="15.75" customHeight="1">
      <c r="A190" s="12">
        <v>189</v>
      </c>
      <c r="B190" s="12">
        <v>2023</v>
      </c>
      <c r="C190" s="12">
        <v>5</v>
      </c>
      <c r="D190" s="12" t="s">
        <v>38</v>
      </c>
      <c r="E190" s="12">
        <v>2099</v>
      </c>
      <c r="F190" s="12" t="s">
        <v>315</v>
      </c>
      <c r="G190" s="12">
        <f>VLOOKUP(Table_2[[#This Row],[Eaternity Product ID]],'supply-data_2023-05'!E:I,3,FALSE)</f>
        <v>0.60933035199251939</v>
      </c>
      <c r="H190" s="12">
        <f>VLOOKUP(Table_2[[#This Row],[Eaternity Product ID]],'supply-data_2023-05'!E:I,5,FALSE)</f>
        <v>9294.6233034369889</v>
      </c>
      <c r="I190" s="12" t="s">
        <v>316</v>
      </c>
      <c r="J190" s="14" t="s">
        <v>11</v>
      </c>
    </row>
    <row r="191" spans="1:10" ht="15.75" customHeight="1">
      <c r="A191" s="12">
        <v>190</v>
      </c>
      <c r="B191" s="12">
        <v>2023</v>
      </c>
      <c r="C191" s="12">
        <v>5</v>
      </c>
      <c r="D191" s="12" t="s">
        <v>38</v>
      </c>
      <c r="E191" s="12">
        <v>1242</v>
      </c>
      <c r="F191" s="12" t="s">
        <v>706</v>
      </c>
      <c r="G191" s="12">
        <f>VLOOKUP(Table_2[[#This Row],[Eaternity Product ID]],'supply-data_2023-05'!E:I,3,FALSE)</f>
        <v>9.6222603055216765E-2</v>
      </c>
      <c r="H191" s="12">
        <f>VLOOKUP(Table_2[[#This Row],[Eaternity Product ID]],'supply-data_2023-05'!E:I,5,FALSE)</f>
        <v>2762.5509337152735</v>
      </c>
      <c r="I191" s="12" t="s">
        <v>121</v>
      </c>
      <c r="J191" s="14" t="s">
        <v>12</v>
      </c>
    </row>
    <row r="192" spans="1:10" ht="15.75" customHeight="1">
      <c r="A192" s="12">
        <v>191</v>
      </c>
      <c r="B192" s="12">
        <v>2023</v>
      </c>
      <c r="C192" s="12">
        <v>5</v>
      </c>
      <c r="D192" s="12" t="s">
        <v>38</v>
      </c>
      <c r="E192" s="12">
        <v>700</v>
      </c>
      <c r="F192" s="12" t="s">
        <v>707</v>
      </c>
      <c r="G192" s="12">
        <f>VLOOKUP(Table_2[[#This Row],[Eaternity Product ID]],'supply-data_2023-05'!E:I,3,FALSE)</f>
        <v>32.029367124456499</v>
      </c>
      <c r="H192" s="12">
        <f>VLOOKUP(Table_2[[#This Row],[Eaternity Product ID]],'supply-data_2023-05'!E:I,5,FALSE)</f>
        <v>787920.12261395087</v>
      </c>
      <c r="I192" s="12" t="s">
        <v>121</v>
      </c>
      <c r="J192" s="14" t="s">
        <v>12</v>
      </c>
    </row>
    <row r="193" spans="1:10" ht="15.75" customHeight="1">
      <c r="A193" s="12">
        <v>192</v>
      </c>
      <c r="B193" s="12">
        <v>2023</v>
      </c>
      <c r="C193" s="12">
        <v>5</v>
      </c>
      <c r="D193" s="12" t="s">
        <v>38</v>
      </c>
      <c r="E193" s="12">
        <v>703</v>
      </c>
      <c r="F193" s="12" t="s">
        <v>708</v>
      </c>
      <c r="G193" s="12">
        <f>VLOOKUP(Table_2[[#This Row],[Eaternity Product ID]],'supply-data_2023-05'!E:I,3,FALSE)</f>
        <v>16.724693764457694</v>
      </c>
      <c r="H193" s="12">
        <f>VLOOKUP(Table_2[[#This Row],[Eaternity Product ID]],'supply-data_2023-05'!E:I,5,FALSE)</f>
        <v>416440.24619233084</v>
      </c>
      <c r="I193" s="12" t="s">
        <v>121</v>
      </c>
      <c r="J193" s="14" t="s">
        <v>12</v>
      </c>
    </row>
    <row r="194" spans="1:10" ht="15.75" customHeight="1">
      <c r="A194" s="12">
        <v>193</v>
      </c>
      <c r="B194" s="12">
        <v>2023</v>
      </c>
      <c r="C194" s="12">
        <v>5</v>
      </c>
      <c r="D194" s="12" t="s">
        <v>38</v>
      </c>
      <c r="E194" s="12">
        <v>704</v>
      </c>
      <c r="F194" s="12" t="s">
        <v>709</v>
      </c>
      <c r="G194" s="12">
        <f>VLOOKUP(Table_2[[#This Row],[Eaternity Product ID]],'supply-data_2023-05'!E:I,3,FALSE)</f>
        <v>6.2228291460792979</v>
      </c>
      <c r="H194" s="12">
        <f>VLOOKUP(Table_2[[#This Row],[Eaternity Product ID]],'supply-data_2023-05'!E:I,5,FALSE)</f>
        <v>190415.30027401965</v>
      </c>
      <c r="I194" s="12" t="s">
        <v>121</v>
      </c>
      <c r="J194" s="14" t="s">
        <v>12</v>
      </c>
    </row>
    <row r="195" spans="1:10" ht="15.75" customHeight="1">
      <c r="A195" s="12">
        <v>194</v>
      </c>
      <c r="B195" s="12">
        <v>2023</v>
      </c>
      <c r="C195" s="12">
        <v>5</v>
      </c>
      <c r="D195" s="12" t="s">
        <v>38</v>
      </c>
      <c r="E195" s="12">
        <v>706</v>
      </c>
      <c r="F195" s="12" t="s">
        <v>152</v>
      </c>
      <c r="G195" s="12">
        <f>VLOOKUP(Table_2[[#This Row],[Eaternity Product ID]],'supply-data_2023-05'!E:I,3,FALSE)</f>
        <v>3.217555888622416</v>
      </c>
      <c r="H195" s="12">
        <f>VLOOKUP(Table_2[[#This Row],[Eaternity Product ID]],'supply-data_2023-05'!E:I,5,FALSE)</f>
        <v>76247.348346277795</v>
      </c>
      <c r="I195" s="12" t="s">
        <v>121</v>
      </c>
      <c r="J195" s="14" t="s">
        <v>12</v>
      </c>
    </row>
    <row r="196" spans="1:10" ht="15.75" customHeight="1">
      <c r="A196" s="12">
        <v>195</v>
      </c>
      <c r="B196" s="12">
        <v>2023</v>
      </c>
      <c r="C196" s="12">
        <v>5</v>
      </c>
      <c r="D196" s="12" t="s">
        <v>38</v>
      </c>
      <c r="E196" s="12">
        <v>707</v>
      </c>
      <c r="F196" s="12" t="s">
        <v>153</v>
      </c>
      <c r="G196" s="12">
        <f>VLOOKUP(Table_2[[#This Row],[Eaternity Product ID]],'supply-data_2023-05'!E:I,3,FALSE)</f>
        <v>25.073459854097202</v>
      </c>
      <c r="H196" s="12">
        <f>VLOOKUP(Table_2[[#This Row],[Eaternity Product ID]],'supply-data_2023-05'!E:I,5,FALSE)</f>
        <v>616804.41474798461</v>
      </c>
      <c r="I196" s="12" t="s">
        <v>121</v>
      </c>
      <c r="J196" s="14" t="s">
        <v>12</v>
      </c>
    </row>
    <row r="197" spans="1:10" ht="15.75" customHeight="1">
      <c r="A197" s="12">
        <v>196</v>
      </c>
      <c r="B197" s="12">
        <v>2023</v>
      </c>
      <c r="C197" s="12">
        <v>5</v>
      </c>
      <c r="D197" s="12" t="s">
        <v>38</v>
      </c>
      <c r="E197" s="12">
        <v>708</v>
      </c>
      <c r="F197" s="12" t="s">
        <v>710</v>
      </c>
      <c r="G197" s="12">
        <f>VLOOKUP(Table_2[[#This Row],[Eaternity Product ID]],'supply-data_2023-05'!E:I,3,FALSE)</f>
        <v>8.220763250078285</v>
      </c>
      <c r="H197" s="12">
        <f>VLOOKUP(Table_2[[#This Row],[Eaternity Product ID]],'supply-data_2023-05'!E:I,5,FALSE)</f>
        <v>205519.08125195713</v>
      </c>
      <c r="I197" s="12" t="s">
        <v>121</v>
      </c>
      <c r="J197" s="14" t="s">
        <v>12</v>
      </c>
    </row>
    <row r="198" spans="1:10" ht="15.75" customHeight="1">
      <c r="A198" s="12">
        <v>197</v>
      </c>
      <c r="B198" s="12">
        <v>2023</v>
      </c>
      <c r="C198" s="12">
        <v>5</v>
      </c>
      <c r="D198" s="12" t="s">
        <v>38</v>
      </c>
      <c r="E198" s="12">
        <v>709</v>
      </c>
      <c r="F198" s="12" t="s">
        <v>157</v>
      </c>
      <c r="G198" s="12">
        <f>VLOOKUP(Table_2[[#This Row],[Eaternity Product ID]],'supply-data_2023-05'!E:I,3,FALSE)</f>
        <v>13.984686015046844</v>
      </c>
      <c r="H198" s="12">
        <f>VLOOKUP(Table_2[[#This Row],[Eaternity Product ID]],'supply-data_2023-05'!E:I,5,FALSE)</f>
        <v>339011.94547846692</v>
      </c>
      <c r="I198" s="12" t="s">
        <v>121</v>
      </c>
      <c r="J198" s="14" t="s">
        <v>12</v>
      </c>
    </row>
    <row r="199" spans="1:10" ht="15.75" customHeight="1">
      <c r="A199" s="12">
        <v>198</v>
      </c>
      <c r="B199" s="12">
        <v>2023</v>
      </c>
      <c r="C199" s="12">
        <v>5</v>
      </c>
      <c r="D199" s="12" t="s">
        <v>38</v>
      </c>
      <c r="E199" s="12">
        <v>711</v>
      </c>
      <c r="F199" s="12" t="s">
        <v>170</v>
      </c>
      <c r="G199" s="12">
        <f>VLOOKUP(Table_2[[#This Row],[Eaternity Product ID]],'supply-data_2023-05'!E:I,3,FALSE)</f>
        <v>55.321809683951116</v>
      </c>
      <c r="H199" s="12">
        <f>VLOOKUP(Table_2[[#This Row],[Eaternity Product ID]],'supply-data_2023-05'!E:I,5,FALSE)</f>
        <v>1432831.2921784944</v>
      </c>
      <c r="I199" s="12" t="s">
        <v>121</v>
      </c>
      <c r="J199" s="14" t="s">
        <v>12</v>
      </c>
    </row>
    <row r="200" spans="1:10" ht="15.75" customHeight="1">
      <c r="A200" s="12">
        <v>199</v>
      </c>
      <c r="B200" s="12">
        <v>2023</v>
      </c>
      <c r="C200" s="12">
        <v>5</v>
      </c>
      <c r="D200" s="12" t="s">
        <v>38</v>
      </c>
      <c r="E200" s="12">
        <v>712</v>
      </c>
      <c r="F200" s="12" t="s">
        <v>172</v>
      </c>
      <c r="G200" s="12">
        <f>VLOOKUP(Table_2[[#This Row],[Eaternity Product ID]],'supply-data_2023-05'!E:I,3,FALSE)</f>
        <v>48.667469038953797</v>
      </c>
      <c r="H200" s="12">
        <f>VLOOKUP(Table_2[[#This Row],[Eaternity Product ID]],'supply-data_2023-05'!E:I,5,FALSE)</f>
        <v>1187488.4003970637</v>
      </c>
      <c r="I200" s="12" t="s">
        <v>121</v>
      </c>
      <c r="J200" s="14" t="s">
        <v>12</v>
      </c>
    </row>
    <row r="201" spans="1:10" ht="15.75" customHeight="1">
      <c r="A201" s="12">
        <v>200</v>
      </c>
      <c r="B201" s="12">
        <v>2023</v>
      </c>
      <c r="C201" s="12">
        <v>5</v>
      </c>
      <c r="D201" s="12" t="s">
        <v>38</v>
      </c>
      <c r="E201" s="12">
        <v>713</v>
      </c>
      <c r="F201" s="12" t="s">
        <v>711</v>
      </c>
      <c r="G201" s="12">
        <f>VLOOKUP(Table_2[[#This Row],[Eaternity Product ID]],'supply-data_2023-05'!E:I,3,FALSE)</f>
        <v>12.062692025284502</v>
      </c>
      <c r="H201" s="12">
        <f>VLOOKUP(Table_2[[#This Row],[Eaternity Product ID]],'supply-data_2023-05'!E:I,5,FALSE)</f>
        <v>319665.10556748352</v>
      </c>
      <c r="I201" s="12" t="s">
        <v>121</v>
      </c>
      <c r="J201" s="14" t="s">
        <v>12</v>
      </c>
    </row>
    <row r="202" spans="1:10" ht="15.75" customHeight="1">
      <c r="A202" s="12">
        <v>201</v>
      </c>
      <c r="B202" s="12">
        <v>2023</v>
      </c>
      <c r="C202" s="12">
        <v>5</v>
      </c>
      <c r="D202" s="12" t="s">
        <v>38</v>
      </c>
      <c r="E202" s="12">
        <v>714</v>
      </c>
      <c r="F202" s="12" t="s">
        <v>176</v>
      </c>
      <c r="G202" s="12">
        <f>VLOOKUP(Table_2[[#This Row],[Eaternity Product ID]],'supply-data_2023-05'!E:I,3,FALSE)</f>
        <v>9.9313467405373199</v>
      </c>
      <c r="H202" s="12">
        <f>VLOOKUP(Table_2[[#This Row],[Eaternity Product ID]],'supply-data_2023-05'!E:I,5,FALSE)</f>
        <v>83125.372218297372</v>
      </c>
      <c r="I202" s="12" t="s">
        <v>121</v>
      </c>
      <c r="J202" s="14" t="s">
        <v>12</v>
      </c>
    </row>
    <row r="203" spans="1:10" ht="15.75" customHeight="1">
      <c r="A203" s="12">
        <v>202</v>
      </c>
      <c r="B203" s="12">
        <v>2023</v>
      </c>
      <c r="C203" s="12">
        <v>5</v>
      </c>
      <c r="D203" s="12" t="s">
        <v>38</v>
      </c>
      <c r="E203" s="12">
        <v>2159</v>
      </c>
      <c r="F203" s="12" t="s">
        <v>233</v>
      </c>
      <c r="G203" s="12">
        <f>VLOOKUP(Table_2[[#This Row],[Eaternity Product ID]],'supply-data_2023-05'!E:I,3,FALSE)</f>
        <v>1.570563171594782E-2</v>
      </c>
      <c r="H203" s="12">
        <f>VLOOKUP(Table_2[[#This Row],[Eaternity Product ID]],'supply-data_2023-05'!E:I,5,FALSE)</f>
        <v>381.49091621120931</v>
      </c>
      <c r="I203" s="12" t="s">
        <v>121</v>
      </c>
      <c r="J203" s="14" t="s">
        <v>12</v>
      </c>
    </row>
    <row r="204" spans="1:10" ht="15.75" customHeight="1">
      <c r="A204" s="12">
        <v>203</v>
      </c>
      <c r="B204" s="12">
        <v>2023</v>
      </c>
      <c r="C204" s="12">
        <v>5</v>
      </c>
      <c r="D204" s="12" t="s">
        <v>793</v>
      </c>
      <c r="E204" s="12">
        <v>1953</v>
      </c>
      <c r="F204" s="12" t="s">
        <v>451</v>
      </c>
      <c r="G204" s="12">
        <f>VLOOKUP(Table_2[[#This Row],[Eaternity Product ID]],'supply-data_2023-05'!E:I,3,FALSE)</f>
        <v>2.5036242016520497E-2</v>
      </c>
      <c r="H204" s="12">
        <f>VLOOKUP(Table_2[[#This Row],[Eaternity Product ID]],'supply-data_2023-05'!E:I,5,FALSE)</f>
        <v>664.78733426466874</v>
      </c>
      <c r="I204" s="12" t="s">
        <v>121</v>
      </c>
      <c r="J204" s="14" t="s">
        <v>12</v>
      </c>
    </row>
    <row r="205" spans="1:10" ht="15.75" customHeight="1">
      <c r="A205" s="12">
        <v>204</v>
      </c>
      <c r="B205" s="12">
        <v>2023</v>
      </c>
      <c r="C205" s="12">
        <v>5</v>
      </c>
      <c r="D205" s="12" t="s">
        <v>793</v>
      </c>
      <c r="E205" s="12">
        <v>1983</v>
      </c>
      <c r="F205" s="12" t="s">
        <v>513</v>
      </c>
      <c r="G205" s="12">
        <f>VLOOKUP(Table_2[[#This Row],[Eaternity Product ID]],'supply-data_2023-05'!E:I,3,FALSE)</f>
        <v>7.5673970686414649E-3</v>
      </c>
      <c r="H205" s="12">
        <f>VLOOKUP(Table_2[[#This Row],[Eaternity Product ID]],'supply-data_2023-05'!E:I,5,FALSE)</f>
        <v>105.17090162579956</v>
      </c>
      <c r="I205" s="12" t="s">
        <v>121</v>
      </c>
      <c r="J205" s="14" t="s">
        <v>12</v>
      </c>
    </row>
    <row r="206" spans="1:10" ht="15.75" customHeight="1">
      <c r="A206" s="12">
        <v>205</v>
      </c>
      <c r="B206" s="12">
        <v>2023</v>
      </c>
      <c r="C206" s="12">
        <v>5</v>
      </c>
      <c r="D206" s="12" t="s">
        <v>793</v>
      </c>
      <c r="E206" s="12">
        <v>1982</v>
      </c>
      <c r="F206" s="12" t="s">
        <v>514</v>
      </c>
      <c r="G206" s="12">
        <f>VLOOKUP(Table_2[[#This Row],[Eaternity Product ID]],'supply-data_2023-05'!E:I,3,FALSE)</f>
        <v>67.119545476852807</v>
      </c>
      <c r="H206" s="12">
        <f>VLOOKUP(Table_2[[#This Row],[Eaternity Product ID]],'supply-data_2023-05'!E:I,5,FALSE)</f>
        <v>909469.84121135552</v>
      </c>
      <c r="I206" s="12" t="s">
        <v>121</v>
      </c>
      <c r="J206" s="14" t="s">
        <v>12</v>
      </c>
    </row>
    <row r="207" spans="1:10" ht="15.75" customHeight="1">
      <c r="A207" s="12">
        <v>206</v>
      </c>
      <c r="B207" s="12">
        <v>2023</v>
      </c>
      <c r="C207" s="12">
        <v>5</v>
      </c>
      <c r="D207" s="12" t="s">
        <v>793</v>
      </c>
      <c r="E207" s="12">
        <v>1757</v>
      </c>
      <c r="F207" s="12" t="s">
        <v>549</v>
      </c>
      <c r="G207" s="12">
        <f>VLOOKUP(Table_2[[#This Row],[Eaternity Product ID]],'supply-data_2023-05'!E:I,3,FALSE)</f>
        <v>0.3249100301899091</v>
      </c>
      <c r="H207" s="12">
        <f>VLOOKUP(Table_2[[#This Row],[Eaternity Product ID]],'supply-data_2023-05'!E:I,5,FALSE)</f>
        <v>10712.283695361302</v>
      </c>
      <c r="I207" s="12" t="s">
        <v>121</v>
      </c>
      <c r="J207" s="14" t="s">
        <v>12</v>
      </c>
    </row>
    <row r="208" spans="1:10" ht="15.75" customHeight="1">
      <c r="A208" s="12">
        <v>207</v>
      </c>
      <c r="B208" s="12">
        <v>2023</v>
      </c>
      <c r="C208" s="12">
        <v>5</v>
      </c>
      <c r="D208" s="12" t="s">
        <v>793</v>
      </c>
      <c r="E208" s="12">
        <v>1891</v>
      </c>
      <c r="F208" s="12" t="s">
        <v>551</v>
      </c>
      <c r="G208" s="12">
        <f>VLOOKUP(Table_2[[#This Row],[Eaternity Product ID]],'supply-data_2023-05'!E:I,3,FALSE)</f>
        <v>4.592232555208267</v>
      </c>
      <c r="H208" s="12">
        <f>VLOOKUP(Table_2[[#This Row],[Eaternity Product ID]],'supply-data_2023-05'!E:I,5,FALSE)</f>
        <v>93406.010172936163</v>
      </c>
      <c r="I208" s="12" t="s">
        <v>121</v>
      </c>
      <c r="J208" s="14" t="s">
        <v>12</v>
      </c>
    </row>
    <row r="209" spans="1:10" ht="15.75" customHeight="1">
      <c r="A209" s="12">
        <v>208</v>
      </c>
      <c r="B209" s="12">
        <v>2023</v>
      </c>
      <c r="C209" s="12">
        <v>5</v>
      </c>
      <c r="D209" s="12" t="s">
        <v>793</v>
      </c>
      <c r="E209" s="12">
        <v>1890</v>
      </c>
      <c r="F209" s="12" t="s">
        <v>552</v>
      </c>
      <c r="G209" s="12">
        <f>VLOOKUP(Table_2[[#This Row],[Eaternity Product ID]],'supply-data_2023-05'!E:I,3,FALSE)</f>
        <v>3.0285030827541837</v>
      </c>
      <c r="H209" s="12">
        <f>VLOOKUP(Table_2[[#This Row],[Eaternity Product ID]],'supply-data_2023-05'!E:I,5,FALSE)</f>
        <v>57878.425665394854</v>
      </c>
      <c r="I209" s="12" t="s">
        <v>121</v>
      </c>
      <c r="J209" s="14" t="s">
        <v>12</v>
      </c>
    </row>
    <row r="210" spans="1:10" ht="15.75" customHeight="1">
      <c r="A210" s="12">
        <v>209</v>
      </c>
      <c r="B210" s="12">
        <v>2023</v>
      </c>
      <c r="C210" s="12">
        <v>5</v>
      </c>
      <c r="D210" s="12" t="s">
        <v>793</v>
      </c>
      <c r="E210" s="12">
        <v>1887</v>
      </c>
      <c r="F210" s="12" t="s">
        <v>555</v>
      </c>
      <c r="G210" s="12">
        <f>VLOOKUP(Table_2[[#This Row],[Eaternity Product ID]],'supply-data_2023-05'!E:I,3,FALSE)</f>
        <v>15.785965944371899</v>
      </c>
      <c r="H210" s="12">
        <f>VLOOKUP(Table_2[[#This Row],[Eaternity Product ID]],'supply-data_2023-05'!E:I,5,FALSE)</f>
        <v>307829.42833185219</v>
      </c>
      <c r="I210" s="12" t="s">
        <v>121</v>
      </c>
      <c r="J210" s="14" t="s">
        <v>12</v>
      </c>
    </row>
    <row r="211" spans="1:10" ht="15.75" customHeight="1">
      <c r="A211" s="12">
        <v>210</v>
      </c>
      <c r="B211" s="12">
        <v>2023</v>
      </c>
      <c r="C211" s="12">
        <v>5</v>
      </c>
      <c r="D211" s="12" t="s">
        <v>793</v>
      </c>
      <c r="E211" s="12">
        <v>809</v>
      </c>
      <c r="F211" s="12" t="s">
        <v>118</v>
      </c>
      <c r="G211" s="12">
        <f>VLOOKUP(Table_2[[#This Row],[Eaternity Product ID]],'supply-data_2023-05'!E:I,3,FALSE)</f>
        <v>96.678399970707318</v>
      </c>
      <c r="H211" s="12">
        <f>VLOOKUP(Table_2[[#This Row],[Eaternity Product ID]],'supply-data_2023-05'!E:I,5,FALSE)</f>
        <v>677715.67744452227</v>
      </c>
      <c r="I211" s="12" t="s">
        <v>119</v>
      </c>
      <c r="J211" s="14" t="s">
        <v>8</v>
      </c>
    </row>
    <row r="212" spans="1:10" ht="15.75" customHeight="1">
      <c r="A212" s="12">
        <v>211</v>
      </c>
      <c r="B212" s="12">
        <v>2023</v>
      </c>
      <c r="C212" s="12">
        <v>5</v>
      </c>
      <c r="D212" s="12" t="s">
        <v>793</v>
      </c>
      <c r="E212" s="12">
        <v>1723</v>
      </c>
      <c r="F212" s="12" t="s">
        <v>466</v>
      </c>
      <c r="G212" s="12">
        <f>VLOOKUP(Table_2[[#This Row],[Eaternity Product ID]],'supply-data_2023-05'!E:I,3,FALSE)</f>
        <v>4551.0509919917313</v>
      </c>
      <c r="H212" s="12">
        <f>VLOOKUP(Table_2[[#This Row],[Eaternity Product ID]],'supply-data_2023-05'!E:I,5,FALSE)</f>
        <v>20206664.82754834</v>
      </c>
      <c r="I212" s="12" t="s">
        <v>119</v>
      </c>
      <c r="J212" s="14" t="s">
        <v>8</v>
      </c>
    </row>
    <row r="213" spans="1:10" ht="15.75" customHeight="1">
      <c r="A213" s="12">
        <v>212</v>
      </c>
      <c r="B213" s="12">
        <v>2023</v>
      </c>
      <c r="C213" s="12">
        <v>5</v>
      </c>
      <c r="D213" s="12" t="s">
        <v>793</v>
      </c>
      <c r="E213" s="12">
        <v>1721</v>
      </c>
      <c r="F213" s="12" t="s">
        <v>467</v>
      </c>
      <c r="G213" s="12">
        <f>VLOOKUP(Table_2[[#This Row],[Eaternity Product ID]],'supply-data_2023-05'!E:I,3,FALSE)</f>
        <v>31.628485242078554</v>
      </c>
      <c r="H213" s="12">
        <f>VLOOKUP(Table_2[[#This Row],[Eaternity Product ID]],'supply-data_2023-05'!E:I,5,FALSE)</f>
        <v>221715.36879784398</v>
      </c>
      <c r="I213" s="12" t="s">
        <v>119</v>
      </c>
      <c r="J213" s="14" t="s">
        <v>8</v>
      </c>
    </row>
    <row r="214" spans="1:10" ht="15.75" customHeight="1">
      <c r="A214" s="12">
        <v>213</v>
      </c>
      <c r="B214" s="12">
        <v>2023</v>
      </c>
      <c r="C214" s="12">
        <v>5</v>
      </c>
      <c r="D214" s="12" t="s">
        <v>793</v>
      </c>
      <c r="E214" s="12">
        <v>1725</v>
      </c>
      <c r="F214" s="12" t="s">
        <v>712</v>
      </c>
      <c r="G214" s="12">
        <f>VLOOKUP(Table_2[[#This Row],[Eaternity Product ID]],'supply-data_2023-05'!E:I,3,FALSE)</f>
        <v>123.81387637675029</v>
      </c>
      <c r="H214" s="12">
        <f>VLOOKUP(Table_2[[#This Row],[Eaternity Product ID]],'supply-data_2023-05'!E:I,5,FALSE)</f>
        <v>966986.37450241973</v>
      </c>
      <c r="I214" s="12" t="s">
        <v>119</v>
      </c>
      <c r="J214" s="14" t="s">
        <v>8</v>
      </c>
    </row>
    <row r="215" spans="1:10" ht="15.75" customHeight="1">
      <c r="A215" s="12">
        <v>214</v>
      </c>
      <c r="B215" s="12">
        <v>2023</v>
      </c>
      <c r="C215" s="12">
        <v>5</v>
      </c>
      <c r="D215" s="12" t="s">
        <v>793</v>
      </c>
      <c r="E215" s="12">
        <v>1724</v>
      </c>
      <c r="F215" s="12" t="s">
        <v>486</v>
      </c>
      <c r="G215" s="12">
        <f>VLOOKUP(Table_2[[#This Row],[Eaternity Product ID]],'supply-data_2023-05'!E:I,3,FALSE)</f>
        <v>799.2920074768524</v>
      </c>
      <c r="H215" s="12">
        <f>VLOOKUP(Table_2[[#This Row],[Eaternity Product ID]],'supply-data_2023-05'!E:I,5,FALSE)</f>
        <v>6114583.8571979208</v>
      </c>
      <c r="I215" s="12" t="s">
        <v>119</v>
      </c>
      <c r="J215" s="14" t="s">
        <v>8</v>
      </c>
    </row>
    <row r="216" spans="1:10" ht="15.75" customHeight="1">
      <c r="A216" s="12">
        <v>215</v>
      </c>
      <c r="B216" s="12">
        <v>2023</v>
      </c>
      <c r="C216" s="12">
        <v>5</v>
      </c>
      <c r="D216" s="12" t="s">
        <v>793</v>
      </c>
      <c r="E216" s="12">
        <v>1864</v>
      </c>
      <c r="F216" s="12" t="s">
        <v>510</v>
      </c>
      <c r="G216" s="12">
        <f>VLOOKUP(Table_2[[#This Row],[Eaternity Product ID]],'supply-data_2023-05'!E:I,3,FALSE)</f>
        <v>2209.3894162642118</v>
      </c>
      <c r="H216" s="12">
        <f>VLOOKUP(Table_2[[#This Row],[Eaternity Product ID]],'supply-data_2023-05'!E:I,5,FALSE)</f>
        <v>10074816.245128483</v>
      </c>
      <c r="I216" s="12" t="s">
        <v>119</v>
      </c>
      <c r="J216" s="14" t="s">
        <v>8</v>
      </c>
    </row>
    <row r="217" spans="1:10" ht="15.75" customHeight="1">
      <c r="A217" s="12">
        <v>216</v>
      </c>
      <c r="B217" s="12">
        <v>2023</v>
      </c>
      <c r="C217" s="12">
        <v>5</v>
      </c>
      <c r="D217" s="12" t="s">
        <v>793</v>
      </c>
      <c r="E217" s="12">
        <v>803</v>
      </c>
      <c r="F217" s="12" t="s">
        <v>108</v>
      </c>
      <c r="G217" s="12">
        <f>VLOOKUP(Table_2[[#This Row],[Eaternity Product ID]],'supply-data_2023-05'!E:I,3,FALSE)</f>
        <v>110.07232404347067</v>
      </c>
      <c r="H217" s="12">
        <f>VLOOKUP(Table_2[[#This Row],[Eaternity Product ID]],'supply-data_2023-05'!E:I,5,FALSE)</f>
        <v>1002756.7988905212</v>
      </c>
      <c r="I217" s="12" t="s">
        <v>109</v>
      </c>
      <c r="J217" s="14" t="s">
        <v>7</v>
      </c>
    </row>
    <row r="218" spans="1:10" ht="15.75" customHeight="1">
      <c r="A218" s="12">
        <v>217</v>
      </c>
      <c r="B218" s="12">
        <v>2023</v>
      </c>
      <c r="C218" s="12">
        <v>5</v>
      </c>
      <c r="D218" s="12" t="s">
        <v>793</v>
      </c>
      <c r="E218" s="12">
        <v>807</v>
      </c>
      <c r="F218" s="12" t="s">
        <v>115</v>
      </c>
      <c r="G218" s="12">
        <f>VLOOKUP(Table_2[[#This Row],[Eaternity Product ID]],'supply-data_2023-05'!E:I,3,FALSE)</f>
        <v>1192.1597407426989</v>
      </c>
      <c r="H218" s="12">
        <f>VLOOKUP(Table_2[[#This Row],[Eaternity Product ID]],'supply-data_2023-05'!E:I,5,FALSE)</f>
        <v>7904020.0015106462</v>
      </c>
      <c r="I218" s="12" t="s">
        <v>109</v>
      </c>
      <c r="J218" s="14" t="s">
        <v>7</v>
      </c>
    </row>
    <row r="219" spans="1:10" ht="15.75" customHeight="1">
      <c r="A219" s="12">
        <v>218</v>
      </c>
      <c r="B219" s="12">
        <v>2023</v>
      </c>
      <c r="C219" s="12">
        <v>5</v>
      </c>
      <c r="D219" s="12" t="s">
        <v>793</v>
      </c>
      <c r="E219" s="12">
        <v>1701</v>
      </c>
      <c r="F219" s="12" t="s">
        <v>425</v>
      </c>
      <c r="G219" s="12">
        <f>VLOOKUP(Table_2[[#This Row],[Eaternity Product ID]],'supply-data_2023-05'!E:I,3,FALSE)</f>
        <v>283.04806916418164</v>
      </c>
      <c r="H219" s="12">
        <f>VLOOKUP(Table_2[[#This Row],[Eaternity Product ID]],'supply-data_2023-05'!E:I,5,FALSE)</f>
        <v>2148334.8449561386</v>
      </c>
      <c r="I219" s="12" t="s">
        <v>109</v>
      </c>
      <c r="J219" s="14" t="s">
        <v>7</v>
      </c>
    </row>
    <row r="220" spans="1:10" ht="15.75" customHeight="1">
      <c r="A220" s="12">
        <v>219</v>
      </c>
      <c r="B220" s="12">
        <v>2023</v>
      </c>
      <c r="C220" s="12">
        <v>5</v>
      </c>
      <c r="D220" s="12" t="s">
        <v>793</v>
      </c>
      <c r="E220" s="12">
        <v>1704</v>
      </c>
      <c r="F220" s="12" t="s">
        <v>438</v>
      </c>
      <c r="G220" s="12">
        <f>VLOOKUP(Table_2[[#This Row],[Eaternity Product ID]],'supply-data_2023-05'!E:I,3,FALSE)</f>
        <v>144.29321315104409</v>
      </c>
      <c r="H220" s="12">
        <f>VLOOKUP(Table_2[[#This Row],[Eaternity Product ID]],'supply-data_2023-05'!E:I,5,FALSE)</f>
        <v>810927.85790886777</v>
      </c>
      <c r="I220" s="12" t="s">
        <v>109</v>
      </c>
      <c r="J220" s="14" t="s">
        <v>7</v>
      </c>
    </row>
    <row r="221" spans="1:10" ht="15.75" customHeight="1">
      <c r="A221" s="12">
        <v>220</v>
      </c>
      <c r="B221" s="12">
        <v>2023</v>
      </c>
      <c r="C221" s="12">
        <v>5</v>
      </c>
      <c r="D221" s="12" t="s">
        <v>793</v>
      </c>
      <c r="E221" s="12">
        <v>1854</v>
      </c>
      <c r="F221" s="12" t="s">
        <v>490</v>
      </c>
      <c r="G221" s="12">
        <f>VLOOKUP(Table_2[[#This Row],[Eaternity Product ID]],'supply-data_2023-05'!E:I,3,FALSE)</f>
        <v>328.54794578389459</v>
      </c>
      <c r="H221" s="12">
        <f>VLOOKUP(Table_2[[#This Row],[Eaternity Product ID]],'supply-data_2023-05'!E:I,5,FALSE)</f>
        <v>3438909.8443923653</v>
      </c>
      <c r="I221" s="12" t="s">
        <v>109</v>
      </c>
      <c r="J221" s="14" t="s">
        <v>7</v>
      </c>
    </row>
    <row r="222" spans="1:10" ht="15.75" customHeight="1">
      <c r="A222" s="12">
        <v>221</v>
      </c>
      <c r="B222" s="12">
        <v>2023</v>
      </c>
      <c r="C222" s="12">
        <v>5</v>
      </c>
      <c r="D222" s="12" t="s">
        <v>793</v>
      </c>
      <c r="E222" s="12">
        <v>1788</v>
      </c>
      <c r="F222" s="12" t="s">
        <v>602</v>
      </c>
      <c r="G222" s="12">
        <f>VLOOKUP(Table_2[[#This Row],[Eaternity Product ID]],'supply-data_2023-05'!E:I,3,FALSE)</f>
        <v>1.0367307922034255</v>
      </c>
      <c r="H222" s="12">
        <f>VLOOKUP(Table_2[[#This Row],[Eaternity Product ID]],'supply-data_2023-05'!E:I,5,FALSE)</f>
        <v>5679.5670299990052</v>
      </c>
      <c r="I222" s="12" t="s">
        <v>109</v>
      </c>
      <c r="J222" s="14" t="s">
        <v>7</v>
      </c>
    </row>
    <row r="223" spans="1:10" ht="15.75" customHeight="1">
      <c r="A223" s="12">
        <v>222</v>
      </c>
      <c r="B223" s="12">
        <v>2023</v>
      </c>
      <c r="C223" s="12">
        <v>5</v>
      </c>
      <c r="D223" s="12" t="s">
        <v>793</v>
      </c>
      <c r="E223" s="12">
        <v>1699</v>
      </c>
      <c r="F223" s="12" t="s">
        <v>713</v>
      </c>
      <c r="G223" s="12">
        <f>VLOOKUP(Table_2[[#This Row],[Eaternity Product ID]],'supply-data_2023-05'!E:I,3,FALSE)</f>
        <v>159.19018134193718</v>
      </c>
      <c r="H223" s="12">
        <f>VLOOKUP(Table_2[[#This Row],[Eaternity Product ID]],'supply-data_2023-05'!E:I,5,FALSE)</f>
        <v>920119.85354330705</v>
      </c>
      <c r="I223" s="12" t="s">
        <v>56</v>
      </c>
      <c r="J223" s="14" t="s">
        <v>7</v>
      </c>
    </row>
    <row r="224" spans="1:10" ht="15.75" customHeight="1">
      <c r="A224" s="12">
        <v>223</v>
      </c>
      <c r="B224" s="12">
        <v>2023</v>
      </c>
      <c r="C224" s="12">
        <v>5</v>
      </c>
      <c r="D224" s="12" t="s">
        <v>793</v>
      </c>
      <c r="E224" s="12">
        <v>1698</v>
      </c>
      <c r="F224" s="12" t="s">
        <v>59</v>
      </c>
      <c r="G224" s="12">
        <f>VLOOKUP(Table_2[[#This Row],[Eaternity Product ID]],'supply-data_2023-05'!E:I,3,FALSE)</f>
        <v>130.7511237348493</v>
      </c>
      <c r="H224" s="12">
        <f>VLOOKUP(Table_2[[#This Row],[Eaternity Product ID]],'supply-data_2023-05'!E:I,5,FALSE)</f>
        <v>1102231.1678591787</v>
      </c>
      <c r="I224" s="12" t="s">
        <v>56</v>
      </c>
      <c r="J224" s="14" t="s">
        <v>7</v>
      </c>
    </row>
    <row r="225" spans="1:10" ht="15.75" customHeight="1">
      <c r="A225" s="12">
        <v>224</v>
      </c>
      <c r="B225" s="12">
        <v>2023</v>
      </c>
      <c r="C225" s="12">
        <v>5</v>
      </c>
      <c r="D225" s="12" t="s">
        <v>793</v>
      </c>
      <c r="E225" s="12">
        <v>1697</v>
      </c>
      <c r="F225" s="12" t="s">
        <v>62</v>
      </c>
      <c r="G225" s="12">
        <f>VLOOKUP(Table_2[[#This Row],[Eaternity Product ID]],'supply-data_2023-05'!E:I,3,FALSE)</f>
        <v>471.92783882481763</v>
      </c>
      <c r="H225" s="12">
        <f>VLOOKUP(Table_2[[#This Row],[Eaternity Product ID]],'supply-data_2023-05'!E:I,5,FALSE)</f>
        <v>2727742.908407446</v>
      </c>
      <c r="I225" s="12" t="s">
        <v>56</v>
      </c>
      <c r="J225" s="14" t="s">
        <v>7</v>
      </c>
    </row>
    <row r="226" spans="1:10" ht="15.75" customHeight="1">
      <c r="A226" s="12">
        <v>225</v>
      </c>
      <c r="B226" s="12">
        <v>2023</v>
      </c>
      <c r="C226" s="12">
        <v>5</v>
      </c>
      <c r="D226" s="12" t="s">
        <v>793</v>
      </c>
      <c r="E226" s="12">
        <v>1695</v>
      </c>
      <c r="F226" s="12" t="s">
        <v>69</v>
      </c>
      <c r="G226" s="12">
        <f>VLOOKUP(Table_2[[#This Row],[Eaternity Product ID]],'supply-data_2023-05'!E:I,3,FALSE)</f>
        <v>571.31317534777588</v>
      </c>
      <c r="H226" s="12">
        <f>VLOOKUP(Table_2[[#This Row],[Eaternity Product ID]],'supply-data_2023-05'!E:I,5,FALSE)</f>
        <v>2919410.3260271349</v>
      </c>
      <c r="I226" s="12" t="s">
        <v>56</v>
      </c>
      <c r="J226" s="14" t="s">
        <v>7</v>
      </c>
    </row>
    <row r="227" spans="1:10" ht="15.75" customHeight="1">
      <c r="A227" s="12">
        <v>226</v>
      </c>
      <c r="B227" s="12">
        <v>2023</v>
      </c>
      <c r="C227" s="12">
        <v>5</v>
      </c>
      <c r="D227" s="12" t="s">
        <v>793</v>
      </c>
      <c r="E227" s="12">
        <v>1700</v>
      </c>
      <c r="F227" s="12" t="s">
        <v>428</v>
      </c>
      <c r="G227" s="12">
        <f>VLOOKUP(Table_2[[#This Row],[Eaternity Product ID]],'supply-data_2023-05'!E:I,3,FALSE)</f>
        <v>350.70719157878921</v>
      </c>
      <c r="H227" s="12">
        <f>VLOOKUP(Table_2[[#This Row],[Eaternity Product ID]],'supply-data_2023-05'!E:I,5,FALSE)</f>
        <v>2661866.101306404</v>
      </c>
      <c r="I227" s="12" t="s">
        <v>56</v>
      </c>
      <c r="J227" s="14" t="s">
        <v>7</v>
      </c>
    </row>
    <row r="228" spans="1:10" ht="15.75" customHeight="1">
      <c r="A228" s="12">
        <v>227</v>
      </c>
      <c r="B228" s="12">
        <v>2023</v>
      </c>
      <c r="C228" s="12">
        <v>5</v>
      </c>
      <c r="D228" s="12" t="s">
        <v>793</v>
      </c>
      <c r="E228" s="12">
        <v>1707</v>
      </c>
      <c r="F228" s="12" t="s">
        <v>714</v>
      </c>
      <c r="G228" s="12">
        <f>VLOOKUP(Table_2[[#This Row],[Eaternity Product ID]],'supply-data_2023-05'!E:I,3,FALSE)</f>
        <v>835.2114703981922</v>
      </c>
      <c r="H228" s="12">
        <f>VLOOKUP(Table_2[[#This Row],[Eaternity Product ID]],'supply-data_2023-05'!E:I,5,FALSE)</f>
        <v>4827522.7467780635</v>
      </c>
      <c r="I228" s="12" t="s">
        <v>56</v>
      </c>
      <c r="J228" s="14" t="s">
        <v>7</v>
      </c>
    </row>
    <row r="229" spans="1:10" ht="15.75" customHeight="1">
      <c r="A229" s="12">
        <v>228</v>
      </c>
      <c r="B229" s="12">
        <v>2023</v>
      </c>
      <c r="C229" s="12">
        <v>5</v>
      </c>
      <c r="D229" s="12" t="s">
        <v>793</v>
      </c>
      <c r="E229" s="12">
        <v>1633</v>
      </c>
      <c r="F229" s="12" t="s">
        <v>715</v>
      </c>
      <c r="G229" s="12">
        <f>VLOOKUP(Table_2[[#This Row],[Eaternity Product ID]],'supply-data_2023-05'!E:I,3,FALSE)</f>
        <v>23.219823139756148</v>
      </c>
      <c r="H229" s="12">
        <f>VLOOKUP(Table_2[[#This Row],[Eaternity Product ID]],'supply-data_2023-05'!E:I,5,FALSE)</f>
        <v>101470.62712073435</v>
      </c>
      <c r="I229" s="12" t="s">
        <v>529</v>
      </c>
      <c r="J229" s="14" t="s">
        <v>7</v>
      </c>
    </row>
    <row r="230" spans="1:10" ht="15.75" customHeight="1">
      <c r="A230" s="12">
        <v>229</v>
      </c>
      <c r="B230" s="12">
        <v>2023</v>
      </c>
      <c r="C230" s="12">
        <v>5</v>
      </c>
      <c r="D230" s="12" t="s">
        <v>793</v>
      </c>
      <c r="E230" s="12">
        <v>1638</v>
      </c>
      <c r="F230" s="12" t="s">
        <v>545</v>
      </c>
      <c r="G230" s="12">
        <f>VLOOKUP(Table_2[[#This Row],[Eaternity Product ID]],'supply-data_2023-05'!E:I,3,FALSE)</f>
        <v>6.3358438420188887E-2</v>
      </c>
      <c r="H230" s="12">
        <f>VLOOKUP(Table_2[[#This Row],[Eaternity Product ID]],'supply-data_2023-05'!E:I,5,FALSE)</f>
        <v>274.34203835941787</v>
      </c>
      <c r="I230" s="12" t="s">
        <v>529</v>
      </c>
      <c r="J230" s="14" t="s">
        <v>7</v>
      </c>
    </row>
    <row r="231" spans="1:10" ht="15.75" customHeight="1">
      <c r="A231" s="12">
        <v>230</v>
      </c>
      <c r="B231" s="12">
        <v>2023</v>
      </c>
      <c r="C231" s="12">
        <v>5</v>
      </c>
      <c r="D231" s="12" t="s">
        <v>793</v>
      </c>
      <c r="E231" s="12">
        <v>1645</v>
      </c>
      <c r="F231" s="12" t="s">
        <v>556</v>
      </c>
      <c r="G231" s="12">
        <f>VLOOKUP(Table_2[[#This Row],[Eaternity Product ID]],'supply-data_2023-05'!E:I,3,FALSE)</f>
        <v>638.28636619897338</v>
      </c>
      <c r="H231" s="12">
        <f>VLOOKUP(Table_2[[#This Row],[Eaternity Product ID]],'supply-data_2023-05'!E:I,5,FALSE)</f>
        <v>3146751.7853609384</v>
      </c>
      <c r="I231" s="12" t="s">
        <v>529</v>
      </c>
      <c r="J231" s="14" t="s">
        <v>7</v>
      </c>
    </row>
    <row r="232" spans="1:10" ht="15.75" customHeight="1">
      <c r="A232" s="12">
        <v>231</v>
      </c>
      <c r="B232" s="12">
        <v>2023</v>
      </c>
      <c r="C232" s="12">
        <v>5</v>
      </c>
      <c r="D232" s="12" t="s">
        <v>793</v>
      </c>
      <c r="E232" s="12">
        <v>1642</v>
      </c>
      <c r="F232" s="12" t="s">
        <v>564</v>
      </c>
      <c r="G232" s="12">
        <f>VLOOKUP(Table_2[[#This Row],[Eaternity Product ID]],'supply-data_2023-05'!E:I,3,FALSE)</f>
        <v>37.943500721146606</v>
      </c>
      <c r="H232" s="12">
        <f>VLOOKUP(Table_2[[#This Row],[Eaternity Product ID]],'supply-data_2023-05'!E:I,5,FALSE)</f>
        <v>212863.03904563247</v>
      </c>
      <c r="I232" s="12" t="s">
        <v>529</v>
      </c>
      <c r="J232" s="14" t="s">
        <v>7</v>
      </c>
    </row>
    <row r="233" spans="1:10" ht="15.75" customHeight="1">
      <c r="A233" s="12">
        <v>232</v>
      </c>
      <c r="B233" s="12">
        <v>2023</v>
      </c>
      <c r="C233" s="12">
        <v>5</v>
      </c>
      <c r="D233" s="12" t="s">
        <v>793</v>
      </c>
      <c r="E233" s="12">
        <v>1649</v>
      </c>
      <c r="F233" s="12" t="s">
        <v>570</v>
      </c>
      <c r="G233" s="12">
        <f>VLOOKUP(Table_2[[#This Row],[Eaternity Product ID]],'supply-data_2023-05'!E:I,3,FALSE)</f>
        <v>335.50743756975294</v>
      </c>
      <c r="H233" s="12">
        <f>VLOOKUP(Table_2[[#This Row],[Eaternity Product ID]],'supply-data_2023-05'!E:I,5,FALSE)</f>
        <v>1717798.1946197639</v>
      </c>
      <c r="I233" s="12" t="s">
        <v>529</v>
      </c>
      <c r="J233" s="14" t="s">
        <v>7</v>
      </c>
    </row>
    <row r="234" spans="1:10" ht="15.75" customHeight="1">
      <c r="A234" s="12">
        <v>233</v>
      </c>
      <c r="B234" s="12">
        <v>2023</v>
      </c>
      <c r="C234" s="12">
        <v>5</v>
      </c>
      <c r="D234" s="12" t="s">
        <v>793</v>
      </c>
      <c r="E234" s="12">
        <v>1685</v>
      </c>
      <c r="F234" s="12" t="s">
        <v>638</v>
      </c>
      <c r="G234" s="12">
        <f>VLOOKUP(Table_2[[#This Row],[Eaternity Product ID]],'supply-data_2023-05'!E:I,3,FALSE)</f>
        <v>264.08313747367839</v>
      </c>
      <c r="H234" s="12">
        <f>VLOOKUP(Table_2[[#This Row],[Eaternity Product ID]],'supply-data_2023-05'!E:I,5,FALSE)</f>
        <v>1708617.8994546991</v>
      </c>
      <c r="I234" s="12" t="s">
        <v>639</v>
      </c>
      <c r="J234" s="14" t="s">
        <v>7</v>
      </c>
    </row>
    <row r="235" spans="1:10" ht="15.75" customHeight="1">
      <c r="A235" s="12">
        <v>234</v>
      </c>
      <c r="B235" s="12">
        <v>2023</v>
      </c>
      <c r="C235" s="12">
        <v>5</v>
      </c>
      <c r="D235" s="12" t="s">
        <v>793</v>
      </c>
      <c r="E235" s="12">
        <v>805</v>
      </c>
      <c r="F235" s="12" t="s">
        <v>112</v>
      </c>
      <c r="G235" s="12">
        <f>VLOOKUP(Table_2[[#This Row],[Eaternity Product ID]],'supply-data_2023-05'!E:I,3,FALSE)</f>
        <v>12.37185906343697</v>
      </c>
      <c r="H235" s="12">
        <f>VLOOKUP(Table_2[[#This Row],[Eaternity Product ID]],'supply-data_2023-05'!E:I,5,FALSE)</f>
        <v>53570.149744682079</v>
      </c>
      <c r="I235" s="12" t="s">
        <v>113</v>
      </c>
      <c r="J235" s="14" t="s">
        <v>7</v>
      </c>
    </row>
    <row r="236" spans="1:10" ht="15.75" customHeight="1">
      <c r="A236" s="12">
        <v>235</v>
      </c>
      <c r="B236" s="12">
        <v>2023</v>
      </c>
      <c r="C236" s="12">
        <v>5</v>
      </c>
      <c r="D236" s="12" t="s">
        <v>793</v>
      </c>
      <c r="E236" s="12">
        <v>806</v>
      </c>
      <c r="F236" s="12" t="s">
        <v>114</v>
      </c>
      <c r="G236" s="12">
        <f>VLOOKUP(Table_2[[#This Row],[Eaternity Product ID]],'supply-data_2023-05'!E:I,3,FALSE)</f>
        <v>4.3990156100002196</v>
      </c>
      <c r="H236" s="12">
        <f>VLOOKUP(Table_2[[#This Row],[Eaternity Product ID]],'supply-data_2023-05'!E:I,5,FALSE)</f>
        <v>23578.723669601175</v>
      </c>
      <c r="I236" s="12" t="s">
        <v>113</v>
      </c>
      <c r="J236" s="14" t="s">
        <v>7</v>
      </c>
    </row>
    <row r="237" spans="1:10" ht="15.75" customHeight="1">
      <c r="A237" s="12">
        <v>236</v>
      </c>
      <c r="B237" s="12">
        <v>2023</v>
      </c>
      <c r="C237" s="12">
        <v>5</v>
      </c>
      <c r="D237" s="12" t="s">
        <v>793</v>
      </c>
      <c r="E237" s="12">
        <v>844</v>
      </c>
      <c r="F237" s="12" t="s">
        <v>194</v>
      </c>
      <c r="G237" s="12">
        <f>VLOOKUP(Table_2[[#This Row],[Eaternity Product ID]],'supply-data_2023-05'!E:I,3,FALSE)</f>
        <v>126.31690950755471</v>
      </c>
      <c r="H237" s="12">
        <f>VLOOKUP(Table_2[[#This Row],[Eaternity Product ID]],'supply-data_2023-05'!E:I,5,FALSE)</f>
        <v>552003.94808171736</v>
      </c>
      <c r="I237" s="12" t="s">
        <v>113</v>
      </c>
      <c r="J237" s="14" t="s">
        <v>7</v>
      </c>
    </row>
    <row r="238" spans="1:10" ht="15.75" customHeight="1">
      <c r="A238" s="12">
        <v>237</v>
      </c>
      <c r="B238" s="12">
        <v>2023</v>
      </c>
      <c r="C238" s="12">
        <v>5</v>
      </c>
      <c r="D238" s="12" t="s">
        <v>793</v>
      </c>
      <c r="E238" s="12">
        <v>1900</v>
      </c>
      <c r="F238" s="12" t="s">
        <v>368</v>
      </c>
      <c r="G238" s="12">
        <f>VLOOKUP(Table_2[[#This Row],[Eaternity Product ID]],'supply-data_2023-05'!E:I,3,FALSE)</f>
        <v>5.9323592101478173</v>
      </c>
      <c r="H238" s="12">
        <f>VLOOKUP(Table_2[[#This Row],[Eaternity Product ID]],'supply-data_2023-05'!E:I,5,FALSE)</f>
        <v>21178.522380227707</v>
      </c>
      <c r="I238" s="12" t="s">
        <v>113</v>
      </c>
      <c r="J238" s="14" t="s">
        <v>7</v>
      </c>
    </row>
    <row r="239" spans="1:10" ht="15.75" customHeight="1">
      <c r="A239" s="12">
        <v>238</v>
      </c>
      <c r="B239" s="12">
        <v>2023</v>
      </c>
      <c r="C239" s="12">
        <v>5</v>
      </c>
      <c r="D239" s="12" t="s">
        <v>793</v>
      </c>
      <c r="E239" s="12">
        <v>1635</v>
      </c>
      <c r="F239" s="12" t="s">
        <v>524</v>
      </c>
      <c r="G239" s="12">
        <f>VLOOKUP(Table_2[[#This Row],[Eaternity Product ID]],'supply-data_2023-05'!E:I,3,FALSE)</f>
        <v>0</v>
      </c>
      <c r="H239" s="12">
        <f>VLOOKUP(Table_2[[#This Row],[Eaternity Product ID]],'supply-data_2023-05'!E:I,5,FALSE)</f>
        <v>0</v>
      </c>
      <c r="I239" s="12" t="s">
        <v>113</v>
      </c>
      <c r="J239" s="14" t="s">
        <v>7</v>
      </c>
    </row>
    <row r="240" spans="1:10" ht="15.75" customHeight="1">
      <c r="A240" s="12">
        <v>239</v>
      </c>
      <c r="B240" s="12">
        <v>2023</v>
      </c>
      <c r="C240" s="12">
        <v>5</v>
      </c>
      <c r="D240" s="12" t="s">
        <v>793</v>
      </c>
      <c r="E240" s="12">
        <v>1630</v>
      </c>
      <c r="F240" s="12" t="s">
        <v>540</v>
      </c>
      <c r="G240" s="12">
        <f>VLOOKUP(Table_2[[#This Row],[Eaternity Product ID]],'supply-data_2023-05'!E:I,3,FALSE)</f>
        <v>2.4522242114354702</v>
      </c>
      <c r="H240" s="12">
        <f>VLOOKUP(Table_2[[#This Row],[Eaternity Product ID]],'supply-data_2023-05'!E:I,5,FALSE)</f>
        <v>13758.126238953957</v>
      </c>
      <c r="I240" s="12" t="s">
        <v>113</v>
      </c>
      <c r="J240" s="14" t="s">
        <v>7</v>
      </c>
    </row>
    <row r="241" spans="1:10" ht="15.75" customHeight="1">
      <c r="A241" s="12">
        <v>240</v>
      </c>
      <c r="B241" s="12">
        <v>2023</v>
      </c>
      <c r="C241" s="12">
        <v>5</v>
      </c>
      <c r="D241" s="12" t="s">
        <v>793</v>
      </c>
      <c r="E241" s="12">
        <v>1639</v>
      </c>
      <c r="F241" s="12" t="s">
        <v>543</v>
      </c>
      <c r="G241" s="12">
        <f>VLOOKUP(Table_2[[#This Row],[Eaternity Product ID]],'supply-data_2023-05'!E:I,3,FALSE)</f>
        <v>2975.9561349810633</v>
      </c>
      <c r="H241" s="12">
        <f>VLOOKUP(Table_2[[#This Row],[Eaternity Product ID]],'supply-data_2023-05'!E:I,5,FALSE)</f>
        <v>22676783.855298027</v>
      </c>
      <c r="I241" s="12" t="s">
        <v>113</v>
      </c>
      <c r="J241" s="14" t="s">
        <v>7</v>
      </c>
    </row>
    <row r="242" spans="1:10" ht="15.75" customHeight="1">
      <c r="A242" s="12">
        <v>241</v>
      </c>
      <c r="B242" s="12">
        <v>2023</v>
      </c>
      <c r="C242" s="12">
        <v>5</v>
      </c>
      <c r="D242" s="12" t="s">
        <v>793</v>
      </c>
      <c r="E242" s="12">
        <v>1644</v>
      </c>
      <c r="F242" s="12" t="s">
        <v>558</v>
      </c>
      <c r="G242" s="12">
        <f>VLOOKUP(Table_2[[#This Row],[Eaternity Product ID]],'supply-data_2023-05'!E:I,3,FALSE)</f>
        <v>1602.6464424267867</v>
      </c>
      <c r="H242" s="12">
        <f>VLOOKUP(Table_2[[#This Row],[Eaternity Product ID]],'supply-data_2023-05'!E:I,5,FALSE)</f>
        <v>6538797.48510129</v>
      </c>
      <c r="I242" s="12" t="s">
        <v>113</v>
      </c>
      <c r="J242" s="14" t="s">
        <v>7</v>
      </c>
    </row>
    <row r="243" spans="1:10" ht="15.75" customHeight="1">
      <c r="A243" s="12">
        <v>242</v>
      </c>
      <c r="B243" s="12">
        <v>2023</v>
      </c>
      <c r="C243" s="12">
        <v>5</v>
      </c>
      <c r="D243" s="12" t="s">
        <v>793</v>
      </c>
      <c r="E243" s="12">
        <v>1648</v>
      </c>
      <c r="F243" s="12" t="s">
        <v>572</v>
      </c>
      <c r="G243" s="12">
        <f>VLOOKUP(Table_2[[#This Row],[Eaternity Product ID]],'supply-data_2023-05'!E:I,3,FALSE)</f>
        <v>179.84794177762492</v>
      </c>
      <c r="H243" s="12">
        <f>VLOOKUP(Table_2[[#This Row],[Eaternity Product ID]],'supply-data_2023-05'!E:I,5,FALSE)</f>
        <v>998156.07686581847</v>
      </c>
      <c r="I243" s="12" t="s">
        <v>113</v>
      </c>
      <c r="J243" s="14" t="s">
        <v>7</v>
      </c>
    </row>
    <row r="244" spans="1:10" ht="15.75" customHeight="1">
      <c r="A244" s="12">
        <v>243</v>
      </c>
      <c r="B244" s="12">
        <v>2023</v>
      </c>
      <c r="C244" s="12">
        <v>5</v>
      </c>
      <c r="D244" s="12" t="s">
        <v>793</v>
      </c>
      <c r="E244" s="12">
        <v>1593</v>
      </c>
      <c r="F244" s="12" t="s">
        <v>78</v>
      </c>
      <c r="G244" s="12">
        <f>VLOOKUP(Table_2[[#This Row],[Eaternity Product ID]],'supply-data_2023-05'!E:I,3,FALSE)</f>
        <v>78.830214098929574</v>
      </c>
      <c r="H244" s="12">
        <f>VLOOKUP(Table_2[[#This Row],[Eaternity Product ID]],'supply-data_2023-05'!E:I,5,FALSE)</f>
        <v>1592367.8562085137</v>
      </c>
      <c r="I244" s="12" t="s">
        <v>79</v>
      </c>
      <c r="J244" s="14" t="s">
        <v>716</v>
      </c>
    </row>
    <row r="245" spans="1:10" ht="15.75" customHeight="1">
      <c r="A245" s="12">
        <v>244</v>
      </c>
      <c r="B245" s="12">
        <v>2023</v>
      </c>
      <c r="C245" s="12">
        <v>5</v>
      </c>
      <c r="D245" s="12" t="s">
        <v>793</v>
      </c>
      <c r="E245" s="12">
        <v>804</v>
      </c>
      <c r="F245" s="12" t="s">
        <v>110</v>
      </c>
      <c r="G245" s="12">
        <f>VLOOKUP(Table_2[[#This Row],[Eaternity Product ID]],'supply-data_2023-05'!E:I,3,FALSE)</f>
        <v>203.82556028929039</v>
      </c>
      <c r="H245" s="12">
        <f>VLOOKUP(Table_2[[#This Row],[Eaternity Product ID]],'supply-data_2023-05'!E:I,5,FALSE)</f>
        <v>896833.91364267748</v>
      </c>
      <c r="I245" s="12" t="s">
        <v>111</v>
      </c>
      <c r="J245" s="14" t="s">
        <v>716</v>
      </c>
    </row>
    <row r="246" spans="1:10" ht="15.75" customHeight="1">
      <c r="A246" s="12">
        <v>245</v>
      </c>
      <c r="B246" s="12">
        <v>2023</v>
      </c>
      <c r="C246" s="12">
        <v>5</v>
      </c>
      <c r="D246" s="12" t="s">
        <v>793</v>
      </c>
      <c r="E246" s="12">
        <v>811</v>
      </c>
      <c r="F246" s="12" t="s">
        <v>132</v>
      </c>
      <c r="G246" s="12">
        <f>VLOOKUP(Table_2[[#This Row],[Eaternity Product ID]],'supply-data_2023-05'!E:I,3,FALSE)</f>
        <v>0.99982827872433788</v>
      </c>
      <c r="H246" s="12">
        <f>VLOOKUP(Table_2[[#This Row],[Eaternity Product ID]],'supply-data_2023-05'!E:I,5,FALSE)</f>
        <v>8688.5077421144961</v>
      </c>
      <c r="I246" s="12" t="s">
        <v>111</v>
      </c>
      <c r="J246" s="14" t="s">
        <v>716</v>
      </c>
    </row>
    <row r="247" spans="1:10" ht="15.75" customHeight="1">
      <c r="A247" s="12">
        <v>246</v>
      </c>
      <c r="B247" s="12">
        <v>2023</v>
      </c>
      <c r="C247" s="12">
        <v>5</v>
      </c>
      <c r="D247" s="12" t="s">
        <v>793</v>
      </c>
      <c r="E247" s="12">
        <v>812</v>
      </c>
      <c r="F247" s="12" t="s">
        <v>133</v>
      </c>
      <c r="G247" s="12">
        <f>VLOOKUP(Table_2[[#This Row],[Eaternity Product ID]],'supply-data_2023-05'!E:I,3,FALSE)</f>
        <v>1682.6265985704649</v>
      </c>
      <c r="H247" s="12">
        <f>VLOOKUP(Table_2[[#This Row],[Eaternity Product ID]],'supply-data_2023-05'!E:I,5,FALSE)</f>
        <v>16489740.275509335</v>
      </c>
      <c r="I247" s="12" t="s">
        <v>111</v>
      </c>
      <c r="J247" s="14" t="s">
        <v>716</v>
      </c>
    </row>
    <row r="248" spans="1:10" ht="15.75" customHeight="1">
      <c r="A248" s="12">
        <v>247</v>
      </c>
      <c r="B248" s="12">
        <v>2023</v>
      </c>
      <c r="C248" s="12">
        <v>5</v>
      </c>
      <c r="D248" s="12" t="s">
        <v>793</v>
      </c>
      <c r="E248" s="12">
        <v>819</v>
      </c>
      <c r="F248" s="12" t="s">
        <v>134</v>
      </c>
      <c r="G248" s="12">
        <f>VLOOKUP(Table_2[[#This Row],[Eaternity Product ID]],'supply-data_2023-05'!E:I,3,FALSE)</f>
        <v>1.5715147111098258</v>
      </c>
      <c r="H248" s="12">
        <f>VLOOKUP(Table_2[[#This Row],[Eaternity Product ID]],'supply-data_2023-05'!E:I,5,FALSE)</f>
        <v>26087.144204423108</v>
      </c>
      <c r="I248" s="12" t="s">
        <v>111</v>
      </c>
      <c r="J248" s="14" t="s">
        <v>716</v>
      </c>
    </row>
    <row r="249" spans="1:10" ht="15.75" customHeight="1">
      <c r="A249" s="12">
        <v>248</v>
      </c>
      <c r="B249" s="12">
        <v>2023</v>
      </c>
      <c r="C249" s="12">
        <v>5</v>
      </c>
      <c r="D249" s="12" t="s">
        <v>793</v>
      </c>
      <c r="E249" s="12">
        <v>821</v>
      </c>
      <c r="F249" s="12" t="s">
        <v>717</v>
      </c>
      <c r="G249" s="12">
        <f>VLOOKUP(Table_2[[#This Row],[Eaternity Product ID]],'supply-data_2023-05'!E:I,3,FALSE)</f>
        <v>517.99297483375005</v>
      </c>
      <c r="H249" s="12">
        <f>VLOOKUP(Table_2[[#This Row],[Eaternity Product ID]],'supply-data_2023-05'!E:I,5,FALSE)</f>
        <v>8598681.2880745884</v>
      </c>
      <c r="I249" s="12" t="s">
        <v>111</v>
      </c>
      <c r="J249" s="14" t="s">
        <v>716</v>
      </c>
    </row>
    <row r="250" spans="1:10" ht="15.75" customHeight="1">
      <c r="A250" s="12">
        <v>249</v>
      </c>
      <c r="B250" s="12">
        <v>2023</v>
      </c>
      <c r="C250" s="12">
        <v>5</v>
      </c>
      <c r="D250" s="12" t="s">
        <v>793</v>
      </c>
      <c r="E250" s="12">
        <v>1903</v>
      </c>
      <c r="F250" s="12" t="s">
        <v>366</v>
      </c>
      <c r="G250" s="12">
        <f>VLOOKUP(Table_2[[#This Row],[Eaternity Product ID]],'supply-data_2023-05'!E:I,3,FALSE)</f>
        <v>34.216324073103465</v>
      </c>
      <c r="H250" s="12">
        <f>VLOOKUP(Table_2[[#This Row],[Eaternity Product ID]],'supply-data_2023-05'!E:I,5,FALSE)</f>
        <v>327792.38462033123</v>
      </c>
      <c r="I250" s="12" t="s">
        <v>111</v>
      </c>
      <c r="J250" s="14" t="s">
        <v>716</v>
      </c>
    </row>
    <row r="251" spans="1:10" ht="15.75" customHeight="1">
      <c r="A251" s="12">
        <v>250</v>
      </c>
      <c r="B251" s="12">
        <v>2023</v>
      </c>
      <c r="C251" s="12">
        <v>5</v>
      </c>
      <c r="D251" s="12" t="s">
        <v>793</v>
      </c>
      <c r="E251" s="12">
        <v>1899</v>
      </c>
      <c r="F251" s="12" t="s">
        <v>577</v>
      </c>
      <c r="G251" s="12">
        <f>VLOOKUP(Table_2[[#This Row],[Eaternity Product ID]],'supply-data_2023-05'!E:I,3,FALSE)</f>
        <v>0.20270486755329586</v>
      </c>
      <c r="H251" s="12">
        <f>VLOOKUP(Table_2[[#This Row],[Eaternity Product ID]],'supply-data_2023-05'!E:I,5,FALSE)</f>
        <v>7418.9981524506293</v>
      </c>
      <c r="I251" s="12" t="s">
        <v>111</v>
      </c>
      <c r="J251" s="14" t="s">
        <v>716</v>
      </c>
    </row>
    <row r="252" spans="1:10" ht="15.75" customHeight="1">
      <c r="A252" s="12">
        <v>251</v>
      </c>
      <c r="B252" s="12">
        <v>2023</v>
      </c>
      <c r="C252" s="12">
        <v>5</v>
      </c>
      <c r="D252" s="12" t="s">
        <v>793</v>
      </c>
      <c r="E252" s="12">
        <v>1898</v>
      </c>
      <c r="F252" s="12" t="s">
        <v>579</v>
      </c>
      <c r="G252" s="12">
        <f>VLOOKUP(Table_2[[#This Row],[Eaternity Product ID]],'supply-data_2023-05'!E:I,3,FALSE)</f>
        <v>18.067932471480297</v>
      </c>
      <c r="H252" s="12">
        <f>VLOOKUP(Table_2[[#This Row],[Eaternity Product ID]],'supply-data_2023-05'!E:I,5,FALSE)</f>
        <v>80402.299498087319</v>
      </c>
      <c r="I252" s="12" t="s">
        <v>111</v>
      </c>
      <c r="J252" s="14" t="s">
        <v>716</v>
      </c>
    </row>
    <row r="253" spans="1:10" ht="15.75" customHeight="1">
      <c r="A253" s="12">
        <v>252</v>
      </c>
      <c r="B253" s="12">
        <v>2023</v>
      </c>
      <c r="C253" s="12">
        <v>5</v>
      </c>
      <c r="D253" s="12" t="s">
        <v>793</v>
      </c>
      <c r="E253" s="12">
        <v>1637</v>
      </c>
      <c r="F253" s="12" t="s">
        <v>546</v>
      </c>
      <c r="G253" s="12">
        <f>VLOOKUP(Table_2[[#This Row],[Eaternity Product ID]],'supply-data_2023-05'!E:I,3,FALSE)</f>
        <v>11.352560935363348</v>
      </c>
      <c r="H253" s="12">
        <f>VLOOKUP(Table_2[[#This Row],[Eaternity Product ID]],'supply-data_2023-05'!E:I,5,FALSE)</f>
        <v>107053.82555266313</v>
      </c>
      <c r="I253" s="12" t="s">
        <v>547</v>
      </c>
      <c r="J253" s="14" t="s">
        <v>716</v>
      </c>
    </row>
    <row r="254" spans="1:10" ht="15.75" customHeight="1">
      <c r="A254" s="12">
        <v>253</v>
      </c>
      <c r="B254" s="12">
        <v>2023</v>
      </c>
      <c r="C254" s="12">
        <v>5</v>
      </c>
      <c r="D254" s="12" t="s">
        <v>793</v>
      </c>
      <c r="E254" s="12">
        <v>1650</v>
      </c>
      <c r="F254" s="12" t="s">
        <v>593</v>
      </c>
      <c r="G254" s="12">
        <f>VLOOKUP(Table_2[[#This Row],[Eaternity Product ID]],'supply-data_2023-05'!E:I,3,FALSE)</f>
        <v>30.168289854186764</v>
      </c>
      <c r="H254" s="12">
        <f>VLOOKUP(Table_2[[#This Row],[Eaternity Product ID]],'supply-data_2023-05'!E:I,5,FALSE)</f>
        <v>210273.01768670621</v>
      </c>
      <c r="I254" s="12" t="s">
        <v>547</v>
      </c>
      <c r="J254" s="14" t="s">
        <v>716</v>
      </c>
    </row>
    <row r="255" spans="1:10" ht="15.75" customHeight="1">
      <c r="A255" s="12">
        <v>254</v>
      </c>
      <c r="B255" s="12">
        <v>2023</v>
      </c>
      <c r="C255" s="12">
        <v>5</v>
      </c>
      <c r="D255" s="12" t="s">
        <v>793</v>
      </c>
      <c r="E255" s="12">
        <v>1934</v>
      </c>
      <c r="F255" s="12" t="s">
        <v>416</v>
      </c>
      <c r="G255" s="12">
        <f>VLOOKUP(Table_2[[#This Row],[Eaternity Product ID]],'supply-data_2023-05'!E:I,3,FALSE)</f>
        <v>5.8947116945204634</v>
      </c>
      <c r="H255" s="12">
        <f>VLOOKUP(Table_2[[#This Row],[Eaternity Product ID]],'supply-data_2023-05'!E:I,5,FALSE)</f>
        <v>58247.037705038856</v>
      </c>
      <c r="I255" s="12" t="s">
        <v>417</v>
      </c>
      <c r="J255" s="14" t="s">
        <v>3</v>
      </c>
    </row>
    <row r="256" spans="1:10" ht="15.75" customHeight="1">
      <c r="A256" s="12">
        <v>255</v>
      </c>
      <c r="B256" s="12">
        <v>2023</v>
      </c>
      <c r="C256" s="12">
        <v>5</v>
      </c>
      <c r="D256" s="12" t="s">
        <v>793</v>
      </c>
      <c r="E256" s="12">
        <v>103</v>
      </c>
      <c r="F256" s="12" t="s">
        <v>332</v>
      </c>
      <c r="G256" s="12">
        <f>VLOOKUP(Table_2[[#This Row],[Eaternity Product ID]],'supply-data_2023-05'!E:I,3,FALSE)</f>
        <v>3095.945043701156</v>
      </c>
      <c r="H256" s="12">
        <f>VLOOKUP(Table_2[[#This Row],[Eaternity Product ID]],'supply-data_2023-05'!E:I,5,FALSE)</f>
        <v>9907024.1300726254</v>
      </c>
      <c r="I256" s="12" t="s">
        <v>333</v>
      </c>
      <c r="J256" s="14" t="s">
        <v>3</v>
      </c>
    </row>
    <row r="257" spans="1:10" ht="15.75" customHeight="1">
      <c r="A257" s="12">
        <v>256</v>
      </c>
      <c r="B257" s="12">
        <v>2023</v>
      </c>
      <c r="C257" s="12">
        <v>5</v>
      </c>
      <c r="D257" s="12" t="s">
        <v>793</v>
      </c>
      <c r="E257" s="12">
        <v>111</v>
      </c>
      <c r="F257" s="12" t="s">
        <v>343</v>
      </c>
      <c r="G257" s="12">
        <f>VLOOKUP(Table_2[[#This Row],[Eaternity Product ID]],'supply-data_2023-05'!E:I,3,FALSE)</f>
        <v>477.00042235413133</v>
      </c>
      <c r="H257" s="12">
        <f>VLOOKUP(Table_2[[#This Row],[Eaternity Product ID]],'supply-data_2023-05'!E:I,5,FALSE)</f>
        <v>1860301.5803521464</v>
      </c>
      <c r="I257" s="12" t="s">
        <v>333</v>
      </c>
      <c r="J257" s="14" t="s">
        <v>3</v>
      </c>
    </row>
    <row r="258" spans="1:10" ht="15.75" customHeight="1">
      <c r="A258" s="12">
        <v>257</v>
      </c>
      <c r="B258" s="12">
        <v>2023</v>
      </c>
      <c r="C258" s="12">
        <v>5</v>
      </c>
      <c r="D258" s="12" t="s">
        <v>793</v>
      </c>
      <c r="E258" s="12">
        <v>1800</v>
      </c>
      <c r="F258" s="12" t="s">
        <v>718</v>
      </c>
      <c r="G258" s="12">
        <f>VLOOKUP(Table_2[[#This Row],[Eaternity Product ID]],'supply-data_2023-05'!E:I,3,FALSE)</f>
        <v>837.74033967929483</v>
      </c>
      <c r="H258" s="12">
        <f>VLOOKUP(Table_2[[#This Row],[Eaternity Product ID]],'supply-data_2023-05'!E:I,5,FALSE)</f>
        <v>3451488.7080682106</v>
      </c>
      <c r="I258" s="12" t="s">
        <v>333</v>
      </c>
      <c r="J258" s="14" t="s">
        <v>3</v>
      </c>
    </row>
    <row r="259" spans="1:10" ht="15.75" customHeight="1">
      <c r="A259" s="12">
        <v>258</v>
      </c>
      <c r="B259" s="12">
        <v>2023</v>
      </c>
      <c r="C259" s="12">
        <v>5</v>
      </c>
      <c r="D259" s="12" t="s">
        <v>793</v>
      </c>
      <c r="E259" s="12">
        <v>1997</v>
      </c>
      <c r="F259" s="12" t="s">
        <v>527</v>
      </c>
      <c r="G259" s="12">
        <f>VLOOKUP(Table_2[[#This Row],[Eaternity Product ID]],'supply-data_2023-05'!E:I,3,FALSE)</f>
        <v>4.7981289988906752</v>
      </c>
      <c r="H259" s="12">
        <f>VLOOKUP(Table_2[[#This Row],[Eaternity Product ID]],'supply-data_2023-05'!E:I,5,FALSE)</f>
        <v>75734.800336631961</v>
      </c>
      <c r="I259" s="12" t="s">
        <v>333</v>
      </c>
      <c r="J259" s="14" t="s">
        <v>3</v>
      </c>
    </row>
    <row r="260" spans="1:10" ht="15.75" customHeight="1">
      <c r="A260" s="12">
        <v>259</v>
      </c>
      <c r="B260" s="12">
        <v>2023</v>
      </c>
      <c r="C260" s="12">
        <v>5</v>
      </c>
      <c r="D260" s="12" t="s">
        <v>793</v>
      </c>
      <c r="E260" s="12">
        <v>2020</v>
      </c>
      <c r="F260" s="12" t="s">
        <v>719</v>
      </c>
      <c r="G260" s="12">
        <f>VLOOKUP(Table_2[[#This Row],[Eaternity Product ID]],'supply-data_2023-05'!E:I,3,FALSE)</f>
        <v>0.79738405058375628</v>
      </c>
      <c r="H260" s="12">
        <f>VLOOKUP(Table_2[[#This Row],[Eaternity Product ID]],'supply-data_2023-05'!E:I,5,FALSE)</f>
        <v>9948.6928387155422</v>
      </c>
      <c r="I260" s="12" t="s">
        <v>211</v>
      </c>
      <c r="J260" s="14" t="s">
        <v>720</v>
      </c>
    </row>
    <row r="261" spans="1:10" ht="15.75" customHeight="1">
      <c r="A261" s="12">
        <v>260</v>
      </c>
      <c r="B261" s="12">
        <v>2023</v>
      </c>
      <c r="C261" s="12">
        <v>5</v>
      </c>
      <c r="D261" s="12" t="s">
        <v>793</v>
      </c>
      <c r="E261" s="12">
        <v>2062</v>
      </c>
      <c r="F261" s="12" t="s">
        <v>261</v>
      </c>
      <c r="G261" s="12">
        <f>VLOOKUP(Table_2[[#This Row],[Eaternity Product ID]],'supply-data_2023-05'!E:I,3,FALSE)</f>
        <v>7.2060290570136645E-2</v>
      </c>
      <c r="H261" s="12">
        <f>VLOOKUP(Table_2[[#This Row],[Eaternity Product ID]],'supply-data_2023-05'!E:I,5,FALSE)</f>
        <v>1049.9229974252937</v>
      </c>
      <c r="I261" s="12" t="s">
        <v>211</v>
      </c>
      <c r="J261" s="14" t="s">
        <v>720</v>
      </c>
    </row>
    <row r="262" spans="1:10" ht="15.75" customHeight="1">
      <c r="A262" s="12">
        <v>261</v>
      </c>
      <c r="B262" s="12">
        <v>2023</v>
      </c>
      <c r="C262" s="12">
        <v>5</v>
      </c>
      <c r="D262" s="12" t="s">
        <v>793</v>
      </c>
      <c r="E262" s="12">
        <v>208</v>
      </c>
      <c r="F262" s="12" t="s">
        <v>721</v>
      </c>
      <c r="G262" s="12">
        <f>VLOOKUP(Table_2[[#This Row],[Eaternity Product ID]],'supply-data_2023-05'!E:I,3,FALSE)</f>
        <v>1004.7913104127351</v>
      </c>
      <c r="H262" s="12">
        <f>VLOOKUP(Table_2[[#This Row],[Eaternity Product ID]],'supply-data_2023-05'!E:I,5,FALSE)</f>
        <v>17081451.576563906</v>
      </c>
      <c r="I262" s="12" t="s">
        <v>211</v>
      </c>
      <c r="J262" s="14" t="s">
        <v>720</v>
      </c>
    </row>
    <row r="263" spans="1:10" ht="15.75" customHeight="1">
      <c r="A263" s="12">
        <v>262</v>
      </c>
      <c r="B263" s="12">
        <v>2023</v>
      </c>
      <c r="C263" s="12">
        <v>5</v>
      </c>
      <c r="D263" s="12" t="s">
        <v>793</v>
      </c>
      <c r="E263" s="12">
        <v>1931</v>
      </c>
      <c r="F263" s="12" t="s">
        <v>408</v>
      </c>
      <c r="G263" s="12">
        <f>VLOOKUP(Table_2[[#This Row],[Eaternity Product ID]],'supply-data_2023-05'!E:I,3,FALSE)</f>
        <v>0.68969768719643743</v>
      </c>
      <c r="H263" s="12">
        <f>VLOOKUP(Table_2[[#This Row],[Eaternity Product ID]],'supply-data_2023-05'!E:I,5,FALSE)</f>
        <v>4331.5219058748526</v>
      </c>
      <c r="I263" s="12" t="s">
        <v>211</v>
      </c>
      <c r="J263" s="14" t="s">
        <v>720</v>
      </c>
    </row>
    <row r="264" spans="1:10" ht="15.75" customHeight="1">
      <c r="A264" s="12">
        <v>263</v>
      </c>
      <c r="B264" s="12">
        <v>2023</v>
      </c>
      <c r="C264" s="12">
        <v>5</v>
      </c>
      <c r="D264" s="12" t="s">
        <v>793</v>
      </c>
      <c r="E264" s="12">
        <v>1859</v>
      </c>
      <c r="F264" s="12" t="s">
        <v>497</v>
      </c>
      <c r="G264" s="12">
        <f>VLOOKUP(Table_2[[#This Row],[Eaternity Product ID]],'supply-data_2023-05'!E:I,3,FALSE)</f>
        <v>8.7101448847407674</v>
      </c>
      <c r="H264" s="12">
        <f>VLOOKUP(Table_2[[#This Row],[Eaternity Product ID]],'supply-data_2023-05'!E:I,5,FALSE)</f>
        <v>147811.15869405083</v>
      </c>
      <c r="I264" s="12" t="s">
        <v>211</v>
      </c>
      <c r="J264" s="14" t="s">
        <v>720</v>
      </c>
    </row>
    <row r="265" spans="1:10" ht="15.75" customHeight="1">
      <c r="A265" s="12">
        <v>264</v>
      </c>
      <c r="B265" s="12">
        <v>2023</v>
      </c>
      <c r="C265" s="12">
        <v>5</v>
      </c>
      <c r="D265" s="12" t="s">
        <v>793</v>
      </c>
      <c r="E265" s="12">
        <v>1756</v>
      </c>
      <c r="F265" s="12" t="s">
        <v>525</v>
      </c>
      <c r="G265" s="12">
        <f>VLOOKUP(Table_2[[#This Row],[Eaternity Product ID]],'supply-data_2023-05'!E:I,3,FALSE)</f>
        <v>7.861486069854498E-2</v>
      </c>
      <c r="H265" s="12">
        <f>VLOOKUP(Table_2[[#This Row],[Eaternity Product ID]],'supply-data_2023-05'!E:I,5,FALSE)</f>
        <v>911.93238410312176</v>
      </c>
      <c r="I265" s="12" t="s">
        <v>211</v>
      </c>
      <c r="J265" s="14" t="s">
        <v>720</v>
      </c>
    </row>
    <row r="266" spans="1:10" ht="15.75" customHeight="1">
      <c r="A266" s="12">
        <v>265</v>
      </c>
      <c r="B266" s="12">
        <v>2023</v>
      </c>
      <c r="C266" s="12">
        <v>5</v>
      </c>
      <c r="D266" s="12" t="s">
        <v>793</v>
      </c>
      <c r="E266" s="12">
        <v>1751</v>
      </c>
      <c r="F266" s="12" t="s">
        <v>538</v>
      </c>
      <c r="G266" s="12">
        <f>VLOOKUP(Table_2[[#This Row],[Eaternity Product ID]],'supply-data_2023-05'!E:I,3,FALSE)</f>
        <v>10.05483654953535</v>
      </c>
      <c r="H266" s="12">
        <f>VLOOKUP(Table_2[[#This Row],[Eaternity Product ID]],'supply-data_2023-05'!E:I,5,FALSE)</f>
        <v>119547.4824377234</v>
      </c>
      <c r="I266" s="12" t="s">
        <v>211</v>
      </c>
      <c r="J266" s="14" t="s">
        <v>720</v>
      </c>
    </row>
    <row r="267" spans="1:10" ht="15.75" customHeight="1">
      <c r="A267" s="12">
        <v>266</v>
      </c>
      <c r="B267" s="12">
        <v>2023</v>
      </c>
      <c r="C267" s="12">
        <v>5</v>
      </c>
      <c r="D267" s="12" t="s">
        <v>793</v>
      </c>
      <c r="E267" s="12">
        <v>1766</v>
      </c>
      <c r="F267" s="12" t="s">
        <v>557</v>
      </c>
      <c r="G267" s="12">
        <f>VLOOKUP(Table_2[[#This Row],[Eaternity Product ID]],'supply-data_2023-05'!E:I,3,FALSE)</f>
        <v>6.4954552587478878</v>
      </c>
      <c r="H267" s="12">
        <f>VLOOKUP(Table_2[[#This Row],[Eaternity Product ID]],'supply-data_2023-05'!E:I,5,FALSE)</f>
        <v>96132.737829468737</v>
      </c>
      <c r="I267" s="12" t="s">
        <v>211</v>
      </c>
      <c r="J267" s="14" t="s">
        <v>720</v>
      </c>
    </row>
    <row r="268" spans="1:10" ht="15.75" customHeight="1">
      <c r="A268" s="12">
        <v>267</v>
      </c>
      <c r="B268" s="12">
        <v>2023</v>
      </c>
      <c r="C268" s="12">
        <v>5</v>
      </c>
      <c r="D268" s="12" t="s">
        <v>793</v>
      </c>
      <c r="E268" s="12">
        <v>1769</v>
      </c>
      <c r="F268" s="12" t="s">
        <v>571</v>
      </c>
      <c r="G268" s="12">
        <f>VLOOKUP(Table_2[[#This Row],[Eaternity Product ID]],'supply-data_2023-05'!E:I,3,FALSE)</f>
        <v>135.46103178656375</v>
      </c>
      <c r="H268" s="12">
        <f>VLOOKUP(Table_2[[#This Row],[Eaternity Product ID]],'supply-data_2023-05'!E:I,5,FALSE)</f>
        <v>2255420.5566341593</v>
      </c>
      <c r="I268" s="12" t="s">
        <v>211</v>
      </c>
      <c r="J268" s="14" t="s">
        <v>720</v>
      </c>
    </row>
    <row r="269" spans="1:10" ht="15.75" customHeight="1">
      <c r="A269" s="12">
        <v>268</v>
      </c>
      <c r="B269" s="12">
        <v>2023</v>
      </c>
      <c r="C269" s="12">
        <v>5</v>
      </c>
      <c r="D269" s="12" t="s">
        <v>793</v>
      </c>
      <c r="E269" s="12">
        <v>1316</v>
      </c>
      <c r="F269" s="12" t="s">
        <v>613</v>
      </c>
      <c r="G269" s="12">
        <f>VLOOKUP(Table_2[[#This Row],[Eaternity Product ID]],'supply-data_2023-05'!E:I,3,FALSE)</f>
        <v>183.76840920243777</v>
      </c>
      <c r="H269" s="12">
        <f>VLOOKUP(Table_2[[#This Row],[Eaternity Product ID]],'supply-data_2023-05'!E:I,5,FALSE)</f>
        <v>2162019.539872969</v>
      </c>
      <c r="I269" s="12" t="s">
        <v>211</v>
      </c>
      <c r="J269" s="14" t="s">
        <v>720</v>
      </c>
    </row>
    <row r="270" spans="1:10" ht="15.75" customHeight="1">
      <c r="A270" s="12">
        <v>269</v>
      </c>
      <c r="B270" s="12">
        <v>2023</v>
      </c>
      <c r="C270" s="12">
        <v>5</v>
      </c>
      <c r="D270" s="12" t="s">
        <v>793</v>
      </c>
      <c r="E270" s="12">
        <v>1315</v>
      </c>
      <c r="F270" s="12" t="s">
        <v>614</v>
      </c>
      <c r="G270" s="12">
        <f>VLOOKUP(Table_2[[#This Row],[Eaternity Product ID]],'supply-data_2023-05'!E:I,3,FALSE)</f>
        <v>109.43073198078841</v>
      </c>
      <c r="H270" s="12">
        <f>VLOOKUP(Table_2[[#This Row],[Eaternity Product ID]],'supply-data_2023-05'!E:I,5,FALSE)</f>
        <v>1388240.1651098803</v>
      </c>
      <c r="I270" s="12" t="s">
        <v>211</v>
      </c>
      <c r="J270" s="14" t="s">
        <v>720</v>
      </c>
    </row>
    <row r="271" spans="1:10" ht="15.75" customHeight="1">
      <c r="A271" s="12">
        <v>270</v>
      </c>
      <c r="B271" s="12">
        <v>2023</v>
      </c>
      <c r="C271" s="12">
        <v>5</v>
      </c>
      <c r="D271" s="12" t="s">
        <v>793</v>
      </c>
      <c r="E271" s="12">
        <v>1676</v>
      </c>
      <c r="F271" s="12" t="s">
        <v>617</v>
      </c>
      <c r="G271" s="12">
        <f>VLOOKUP(Table_2[[#This Row],[Eaternity Product ID]],'supply-data_2023-05'!E:I,3,FALSE)</f>
        <v>20.696581451557797</v>
      </c>
      <c r="H271" s="12">
        <f>VLOOKUP(Table_2[[#This Row],[Eaternity Product ID]],'supply-data_2023-05'!E:I,5,FALSE)</f>
        <v>343564.25166383386</v>
      </c>
      <c r="I271" s="12" t="s">
        <v>211</v>
      </c>
      <c r="J271" s="14" t="s">
        <v>720</v>
      </c>
    </row>
    <row r="272" spans="1:10" ht="15.75" customHeight="1">
      <c r="A272" s="12">
        <v>271</v>
      </c>
      <c r="B272" s="12">
        <v>2023</v>
      </c>
      <c r="C272" s="12">
        <v>5</v>
      </c>
      <c r="D272" s="12" t="s">
        <v>793</v>
      </c>
      <c r="E272" s="12">
        <v>1711</v>
      </c>
      <c r="F272" s="12" t="s">
        <v>448</v>
      </c>
      <c r="G272" s="12">
        <f>VLOOKUP(Table_2[[#This Row],[Eaternity Product ID]],'supply-data_2023-05'!E:I,3,FALSE)</f>
        <v>247.74950979298526</v>
      </c>
      <c r="H272" s="12">
        <f>VLOOKUP(Table_2[[#This Row],[Eaternity Product ID]],'supply-data_2023-05'!E:I,5,FALSE)</f>
        <v>4013546.2126536286</v>
      </c>
      <c r="I272" s="12" t="s">
        <v>449</v>
      </c>
      <c r="J272" s="14" t="s">
        <v>720</v>
      </c>
    </row>
    <row r="273" spans="1:10" ht="15.75" customHeight="1">
      <c r="A273" s="12">
        <v>272</v>
      </c>
      <c r="B273" s="12">
        <v>2023</v>
      </c>
      <c r="C273" s="12">
        <v>5</v>
      </c>
      <c r="D273" s="12" t="s">
        <v>793</v>
      </c>
      <c r="E273" s="12">
        <v>1252</v>
      </c>
      <c r="F273" s="12" t="s">
        <v>136</v>
      </c>
      <c r="G273" s="12">
        <f>VLOOKUP(Table_2[[#This Row],[Eaternity Product ID]],'supply-data_2023-05'!E:I,3,FALSE)</f>
        <v>0.51110240468565604</v>
      </c>
      <c r="H273" s="12">
        <f>VLOOKUP(Table_2[[#This Row],[Eaternity Product ID]],'supply-data_2023-05'!E:I,5,FALSE)</f>
        <v>674.67180115866108</v>
      </c>
      <c r="I273" s="12" t="s">
        <v>137</v>
      </c>
      <c r="J273" s="14" t="s">
        <v>4</v>
      </c>
    </row>
    <row r="274" spans="1:10" ht="15.75" customHeight="1">
      <c r="A274" s="12">
        <v>273</v>
      </c>
      <c r="B274" s="12">
        <v>2023</v>
      </c>
      <c r="C274" s="12">
        <v>5</v>
      </c>
      <c r="D274" s="12" t="s">
        <v>793</v>
      </c>
      <c r="E274" s="12">
        <v>705</v>
      </c>
      <c r="F274" s="12" t="s">
        <v>149</v>
      </c>
      <c r="G274" s="12">
        <f>VLOOKUP(Table_2[[#This Row],[Eaternity Product ID]],'supply-data_2023-05'!E:I,3,FALSE)</f>
        <v>546.42196580162829</v>
      </c>
      <c r="H274" s="12">
        <f>VLOOKUP(Table_2[[#This Row],[Eaternity Product ID]],'supply-data_2023-05'!E:I,5,FALSE)</f>
        <v>513636.76783988537</v>
      </c>
      <c r="I274" s="12" t="s">
        <v>137</v>
      </c>
      <c r="J274" s="14" t="s">
        <v>4</v>
      </c>
    </row>
    <row r="275" spans="1:10" ht="15.75" customHeight="1">
      <c r="A275" s="12">
        <v>274</v>
      </c>
      <c r="B275" s="12">
        <v>2023</v>
      </c>
      <c r="C275" s="12">
        <v>5</v>
      </c>
      <c r="D275" s="12" t="s">
        <v>793</v>
      </c>
      <c r="E275" s="12">
        <v>1298</v>
      </c>
      <c r="F275" s="12" t="s">
        <v>225</v>
      </c>
      <c r="G275" s="12">
        <f>VLOOKUP(Table_2[[#This Row],[Eaternity Product ID]],'supply-data_2023-05'!E:I,3,FALSE)</f>
        <v>5.2188612975809239</v>
      </c>
      <c r="H275" s="12">
        <f>VLOOKUP(Table_2[[#This Row],[Eaternity Product ID]],'supply-data_2023-05'!E:I,5,FALSE)</f>
        <v>4540.4093288954036</v>
      </c>
      <c r="I275" s="12" t="s">
        <v>137</v>
      </c>
      <c r="J275" s="14" t="s">
        <v>4</v>
      </c>
    </row>
    <row r="276" spans="1:10" ht="15.75" customHeight="1">
      <c r="A276" s="12">
        <v>275</v>
      </c>
      <c r="B276" s="12">
        <v>2023</v>
      </c>
      <c r="C276" s="12">
        <v>5</v>
      </c>
      <c r="D276" s="12" t="s">
        <v>793</v>
      </c>
      <c r="E276" s="12">
        <v>1920</v>
      </c>
      <c r="F276" s="12" t="s">
        <v>389</v>
      </c>
      <c r="G276" s="12">
        <f>VLOOKUP(Table_2[[#This Row],[Eaternity Product ID]],'supply-data_2023-05'!E:I,3,FALSE)</f>
        <v>0.22546747049152058</v>
      </c>
      <c r="H276" s="12">
        <f>VLOOKUP(Table_2[[#This Row],[Eaternity Product ID]],'supply-data_2023-05'!E:I,5,FALSE)</f>
        <v>245.49508475006814</v>
      </c>
      <c r="I276" s="12" t="s">
        <v>137</v>
      </c>
      <c r="J276" s="14" t="s">
        <v>4</v>
      </c>
    </row>
    <row r="277" spans="1:10" ht="15.75" customHeight="1">
      <c r="A277" s="12">
        <v>276</v>
      </c>
      <c r="B277" s="12">
        <v>2023</v>
      </c>
      <c r="C277" s="12">
        <v>5</v>
      </c>
      <c r="D277" s="12" t="s">
        <v>793</v>
      </c>
      <c r="E277" s="12">
        <v>1805</v>
      </c>
      <c r="F277" s="12" t="s">
        <v>395</v>
      </c>
      <c r="G277" s="12">
        <f>VLOOKUP(Table_2[[#This Row],[Eaternity Product ID]],'supply-data_2023-05'!E:I,3,FALSE)</f>
        <v>18.263349091456227</v>
      </c>
      <c r="H277" s="12">
        <f>VLOOKUP(Table_2[[#This Row],[Eaternity Product ID]],'supply-data_2023-05'!E:I,5,FALSE)</f>
        <v>19498.572443907779</v>
      </c>
      <c r="I277" s="12" t="s">
        <v>137</v>
      </c>
      <c r="J277" s="14" t="s">
        <v>4</v>
      </c>
    </row>
    <row r="278" spans="1:10" ht="15.75" customHeight="1">
      <c r="A278" s="12">
        <v>277</v>
      </c>
      <c r="B278" s="12">
        <v>2023</v>
      </c>
      <c r="C278" s="12">
        <v>5</v>
      </c>
      <c r="D278" s="12" t="s">
        <v>793</v>
      </c>
      <c r="E278" s="12">
        <v>1619</v>
      </c>
      <c r="F278" s="12" t="s">
        <v>495</v>
      </c>
      <c r="G278" s="12">
        <f>VLOOKUP(Table_2[[#This Row],[Eaternity Product ID]],'supply-data_2023-05'!E:I,3,FALSE)</f>
        <v>1.4660315660818095</v>
      </c>
      <c r="H278" s="12">
        <f>VLOOKUP(Table_2[[#This Row],[Eaternity Product ID]],'supply-data_2023-05'!E:I,5,FALSE)</f>
        <v>1539.3331443858997</v>
      </c>
      <c r="I278" s="12" t="s">
        <v>137</v>
      </c>
      <c r="J278" s="14" t="s">
        <v>4</v>
      </c>
    </row>
    <row r="279" spans="1:10" ht="15.75" customHeight="1">
      <c r="A279" s="12">
        <v>278</v>
      </c>
      <c r="B279" s="12">
        <v>2023</v>
      </c>
      <c r="C279" s="12">
        <v>5</v>
      </c>
      <c r="D279" s="12" t="s">
        <v>793</v>
      </c>
      <c r="E279" s="12">
        <v>1591</v>
      </c>
      <c r="F279" s="12" t="s">
        <v>80</v>
      </c>
      <c r="G279" s="12">
        <f>VLOOKUP(Table_2[[#This Row],[Eaternity Product ID]],'supply-data_2023-05'!E:I,3,FALSE)</f>
        <v>20.772940734027109</v>
      </c>
      <c r="H279" s="12">
        <f>VLOOKUP(Table_2[[#This Row],[Eaternity Product ID]],'supply-data_2023-05'!E:I,5,FALSE)</f>
        <v>54009.645908470484</v>
      </c>
      <c r="I279" s="12" t="s">
        <v>81</v>
      </c>
      <c r="J279" s="14" t="s">
        <v>4</v>
      </c>
    </row>
    <row r="280" spans="1:10" ht="15.75" customHeight="1">
      <c r="A280" s="12">
        <v>279</v>
      </c>
      <c r="B280" s="12">
        <v>2023</v>
      </c>
      <c r="C280" s="12">
        <v>5</v>
      </c>
      <c r="D280" s="12" t="s">
        <v>793</v>
      </c>
      <c r="E280" s="12">
        <v>1238</v>
      </c>
      <c r="F280" s="12" t="s">
        <v>126</v>
      </c>
      <c r="G280" s="12">
        <f>VLOOKUP(Table_2[[#This Row],[Eaternity Product ID]],'supply-data_2023-05'!E:I,3,FALSE)</f>
        <v>7.0569708419418005</v>
      </c>
      <c r="H280" s="12">
        <f>VLOOKUP(Table_2[[#This Row],[Eaternity Product ID]],'supply-data_2023-05'!E:I,5,FALSE)</f>
        <v>158853.08166259126</v>
      </c>
      <c r="I280" s="12" t="s">
        <v>81</v>
      </c>
      <c r="J280" s="14" t="s">
        <v>4</v>
      </c>
    </row>
    <row r="281" spans="1:10" ht="15.75" customHeight="1">
      <c r="A281" s="12">
        <v>280</v>
      </c>
      <c r="B281" s="12">
        <v>2023</v>
      </c>
      <c r="C281" s="12">
        <v>5</v>
      </c>
      <c r="D281" s="12" t="s">
        <v>793</v>
      </c>
      <c r="E281" s="12">
        <v>1002</v>
      </c>
      <c r="F281" s="12" t="s">
        <v>722</v>
      </c>
      <c r="G281" s="12">
        <f>VLOOKUP(Table_2[[#This Row],[Eaternity Product ID]],'supply-data_2023-05'!E:I,3,FALSE)</f>
        <v>301.41374055621367</v>
      </c>
      <c r="H281" s="12">
        <f>VLOOKUP(Table_2[[#This Row],[Eaternity Product ID]],'supply-data_2023-05'!E:I,5,FALSE)</f>
        <v>2271527.7515357188</v>
      </c>
      <c r="I281" s="12" t="s">
        <v>81</v>
      </c>
      <c r="J281" s="14" t="s">
        <v>4</v>
      </c>
    </row>
    <row r="282" spans="1:10" ht="15.75" customHeight="1">
      <c r="A282" s="12">
        <v>281</v>
      </c>
      <c r="B282" s="12">
        <v>2023</v>
      </c>
      <c r="C282" s="12">
        <v>5</v>
      </c>
      <c r="D282" s="12" t="s">
        <v>793</v>
      </c>
      <c r="E282" s="12">
        <v>2106</v>
      </c>
      <c r="F282" s="12" t="s">
        <v>159</v>
      </c>
      <c r="G282" s="12">
        <f>VLOOKUP(Table_2[[#This Row],[Eaternity Product ID]],'supply-data_2023-05'!E:I,3,FALSE)</f>
        <v>1.5463646956696302</v>
      </c>
      <c r="H282" s="12">
        <f>VLOOKUP(Table_2[[#This Row],[Eaternity Product ID]],'supply-data_2023-05'!E:I,5,FALSE)</f>
        <v>24618.125955060514</v>
      </c>
      <c r="I282" s="12" t="s">
        <v>81</v>
      </c>
      <c r="J282" s="14" t="s">
        <v>4</v>
      </c>
    </row>
    <row r="283" spans="1:10" ht="15.75" customHeight="1">
      <c r="A283" s="12">
        <v>282</v>
      </c>
      <c r="B283" s="12">
        <v>2023</v>
      </c>
      <c r="C283" s="12">
        <v>5</v>
      </c>
      <c r="D283" s="12" t="s">
        <v>793</v>
      </c>
      <c r="E283" s="12">
        <v>2105</v>
      </c>
      <c r="F283" s="12" t="s">
        <v>161</v>
      </c>
      <c r="G283" s="12">
        <f>VLOOKUP(Table_2[[#This Row],[Eaternity Product ID]],'supply-data_2023-05'!E:I,3,FALSE)</f>
        <v>0.82711192083508323</v>
      </c>
      <c r="H283" s="12">
        <f>VLOOKUP(Table_2[[#This Row],[Eaternity Product ID]],'supply-data_2023-05'!E:I,5,FALSE)</f>
        <v>11012.187972073449</v>
      </c>
      <c r="I283" s="12" t="s">
        <v>81</v>
      </c>
      <c r="J283" s="14" t="s">
        <v>4</v>
      </c>
    </row>
    <row r="284" spans="1:10" ht="15.75" customHeight="1">
      <c r="A284" s="12">
        <v>283</v>
      </c>
      <c r="B284" s="12">
        <v>2023</v>
      </c>
      <c r="C284" s="12">
        <v>5</v>
      </c>
      <c r="D284" s="12" t="s">
        <v>793</v>
      </c>
      <c r="E284" s="12">
        <v>1267</v>
      </c>
      <c r="F284" s="12" t="s">
        <v>185</v>
      </c>
      <c r="G284" s="12">
        <f>VLOOKUP(Table_2[[#This Row],[Eaternity Product ID]],'supply-data_2023-05'!E:I,3,FALSE)</f>
        <v>30.30898771503324</v>
      </c>
      <c r="H284" s="12">
        <f>VLOOKUP(Table_2[[#This Row],[Eaternity Product ID]],'supply-data_2023-05'!E:I,5,FALSE)</f>
        <v>274898.93642445659</v>
      </c>
      <c r="I284" s="12" t="s">
        <v>81</v>
      </c>
      <c r="J284" s="14" t="s">
        <v>4</v>
      </c>
    </row>
    <row r="285" spans="1:10" ht="15.75" customHeight="1">
      <c r="A285" s="12">
        <v>284</v>
      </c>
      <c r="B285" s="12">
        <v>2023</v>
      </c>
      <c r="C285" s="12">
        <v>5</v>
      </c>
      <c r="D285" s="12" t="s">
        <v>793</v>
      </c>
      <c r="E285" s="12">
        <v>2016</v>
      </c>
      <c r="F285" s="12" t="s">
        <v>213</v>
      </c>
      <c r="G285" s="12">
        <f>VLOOKUP(Table_2[[#This Row],[Eaternity Product ID]],'supply-data_2023-05'!E:I,3,FALSE)</f>
        <v>6.1172991404082904</v>
      </c>
      <c r="H285" s="12">
        <f>VLOOKUP(Table_2[[#This Row],[Eaternity Product ID]],'supply-data_2023-05'!E:I,5,FALSE)</f>
        <v>92497.040139808683</v>
      </c>
      <c r="I285" s="12" t="s">
        <v>81</v>
      </c>
      <c r="J285" s="14" t="s">
        <v>4</v>
      </c>
    </row>
    <row r="286" spans="1:10" ht="15.75" customHeight="1">
      <c r="A286" s="12">
        <v>285</v>
      </c>
      <c r="B286" s="12">
        <v>2023</v>
      </c>
      <c r="C286" s="12">
        <v>5</v>
      </c>
      <c r="D286" s="12" t="s">
        <v>793</v>
      </c>
      <c r="E286" s="12">
        <v>2015</v>
      </c>
      <c r="F286" s="12" t="s">
        <v>214</v>
      </c>
      <c r="G286" s="12">
        <f>VLOOKUP(Table_2[[#This Row],[Eaternity Product ID]],'supply-data_2023-05'!E:I,3,FALSE)</f>
        <v>3.4400364239196111</v>
      </c>
      <c r="H286" s="12">
        <f>VLOOKUP(Table_2[[#This Row],[Eaternity Product ID]],'supply-data_2023-05'!E:I,5,FALSE)</f>
        <v>40589.942940679044</v>
      </c>
      <c r="I286" s="12" t="s">
        <v>81</v>
      </c>
      <c r="J286" s="14" t="s">
        <v>4</v>
      </c>
    </row>
    <row r="287" spans="1:10" ht="15.75" customHeight="1">
      <c r="A287" s="12">
        <v>286</v>
      </c>
      <c r="B287" s="12">
        <v>2023</v>
      </c>
      <c r="C287" s="12">
        <v>5</v>
      </c>
      <c r="D287" s="12" t="s">
        <v>793</v>
      </c>
      <c r="E287" s="12">
        <v>2014</v>
      </c>
      <c r="F287" s="12" t="s">
        <v>217</v>
      </c>
      <c r="G287" s="12">
        <f>VLOOKUP(Table_2[[#This Row],[Eaternity Product ID]],'supply-data_2023-05'!E:I,3,FALSE)</f>
        <v>0.30144186503290199</v>
      </c>
      <c r="H287" s="12">
        <f>VLOOKUP(Table_2[[#This Row],[Eaternity Product ID]],'supply-data_2023-05'!E:I,5,FALSE)</f>
        <v>3079.4673932681999</v>
      </c>
      <c r="I287" s="12" t="s">
        <v>81</v>
      </c>
      <c r="J287" s="14" t="s">
        <v>4</v>
      </c>
    </row>
    <row r="288" spans="1:10" ht="15.75" customHeight="1">
      <c r="A288" s="12">
        <v>287</v>
      </c>
      <c r="B288" s="12">
        <v>2023</v>
      </c>
      <c r="C288" s="12">
        <v>5</v>
      </c>
      <c r="D288" s="12" t="s">
        <v>793</v>
      </c>
      <c r="E288" s="12">
        <v>2057</v>
      </c>
      <c r="F288" s="12" t="s">
        <v>270</v>
      </c>
      <c r="G288" s="12">
        <f>VLOOKUP(Table_2[[#This Row],[Eaternity Product ID]],'supply-data_2023-05'!E:I,3,FALSE)</f>
        <v>0.21621035886303303</v>
      </c>
      <c r="H288" s="12">
        <f>VLOOKUP(Table_2[[#This Row],[Eaternity Product ID]],'supply-data_2023-05'!E:I,5,FALSE)</f>
        <v>2811.129939664047</v>
      </c>
      <c r="I288" s="12" t="s">
        <v>81</v>
      </c>
      <c r="J288" s="14" t="s">
        <v>4</v>
      </c>
    </row>
    <row r="289" spans="1:10" ht="15.75" customHeight="1">
      <c r="A289" s="12">
        <v>288</v>
      </c>
      <c r="B289" s="12">
        <v>2023</v>
      </c>
      <c r="C289" s="12">
        <v>5</v>
      </c>
      <c r="D289" s="12" t="s">
        <v>793</v>
      </c>
      <c r="E289" s="12">
        <v>2087</v>
      </c>
      <c r="F289" s="12" t="s">
        <v>723</v>
      </c>
      <c r="G289" s="12">
        <f>VLOOKUP(Table_2[[#This Row],[Eaternity Product ID]],'supply-data_2023-05'!E:I,3,FALSE)</f>
        <v>0.54492737165349014</v>
      </c>
      <c r="H289" s="12">
        <f>VLOOKUP(Table_2[[#This Row],[Eaternity Product ID]],'supply-data_2023-05'!E:I,5,FALSE)</f>
        <v>8259.0366702071842</v>
      </c>
      <c r="I289" s="12" t="s">
        <v>81</v>
      </c>
      <c r="J289" s="14" t="s">
        <v>4</v>
      </c>
    </row>
    <row r="290" spans="1:10" ht="15.75" customHeight="1">
      <c r="A290" s="12">
        <v>289</v>
      </c>
      <c r="B290" s="12">
        <v>2023</v>
      </c>
      <c r="C290" s="12">
        <v>5</v>
      </c>
      <c r="D290" s="12" t="s">
        <v>793</v>
      </c>
      <c r="E290" s="12">
        <v>200</v>
      </c>
      <c r="F290" s="12" t="s">
        <v>303</v>
      </c>
      <c r="G290" s="12">
        <f>VLOOKUP(Table_2[[#This Row],[Eaternity Product ID]],'supply-data_2023-05'!E:I,3,FALSE)</f>
        <v>45.969209604115505</v>
      </c>
      <c r="H290" s="12">
        <f>VLOOKUP(Table_2[[#This Row],[Eaternity Product ID]],'supply-data_2023-05'!E:I,5,FALSE)</f>
        <v>108027.57838974184</v>
      </c>
      <c r="I290" s="12" t="s">
        <v>81</v>
      </c>
      <c r="J290" s="14" t="s">
        <v>4</v>
      </c>
    </row>
    <row r="291" spans="1:10" ht="15.75" customHeight="1">
      <c r="A291" s="12">
        <v>290</v>
      </c>
      <c r="B291" s="12">
        <v>2023</v>
      </c>
      <c r="C291" s="12">
        <v>5</v>
      </c>
      <c r="D291" s="12" t="s">
        <v>793</v>
      </c>
      <c r="E291" s="12">
        <v>201</v>
      </c>
      <c r="F291" s="12" t="s">
        <v>305</v>
      </c>
      <c r="G291" s="12">
        <f>VLOOKUP(Table_2[[#This Row],[Eaternity Product ID]],'supply-data_2023-05'!E:I,3,FALSE)</f>
        <v>0.40211117198551288</v>
      </c>
      <c r="H291" s="12">
        <f>VLOOKUP(Table_2[[#This Row],[Eaternity Product ID]],'supply-data_2023-05'!E:I,5,FALSE)</f>
        <v>977.11102983364117</v>
      </c>
      <c r="I291" s="12" t="s">
        <v>81</v>
      </c>
      <c r="J291" s="14" t="s">
        <v>4</v>
      </c>
    </row>
    <row r="292" spans="1:10" ht="15.75" customHeight="1">
      <c r="A292" s="12">
        <v>291</v>
      </c>
      <c r="B292" s="12">
        <v>2023</v>
      </c>
      <c r="C292" s="12">
        <v>5</v>
      </c>
      <c r="D292" s="12" t="s">
        <v>793</v>
      </c>
      <c r="E292" s="12">
        <v>203</v>
      </c>
      <c r="F292" s="12" t="s">
        <v>724</v>
      </c>
      <c r="G292" s="12">
        <f>VLOOKUP(Table_2[[#This Row],[Eaternity Product ID]],'supply-data_2023-05'!E:I,3,FALSE)</f>
        <v>25.721961884910328</v>
      </c>
      <c r="H292" s="12">
        <f>VLOOKUP(Table_2[[#This Row],[Eaternity Product ID]],'supply-data_2023-05'!E:I,5,FALSE)</f>
        <v>296318.77960124816</v>
      </c>
      <c r="I292" s="12" t="s">
        <v>81</v>
      </c>
      <c r="J292" s="14" t="s">
        <v>4</v>
      </c>
    </row>
    <row r="293" spans="1:10" ht="15.75" customHeight="1">
      <c r="A293" s="12">
        <v>292</v>
      </c>
      <c r="B293" s="12">
        <v>2023</v>
      </c>
      <c r="C293" s="12">
        <v>5</v>
      </c>
      <c r="D293" s="12" t="s">
        <v>793</v>
      </c>
      <c r="E293" s="12">
        <v>205</v>
      </c>
      <c r="F293" s="12" t="s">
        <v>310</v>
      </c>
      <c r="G293" s="12">
        <f>VLOOKUP(Table_2[[#This Row],[Eaternity Product ID]],'supply-data_2023-05'!E:I,3,FALSE)</f>
        <v>10.9123037329308</v>
      </c>
      <c r="H293" s="12">
        <f>VLOOKUP(Table_2[[#This Row],[Eaternity Product ID]],'supply-data_2023-05'!E:I,5,FALSE)</f>
        <v>10039.26424563378</v>
      </c>
      <c r="I293" s="12" t="s">
        <v>81</v>
      </c>
      <c r="J293" s="14" t="s">
        <v>4</v>
      </c>
    </row>
    <row r="294" spans="1:10" ht="15.75" customHeight="1">
      <c r="A294" s="12">
        <v>293</v>
      </c>
      <c r="B294" s="12">
        <v>2023</v>
      </c>
      <c r="C294" s="12">
        <v>5</v>
      </c>
      <c r="D294" s="12" t="s">
        <v>793</v>
      </c>
      <c r="E294" s="12">
        <v>206</v>
      </c>
      <c r="F294" s="12" t="s">
        <v>311</v>
      </c>
      <c r="G294" s="12">
        <f>VLOOKUP(Table_2[[#This Row],[Eaternity Product ID]],'supply-data_2023-05'!E:I,3,FALSE)</f>
        <v>3.2362728023593781</v>
      </c>
      <c r="H294" s="12">
        <f>VLOOKUP(Table_2[[#This Row],[Eaternity Product ID]],'supply-data_2023-05'!E:I,5,FALSE)</f>
        <v>10974.414424480243</v>
      </c>
      <c r="I294" s="12" t="s">
        <v>81</v>
      </c>
      <c r="J294" s="14" t="s">
        <v>4</v>
      </c>
    </row>
    <row r="295" spans="1:10" ht="15.75" customHeight="1">
      <c r="A295" s="12">
        <v>294</v>
      </c>
      <c r="B295" s="12">
        <v>2023</v>
      </c>
      <c r="C295" s="12">
        <v>5</v>
      </c>
      <c r="D295" s="12" t="s">
        <v>793</v>
      </c>
      <c r="E295" s="12">
        <v>207</v>
      </c>
      <c r="F295" s="12" t="s">
        <v>312</v>
      </c>
      <c r="G295" s="12">
        <f>VLOOKUP(Table_2[[#This Row],[Eaternity Product ID]],'supply-data_2023-05'!E:I,3,FALSE)</f>
        <v>20.786278133915712</v>
      </c>
      <c r="H295" s="12">
        <f>VLOOKUP(Table_2[[#This Row],[Eaternity Product ID]],'supply-data_2023-05'!E:I,5,FALSE)</f>
        <v>25775.013508881832</v>
      </c>
      <c r="I295" s="12" t="s">
        <v>81</v>
      </c>
      <c r="J295" s="14" t="s">
        <v>4</v>
      </c>
    </row>
    <row r="296" spans="1:10" ht="15.75" customHeight="1">
      <c r="A296" s="12">
        <v>295</v>
      </c>
      <c r="B296" s="12">
        <v>2023</v>
      </c>
      <c r="C296" s="12">
        <v>5</v>
      </c>
      <c r="D296" s="12" t="s">
        <v>793</v>
      </c>
      <c r="E296" s="12">
        <v>209</v>
      </c>
      <c r="F296" s="12" t="s">
        <v>314</v>
      </c>
      <c r="G296" s="12">
        <f>VLOOKUP(Table_2[[#This Row],[Eaternity Product ID]],'supply-data_2023-05'!E:I,3,FALSE)</f>
        <v>37.222749433322733</v>
      </c>
      <c r="H296" s="12">
        <f>VLOOKUP(Table_2[[#This Row],[Eaternity Product ID]],'supply-data_2023-05'!E:I,5,FALSE)</f>
        <v>72212.273111403163</v>
      </c>
      <c r="I296" s="12" t="s">
        <v>81</v>
      </c>
      <c r="J296" s="14" t="s">
        <v>4</v>
      </c>
    </row>
    <row r="297" spans="1:10" ht="15.75" customHeight="1">
      <c r="A297" s="12">
        <v>296</v>
      </c>
      <c r="B297" s="12">
        <v>2023</v>
      </c>
      <c r="C297" s="12">
        <v>5</v>
      </c>
      <c r="D297" s="12" t="s">
        <v>793</v>
      </c>
      <c r="E297" s="12">
        <v>210</v>
      </c>
      <c r="F297" s="12" t="s">
        <v>320</v>
      </c>
      <c r="G297" s="12">
        <f>VLOOKUP(Table_2[[#This Row],[Eaternity Product ID]],'supply-data_2023-05'!E:I,3,FALSE)</f>
        <v>43.508950043088085</v>
      </c>
      <c r="H297" s="12">
        <f>VLOOKUP(Table_2[[#This Row],[Eaternity Product ID]],'supply-data_2023-05'!E:I,5,FALSE)</f>
        <v>147552.05725393677</v>
      </c>
      <c r="I297" s="12" t="s">
        <v>81</v>
      </c>
      <c r="J297" s="14" t="s">
        <v>4</v>
      </c>
    </row>
    <row r="298" spans="1:10" ht="15.75" customHeight="1">
      <c r="A298" s="12">
        <v>297</v>
      </c>
      <c r="B298" s="12">
        <v>2023</v>
      </c>
      <c r="C298" s="12">
        <v>5</v>
      </c>
      <c r="D298" s="12" t="s">
        <v>793</v>
      </c>
      <c r="E298" s="12">
        <v>211</v>
      </c>
      <c r="F298" s="12" t="s">
        <v>321</v>
      </c>
      <c r="G298" s="12">
        <f>VLOOKUP(Table_2[[#This Row],[Eaternity Product ID]],'supply-data_2023-05'!E:I,3,FALSE)</f>
        <v>28.572127491636458</v>
      </c>
      <c r="H298" s="12">
        <f>VLOOKUP(Table_2[[#This Row],[Eaternity Product ID]],'supply-data_2023-05'!E:I,5,FALSE)</f>
        <v>69144.033579629773</v>
      </c>
      <c r="I298" s="12" t="s">
        <v>81</v>
      </c>
      <c r="J298" s="14" t="s">
        <v>4</v>
      </c>
    </row>
    <row r="299" spans="1:10" ht="15.75" customHeight="1">
      <c r="A299" s="12">
        <v>298</v>
      </c>
      <c r="B299" s="12">
        <v>2023</v>
      </c>
      <c r="C299" s="12">
        <v>5</v>
      </c>
      <c r="D299" s="12" t="s">
        <v>793</v>
      </c>
      <c r="E299" s="12">
        <v>212</v>
      </c>
      <c r="F299" s="12" t="s">
        <v>322</v>
      </c>
      <c r="G299" s="12">
        <f>VLOOKUP(Table_2[[#This Row],[Eaternity Product ID]],'supply-data_2023-05'!E:I,3,FALSE)</f>
        <v>5.0401793502537187</v>
      </c>
      <c r="H299" s="12">
        <f>VLOOKUP(Table_2[[#This Row],[Eaternity Product ID]],'supply-data_2023-05'!E:I,5,FALSE)</f>
        <v>11088.663093698844</v>
      </c>
      <c r="I299" s="12" t="s">
        <v>81</v>
      </c>
      <c r="J299" s="14" t="s">
        <v>4</v>
      </c>
    </row>
    <row r="300" spans="1:10" ht="15.75" customHeight="1">
      <c r="A300" s="12">
        <v>299</v>
      </c>
      <c r="B300" s="12">
        <v>2023</v>
      </c>
      <c r="C300" s="12">
        <v>5</v>
      </c>
      <c r="D300" s="12" t="s">
        <v>793</v>
      </c>
      <c r="E300" s="12">
        <v>213</v>
      </c>
      <c r="F300" s="12" t="s">
        <v>725</v>
      </c>
      <c r="G300" s="12">
        <f>VLOOKUP(Table_2[[#This Row],[Eaternity Product ID]],'supply-data_2023-05'!E:I,3,FALSE)</f>
        <v>5.0512666363174921</v>
      </c>
      <c r="H300" s="12">
        <f>VLOOKUP(Table_2[[#This Row],[Eaternity Product ID]],'supply-data_2023-05'!E:I,5,FALSE)</f>
        <v>3384.3486463327199</v>
      </c>
      <c r="I300" s="12" t="s">
        <v>81</v>
      </c>
      <c r="J300" s="14" t="s">
        <v>4</v>
      </c>
    </row>
    <row r="301" spans="1:10" ht="15.75" customHeight="1">
      <c r="A301" s="12">
        <v>300</v>
      </c>
      <c r="B301" s="12">
        <v>2023</v>
      </c>
      <c r="C301" s="12">
        <v>5</v>
      </c>
      <c r="D301" s="12" t="s">
        <v>793</v>
      </c>
      <c r="E301" s="12">
        <v>214</v>
      </c>
      <c r="F301" s="12" t="s">
        <v>324</v>
      </c>
      <c r="G301" s="12">
        <f>VLOOKUP(Table_2[[#This Row],[Eaternity Product ID]],'supply-data_2023-05'!E:I,3,FALSE)</f>
        <v>1.3189689274696275</v>
      </c>
      <c r="H301" s="12">
        <f>VLOOKUP(Table_2[[#This Row],[Eaternity Product ID]],'supply-data_2023-05'!E:I,5,FALSE)</f>
        <v>14376.76130941894</v>
      </c>
      <c r="I301" s="12" t="s">
        <v>81</v>
      </c>
      <c r="J301" s="14" t="s">
        <v>4</v>
      </c>
    </row>
    <row r="302" spans="1:10" ht="15.75" customHeight="1">
      <c r="A302" s="12">
        <v>301</v>
      </c>
      <c r="B302" s="12">
        <v>2023</v>
      </c>
      <c r="C302" s="12">
        <v>5</v>
      </c>
      <c r="D302" s="12" t="s">
        <v>793</v>
      </c>
      <c r="E302" s="12">
        <v>219</v>
      </c>
      <c r="F302" s="12" t="s">
        <v>325</v>
      </c>
      <c r="G302" s="12">
        <f>VLOOKUP(Table_2[[#This Row],[Eaternity Product ID]],'supply-data_2023-05'!E:I,3,FALSE)</f>
        <v>2.0640042709792927E-2</v>
      </c>
      <c r="H302" s="12">
        <f>VLOOKUP(Table_2[[#This Row],[Eaternity Product ID]],'supply-data_2023-05'!E:I,5,FALSE)</f>
        <v>37.977678586018989</v>
      </c>
      <c r="I302" s="12" t="s">
        <v>81</v>
      </c>
      <c r="J302" s="14" t="s">
        <v>4</v>
      </c>
    </row>
    <row r="303" spans="1:10" ht="15.75" customHeight="1">
      <c r="A303" s="12">
        <v>302</v>
      </c>
      <c r="B303" s="12">
        <v>2023</v>
      </c>
      <c r="C303" s="12">
        <v>5</v>
      </c>
      <c r="D303" s="12" t="s">
        <v>793</v>
      </c>
      <c r="E303" s="12">
        <v>223</v>
      </c>
      <c r="F303" s="12" t="s">
        <v>330</v>
      </c>
      <c r="G303" s="12">
        <f>VLOOKUP(Table_2[[#This Row],[Eaternity Product ID]],'supply-data_2023-05'!E:I,3,FALSE)</f>
        <v>7.6969368135283736</v>
      </c>
      <c r="H303" s="12">
        <f>VLOOKUP(Table_2[[#This Row],[Eaternity Product ID]],'supply-data_2023-05'!E:I,5,FALSE)</f>
        <v>25780.42812014306</v>
      </c>
      <c r="I303" s="12" t="s">
        <v>81</v>
      </c>
      <c r="J303" s="14" t="s">
        <v>4</v>
      </c>
    </row>
    <row r="304" spans="1:10" ht="15.75" customHeight="1">
      <c r="A304" s="12">
        <v>303</v>
      </c>
      <c r="B304" s="12">
        <v>2023</v>
      </c>
      <c r="C304" s="12">
        <v>5</v>
      </c>
      <c r="D304" s="12" t="s">
        <v>793</v>
      </c>
      <c r="E304" s="12">
        <v>224</v>
      </c>
      <c r="F304" s="12" t="s">
        <v>726</v>
      </c>
      <c r="G304" s="12">
        <f>VLOOKUP(Table_2[[#This Row],[Eaternity Product ID]],'supply-data_2023-05'!E:I,3,FALSE)</f>
        <v>0.37263489721902165</v>
      </c>
      <c r="H304" s="12">
        <f>VLOOKUP(Table_2[[#This Row],[Eaternity Product ID]],'supply-data_2023-05'!E:I,5,FALSE)</f>
        <v>686.43918118370061</v>
      </c>
      <c r="I304" s="12" t="s">
        <v>81</v>
      </c>
      <c r="J304" s="14" t="s">
        <v>4</v>
      </c>
    </row>
    <row r="305" spans="1:10" ht="15.75" customHeight="1">
      <c r="A305" s="12">
        <v>304</v>
      </c>
      <c r="B305" s="12">
        <v>2023</v>
      </c>
      <c r="C305" s="12">
        <v>5</v>
      </c>
      <c r="D305" s="12" t="s">
        <v>793</v>
      </c>
      <c r="E305" s="12">
        <v>225</v>
      </c>
      <c r="F305" s="12" t="s">
        <v>336</v>
      </c>
      <c r="G305" s="12">
        <f>VLOOKUP(Table_2[[#This Row],[Eaternity Product ID]],'supply-data_2023-05'!E:I,3,FALSE)</f>
        <v>5.1977769936980035E-2</v>
      </c>
      <c r="H305" s="12">
        <f>VLOOKUP(Table_2[[#This Row],[Eaternity Product ID]],'supply-data_2023-05'!E:I,5,FALSE)</f>
        <v>592.54907747810103</v>
      </c>
      <c r="I305" s="12" t="s">
        <v>81</v>
      </c>
      <c r="J305" s="14" t="s">
        <v>4</v>
      </c>
    </row>
    <row r="306" spans="1:10" ht="15.75" customHeight="1">
      <c r="A306" s="12">
        <v>305</v>
      </c>
      <c r="B306" s="12">
        <v>2023</v>
      </c>
      <c r="C306" s="12">
        <v>5</v>
      </c>
      <c r="D306" s="12" t="s">
        <v>793</v>
      </c>
      <c r="E306" s="12">
        <v>226</v>
      </c>
      <c r="F306" s="12" t="s">
        <v>337</v>
      </c>
      <c r="G306" s="12">
        <f>VLOOKUP(Table_2[[#This Row],[Eaternity Product ID]],'supply-data_2023-05'!E:I,3,FALSE)</f>
        <v>2.7652324453456245</v>
      </c>
      <c r="H306" s="12">
        <f>VLOOKUP(Table_2[[#This Row],[Eaternity Product ID]],'supply-data_2023-05'!E:I,5,FALSE)</f>
        <v>5668.7311026488505</v>
      </c>
      <c r="I306" s="12" t="s">
        <v>81</v>
      </c>
      <c r="J306" s="14" t="s">
        <v>4</v>
      </c>
    </row>
    <row r="307" spans="1:10" ht="15.75" customHeight="1">
      <c r="A307" s="12">
        <v>306</v>
      </c>
      <c r="B307" s="12">
        <v>2023</v>
      </c>
      <c r="C307" s="12">
        <v>5</v>
      </c>
      <c r="D307" s="12" t="s">
        <v>793</v>
      </c>
      <c r="E307" s="12">
        <v>227</v>
      </c>
      <c r="F307" s="12" t="s">
        <v>339</v>
      </c>
      <c r="G307" s="12">
        <f>VLOOKUP(Table_2[[#This Row],[Eaternity Product ID]],'supply-data_2023-05'!E:I,3,FALSE)</f>
        <v>3.2395672952836065</v>
      </c>
      <c r="H307" s="12">
        <f>VLOOKUP(Table_2[[#This Row],[Eaternity Product ID]],'supply-data_2023-05'!E:I,5,FALSE)</f>
        <v>8584.853332501556</v>
      </c>
      <c r="I307" s="12" t="s">
        <v>81</v>
      </c>
      <c r="J307" s="14" t="s">
        <v>4</v>
      </c>
    </row>
    <row r="308" spans="1:10" ht="15.75" customHeight="1">
      <c r="A308" s="12">
        <v>307</v>
      </c>
      <c r="B308" s="12">
        <v>2023</v>
      </c>
      <c r="C308" s="12">
        <v>5</v>
      </c>
      <c r="D308" s="12" t="s">
        <v>793</v>
      </c>
      <c r="E308" s="12">
        <v>235</v>
      </c>
      <c r="F308" s="12" t="s">
        <v>346</v>
      </c>
      <c r="G308" s="12">
        <f>VLOOKUP(Table_2[[#This Row],[Eaternity Product ID]],'supply-data_2023-05'!E:I,3,FALSE)</f>
        <v>3.3973821611829345</v>
      </c>
      <c r="H308" s="12">
        <f>VLOOKUP(Table_2[[#This Row],[Eaternity Product ID]],'supply-data_2023-05'!E:I,5,FALSE)</f>
        <v>54086.013995382273</v>
      </c>
      <c r="I308" s="12" t="s">
        <v>81</v>
      </c>
      <c r="J308" s="14" t="s">
        <v>4</v>
      </c>
    </row>
    <row r="309" spans="1:10" ht="15.75" customHeight="1">
      <c r="A309" s="12">
        <v>308</v>
      </c>
      <c r="B309" s="12">
        <v>2023</v>
      </c>
      <c r="C309" s="12">
        <v>5</v>
      </c>
      <c r="D309" s="12" t="s">
        <v>793</v>
      </c>
      <c r="E309" s="12">
        <v>236</v>
      </c>
      <c r="F309" s="12" t="s">
        <v>349</v>
      </c>
      <c r="G309" s="12">
        <f>VLOOKUP(Table_2[[#This Row],[Eaternity Product ID]],'supply-data_2023-05'!E:I,3,FALSE)</f>
        <v>6.2870983290245093</v>
      </c>
      <c r="H309" s="12">
        <f>VLOOKUP(Table_2[[#This Row],[Eaternity Product ID]],'supply-data_2023-05'!E:I,5,FALSE)</f>
        <v>38694.616750138019</v>
      </c>
      <c r="I309" s="12" t="s">
        <v>81</v>
      </c>
      <c r="J309" s="14" t="s">
        <v>4</v>
      </c>
    </row>
    <row r="310" spans="1:10" ht="15.75" customHeight="1">
      <c r="A310" s="12">
        <v>309</v>
      </c>
      <c r="B310" s="12">
        <v>2023</v>
      </c>
      <c r="C310" s="12">
        <v>5</v>
      </c>
      <c r="D310" s="12" t="s">
        <v>793</v>
      </c>
      <c r="E310" s="12">
        <v>237</v>
      </c>
      <c r="F310" s="12" t="s">
        <v>350</v>
      </c>
      <c r="G310" s="12">
        <f>VLOOKUP(Table_2[[#This Row],[Eaternity Product ID]],'supply-data_2023-05'!E:I,3,FALSE)</f>
        <v>5.3286195824398468E-2</v>
      </c>
      <c r="H310" s="12">
        <f>VLOOKUP(Table_2[[#This Row],[Eaternity Product ID]],'supply-data_2023-05'!E:I,5,FALSE)</f>
        <v>793.96431778353724</v>
      </c>
      <c r="I310" s="12" t="s">
        <v>81</v>
      </c>
      <c r="J310" s="14" t="s">
        <v>4</v>
      </c>
    </row>
    <row r="311" spans="1:10" ht="15.75" customHeight="1">
      <c r="A311" s="12">
        <v>310</v>
      </c>
      <c r="B311" s="12">
        <v>2023</v>
      </c>
      <c r="C311" s="12">
        <v>5</v>
      </c>
      <c r="D311" s="12" t="s">
        <v>793</v>
      </c>
      <c r="E311" s="12">
        <v>1902</v>
      </c>
      <c r="F311" s="12" t="s">
        <v>367</v>
      </c>
      <c r="G311" s="12">
        <f>VLOOKUP(Table_2[[#This Row],[Eaternity Product ID]],'supply-data_2023-05'!E:I,3,FALSE)</f>
        <v>7.5079824497590879</v>
      </c>
      <c r="H311" s="12">
        <f>VLOOKUP(Table_2[[#This Row],[Eaternity Product ID]],'supply-data_2023-05'!E:I,5,FALSE)</f>
        <v>91595.77749809486</v>
      </c>
      <c r="I311" s="12" t="s">
        <v>81</v>
      </c>
      <c r="J311" s="14" t="s">
        <v>4</v>
      </c>
    </row>
    <row r="312" spans="1:10" ht="15.75" customHeight="1">
      <c r="A312" s="12">
        <v>311</v>
      </c>
      <c r="B312" s="12">
        <v>2023</v>
      </c>
      <c r="C312" s="12">
        <v>5</v>
      </c>
      <c r="D312" s="12" t="s">
        <v>793</v>
      </c>
      <c r="E312" s="12">
        <v>1602</v>
      </c>
      <c r="F312" s="12" t="s">
        <v>465</v>
      </c>
      <c r="G312" s="12">
        <f>VLOOKUP(Table_2[[#This Row],[Eaternity Product ID]],'supply-data_2023-05'!E:I,3,FALSE)</f>
        <v>1.1628738530228622</v>
      </c>
      <c r="H312" s="12">
        <f>VLOOKUP(Table_2[[#This Row],[Eaternity Product ID]],'supply-data_2023-05'!E:I,5,FALSE)</f>
        <v>17917.319795365605</v>
      </c>
      <c r="I312" s="12" t="s">
        <v>81</v>
      </c>
      <c r="J312" s="14" t="s">
        <v>4</v>
      </c>
    </row>
    <row r="313" spans="1:10" ht="15.75" customHeight="1">
      <c r="A313" s="12">
        <v>312</v>
      </c>
      <c r="B313" s="12">
        <v>2023</v>
      </c>
      <c r="C313" s="12">
        <v>5</v>
      </c>
      <c r="D313" s="12" t="s">
        <v>793</v>
      </c>
      <c r="E313" s="12">
        <v>1888</v>
      </c>
      <c r="F313" s="12" t="s">
        <v>553</v>
      </c>
      <c r="G313" s="12">
        <f>VLOOKUP(Table_2[[#This Row],[Eaternity Product ID]],'supply-data_2023-05'!E:I,3,FALSE)</f>
        <v>1.1490996203030233</v>
      </c>
      <c r="H313" s="12">
        <f>VLOOKUP(Table_2[[#This Row],[Eaternity Product ID]],'supply-data_2023-05'!E:I,5,FALSE)</f>
        <v>13759.603734455935</v>
      </c>
      <c r="I313" s="12" t="s">
        <v>81</v>
      </c>
      <c r="J313" s="14" t="s">
        <v>4</v>
      </c>
    </row>
    <row r="314" spans="1:10" ht="15.75" customHeight="1">
      <c r="A314" s="12">
        <v>313</v>
      </c>
      <c r="B314" s="12">
        <v>2023</v>
      </c>
      <c r="C314" s="12">
        <v>5</v>
      </c>
      <c r="D314" s="12" t="s">
        <v>793</v>
      </c>
      <c r="E314" s="12">
        <v>1761</v>
      </c>
      <c r="F314" s="12" t="s">
        <v>727</v>
      </c>
      <c r="G314" s="12">
        <f>VLOOKUP(Table_2[[#This Row],[Eaternity Product ID]],'supply-data_2023-05'!E:I,3,FALSE)</f>
        <v>82.798442394541766</v>
      </c>
      <c r="H314" s="12">
        <f>VLOOKUP(Table_2[[#This Row],[Eaternity Product ID]],'supply-data_2023-05'!E:I,5,FALSE)</f>
        <v>152530.55448323037</v>
      </c>
      <c r="I314" s="12" t="s">
        <v>81</v>
      </c>
      <c r="J314" s="14" t="s">
        <v>4</v>
      </c>
    </row>
    <row r="315" spans="1:10" ht="15.75" customHeight="1">
      <c r="A315" s="12">
        <v>314</v>
      </c>
      <c r="B315" s="12">
        <v>2023</v>
      </c>
      <c r="C315" s="12">
        <v>5</v>
      </c>
      <c r="D315" s="12" t="s">
        <v>793</v>
      </c>
      <c r="E315" s="12">
        <v>1778</v>
      </c>
      <c r="F315" s="12" t="s">
        <v>728</v>
      </c>
      <c r="G315" s="12">
        <f>VLOOKUP(Table_2[[#This Row],[Eaternity Product ID]],'supply-data_2023-05'!E:I,3,FALSE)</f>
        <v>3.4483524229953559</v>
      </c>
      <c r="H315" s="12">
        <f>VLOOKUP(Table_2[[#This Row],[Eaternity Product ID]],'supply-data_2023-05'!E:I,5,FALSE)</f>
        <v>47517.728810399793</v>
      </c>
      <c r="I315" s="12" t="s">
        <v>81</v>
      </c>
      <c r="J315" s="14" t="s">
        <v>4</v>
      </c>
    </row>
    <row r="316" spans="1:10" ht="15.75" customHeight="1">
      <c r="A316" s="12">
        <v>315</v>
      </c>
      <c r="B316" s="12">
        <v>2023</v>
      </c>
      <c r="C316" s="12">
        <v>5</v>
      </c>
      <c r="D316" s="12" t="s">
        <v>793</v>
      </c>
      <c r="E316" s="12">
        <v>1777</v>
      </c>
      <c r="F316" s="12" t="s">
        <v>578</v>
      </c>
      <c r="G316" s="12">
        <f>VLOOKUP(Table_2[[#This Row],[Eaternity Product ID]],'supply-data_2023-05'!E:I,3,FALSE)</f>
        <v>67.323619794583081</v>
      </c>
      <c r="H316" s="12">
        <f>VLOOKUP(Table_2[[#This Row],[Eaternity Product ID]],'supply-data_2023-05'!E:I,5,FALSE)</f>
        <v>1003126.4473653355</v>
      </c>
      <c r="I316" s="12" t="s">
        <v>81</v>
      </c>
      <c r="J316" s="14" t="s">
        <v>4</v>
      </c>
    </row>
    <row r="317" spans="1:10" ht="15.75" customHeight="1">
      <c r="A317" s="12">
        <v>316</v>
      </c>
      <c r="B317" s="12">
        <v>2023</v>
      </c>
      <c r="C317" s="12">
        <v>5</v>
      </c>
      <c r="D317" s="12" t="s">
        <v>793</v>
      </c>
      <c r="E317" s="12">
        <v>1791</v>
      </c>
      <c r="F317" s="12" t="s">
        <v>598</v>
      </c>
      <c r="G317" s="12">
        <f>VLOOKUP(Table_2[[#This Row],[Eaternity Product ID]],'supply-data_2023-05'!E:I,3,FALSE)</f>
        <v>0.16008476907197922</v>
      </c>
      <c r="H317" s="12">
        <f>VLOOKUP(Table_2[[#This Row],[Eaternity Product ID]],'supply-data_2023-05'!E:I,5,FALSE)</f>
        <v>2144.2210549300012</v>
      </c>
      <c r="I317" s="12" t="s">
        <v>81</v>
      </c>
      <c r="J317" s="14" t="s">
        <v>4</v>
      </c>
    </row>
    <row r="318" spans="1:10" ht="15.75" customHeight="1">
      <c r="A318" s="12">
        <v>317</v>
      </c>
      <c r="B318" s="12">
        <v>2023</v>
      </c>
      <c r="C318" s="12">
        <v>5</v>
      </c>
      <c r="D318" s="12" t="s">
        <v>793</v>
      </c>
      <c r="E318" s="12">
        <v>1560</v>
      </c>
      <c r="F318" s="12" t="s">
        <v>612</v>
      </c>
      <c r="G318" s="12">
        <f>VLOOKUP(Table_2[[#This Row],[Eaternity Product ID]],'supply-data_2023-05'!E:I,3,FALSE)</f>
        <v>0.82683325290287757</v>
      </c>
      <c r="H318" s="12">
        <f>VLOOKUP(Table_2[[#This Row],[Eaternity Product ID]],'supply-data_2023-05'!E:I,5,FALSE)</f>
        <v>14920.039838087245</v>
      </c>
      <c r="I318" s="12" t="s">
        <v>81</v>
      </c>
      <c r="J318" s="14" t="s">
        <v>4</v>
      </c>
    </row>
    <row r="319" spans="1:10" ht="15.75" customHeight="1">
      <c r="A319" s="12">
        <v>318</v>
      </c>
      <c r="B319" s="12">
        <v>2023</v>
      </c>
      <c r="C319" s="12">
        <v>5</v>
      </c>
      <c r="D319" s="12" t="s">
        <v>793</v>
      </c>
      <c r="E319" s="12">
        <v>1798</v>
      </c>
      <c r="F319" s="12" t="s">
        <v>729</v>
      </c>
      <c r="G319" s="12">
        <f>VLOOKUP(Table_2[[#This Row],[Eaternity Product ID]],'supply-data_2023-05'!E:I,3,FALSE)</f>
        <v>1.1362336598463247</v>
      </c>
      <c r="H319" s="12">
        <f>VLOOKUP(Table_2[[#This Row],[Eaternity Product ID]],'supply-data_2023-05'!E:I,5,FALSE)</f>
        <v>19266.856225217165</v>
      </c>
      <c r="I319" s="12" t="s">
        <v>81</v>
      </c>
      <c r="J319" s="14" t="s">
        <v>4</v>
      </c>
    </row>
    <row r="320" spans="1:10" ht="15.75" customHeight="1">
      <c r="A320" s="12">
        <v>319</v>
      </c>
      <c r="B320" s="12">
        <v>2023</v>
      </c>
      <c r="C320" s="12">
        <v>5</v>
      </c>
      <c r="D320" s="12" t="s">
        <v>793</v>
      </c>
      <c r="E320" s="12">
        <v>1559</v>
      </c>
      <c r="F320" s="12" t="s">
        <v>625</v>
      </c>
      <c r="G320" s="12">
        <f>VLOOKUP(Table_2[[#This Row],[Eaternity Product ID]],'supply-data_2023-05'!E:I,3,FALSE)</f>
        <v>0.11375801628427697</v>
      </c>
      <c r="H320" s="12">
        <f>VLOOKUP(Table_2[[#This Row],[Eaternity Product ID]],'supply-data_2023-05'!E:I,5,FALSE)</f>
        <v>1787.1697691743361</v>
      </c>
      <c r="I320" s="12" t="s">
        <v>81</v>
      </c>
      <c r="J320" s="14" t="s">
        <v>4</v>
      </c>
    </row>
    <row r="321" spans="1:10" ht="15.75" customHeight="1">
      <c r="A321" s="12">
        <v>320</v>
      </c>
      <c r="B321" s="12">
        <v>2023</v>
      </c>
      <c r="C321" s="12">
        <v>5</v>
      </c>
      <c r="D321" s="12" t="s">
        <v>793</v>
      </c>
      <c r="E321" s="12">
        <v>1572</v>
      </c>
      <c r="F321" s="12" t="s">
        <v>626</v>
      </c>
      <c r="G321" s="12">
        <f>VLOOKUP(Table_2[[#This Row],[Eaternity Product ID]],'supply-data_2023-05'!E:I,3,FALSE)</f>
        <v>0.5223427849670994</v>
      </c>
      <c r="H321" s="12">
        <f>VLOOKUP(Table_2[[#This Row],[Eaternity Product ID]],'supply-data_2023-05'!E:I,5,FALSE)</f>
        <v>3935.6766233164717</v>
      </c>
      <c r="I321" s="12" t="s">
        <v>81</v>
      </c>
      <c r="J321" s="14" t="s">
        <v>4</v>
      </c>
    </row>
    <row r="322" spans="1:10" ht="15.75" customHeight="1">
      <c r="A322" s="12">
        <v>321</v>
      </c>
      <c r="B322" s="12">
        <v>2023</v>
      </c>
      <c r="C322" s="12">
        <v>5</v>
      </c>
      <c r="D322" s="12" t="s">
        <v>793</v>
      </c>
      <c r="E322" s="12">
        <v>1571</v>
      </c>
      <c r="F322" s="12" t="s">
        <v>730</v>
      </c>
      <c r="G322" s="12">
        <f>VLOOKUP(Table_2[[#This Row],[Eaternity Product ID]],'supply-data_2023-05'!E:I,3,FALSE)</f>
        <v>29.354408792893206</v>
      </c>
      <c r="H322" s="12">
        <f>VLOOKUP(Table_2[[#This Row],[Eaternity Product ID]],'supply-data_2023-05'!E:I,5,FALSE)</f>
        <v>626419.30283233337</v>
      </c>
      <c r="I322" s="12" t="s">
        <v>81</v>
      </c>
      <c r="J322" s="14" t="s">
        <v>4</v>
      </c>
    </row>
    <row r="323" spans="1:10" ht="15.75" customHeight="1">
      <c r="A323" s="12">
        <v>322</v>
      </c>
      <c r="B323" s="12">
        <v>2023</v>
      </c>
      <c r="C323" s="12">
        <v>5</v>
      </c>
      <c r="D323" s="12" t="s">
        <v>793</v>
      </c>
      <c r="E323" s="12">
        <v>1213</v>
      </c>
      <c r="F323" s="12" t="s">
        <v>65</v>
      </c>
      <c r="G323" s="12">
        <f>VLOOKUP(Table_2[[#This Row],[Eaternity Product ID]],'supply-data_2023-05'!E:I,3,FALSE)</f>
        <v>3.3588047616012369</v>
      </c>
      <c r="H323" s="12">
        <f>VLOOKUP(Table_2[[#This Row],[Eaternity Product ID]],'supply-data_2023-05'!E:I,5,FALSE)</f>
        <v>1981.7767314120858</v>
      </c>
      <c r="I323" s="12" t="s">
        <v>66</v>
      </c>
      <c r="J323" s="14" t="s">
        <v>4</v>
      </c>
    </row>
    <row r="324" spans="1:10" ht="15.75" customHeight="1">
      <c r="A324" s="12">
        <v>323</v>
      </c>
      <c r="B324" s="12">
        <v>2023</v>
      </c>
      <c r="C324" s="12">
        <v>5</v>
      </c>
      <c r="D324" s="12" t="s">
        <v>793</v>
      </c>
      <c r="E324" s="12">
        <v>1240</v>
      </c>
      <c r="F324" s="12" t="s">
        <v>123</v>
      </c>
      <c r="G324" s="12">
        <f>VLOOKUP(Table_2[[#This Row],[Eaternity Product ID]],'supply-data_2023-05'!E:I,3,FALSE)</f>
        <v>220.45661663831382</v>
      </c>
      <c r="H324" s="12">
        <f>VLOOKUP(Table_2[[#This Row],[Eaternity Product ID]],'supply-data_2023-05'!E:I,5,FALSE)</f>
        <v>130069.40381660516</v>
      </c>
      <c r="I324" s="12" t="s">
        <v>66</v>
      </c>
      <c r="J324" s="14" t="s">
        <v>4</v>
      </c>
    </row>
    <row r="325" spans="1:10" ht="15.75" customHeight="1">
      <c r="A325" s="12">
        <v>324</v>
      </c>
      <c r="B325" s="12">
        <v>2023</v>
      </c>
      <c r="C325" s="12">
        <v>5</v>
      </c>
      <c r="D325" s="12" t="s">
        <v>793</v>
      </c>
      <c r="E325" s="12">
        <v>102</v>
      </c>
      <c r="F325" s="12" t="s">
        <v>331</v>
      </c>
      <c r="G325" s="12">
        <f>VLOOKUP(Table_2[[#This Row],[Eaternity Product ID]],'supply-data_2023-05'!E:I,3,FALSE)</f>
        <v>3.4413711097476338</v>
      </c>
      <c r="H325" s="12">
        <f>VLOOKUP(Table_2[[#This Row],[Eaternity Product ID]],'supply-data_2023-05'!E:I,5,FALSE)</f>
        <v>6642.1088264573737</v>
      </c>
      <c r="I325" s="12" t="s">
        <v>66</v>
      </c>
      <c r="J325" s="14" t="s">
        <v>4</v>
      </c>
    </row>
    <row r="326" spans="1:10" ht="15.75" customHeight="1">
      <c r="A326" s="12">
        <v>325</v>
      </c>
      <c r="B326" s="12">
        <v>2023</v>
      </c>
      <c r="C326" s="12">
        <v>5</v>
      </c>
      <c r="D326" s="12" t="s">
        <v>793</v>
      </c>
      <c r="E326" s="12">
        <v>109</v>
      </c>
      <c r="F326" s="12" t="s">
        <v>342</v>
      </c>
      <c r="G326" s="12">
        <f>VLOOKUP(Table_2[[#This Row],[Eaternity Product ID]],'supply-data_2023-05'!E:I,3,FALSE)</f>
        <v>767.80311857663025</v>
      </c>
      <c r="H326" s="12">
        <f>VLOOKUP(Table_2[[#This Row],[Eaternity Product ID]],'supply-data_2023-05'!E:I,5,FALSE)</f>
        <v>729413.19229111518</v>
      </c>
      <c r="I326" s="12" t="s">
        <v>66</v>
      </c>
      <c r="J326" s="14" t="s">
        <v>4</v>
      </c>
    </row>
    <row r="327" spans="1:10" ht="15.75" customHeight="1">
      <c r="A327" s="12">
        <v>326</v>
      </c>
      <c r="B327" s="12">
        <v>2023</v>
      </c>
      <c r="C327" s="12">
        <v>5</v>
      </c>
      <c r="D327" s="12" t="s">
        <v>793</v>
      </c>
      <c r="E327" s="12">
        <v>116</v>
      </c>
      <c r="F327" s="12" t="s">
        <v>351</v>
      </c>
      <c r="G327" s="12">
        <f>VLOOKUP(Table_2[[#This Row],[Eaternity Product ID]],'supply-data_2023-05'!E:I,3,FALSE)</f>
        <v>3.2385078976388035</v>
      </c>
      <c r="H327" s="12">
        <f>VLOOKUP(Table_2[[#This Row],[Eaternity Product ID]],'supply-data_2023-05'!E:I,5,FALSE)</f>
        <v>4177.675187954057</v>
      </c>
      <c r="I327" s="12" t="s">
        <v>66</v>
      </c>
      <c r="J327" s="14" t="s">
        <v>4</v>
      </c>
    </row>
    <row r="328" spans="1:10" ht="15.75" customHeight="1">
      <c r="A328" s="12">
        <v>327</v>
      </c>
      <c r="B328" s="12">
        <v>2023</v>
      </c>
      <c r="C328" s="12">
        <v>5</v>
      </c>
      <c r="D328" s="12" t="s">
        <v>793</v>
      </c>
      <c r="E328" s="12">
        <v>138</v>
      </c>
      <c r="F328" s="12" t="s">
        <v>378</v>
      </c>
      <c r="G328" s="12">
        <f>VLOOKUP(Table_2[[#This Row],[Eaternity Product ID]],'supply-data_2023-05'!E:I,3,FALSE)</f>
        <v>420.0107660017083</v>
      </c>
      <c r="H328" s="12">
        <f>VLOOKUP(Table_2[[#This Row],[Eaternity Product ID]],'supply-data_2023-05'!E:I,5,FALSE)</f>
        <v>499812.41366073512</v>
      </c>
      <c r="I328" s="12" t="s">
        <v>66</v>
      </c>
      <c r="J328" s="14" t="s">
        <v>4</v>
      </c>
    </row>
    <row r="329" spans="1:10" ht="15.75" customHeight="1">
      <c r="A329" s="12">
        <v>328</v>
      </c>
      <c r="B329" s="12">
        <v>2023</v>
      </c>
      <c r="C329" s="12">
        <v>5</v>
      </c>
      <c r="D329" s="12" t="s">
        <v>793</v>
      </c>
      <c r="E329" s="12">
        <v>139</v>
      </c>
      <c r="F329" s="12" t="s">
        <v>379</v>
      </c>
      <c r="G329" s="12">
        <f>VLOOKUP(Table_2[[#This Row],[Eaternity Product ID]],'supply-data_2023-05'!E:I,3,FALSE)</f>
        <v>32.057481811054672</v>
      </c>
      <c r="H329" s="12">
        <f>VLOOKUP(Table_2[[#This Row],[Eaternity Product ID]],'supply-data_2023-05'!E:I,5,FALSE)</f>
        <v>18913.924929501038</v>
      </c>
      <c r="I329" s="12" t="s">
        <v>66</v>
      </c>
      <c r="J329" s="14" t="s">
        <v>4</v>
      </c>
    </row>
    <row r="330" spans="1:10" ht="15.75" customHeight="1">
      <c r="A330" s="12">
        <v>329</v>
      </c>
      <c r="B330" s="12">
        <v>2023</v>
      </c>
      <c r="C330" s="12">
        <v>5</v>
      </c>
      <c r="D330" s="12" t="s">
        <v>793</v>
      </c>
      <c r="E330" s="12">
        <v>1914</v>
      </c>
      <c r="F330" s="12" t="s">
        <v>731</v>
      </c>
      <c r="G330" s="12">
        <f>VLOOKUP(Table_2[[#This Row],[Eaternity Product ID]],'supply-data_2023-05'!E:I,3,FALSE)</f>
        <v>4.1843375466708634</v>
      </c>
      <c r="H330" s="12">
        <f>VLOOKUP(Table_2[[#This Row],[Eaternity Product ID]],'supply-data_2023-05'!E:I,5,FALSE)</f>
        <v>2468.7591525358093</v>
      </c>
      <c r="I330" s="12" t="s">
        <v>66</v>
      </c>
      <c r="J330" s="14" t="s">
        <v>4</v>
      </c>
    </row>
    <row r="331" spans="1:10" ht="15.75" customHeight="1">
      <c r="A331" s="12">
        <v>330</v>
      </c>
      <c r="B331" s="12">
        <v>2023</v>
      </c>
      <c r="C331" s="12">
        <v>5</v>
      </c>
      <c r="D331" s="12" t="s">
        <v>793</v>
      </c>
      <c r="E331" s="12">
        <v>142</v>
      </c>
      <c r="F331" s="12" t="s">
        <v>732</v>
      </c>
      <c r="G331" s="12">
        <f>VLOOKUP(Table_2[[#This Row],[Eaternity Product ID]],'supply-data_2023-05'!E:I,3,FALSE)</f>
        <v>1.7513441908753897</v>
      </c>
      <c r="H331" s="12">
        <f>VLOOKUP(Table_2[[#This Row],[Eaternity Product ID]],'supply-data_2023-05'!E:I,5,FALSE)</f>
        <v>980.7527468902183</v>
      </c>
      <c r="I331" s="12" t="s">
        <v>66</v>
      </c>
      <c r="J331" s="14" t="s">
        <v>4</v>
      </c>
    </row>
    <row r="332" spans="1:10" ht="15.75" customHeight="1">
      <c r="A332" s="12">
        <v>331</v>
      </c>
      <c r="B332" s="12">
        <v>2023</v>
      </c>
      <c r="C332" s="12">
        <v>5</v>
      </c>
      <c r="D332" s="12" t="s">
        <v>793</v>
      </c>
      <c r="E332" s="12">
        <v>144</v>
      </c>
      <c r="F332" s="12" t="s">
        <v>390</v>
      </c>
      <c r="G332" s="12">
        <f>VLOOKUP(Table_2[[#This Row],[Eaternity Product ID]],'supply-data_2023-05'!E:I,3,FALSE)</f>
        <v>81.367433271773209</v>
      </c>
      <c r="H332" s="12">
        <f>VLOOKUP(Table_2[[#This Row],[Eaternity Product ID]],'supply-data_2023-05'!E:I,5,FALSE)</f>
        <v>52888.83162665258</v>
      </c>
      <c r="I332" s="12" t="s">
        <v>66</v>
      </c>
      <c r="J332" s="14" t="s">
        <v>4</v>
      </c>
    </row>
    <row r="333" spans="1:10" ht="15.75" customHeight="1">
      <c r="A333" s="12">
        <v>332</v>
      </c>
      <c r="B333" s="12">
        <v>2023</v>
      </c>
      <c r="C333" s="12">
        <v>5</v>
      </c>
      <c r="D333" s="12" t="s">
        <v>793</v>
      </c>
      <c r="E333" s="12">
        <v>145</v>
      </c>
      <c r="F333" s="12" t="s">
        <v>391</v>
      </c>
      <c r="G333" s="12">
        <f>VLOOKUP(Table_2[[#This Row],[Eaternity Product ID]],'supply-data_2023-05'!E:I,3,FALSE)</f>
        <v>0.75046165202104731</v>
      </c>
      <c r="H333" s="12">
        <f>VLOOKUP(Table_2[[#This Row],[Eaternity Product ID]],'supply-data_2023-05'!E:I,5,FALSE)</f>
        <v>592.87109804964973</v>
      </c>
      <c r="I333" s="12" t="s">
        <v>66</v>
      </c>
      <c r="J333" s="14" t="s">
        <v>4</v>
      </c>
    </row>
    <row r="334" spans="1:10" ht="15.75" customHeight="1">
      <c r="A334" s="12">
        <v>333</v>
      </c>
      <c r="B334" s="12">
        <v>2023</v>
      </c>
      <c r="C334" s="12">
        <v>5</v>
      </c>
      <c r="D334" s="12" t="s">
        <v>793</v>
      </c>
      <c r="E334" s="12">
        <v>146</v>
      </c>
      <c r="F334" s="12" t="s">
        <v>392</v>
      </c>
      <c r="G334" s="12">
        <f>VLOOKUP(Table_2[[#This Row],[Eaternity Product ID]],'supply-data_2023-05'!E:I,3,FALSE)</f>
        <v>636.14154094130322</v>
      </c>
      <c r="H334" s="12">
        <f>VLOOKUP(Table_2[[#This Row],[Eaternity Product ID]],'supply-data_2023-05'!E:I,5,FALSE)</f>
        <v>419853.47819587862</v>
      </c>
      <c r="I334" s="12" t="s">
        <v>66</v>
      </c>
      <c r="J334" s="14" t="s">
        <v>4</v>
      </c>
    </row>
    <row r="335" spans="1:10" ht="15.75" customHeight="1">
      <c r="A335" s="12">
        <v>334</v>
      </c>
      <c r="B335" s="12">
        <v>2023</v>
      </c>
      <c r="C335" s="12">
        <v>5</v>
      </c>
      <c r="D335" s="12" t="s">
        <v>793</v>
      </c>
      <c r="E335" s="12">
        <v>147</v>
      </c>
      <c r="F335" s="12" t="s">
        <v>393</v>
      </c>
      <c r="G335" s="12">
        <f>VLOOKUP(Table_2[[#This Row],[Eaternity Product ID]],'supply-data_2023-05'!E:I,3,FALSE)</f>
        <v>575.18557702476585</v>
      </c>
      <c r="H335" s="12">
        <f>VLOOKUP(Table_2[[#This Row],[Eaternity Product ID]],'supply-data_2023-05'!E:I,5,FALSE)</f>
        <v>391126.35386281391</v>
      </c>
      <c r="I335" s="12" t="s">
        <v>66</v>
      </c>
      <c r="J335" s="14" t="s">
        <v>4</v>
      </c>
    </row>
    <row r="336" spans="1:10" ht="15.75" customHeight="1">
      <c r="A336" s="12">
        <v>335</v>
      </c>
      <c r="B336" s="12">
        <v>2023</v>
      </c>
      <c r="C336" s="12">
        <v>5</v>
      </c>
      <c r="D336" s="12" t="s">
        <v>793</v>
      </c>
      <c r="E336" s="12">
        <v>153</v>
      </c>
      <c r="F336" s="12" t="s">
        <v>405</v>
      </c>
      <c r="G336" s="12">
        <f>VLOOKUP(Table_2[[#This Row],[Eaternity Product ID]],'supply-data_2023-05'!E:I,3,FALSE)</f>
        <v>260.11652704264475</v>
      </c>
      <c r="H336" s="12">
        <f>VLOOKUP(Table_2[[#This Row],[Eaternity Product ID]],'supply-data_2023-05'!E:I,5,FALSE)</f>
        <v>171676.90784814555</v>
      </c>
      <c r="I336" s="12" t="s">
        <v>66</v>
      </c>
      <c r="J336" s="14" t="s">
        <v>4</v>
      </c>
    </row>
    <row r="337" spans="1:10" ht="15.75" customHeight="1">
      <c r="A337" s="12">
        <v>336</v>
      </c>
      <c r="B337" s="12">
        <v>2023</v>
      </c>
      <c r="C337" s="12">
        <v>5</v>
      </c>
      <c r="D337" s="12" t="s">
        <v>793</v>
      </c>
      <c r="E337" s="12">
        <v>154</v>
      </c>
      <c r="F337" s="12" t="s">
        <v>407</v>
      </c>
      <c r="G337" s="12">
        <f>VLOOKUP(Table_2[[#This Row],[Eaternity Product ID]],'supply-data_2023-05'!E:I,3,FALSE)</f>
        <v>397.63040102488338</v>
      </c>
      <c r="H337" s="12">
        <f>VLOOKUP(Table_2[[#This Row],[Eaternity Product ID]],'supply-data_2023-05'!E:I,5,FALSE)</f>
        <v>216423.86531972524</v>
      </c>
      <c r="I337" s="12" t="s">
        <v>66</v>
      </c>
      <c r="J337" s="14" t="s">
        <v>4</v>
      </c>
    </row>
    <row r="338" spans="1:10" ht="15.75" customHeight="1">
      <c r="A338" s="12">
        <v>337</v>
      </c>
      <c r="B338" s="12">
        <v>2023</v>
      </c>
      <c r="C338" s="12">
        <v>5</v>
      </c>
      <c r="D338" s="12" t="s">
        <v>793</v>
      </c>
      <c r="E338" s="12">
        <v>162</v>
      </c>
      <c r="F338" s="12" t="s">
        <v>421</v>
      </c>
      <c r="G338" s="12">
        <f>VLOOKUP(Table_2[[#This Row],[Eaternity Product ID]],'supply-data_2023-05'!E:I,3,FALSE)</f>
        <v>382.74396678473875</v>
      </c>
      <c r="H338" s="12">
        <f>VLOOKUP(Table_2[[#This Row],[Eaternity Product ID]],'supply-data_2023-05'!E:I,5,FALSE)</f>
        <v>486085.07093480107</v>
      </c>
      <c r="I338" s="12" t="s">
        <v>66</v>
      </c>
      <c r="J338" s="14" t="s">
        <v>4</v>
      </c>
    </row>
    <row r="339" spans="1:10" ht="15.75" customHeight="1">
      <c r="A339" s="12">
        <v>338</v>
      </c>
      <c r="B339" s="12">
        <v>2023</v>
      </c>
      <c r="C339" s="12">
        <v>5</v>
      </c>
      <c r="D339" s="12" t="s">
        <v>793</v>
      </c>
      <c r="E339" s="12">
        <v>166</v>
      </c>
      <c r="F339" s="12" t="s">
        <v>427</v>
      </c>
      <c r="G339" s="12">
        <f>VLOOKUP(Table_2[[#This Row],[Eaternity Product ID]],'supply-data_2023-05'!E:I,3,FALSE)</f>
        <v>906.26430002123482</v>
      </c>
      <c r="H339" s="12">
        <f>VLOOKUP(Table_2[[#This Row],[Eaternity Product ID]],'supply-data_2023-05'!E:I,5,FALSE)</f>
        <v>1150955.6277584189</v>
      </c>
      <c r="I339" s="12" t="s">
        <v>66</v>
      </c>
      <c r="J339" s="14" t="s">
        <v>4</v>
      </c>
    </row>
    <row r="340" spans="1:10" ht="15.75" customHeight="1">
      <c r="A340" s="12">
        <v>339</v>
      </c>
      <c r="B340" s="12">
        <v>2023</v>
      </c>
      <c r="C340" s="12">
        <v>5</v>
      </c>
      <c r="D340" s="12" t="s">
        <v>793</v>
      </c>
      <c r="E340" s="12">
        <v>167</v>
      </c>
      <c r="F340" s="12" t="s">
        <v>430</v>
      </c>
      <c r="G340" s="12">
        <f>VLOOKUP(Table_2[[#This Row],[Eaternity Product ID]],'supply-data_2023-05'!E:I,3,FALSE)</f>
        <v>2.3814006660917994E-3</v>
      </c>
      <c r="H340" s="12">
        <f>VLOOKUP(Table_2[[#This Row],[Eaternity Product ID]],'supply-data_2023-05'!E:I,5,FALSE)</f>
        <v>1.5770343194841709</v>
      </c>
      <c r="I340" s="12" t="s">
        <v>66</v>
      </c>
      <c r="J340" s="14" t="s">
        <v>4</v>
      </c>
    </row>
    <row r="341" spans="1:10" ht="15.75" customHeight="1">
      <c r="A341" s="12">
        <v>340</v>
      </c>
      <c r="B341" s="12">
        <v>2023</v>
      </c>
      <c r="C341" s="12">
        <v>5</v>
      </c>
      <c r="D341" s="12" t="s">
        <v>793</v>
      </c>
      <c r="E341" s="12">
        <v>1206</v>
      </c>
      <c r="F341" s="12" t="s">
        <v>630</v>
      </c>
      <c r="G341" s="12">
        <f>VLOOKUP(Table_2[[#This Row],[Eaternity Product ID]],'supply-data_2023-05'!E:I,3,FALSE)</f>
        <v>94.65546650327741</v>
      </c>
      <c r="H341" s="12">
        <f>VLOOKUP(Table_2[[#This Row],[Eaternity Product ID]],'supply-data_2023-05'!E:I,5,FALSE)</f>
        <v>67205.381217326954</v>
      </c>
      <c r="I341" s="12" t="s">
        <v>66</v>
      </c>
      <c r="J341" s="14" t="s">
        <v>4</v>
      </c>
    </row>
    <row r="342" spans="1:10" ht="15.75" customHeight="1">
      <c r="A342" s="12">
        <v>341</v>
      </c>
      <c r="B342" s="12">
        <v>2023</v>
      </c>
      <c r="C342" s="12">
        <v>5</v>
      </c>
      <c r="D342" s="12" t="s">
        <v>793</v>
      </c>
      <c r="E342" s="12">
        <v>1569</v>
      </c>
      <c r="F342" s="12" t="s">
        <v>631</v>
      </c>
      <c r="G342" s="12">
        <f>VLOOKUP(Table_2[[#This Row],[Eaternity Product ID]],'supply-data_2023-05'!E:I,3,FALSE)</f>
        <v>200.17978926696449</v>
      </c>
      <c r="H342" s="12">
        <f>VLOOKUP(Table_2[[#This Row],[Eaternity Product ID]],'supply-data_2023-05'!E:I,5,FALSE)</f>
        <v>130116.96825552051</v>
      </c>
      <c r="I342" s="12" t="s">
        <v>66</v>
      </c>
      <c r="J342" s="14" t="s">
        <v>4</v>
      </c>
    </row>
    <row r="343" spans="1:10" ht="15.75" customHeight="1">
      <c r="A343" s="12">
        <v>342</v>
      </c>
      <c r="B343" s="12">
        <v>2023</v>
      </c>
      <c r="C343" s="12">
        <v>5</v>
      </c>
      <c r="D343" s="12" t="s">
        <v>793</v>
      </c>
      <c r="E343" s="12">
        <v>1334</v>
      </c>
      <c r="F343" s="12" t="s">
        <v>63</v>
      </c>
      <c r="G343" s="12">
        <f>VLOOKUP(Table_2[[#This Row],[Eaternity Product ID]],'supply-data_2023-05'!E:I,3,FALSE)</f>
        <v>513.39743272898113</v>
      </c>
      <c r="H343" s="12">
        <f>VLOOKUP(Table_2[[#This Row],[Eaternity Product ID]],'supply-data_2023-05'!E:I,5,FALSE)</f>
        <v>7136230.1099396888</v>
      </c>
      <c r="I343" s="12" t="s">
        <v>64</v>
      </c>
      <c r="J343" s="14" t="s">
        <v>4</v>
      </c>
    </row>
    <row r="344" spans="1:10" ht="15.75" customHeight="1">
      <c r="A344" s="12">
        <v>343</v>
      </c>
      <c r="B344" s="12">
        <v>2023</v>
      </c>
      <c r="C344" s="12">
        <v>5</v>
      </c>
      <c r="D344" s="12" t="s">
        <v>793</v>
      </c>
      <c r="E344" s="12">
        <v>1000</v>
      </c>
      <c r="F344" s="12" t="s">
        <v>733</v>
      </c>
      <c r="G344" s="12">
        <f>VLOOKUP(Table_2[[#This Row],[Eaternity Product ID]],'supply-data_2023-05'!E:I,3,FALSE)</f>
        <v>4.4849869235232491</v>
      </c>
      <c r="H344" s="12">
        <f>VLOOKUP(Table_2[[#This Row],[Eaternity Product ID]],'supply-data_2023-05'!E:I,5,FALSE)</f>
        <v>5023.1853543460393</v>
      </c>
      <c r="I344" s="12" t="s">
        <v>64</v>
      </c>
      <c r="J344" s="14" t="s">
        <v>4</v>
      </c>
    </row>
    <row r="345" spans="1:10" ht="15.75" customHeight="1">
      <c r="A345" s="12">
        <v>344</v>
      </c>
      <c r="B345" s="12">
        <v>2023</v>
      </c>
      <c r="C345" s="12">
        <v>5</v>
      </c>
      <c r="D345" s="12" t="s">
        <v>793</v>
      </c>
      <c r="E345" s="12">
        <v>1598</v>
      </c>
      <c r="F345" s="12" t="s">
        <v>734</v>
      </c>
      <c r="G345" s="12">
        <f>VLOOKUP(Table_2[[#This Row],[Eaternity Product ID]],'supply-data_2023-05'!E:I,3,FALSE)</f>
        <v>71.151743854820154</v>
      </c>
      <c r="H345" s="12">
        <f>VLOOKUP(Table_2[[#This Row],[Eaternity Product ID]],'supply-data_2023-05'!E:I,5,FALSE)</f>
        <v>98900.923958200015</v>
      </c>
      <c r="I345" s="12" t="s">
        <v>64</v>
      </c>
      <c r="J345" s="14" t="s">
        <v>4</v>
      </c>
    </row>
    <row r="346" spans="1:10" ht="15.75" customHeight="1">
      <c r="A346" s="12">
        <v>345</v>
      </c>
      <c r="B346" s="12">
        <v>2023</v>
      </c>
      <c r="C346" s="12">
        <v>5</v>
      </c>
      <c r="D346" s="12" t="s">
        <v>793</v>
      </c>
      <c r="E346" s="12">
        <v>308</v>
      </c>
      <c r="F346" s="12" t="s">
        <v>276</v>
      </c>
      <c r="G346" s="12">
        <f>VLOOKUP(Table_2[[#This Row],[Eaternity Product ID]],'supply-data_2023-05'!E:I,3,FALSE)</f>
        <v>31.08058344512396</v>
      </c>
      <c r="H346" s="12">
        <f>VLOOKUP(Table_2[[#This Row],[Eaternity Product ID]],'supply-data_2023-05'!E:I,5,FALSE)</f>
        <v>29091.426104636026</v>
      </c>
      <c r="I346" s="12" t="s">
        <v>64</v>
      </c>
      <c r="J346" s="14" t="s">
        <v>4</v>
      </c>
    </row>
    <row r="347" spans="1:10" ht="15.75" customHeight="1">
      <c r="A347" s="12">
        <v>346</v>
      </c>
      <c r="B347" s="12">
        <v>2023</v>
      </c>
      <c r="C347" s="12">
        <v>5</v>
      </c>
      <c r="D347" s="12" t="s">
        <v>793</v>
      </c>
      <c r="E347" s="12">
        <v>2075</v>
      </c>
      <c r="F347" s="12" t="s">
        <v>283</v>
      </c>
      <c r="G347" s="12">
        <f>VLOOKUP(Table_2[[#This Row],[Eaternity Product ID]],'supply-data_2023-05'!E:I,3,FALSE)</f>
        <v>15.049078770769151</v>
      </c>
      <c r="H347" s="12">
        <f>VLOOKUP(Table_2[[#This Row],[Eaternity Product ID]],'supply-data_2023-05'!E:I,5,FALSE)</f>
        <v>9923.6785720993648</v>
      </c>
      <c r="I347" s="12" t="s">
        <v>64</v>
      </c>
      <c r="J347" s="14" t="s">
        <v>4</v>
      </c>
    </row>
    <row r="348" spans="1:10" ht="15.75" customHeight="1">
      <c r="A348" s="12">
        <v>347</v>
      </c>
      <c r="B348" s="12">
        <v>2023</v>
      </c>
      <c r="C348" s="12">
        <v>5</v>
      </c>
      <c r="D348" s="12" t="s">
        <v>793</v>
      </c>
      <c r="E348" s="12">
        <v>101</v>
      </c>
      <c r="F348" s="12" t="s">
        <v>329</v>
      </c>
      <c r="G348" s="12">
        <f>VLOOKUP(Table_2[[#This Row],[Eaternity Product ID]],'supply-data_2023-05'!E:I,3,FALSE)</f>
        <v>125.62357724735645</v>
      </c>
      <c r="H348" s="12">
        <f>VLOOKUP(Table_2[[#This Row],[Eaternity Product ID]],'supply-data_2023-05'!E:I,5,FALSE)</f>
        <v>111804.9771376456</v>
      </c>
      <c r="I348" s="12" t="s">
        <v>64</v>
      </c>
      <c r="J348" s="14" t="s">
        <v>4</v>
      </c>
    </row>
    <row r="349" spans="1:10" ht="15.75" customHeight="1">
      <c r="A349" s="12">
        <v>348</v>
      </c>
      <c r="B349" s="12">
        <v>2023</v>
      </c>
      <c r="C349" s="12">
        <v>5</v>
      </c>
      <c r="D349" s="12" t="s">
        <v>793</v>
      </c>
      <c r="E349" s="12">
        <v>104</v>
      </c>
      <c r="F349" s="12" t="s">
        <v>335</v>
      </c>
      <c r="G349" s="12">
        <f>VLOOKUP(Table_2[[#This Row],[Eaternity Product ID]],'supply-data_2023-05'!E:I,3,FALSE)</f>
        <v>280.60881752465673</v>
      </c>
      <c r="H349" s="12">
        <f>VLOOKUP(Table_2[[#This Row],[Eaternity Product ID]],'supply-data_2023-05'!E:I,5,FALSE)</f>
        <v>328312.22080083436</v>
      </c>
      <c r="I349" s="12" t="s">
        <v>64</v>
      </c>
      <c r="J349" s="14" t="s">
        <v>4</v>
      </c>
    </row>
    <row r="350" spans="1:10" ht="15.75" customHeight="1">
      <c r="A350" s="12">
        <v>349</v>
      </c>
      <c r="B350" s="12">
        <v>2023</v>
      </c>
      <c r="C350" s="12">
        <v>5</v>
      </c>
      <c r="D350" s="12" t="s">
        <v>793</v>
      </c>
      <c r="E350" s="12">
        <v>107</v>
      </c>
      <c r="F350" s="12" t="s">
        <v>340</v>
      </c>
      <c r="G350" s="12">
        <f>VLOOKUP(Table_2[[#This Row],[Eaternity Product ID]],'supply-data_2023-05'!E:I,3,FALSE)</f>
        <v>1320.0414549406291</v>
      </c>
      <c r="H350" s="12">
        <f>VLOOKUP(Table_2[[#This Row],[Eaternity Product ID]],'supply-data_2023-05'!E:I,5,FALSE)</f>
        <v>2151667.46760192</v>
      </c>
      <c r="I350" s="12" t="s">
        <v>64</v>
      </c>
      <c r="J350" s="14" t="s">
        <v>4</v>
      </c>
    </row>
    <row r="351" spans="1:10" ht="15.75" customHeight="1">
      <c r="A351" s="12">
        <v>350</v>
      </c>
      <c r="B351" s="12">
        <v>2023</v>
      </c>
      <c r="C351" s="12">
        <v>5</v>
      </c>
      <c r="D351" s="12" t="s">
        <v>793</v>
      </c>
      <c r="E351" s="12">
        <v>108</v>
      </c>
      <c r="F351" s="12" t="s">
        <v>341</v>
      </c>
      <c r="G351" s="12">
        <f>VLOOKUP(Table_2[[#This Row],[Eaternity Product ID]],'supply-data_2023-05'!E:I,3,FALSE)</f>
        <v>314.72569661897973</v>
      </c>
      <c r="H351" s="12">
        <f>VLOOKUP(Table_2[[#This Row],[Eaternity Product ID]],'supply-data_2023-05'!E:I,5,FALSE)</f>
        <v>1819113.6578330034</v>
      </c>
      <c r="I351" s="12" t="s">
        <v>64</v>
      </c>
      <c r="J351" s="14" t="s">
        <v>4</v>
      </c>
    </row>
    <row r="352" spans="1:10" ht="15.75" customHeight="1">
      <c r="A352" s="12">
        <v>351</v>
      </c>
      <c r="B352" s="12">
        <v>2023</v>
      </c>
      <c r="C352" s="12">
        <v>5</v>
      </c>
      <c r="D352" s="12" t="s">
        <v>793</v>
      </c>
      <c r="E352" s="12">
        <v>113</v>
      </c>
      <c r="F352" s="12" t="s">
        <v>735</v>
      </c>
      <c r="G352" s="12">
        <f>VLOOKUP(Table_2[[#This Row],[Eaternity Product ID]],'supply-data_2023-05'!E:I,3,FALSE)</f>
        <v>9.5093903609287267</v>
      </c>
      <c r="H352" s="12">
        <f>VLOOKUP(Table_2[[#This Row],[Eaternity Product ID]],'supply-data_2023-05'!E:I,5,FALSE)</f>
        <v>9319.2025537101526</v>
      </c>
      <c r="I352" s="12" t="s">
        <v>64</v>
      </c>
      <c r="J352" s="14" t="s">
        <v>4</v>
      </c>
    </row>
    <row r="353" spans="1:10" ht="15.75" customHeight="1">
      <c r="A353" s="12">
        <v>352</v>
      </c>
      <c r="B353" s="12">
        <v>2023</v>
      </c>
      <c r="C353" s="12">
        <v>5</v>
      </c>
      <c r="D353" s="12" t="s">
        <v>793</v>
      </c>
      <c r="E353" s="12">
        <v>115</v>
      </c>
      <c r="F353" s="12" t="s">
        <v>348</v>
      </c>
      <c r="G353" s="12">
        <f>VLOOKUP(Table_2[[#This Row],[Eaternity Product ID]],'supply-data_2023-05'!E:I,3,FALSE)</f>
        <v>1574.701614680878</v>
      </c>
      <c r="H353" s="12">
        <f>VLOOKUP(Table_2[[#This Row],[Eaternity Product ID]],'supply-data_2023-05'!E:I,5,FALSE)</f>
        <v>2488028.6435309914</v>
      </c>
      <c r="I353" s="12" t="s">
        <v>64</v>
      </c>
      <c r="J353" s="14" t="s">
        <v>4</v>
      </c>
    </row>
    <row r="354" spans="1:10" ht="15.75" customHeight="1">
      <c r="A354" s="12">
        <v>353</v>
      </c>
      <c r="B354" s="12">
        <v>2023</v>
      </c>
      <c r="C354" s="12">
        <v>5</v>
      </c>
      <c r="D354" s="12" t="s">
        <v>793</v>
      </c>
      <c r="E354" s="12">
        <v>118</v>
      </c>
      <c r="F354" s="12" t="s">
        <v>352</v>
      </c>
      <c r="G354" s="12">
        <f>VLOOKUP(Table_2[[#This Row],[Eaternity Product ID]],'supply-data_2023-05'!E:I,3,FALSE)</f>
        <v>603.4694465036813</v>
      </c>
      <c r="H354" s="12">
        <f>VLOOKUP(Table_2[[#This Row],[Eaternity Product ID]],'supply-data_2023-05'!E:I,5,FALSE)</f>
        <v>748302.03801354114</v>
      </c>
      <c r="I354" s="12" t="s">
        <v>64</v>
      </c>
      <c r="J354" s="14" t="s">
        <v>4</v>
      </c>
    </row>
    <row r="355" spans="1:10" ht="15.75" customHeight="1">
      <c r="A355" s="12">
        <v>354</v>
      </c>
      <c r="B355" s="12">
        <v>2023</v>
      </c>
      <c r="C355" s="12">
        <v>5</v>
      </c>
      <c r="D355" s="12" t="s">
        <v>793</v>
      </c>
      <c r="E355" s="12">
        <v>120</v>
      </c>
      <c r="F355" s="12" t="s">
        <v>356</v>
      </c>
      <c r="G355" s="12">
        <f>VLOOKUP(Table_2[[#This Row],[Eaternity Product ID]],'supply-data_2023-05'!E:I,3,FALSE)</f>
        <v>171.31830433255615</v>
      </c>
      <c r="H355" s="12">
        <f>VLOOKUP(Table_2[[#This Row],[Eaternity Product ID]],'supply-data_2023-05'!E:I,5,FALSE)</f>
        <v>102790.98259953369</v>
      </c>
      <c r="I355" s="12" t="s">
        <v>64</v>
      </c>
      <c r="J355" s="14" t="s">
        <v>4</v>
      </c>
    </row>
    <row r="356" spans="1:10" ht="15.75" customHeight="1">
      <c r="A356" s="12">
        <v>355</v>
      </c>
      <c r="B356" s="12">
        <v>2023</v>
      </c>
      <c r="C356" s="12">
        <v>5</v>
      </c>
      <c r="D356" s="12" t="s">
        <v>793</v>
      </c>
      <c r="E356" s="12">
        <v>122</v>
      </c>
      <c r="F356" s="12" t="s">
        <v>357</v>
      </c>
      <c r="G356" s="12">
        <f>VLOOKUP(Table_2[[#This Row],[Eaternity Product ID]],'supply-data_2023-05'!E:I,3,FALSE)</f>
        <v>513.33546979107439</v>
      </c>
      <c r="H356" s="12">
        <f>VLOOKUP(Table_2[[#This Row],[Eaternity Product ID]],'supply-data_2023-05'!E:I,5,FALSE)</f>
        <v>410668.37583285954</v>
      </c>
      <c r="I356" s="12" t="s">
        <v>64</v>
      </c>
      <c r="J356" s="14" t="s">
        <v>4</v>
      </c>
    </row>
    <row r="357" spans="1:10" ht="15.75" customHeight="1">
      <c r="A357" s="12">
        <v>356</v>
      </c>
      <c r="B357" s="12">
        <v>2023</v>
      </c>
      <c r="C357" s="12">
        <v>5</v>
      </c>
      <c r="D357" s="12" t="s">
        <v>793</v>
      </c>
      <c r="E357" s="12">
        <v>123</v>
      </c>
      <c r="F357" s="12" t="s">
        <v>358</v>
      </c>
      <c r="G357" s="12">
        <f>VLOOKUP(Table_2[[#This Row],[Eaternity Product ID]],'supply-data_2023-05'!E:I,3,FALSE)</f>
        <v>75.042499158507553</v>
      </c>
      <c r="H357" s="12">
        <f>VLOOKUP(Table_2[[#This Row],[Eaternity Product ID]],'supply-data_2023-05'!E:I,5,FALSE)</f>
        <v>72040.799192167251</v>
      </c>
      <c r="I357" s="12" t="s">
        <v>64</v>
      </c>
      <c r="J357" s="14" t="s">
        <v>4</v>
      </c>
    </row>
    <row r="358" spans="1:10" ht="15.75" customHeight="1">
      <c r="A358" s="12">
        <v>357</v>
      </c>
      <c r="B358" s="12">
        <v>2023</v>
      </c>
      <c r="C358" s="12">
        <v>5</v>
      </c>
      <c r="D358" s="12" t="s">
        <v>793</v>
      </c>
      <c r="E358" s="12">
        <v>124</v>
      </c>
      <c r="F358" s="12" t="s">
        <v>359</v>
      </c>
      <c r="G358" s="12">
        <f>VLOOKUP(Table_2[[#This Row],[Eaternity Product ID]],'supply-data_2023-05'!E:I,3,FALSE)</f>
        <v>2794.5607028521526</v>
      </c>
      <c r="H358" s="12">
        <f>VLOOKUP(Table_2[[#This Row],[Eaternity Product ID]],'supply-data_2023-05'!E:I,5,FALSE)</f>
        <v>3744711.6121126367</v>
      </c>
      <c r="I358" s="12" t="s">
        <v>64</v>
      </c>
      <c r="J358" s="14" t="s">
        <v>4</v>
      </c>
    </row>
    <row r="359" spans="1:10" ht="15.75" customHeight="1">
      <c r="A359" s="12">
        <v>358</v>
      </c>
      <c r="B359" s="12">
        <v>2023</v>
      </c>
      <c r="C359" s="12">
        <v>5</v>
      </c>
      <c r="D359" s="12" t="s">
        <v>793</v>
      </c>
      <c r="E359" s="12">
        <v>125</v>
      </c>
      <c r="F359" s="12" t="s">
        <v>360</v>
      </c>
      <c r="G359" s="12">
        <f>VLOOKUP(Table_2[[#This Row],[Eaternity Product ID]],'supply-data_2023-05'!E:I,3,FALSE)</f>
        <v>699.46495444503159</v>
      </c>
      <c r="H359" s="12">
        <f>VLOOKUP(Table_2[[#This Row],[Eaternity Product ID]],'supply-data_2023-05'!E:I,5,FALSE)</f>
        <v>916299.09032299148</v>
      </c>
      <c r="I359" s="12" t="s">
        <v>64</v>
      </c>
      <c r="J359" s="14" t="s">
        <v>4</v>
      </c>
    </row>
    <row r="360" spans="1:10" ht="15.75" customHeight="1">
      <c r="A360" s="12">
        <v>359</v>
      </c>
      <c r="B360" s="12">
        <v>2023</v>
      </c>
      <c r="C360" s="12">
        <v>5</v>
      </c>
      <c r="D360" s="12" t="s">
        <v>793</v>
      </c>
      <c r="E360" s="12">
        <v>126</v>
      </c>
      <c r="F360" s="12" t="s">
        <v>361</v>
      </c>
      <c r="G360" s="12">
        <f>VLOOKUP(Table_2[[#This Row],[Eaternity Product ID]],'supply-data_2023-05'!E:I,3,FALSE)</f>
        <v>9.4449481723728415</v>
      </c>
      <c r="H360" s="12">
        <f>VLOOKUP(Table_2[[#This Row],[Eaternity Product ID]],'supply-data_2023-05'!E:I,5,FALSE)</f>
        <v>25784.193887146019</v>
      </c>
      <c r="I360" s="12" t="s">
        <v>64</v>
      </c>
      <c r="J360" s="14" t="s">
        <v>4</v>
      </c>
    </row>
    <row r="361" spans="1:10" ht="15.75" customHeight="1">
      <c r="A361" s="12">
        <v>360</v>
      </c>
      <c r="B361" s="12">
        <v>2023</v>
      </c>
      <c r="C361" s="12">
        <v>5</v>
      </c>
      <c r="D361" s="12" t="s">
        <v>793</v>
      </c>
      <c r="E361" s="12">
        <v>127</v>
      </c>
      <c r="F361" s="12" t="s">
        <v>362</v>
      </c>
      <c r="G361" s="12">
        <f>VLOOKUP(Table_2[[#This Row],[Eaternity Product ID]],'supply-data_2023-05'!E:I,3,FALSE)</f>
        <v>1378.1037379925122</v>
      </c>
      <c r="H361" s="12">
        <f>VLOOKUP(Table_2[[#This Row],[Eaternity Product ID]],'supply-data_2023-05'!E:I,5,FALSE)</f>
        <v>1515914.1117917632</v>
      </c>
      <c r="I361" s="12" t="s">
        <v>64</v>
      </c>
      <c r="J361" s="14" t="s">
        <v>4</v>
      </c>
    </row>
    <row r="362" spans="1:10" ht="15.75" customHeight="1">
      <c r="A362" s="12">
        <v>361</v>
      </c>
      <c r="B362" s="12">
        <v>2023</v>
      </c>
      <c r="C362" s="12">
        <v>5</v>
      </c>
      <c r="D362" s="12" t="s">
        <v>793</v>
      </c>
      <c r="E362" s="12">
        <v>129</v>
      </c>
      <c r="F362" s="12" t="s">
        <v>364</v>
      </c>
      <c r="G362" s="12">
        <f>VLOOKUP(Table_2[[#This Row],[Eaternity Product ID]],'supply-data_2023-05'!E:I,3,FALSE)</f>
        <v>91.83067527071394</v>
      </c>
      <c r="H362" s="12">
        <f>VLOOKUP(Table_2[[#This Row],[Eaternity Product ID]],'supply-data_2023-05'!E:I,5,FALSE)</f>
        <v>261717.42452153473</v>
      </c>
      <c r="I362" s="12" t="s">
        <v>64</v>
      </c>
      <c r="J362" s="14" t="s">
        <v>4</v>
      </c>
    </row>
    <row r="363" spans="1:10" ht="15.75" customHeight="1">
      <c r="A363" s="12">
        <v>362</v>
      </c>
      <c r="B363" s="12">
        <v>2023</v>
      </c>
      <c r="C363" s="12">
        <v>5</v>
      </c>
      <c r="D363" s="12" t="s">
        <v>793</v>
      </c>
      <c r="E363" s="12">
        <v>130</v>
      </c>
      <c r="F363" s="12" t="s">
        <v>369</v>
      </c>
      <c r="G363" s="12">
        <f>VLOOKUP(Table_2[[#This Row],[Eaternity Product ID]],'supply-data_2023-05'!E:I,3,FALSE)</f>
        <v>174.91770330435318</v>
      </c>
      <c r="H363" s="12">
        <f>VLOOKUP(Table_2[[#This Row],[Eaternity Product ID]],'supply-data_2023-05'!E:I,5,FALSE)</f>
        <v>904324.90714694129</v>
      </c>
      <c r="I363" s="12" t="s">
        <v>64</v>
      </c>
      <c r="J363" s="14" t="s">
        <v>4</v>
      </c>
    </row>
    <row r="364" spans="1:10" ht="15.75" customHeight="1">
      <c r="A364" s="12">
        <v>363</v>
      </c>
      <c r="B364" s="12">
        <v>2023</v>
      </c>
      <c r="C364" s="12">
        <v>5</v>
      </c>
      <c r="D364" s="12" t="s">
        <v>793</v>
      </c>
      <c r="E364" s="12">
        <v>134</v>
      </c>
      <c r="F364" s="12" t="s">
        <v>374</v>
      </c>
      <c r="G364" s="12">
        <f>VLOOKUP(Table_2[[#This Row],[Eaternity Product ID]],'supply-data_2023-05'!E:I,3,FALSE)</f>
        <v>4715.3391425804502</v>
      </c>
      <c r="H364" s="12">
        <f>VLOOKUP(Table_2[[#This Row],[Eaternity Product ID]],'supply-data_2023-05'!E:I,5,FALSE)</f>
        <v>5139719.5171585632</v>
      </c>
      <c r="I364" s="12" t="s">
        <v>64</v>
      </c>
      <c r="J364" s="14" t="s">
        <v>4</v>
      </c>
    </row>
    <row r="365" spans="1:10" ht="15.75" customHeight="1">
      <c r="A365" s="12">
        <v>364</v>
      </c>
      <c r="B365" s="12">
        <v>2023</v>
      </c>
      <c r="C365" s="12">
        <v>5</v>
      </c>
      <c r="D365" s="12" t="s">
        <v>793</v>
      </c>
      <c r="E365" s="12">
        <v>137</v>
      </c>
      <c r="F365" s="12" t="s">
        <v>377</v>
      </c>
      <c r="G365" s="12">
        <f>VLOOKUP(Table_2[[#This Row],[Eaternity Product ID]],'supply-data_2023-05'!E:I,3,FALSE)</f>
        <v>3.0720389326123652</v>
      </c>
      <c r="H365" s="12">
        <f>VLOOKUP(Table_2[[#This Row],[Eaternity Product ID]],'supply-data_2023-05'!E:I,5,FALSE)</f>
        <v>6113.2992901488533</v>
      </c>
      <c r="I365" s="12" t="s">
        <v>64</v>
      </c>
      <c r="J365" s="14" t="s">
        <v>4</v>
      </c>
    </row>
    <row r="366" spans="1:10" ht="15.75" customHeight="1">
      <c r="A366" s="12">
        <v>365</v>
      </c>
      <c r="B366" s="12">
        <v>2023</v>
      </c>
      <c r="C366" s="12">
        <v>5</v>
      </c>
      <c r="D366" s="12" t="s">
        <v>793</v>
      </c>
      <c r="E366" s="12">
        <v>143</v>
      </c>
      <c r="F366" s="12" t="s">
        <v>388</v>
      </c>
      <c r="G366" s="12">
        <f>VLOOKUP(Table_2[[#This Row],[Eaternity Product ID]],'supply-data_2023-05'!E:I,3,FALSE)</f>
        <v>321.07538731768483</v>
      </c>
      <c r="H366" s="12">
        <f>VLOOKUP(Table_2[[#This Row],[Eaternity Product ID]],'supply-data_2023-05'!E:I,5,FALSE)</f>
        <v>468770.06548381987</v>
      </c>
      <c r="I366" s="12" t="s">
        <v>64</v>
      </c>
      <c r="J366" s="14" t="s">
        <v>4</v>
      </c>
    </row>
    <row r="367" spans="1:10" ht="15.75" customHeight="1">
      <c r="A367" s="12">
        <v>366</v>
      </c>
      <c r="B367" s="12">
        <v>2023</v>
      </c>
      <c r="C367" s="12">
        <v>5</v>
      </c>
      <c r="D367" s="12" t="s">
        <v>793</v>
      </c>
      <c r="E367" s="12">
        <v>148</v>
      </c>
      <c r="F367" s="12" t="s">
        <v>394</v>
      </c>
      <c r="G367" s="12">
        <f>VLOOKUP(Table_2[[#This Row],[Eaternity Product ID]],'supply-data_2023-05'!E:I,3,FALSE)</f>
        <v>51.721236762108212</v>
      </c>
      <c r="H367" s="12">
        <f>VLOOKUP(Table_2[[#This Row],[Eaternity Product ID]],'supply-data_2023-05'!E:I,5,FALSE)</f>
        <v>49135.156727012982</v>
      </c>
      <c r="I367" s="12" t="s">
        <v>64</v>
      </c>
      <c r="J367" s="14" t="s">
        <v>4</v>
      </c>
    </row>
    <row r="368" spans="1:10" ht="15.75" customHeight="1">
      <c r="A368" s="12">
        <v>367</v>
      </c>
      <c r="B368" s="12">
        <v>2023</v>
      </c>
      <c r="C368" s="12">
        <v>5</v>
      </c>
      <c r="D368" s="12" t="s">
        <v>793</v>
      </c>
      <c r="E368" s="12">
        <v>150</v>
      </c>
      <c r="F368" s="12" t="s">
        <v>403</v>
      </c>
      <c r="G368" s="12">
        <f>VLOOKUP(Table_2[[#This Row],[Eaternity Product ID]],'supply-data_2023-05'!E:I,3,FALSE)</f>
        <v>1815.9533619240563</v>
      </c>
      <c r="H368" s="12">
        <f>VLOOKUP(Table_2[[#This Row],[Eaternity Product ID]],'supply-data_2023-05'!E:I,5,FALSE)</f>
        <v>1016933.9905634904</v>
      </c>
      <c r="I368" s="12" t="s">
        <v>64</v>
      </c>
      <c r="J368" s="14" t="s">
        <v>4</v>
      </c>
    </row>
    <row r="369" spans="1:10" ht="15.75" customHeight="1">
      <c r="A369" s="12">
        <v>368</v>
      </c>
      <c r="B369" s="12">
        <v>2023</v>
      </c>
      <c r="C369" s="12">
        <v>5</v>
      </c>
      <c r="D369" s="12" t="s">
        <v>793</v>
      </c>
      <c r="E369" s="12">
        <v>151</v>
      </c>
      <c r="F369" s="12" t="s">
        <v>404</v>
      </c>
      <c r="G369" s="12">
        <f>VLOOKUP(Table_2[[#This Row],[Eaternity Product ID]],'supply-data_2023-05'!E:I,3,FALSE)</f>
        <v>226.76478999307034</v>
      </c>
      <c r="H369" s="12">
        <f>VLOOKUP(Table_2[[#This Row],[Eaternity Product ID]],'supply-data_2023-05'!E:I,5,FALSE)</f>
        <v>258511.86059210019</v>
      </c>
      <c r="I369" s="12" t="s">
        <v>64</v>
      </c>
      <c r="J369" s="14" t="s">
        <v>4</v>
      </c>
    </row>
    <row r="370" spans="1:10" ht="15.75" customHeight="1">
      <c r="A370" s="12">
        <v>369</v>
      </c>
      <c r="B370" s="12">
        <v>2023</v>
      </c>
      <c r="C370" s="12">
        <v>5</v>
      </c>
      <c r="D370" s="12" t="s">
        <v>793</v>
      </c>
      <c r="E370" s="12">
        <v>158</v>
      </c>
      <c r="F370" s="12" t="s">
        <v>409</v>
      </c>
      <c r="G370" s="12">
        <f>VLOOKUP(Table_2[[#This Row],[Eaternity Product ID]],'supply-data_2023-05'!E:I,3,FALSE)</f>
        <v>111.15145016256054</v>
      </c>
      <c r="H370" s="12">
        <f>VLOOKUP(Table_2[[#This Row],[Eaternity Product ID]],'supply-data_2023-05'!E:I,5,FALSE)</f>
        <v>76694.500612166783</v>
      </c>
      <c r="I370" s="12" t="s">
        <v>64</v>
      </c>
      <c r="J370" s="14" t="s">
        <v>4</v>
      </c>
    </row>
    <row r="371" spans="1:10" ht="15.75" customHeight="1">
      <c r="A371" s="12">
        <v>370</v>
      </c>
      <c r="B371" s="12">
        <v>2023</v>
      </c>
      <c r="C371" s="12">
        <v>5</v>
      </c>
      <c r="D371" s="12" t="s">
        <v>793</v>
      </c>
      <c r="E371" s="12">
        <v>159</v>
      </c>
      <c r="F371" s="12" t="s">
        <v>410</v>
      </c>
      <c r="G371" s="12">
        <f>VLOOKUP(Table_2[[#This Row],[Eaternity Product ID]],'supply-data_2023-05'!E:I,3,FALSE)</f>
        <v>466.85494695786559</v>
      </c>
      <c r="H371" s="12">
        <f>VLOOKUP(Table_2[[#This Row],[Eaternity Product ID]],'supply-data_2023-05'!E:I,5,FALSE)</f>
        <v>896360.9965235109</v>
      </c>
      <c r="I371" s="12" t="s">
        <v>64</v>
      </c>
      <c r="J371" s="14" t="s">
        <v>4</v>
      </c>
    </row>
    <row r="372" spans="1:10" ht="15.75" customHeight="1">
      <c r="A372" s="12">
        <v>371</v>
      </c>
      <c r="B372" s="12">
        <v>2023</v>
      </c>
      <c r="C372" s="12">
        <v>5</v>
      </c>
      <c r="D372" s="12" t="s">
        <v>793</v>
      </c>
      <c r="E372" s="12">
        <v>160</v>
      </c>
      <c r="F372" s="12" t="s">
        <v>419</v>
      </c>
      <c r="G372" s="12">
        <f>VLOOKUP(Table_2[[#This Row],[Eaternity Product ID]],'supply-data_2023-05'!E:I,3,FALSE)</f>
        <v>19.841956014363433</v>
      </c>
      <c r="H372" s="12">
        <f>VLOOKUP(Table_2[[#This Row],[Eaternity Product ID]],'supply-data_2023-05'!E:I,5,FALSE)</f>
        <v>14881.467010772576</v>
      </c>
      <c r="I372" s="12" t="s">
        <v>64</v>
      </c>
      <c r="J372" s="14" t="s">
        <v>4</v>
      </c>
    </row>
    <row r="373" spans="1:10" ht="15.75" customHeight="1">
      <c r="A373" s="12">
        <v>372</v>
      </c>
      <c r="B373" s="12">
        <v>2023</v>
      </c>
      <c r="C373" s="12">
        <v>5</v>
      </c>
      <c r="D373" s="12" t="s">
        <v>793</v>
      </c>
      <c r="E373" s="12">
        <v>161</v>
      </c>
      <c r="F373" s="12" t="s">
        <v>420</v>
      </c>
      <c r="G373" s="12">
        <f>VLOOKUP(Table_2[[#This Row],[Eaternity Product ID]],'supply-data_2023-05'!E:I,3,FALSE)</f>
        <v>35.847544717760854</v>
      </c>
      <c r="H373" s="12">
        <f>VLOOKUP(Table_2[[#This Row],[Eaternity Product ID]],'supply-data_2023-05'!E:I,5,FALSE)</f>
        <v>43375.529108490635</v>
      </c>
      <c r="I373" s="12" t="s">
        <v>64</v>
      </c>
      <c r="J373" s="14" t="s">
        <v>4</v>
      </c>
    </row>
    <row r="374" spans="1:10" ht="15.75" customHeight="1">
      <c r="A374" s="12">
        <v>373</v>
      </c>
      <c r="B374" s="12">
        <v>2023</v>
      </c>
      <c r="C374" s="12">
        <v>5</v>
      </c>
      <c r="D374" s="12" t="s">
        <v>793</v>
      </c>
      <c r="E374" s="12">
        <v>164</v>
      </c>
      <c r="F374" s="12" t="s">
        <v>422</v>
      </c>
      <c r="G374" s="12">
        <f>VLOOKUP(Table_2[[#This Row],[Eaternity Product ID]],'supply-data_2023-05'!E:I,3,FALSE)</f>
        <v>1.4564007757310773</v>
      </c>
      <c r="H374" s="12">
        <f>VLOOKUP(Table_2[[#This Row],[Eaternity Product ID]],'supply-data_2023-05'!E:I,5,FALSE)</f>
        <v>1341.4519970841268</v>
      </c>
      <c r="I374" s="12" t="s">
        <v>64</v>
      </c>
      <c r="J374" s="14" t="s">
        <v>4</v>
      </c>
    </row>
    <row r="375" spans="1:10" ht="15.75" customHeight="1">
      <c r="A375" s="12">
        <v>374</v>
      </c>
      <c r="B375" s="12">
        <v>2023</v>
      </c>
      <c r="C375" s="12">
        <v>5</v>
      </c>
      <c r="D375" s="12" t="s">
        <v>793</v>
      </c>
      <c r="E375" s="12">
        <v>168</v>
      </c>
      <c r="F375" s="12" t="s">
        <v>736</v>
      </c>
      <c r="G375" s="12">
        <f>VLOOKUP(Table_2[[#This Row],[Eaternity Product ID]],'supply-data_2023-05'!E:I,3,FALSE)</f>
        <v>27.177589144972561</v>
      </c>
      <c r="H375" s="12">
        <f>VLOOKUP(Table_2[[#This Row],[Eaternity Product ID]],'supply-data_2023-05'!E:I,5,FALSE)</f>
        <v>29623.572168020091</v>
      </c>
      <c r="I375" s="12" t="s">
        <v>64</v>
      </c>
      <c r="J375" s="14" t="s">
        <v>4</v>
      </c>
    </row>
    <row r="376" spans="1:10" ht="15.75" customHeight="1">
      <c r="A376" s="12">
        <v>375</v>
      </c>
      <c r="B376" s="12">
        <v>2023</v>
      </c>
      <c r="C376" s="12">
        <v>5</v>
      </c>
      <c r="D376" s="12" t="s">
        <v>793</v>
      </c>
      <c r="E376" s="12">
        <v>169</v>
      </c>
      <c r="F376" s="12" t="s">
        <v>432</v>
      </c>
      <c r="G376" s="12">
        <f>VLOOKUP(Table_2[[#This Row],[Eaternity Product ID]],'supply-data_2023-05'!E:I,3,FALSE)</f>
        <v>9.0982826580750835</v>
      </c>
      <c r="H376" s="12">
        <f>VLOOKUP(Table_2[[#This Row],[Eaternity Product ID]],'supply-data_2023-05'!E:I,5,FALSE)</f>
        <v>14375.28659975863</v>
      </c>
      <c r="I376" s="12" t="s">
        <v>64</v>
      </c>
      <c r="J376" s="14" t="s">
        <v>4</v>
      </c>
    </row>
    <row r="377" spans="1:10" ht="15.75" customHeight="1">
      <c r="A377" s="12">
        <v>376</v>
      </c>
      <c r="B377" s="12">
        <v>2023</v>
      </c>
      <c r="C377" s="12">
        <v>5</v>
      </c>
      <c r="D377" s="12" t="s">
        <v>793</v>
      </c>
      <c r="E377" s="12">
        <v>172</v>
      </c>
      <c r="F377" s="12" t="s">
        <v>441</v>
      </c>
      <c r="G377" s="12">
        <f>VLOOKUP(Table_2[[#This Row],[Eaternity Product ID]],'supply-data_2023-05'!E:I,3,FALSE)</f>
        <v>24.779896686374453</v>
      </c>
      <c r="H377" s="12">
        <f>VLOOKUP(Table_2[[#This Row],[Eaternity Product ID]],'supply-data_2023-05'!E:I,5,FALSE)</f>
        <v>63684.334483982348</v>
      </c>
      <c r="I377" s="12" t="s">
        <v>64</v>
      </c>
      <c r="J377" s="14" t="s">
        <v>4</v>
      </c>
    </row>
    <row r="378" spans="1:10" ht="15.75" customHeight="1">
      <c r="A378" s="12">
        <v>377</v>
      </c>
      <c r="B378" s="12">
        <v>2023</v>
      </c>
      <c r="C378" s="12">
        <v>5</v>
      </c>
      <c r="D378" s="12" t="s">
        <v>793</v>
      </c>
      <c r="E378" s="12">
        <v>173</v>
      </c>
      <c r="F378" s="12" t="s">
        <v>442</v>
      </c>
      <c r="G378" s="12">
        <f>VLOOKUP(Table_2[[#This Row],[Eaternity Product ID]],'supply-data_2023-05'!E:I,3,FALSE)</f>
        <v>46.104144542783999</v>
      </c>
      <c r="H378" s="12">
        <f>VLOOKUP(Table_2[[#This Row],[Eaternity Product ID]],'supply-data_2023-05'!E:I,5,FALSE)</f>
        <v>154423.60964370213</v>
      </c>
      <c r="I378" s="12" t="s">
        <v>64</v>
      </c>
      <c r="J378" s="14" t="s">
        <v>4</v>
      </c>
    </row>
    <row r="379" spans="1:10" ht="15.75" customHeight="1">
      <c r="A379" s="12">
        <v>378</v>
      </c>
      <c r="B379" s="12">
        <v>2023</v>
      </c>
      <c r="C379" s="12">
        <v>5</v>
      </c>
      <c r="D379" s="12" t="s">
        <v>793</v>
      </c>
      <c r="E379" s="12">
        <v>1847</v>
      </c>
      <c r="F379" s="12" t="s">
        <v>483</v>
      </c>
      <c r="G379" s="12">
        <f>VLOOKUP(Table_2[[#This Row],[Eaternity Product ID]],'supply-data_2023-05'!E:I,3,FALSE)</f>
        <v>3.3129789077765115</v>
      </c>
      <c r="H379" s="12">
        <f>VLOOKUP(Table_2[[#This Row],[Eaternity Product ID]],'supply-data_2023-05'!E:I,5,FALSE)</f>
        <v>1689.6107334622811</v>
      </c>
      <c r="I379" s="12" t="s">
        <v>64</v>
      </c>
      <c r="J379" s="14" t="s">
        <v>4</v>
      </c>
    </row>
    <row r="380" spans="1:10" ht="15.75" customHeight="1">
      <c r="A380" s="12">
        <v>379</v>
      </c>
      <c r="B380" s="12">
        <v>2023</v>
      </c>
      <c r="C380" s="12">
        <v>5</v>
      </c>
      <c r="D380" s="12" t="s">
        <v>793</v>
      </c>
      <c r="E380" s="12">
        <v>1873</v>
      </c>
      <c r="F380" s="12" t="s">
        <v>537</v>
      </c>
      <c r="G380" s="12">
        <f>VLOOKUP(Table_2[[#This Row],[Eaternity Product ID]],'supply-data_2023-05'!E:I,3,FALSE)</f>
        <v>78.808059275298987</v>
      </c>
      <c r="H380" s="12">
        <f>VLOOKUP(Table_2[[#This Row],[Eaternity Product ID]],'supply-data_2023-05'!E:I,5,FALSE)</f>
        <v>47284.83556517939</v>
      </c>
      <c r="I380" s="12" t="s">
        <v>64</v>
      </c>
      <c r="J380" s="14" t="s">
        <v>4</v>
      </c>
    </row>
    <row r="381" spans="1:10" ht="15.75" customHeight="1">
      <c r="A381" s="12">
        <v>380</v>
      </c>
      <c r="B381" s="12">
        <v>2023</v>
      </c>
      <c r="C381" s="12">
        <v>5</v>
      </c>
      <c r="D381" s="12" t="s">
        <v>793</v>
      </c>
      <c r="E381" s="12">
        <v>1759</v>
      </c>
      <c r="F381" s="12" t="s">
        <v>737</v>
      </c>
      <c r="G381" s="12">
        <f>VLOOKUP(Table_2[[#This Row],[Eaternity Product ID]],'supply-data_2023-05'!E:I,3,FALSE)</f>
        <v>1492.1210708855513</v>
      </c>
      <c r="H381" s="12">
        <f>VLOOKUP(Table_2[[#This Row],[Eaternity Product ID]],'supply-data_2023-05'!E:I,5,FALSE)</f>
        <v>1924836.1814423613</v>
      </c>
      <c r="I381" s="12" t="s">
        <v>64</v>
      </c>
      <c r="J381" s="14" t="s">
        <v>4</v>
      </c>
    </row>
    <row r="382" spans="1:10" ht="15.75" customHeight="1">
      <c r="A382" s="12">
        <v>381</v>
      </c>
      <c r="B382" s="12">
        <v>2023</v>
      </c>
      <c r="C382" s="12">
        <v>5</v>
      </c>
      <c r="D382" s="12" t="s">
        <v>793</v>
      </c>
      <c r="E382" s="12">
        <v>1783</v>
      </c>
      <c r="F382" s="12" t="s">
        <v>607</v>
      </c>
      <c r="G382" s="12">
        <f>VLOOKUP(Table_2[[#This Row],[Eaternity Product ID]],'supply-data_2023-05'!E:I,3,FALSE)</f>
        <v>11.598205661446691</v>
      </c>
      <c r="H382" s="12">
        <f>VLOOKUP(Table_2[[#This Row],[Eaternity Product ID]],'supply-data_2023-05'!E:I,5,FALSE)</f>
        <v>36070.419607099211</v>
      </c>
      <c r="I382" s="12" t="s">
        <v>64</v>
      </c>
      <c r="J382" s="14" t="s">
        <v>4</v>
      </c>
    </row>
    <row r="383" spans="1:10" ht="15.75" customHeight="1">
      <c r="A383" s="12">
        <v>382</v>
      </c>
      <c r="B383" s="12">
        <v>2023</v>
      </c>
      <c r="C383" s="12">
        <v>5</v>
      </c>
      <c r="D383" s="12" t="s">
        <v>793</v>
      </c>
      <c r="E383" s="12">
        <v>1203</v>
      </c>
      <c r="F383" s="12" t="s">
        <v>634</v>
      </c>
      <c r="G383" s="12">
        <f>VLOOKUP(Table_2[[#This Row],[Eaternity Product ID]],'supply-data_2023-05'!E:I,3,FALSE)</f>
        <v>21.779200811671288</v>
      </c>
      <c r="H383" s="12">
        <f>VLOOKUP(Table_2[[#This Row],[Eaternity Product ID]],'supply-data_2023-05'!E:I,5,FALSE)</f>
        <v>23738.988964959914</v>
      </c>
      <c r="I383" s="12" t="s">
        <v>64</v>
      </c>
      <c r="J383" s="14" t="s">
        <v>4</v>
      </c>
    </row>
    <row r="384" spans="1:10" ht="15.75" customHeight="1">
      <c r="A384" s="12">
        <v>383</v>
      </c>
      <c r="B384" s="12">
        <v>2023</v>
      </c>
      <c r="C384" s="12">
        <v>5</v>
      </c>
      <c r="D384" s="12" t="s">
        <v>793</v>
      </c>
      <c r="E384" s="12">
        <v>1200</v>
      </c>
      <c r="F384" s="12" t="s">
        <v>641</v>
      </c>
      <c r="G384" s="12">
        <f>VLOOKUP(Table_2[[#This Row],[Eaternity Product ID]],'supply-data_2023-05'!E:I,3,FALSE)</f>
        <v>0</v>
      </c>
      <c r="H384" s="12">
        <f>VLOOKUP(Table_2[[#This Row],[Eaternity Product ID]],'supply-data_2023-05'!E:I,5,FALSE)</f>
        <v>0</v>
      </c>
      <c r="I384" s="12" t="s">
        <v>64</v>
      </c>
      <c r="J384" s="14" t="s">
        <v>4</v>
      </c>
    </row>
    <row r="385" spans="1:10" ht="15.75" customHeight="1">
      <c r="A385" s="12">
        <v>384</v>
      </c>
      <c r="B385" s="12">
        <v>2023</v>
      </c>
      <c r="C385" s="12">
        <v>5</v>
      </c>
      <c r="D385" s="12" t="s">
        <v>793</v>
      </c>
      <c r="E385" s="12">
        <v>414</v>
      </c>
      <c r="F385" s="12" t="s">
        <v>251</v>
      </c>
      <c r="G385" s="12">
        <f>VLOOKUP(Table_2[[#This Row],[Eaternity Product ID]],'supply-data_2023-05'!E:I,3,FALSE)</f>
        <v>23.993927090707164</v>
      </c>
      <c r="H385" s="12">
        <f>VLOOKUP(Table_2[[#This Row],[Eaternity Product ID]],'supply-data_2023-05'!E:I,5,FALSE)</f>
        <v>175635.54630397641</v>
      </c>
      <c r="I385" s="12" t="s">
        <v>252</v>
      </c>
      <c r="J385" s="14"/>
    </row>
    <row r="386" spans="1:10" ht="15.75" customHeight="1">
      <c r="A386" s="12">
        <v>385</v>
      </c>
      <c r="B386" s="12">
        <v>2023</v>
      </c>
      <c r="C386" s="12">
        <v>5</v>
      </c>
      <c r="D386" s="12" t="s">
        <v>793</v>
      </c>
      <c r="E386" s="12">
        <v>1546</v>
      </c>
      <c r="F386" s="12" t="s">
        <v>601</v>
      </c>
      <c r="G386" s="12">
        <f>VLOOKUP(Table_2[[#This Row],[Eaternity Product ID]],'supply-data_2023-05'!E:I,3,FALSE)</f>
        <v>514.50838924946686</v>
      </c>
      <c r="H386" s="12">
        <f>VLOOKUP(Table_2[[#This Row],[Eaternity Product ID]],'supply-data_2023-05'!E:I,5,FALSE)</f>
        <v>7974880.033366736</v>
      </c>
      <c r="I386" s="12" t="s">
        <v>252</v>
      </c>
      <c r="J386" s="14"/>
    </row>
    <row r="387" spans="1:10" ht="15.75" customHeight="1">
      <c r="A387" s="12">
        <v>386</v>
      </c>
      <c r="B387" s="12">
        <v>2023</v>
      </c>
      <c r="C387" s="12">
        <v>5</v>
      </c>
      <c r="D387" s="12" t="s">
        <v>793</v>
      </c>
      <c r="E387" s="12">
        <v>2077</v>
      </c>
      <c r="F387" s="12" t="s">
        <v>280</v>
      </c>
      <c r="G387" s="12">
        <f>VLOOKUP(Table_2[[#This Row],[Eaternity Product ID]],'supply-data_2023-05'!E:I,3,FALSE)</f>
        <v>8.1577002244063491E-4</v>
      </c>
      <c r="H387" s="12">
        <f>VLOOKUP(Table_2[[#This Row],[Eaternity Product ID]],'supply-data_2023-05'!E:I,5,FALSE)</f>
        <v>7.7971298744875881</v>
      </c>
      <c r="I387" s="12" t="s">
        <v>281</v>
      </c>
      <c r="J387" s="14"/>
    </row>
    <row r="388" spans="1:10" ht="15.75" customHeight="1">
      <c r="A388" s="12">
        <v>387</v>
      </c>
      <c r="B388" s="12">
        <v>2023</v>
      </c>
      <c r="C388" s="12">
        <v>5</v>
      </c>
      <c r="D388" s="12" t="s">
        <v>793</v>
      </c>
      <c r="E388" s="12">
        <v>2035</v>
      </c>
      <c r="F388" s="12" t="s">
        <v>238</v>
      </c>
      <c r="G388" s="12">
        <f>VLOOKUP(Table_2[[#This Row],[Eaternity Product ID]],'supply-data_2023-05'!E:I,3,FALSE)</f>
        <v>3.0964264066877158E-2</v>
      </c>
      <c r="H388" s="12">
        <f>VLOOKUP(Table_2[[#This Row],[Eaternity Product ID]],'supply-data_2023-05'!E:I,5,FALSE)</f>
        <v>468.88052237542803</v>
      </c>
      <c r="I388" s="12" t="s">
        <v>239</v>
      </c>
      <c r="J388" s="14"/>
    </row>
    <row r="389" spans="1:10" ht="15.75" customHeight="1">
      <c r="A389" s="12">
        <v>388</v>
      </c>
      <c r="B389" s="12">
        <v>2023</v>
      </c>
      <c r="C389" s="12">
        <v>5</v>
      </c>
      <c r="D389" s="12" t="s">
        <v>793</v>
      </c>
      <c r="E389" s="12">
        <v>1904</v>
      </c>
      <c r="F389" s="12" t="s">
        <v>738</v>
      </c>
      <c r="G389" s="12">
        <f>VLOOKUP(Table_2[[#This Row],[Eaternity Product ID]],'supply-data_2023-05'!E:I,3,FALSE)</f>
        <v>0.22401997877655647</v>
      </c>
      <c r="H389" s="12">
        <f>VLOOKUP(Table_2[[#This Row],[Eaternity Product ID]],'supply-data_2023-05'!E:I,5,FALSE)</f>
        <v>3394.9557207226821</v>
      </c>
      <c r="I389" s="12" t="s">
        <v>239</v>
      </c>
      <c r="J389" s="14"/>
    </row>
    <row r="390" spans="1:10" ht="15.75" customHeight="1">
      <c r="A390" s="12">
        <v>389</v>
      </c>
      <c r="B390" s="12">
        <v>2023</v>
      </c>
      <c r="C390" s="12">
        <v>5</v>
      </c>
      <c r="D390" s="12" t="s">
        <v>793</v>
      </c>
      <c r="E390" s="12">
        <v>1817</v>
      </c>
      <c r="F390" s="12" t="s">
        <v>413</v>
      </c>
      <c r="G390" s="12">
        <f>VLOOKUP(Table_2[[#This Row],[Eaternity Product ID]],'supply-data_2023-05'!E:I,3,FALSE)</f>
        <v>2.0367069002718279</v>
      </c>
      <c r="H390" s="12">
        <f>VLOOKUP(Table_2[[#This Row],[Eaternity Product ID]],'supply-data_2023-05'!E:I,5,FALSE)</f>
        <v>0</v>
      </c>
      <c r="I390" s="12" t="s">
        <v>239</v>
      </c>
      <c r="J390" s="14"/>
    </row>
    <row r="391" spans="1:10" ht="15.75" customHeight="1">
      <c r="A391" s="12">
        <v>390</v>
      </c>
      <c r="B391" s="12">
        <v>2023</v>
      </c>
      <c r="C391" s="12">
        <v>5</v>
      </c>
      <c r="D391" s="12" t="s">
        <v>793</v>
      </c>
      <c r="E391" s="12">
        <v>1822</v>
      </c>
      <c r="F391" s="12" t="s">
        <v>423</v>
      </c>
      <c r="G391" s="12">
        <f>VLOOKUP(Table_2[[#This Row],[Eaternity Product ID]],'supply-data_2023-05'!E:I,3,FALSE)</f>
        <v>9.7800466026690016E-4</v>
      </c>
      <c r="H391" s="12">
        <f>VLOOKUP(Table_2[[#This Row],[Eaternity Product ID]],'supply-data_2023-05'!E:I,5,FALSE)</f>
        <v>0</v>
      </c>
      <c r="I391" s="12" t="s">
        <v>239</v>
      </c>
      <c r="J391" s="14"/>
    </row>
    <row r="392" spans="1:10" ht="15.75" customHeight="1">
      <c r="A392" s="12">
        <v>391</v>
      </c>
      <c r="B392" s="12">
        <v>2023</v>
      </c>
      <c r="C392" s="12">
        <v>5</v>
      </c>
      <c r="D392" s="12" t="s">
        <v>793</v>
      </c>
      <c r="E392" s="12">
        <v>1844</v>
      </c>
      <c r="F392" s="12" t="s">
        <v>464</v>
      </c>
      <c r="G392" s="12">
        <f>VLOOKUP(Table_2[[#This Row],[Eaternity Product ID]],'supply-data_2023-05'!E:I,3,FALSE)</f>
        <v>0.13840145898561237</v>
      </c>
      <c r="H392" s="12">
        <f>VLOOKUP(Table_2[[#This Row],[Eaternity Product ID]],'supply-data_2023-05'!E:I,5,FALSE)</f>
        <v>2341.5331688793917</v>
      </c>
      <c r="I392" s="12" t="s">
        <v>239</v>
      </c>
      <c r="J392" s="14"/>
    </row>
    <row r="393" spans="1:10" ht="15.75" customHeight="1">
      <c r="A393" s="12">
        <v>392</v>
      </c>
      <c r="B393" s="12">
        <v>2023</v>
      </c>
      <c r="C393" s="12">
        <v>5</v>
      </c>
      <c r="D393" s="12" t="s">
        <v>793</v>
      </c>
      <c r="E393" s="12">
        <v>1729</v>
      </c>
      <c r="F393" s="12" t="s">
        <v>477</v>
      </c>
      <c r="G393" s="12">
        <f>VLOOKUP(Table_2[[#This Row],[Eaternity Product ID]],'supply-data_2023-05'!E:I,3,FALSE)</f>
        <v>2.673186726916942</v>
      </c>
      <c r="H393" s="12">
        <f>VLOOKUP(Table_2[[#This Row],[Eaternity Product ID]],'supply-data_2023-05'!E:I,5,FALSE)</f>
        <v>0</v>
      </c>
      <c r="I393" s="12" t="s">
        <v>239</v>
      </c>
      <c r="J393" s="14"/>
    </row>
    <row r="394" spans="1:10" ht="15.75" customHeight="1">
      <c r="A394" s="12">
        <v>393</v>
      </c>
      <c r="B394" s="12">
        <v>2023</v>
      </c>
      <c r="C394" s="12">
        <v>5</v>
      </c>
      <c r="D394" s="12" t="s">
        <v>793</v>
      </c>
      <c r="E394" s="12">
        <v>1728</v>
      </c>
      <c r="F394" s="12" t="s">
        <v>478</v>
      </c>
      <c r="G394" s="12">
        <f>VLOOKUP(Table_2[[#This Row],[Eaternity Product ID]],'supply-data_2023-05'!E:I,3,FALSE)</f>
        <v>1.732888128875034</v>
      </c>
      <c r="H394" s="12">
        <f>VLOOKUP(Table_2[[#This Row],[Eaternity Product ID]],'supply-data_2023-05'!E:I,5,FALSE)</f>
        <v>0</v>
      </c>
      <c r="I394" s="12" t="s">
        <v>239</v>
      </c>
      <c r="J394" s="14"/>
    </row>
    <row r="395" spans="1:10" ht="15.75" customHeight="1">
      <c r="A395" s="12">
        <v>394</v>
      </c>
      <c r="B395" s="12">
        <v>2023</v>
      </c>
      <c r="C395" s="12">
        <v>5</v>
      </c>
      <c r="D395" s="12" t="s">
        <v>793</v>
      </c>
      <c r="E395" s="12">
        <v>1849</v>
      </c>
      <c r="F395" s="12" t="s">
        <v>479</v>
      </c>
      <c r="G395" s="12">
        <f>VLOOKUP(Table_2[[#This Row],[Eaternity Product ID]],'supply-data_2023-05'!E:I,3,FALSE)</f>
        <v>4.3409257775387823E-2</v>
      </c>
      <c r="H395" s="12">
        <f>VLOOKUP(Table_2[[#This Row],[Eaternity Product ID]],'supply-data_2023-05'!E:I,5,FALSE)</f>
        <v>737.97045163554685</v>
      </c>
      <c r="I395" s="12" t="s">
        <v>239</v>
      </c>
      <c r="J395" s="14"/>
    </row>
    <row r="396" spans="1:10" ht="15.75" customHeight="1">
      <c r="A396" s="12">
        <v>395</v>
      </c>
      <c r="B396" s="12">
        <v>2023</v>
      </c>
      <c r="C396" s="12">
        <v>5</v>
      </c>
      <c r="D396" s="12" t="s">
        <v>793</v>
      </c>
      <c r="E396" s="12">
        <v>1727</v>
      </c>
      <c r="F396" s="12" t="s">
        <v>480</v>
      </c>
      <c r="G396" s="12">
        <f>VLOOKUP(Table_2[[#This Row],[Eaternity Product ID]],'supply-data_2023-05'!E:I,3,FALSE)</f>
        <v>22.95444726355446</v>
      </c>
      <c r="H396" s="12">
        <f>VLOOKUP(Table_2[[#This Row],[Eaternity Product ID]],'supply-data_2023-05'!E:I,5,FALSE)</f>
        <v>1922.1300742503831</v>
      </c>
      <c r="I396" s="12" t="s">
        <v>239</v>
      </c>
      <c r="J396" s="14"/>
    </row>
    <row r="397" spans="1:10" ht="15.75" customHeight="1">
      <c r="A397" s="12">
        <v>396</v>
      </c>
      <c r="B397" s="12">
        <v>2023</v>
      </c>
      <c r="C397" s="12">
        <v>5</v>
      </c>
      <c r="D397" s="12" t="s">
        <v>793</v>
      </c>
      <c r="E397" s="12">
        <v>1726</v>
      </c>
      <c r="F397" s="12" t="s">
        <v>482</v>
      </c>
      <c r="G397" s="12">
        <f>VLOOKUP(Table_2[[#This Row],[Eaternity Product ID]],'supply-data_2023-05'!E:I,3,FALSE)</f>
        <v>7.6578019035940343</v>
      </c>
      <c r="H397" s="12">
        <f>VLOOKUP(Table_2[[#This Row],[Eaternity Product ID]],'supply-data_2023-05'!E:I,5,FALSE)</f>
        <v>0</v>
      </c>
      <c r="I397" s="12" t="s">
        <v>239</v>
      </c>
      <c r="J397" s="14"/>
    </row>
    <row r="398" spans="1:10" ht="15.75" customHeight="1">
      <c r="A398" s="12">
        <v>397</v>
      </c>
      <c r="B398" s="12">
        <v>2023</v>
      </c>
      <c r="C398" s="12">
        <v>5</v>
      </c>
      <c r="D398" s="12" t="s">
        <v>793</v>
      </c>
      <c r="E398" s="12">
        <v>1732</v>
      </c>
      <c r="F398" s="12" t="s">
        <v>491</v>
      </c>
      <c r="G398" s="12">
        <f>VLOOKUP(Table_2[[#This Row],[Eaternity Product ID]],'supply-data_2023-05'!E:I,3,FALSE)</f>
        <v>44.050086957612251</v>
      </c>
      <c r="H398" s="12">
        <f>VLOOKUP(Table_2[[#This Row],[Eaternity Product ID]],'supply-data_2023-05'!E:I,5,FALSE)</f>
        <v>0</v>
      </c>
      <c r="I398" s="12" t="s">
        <v>239</v>
      </c>
      <c r="J398" s="14"/>
    </row>
    <row r="399" spans="1:10" ht="15.75" customHeight="1">
      <c r="A399" s="12">
        <v>398</v>
      </c>
      <c r="B399" s="12">
        <v>2023</v>
      </c>
      <c r="C399" s="12">
        <v>5</v>
      </c>
      <c r="D399" s="12" t="s">
        <v>793</v>
      </c>
      <c r="E399" s="12">
        <v>1730</v>
      </c>
      <c r="F399" s="12" t="s">
        <v>493</v>
      </c>
      <c r="G399" s="12">
        <f>VLOOKUP(Table_2[[#This Row],[Eaternity Product ID]],'supply-data_2023-05'!E:I,3,FALSE)</f>
        <v>8.8129055062451567</v>
      </c>
      <c r="H399" s="12">
        <f>VLOOKUP(Table_2[[#This Row],[Eaternity Product ID]],'supply-data_2023-05'!E:I,5,FALSE)</f>
        <v>0</v>
      </c>
      <c r="I399" s="12" t="s">
        <v>239</v>
      </c>
      <c r="J399" s="14"/>
    </row>
    <row r="400" spans="1:10" ht="15.75" customHeight="1">
      <c r="A400" s="12">
        <v>399</v>
      </c>
      <c r="B400" s="12">
        <v>2023</v>
      </c>
      <c r="C400" s="12">
        <v>5</v>
      </c>
      <c r="D400" s="12" t="s">
        <v>793</v>
      </c>
      <c r="E400" s="12">
        <v>1738</v>
      </c>
      <c r="F400" s="12" t="s">
        <v>739</v>
      </c>
      <c r="G400" s="12">
        <f>VLOOKUP(Table_2[[#This Row],[Eaternity Product ID]],'supply-data_2023-05'!E:I,3,FALSE)</f>
        <v>7.5340414103622598E-3</v>
      </c>
      <c r="H400" s="12">
        <f>VLOOKUP(Table_2[[#This Row],[Eaternity Product ID]],'supply-data_2023-05'!E:I,5,FALSE)</f>
        <v>0</v>
      </c>
      <c r="I400" s="12" t="s">
        <v>239</v>
      </c>
      <c r="J400" s="14"/>
    </row>
    <row r="401" spans="1:10" ht="15.75" customHeight="1">
      <c r="A401" s="12">
        <v>400</v>
      </c>
      <c r="B401" s="12">
        <v>2023</v>
      </c>
      <c r="C401" s="12">
        <v>5</v>
      </c>
      <c r="D401" s="12" t="s">
        <v>793</v>
      </c>
      <c r="E401" s="12">
        <v>1736</v>
      </c>
      <c r="F401" s="12" t="s">
        <v>740</v>
      </c>
      <c r="G401" s="12">
        <f>VLOOKUP(Table_2[[#This Row],[Eaternity Product ID]],'supply-data_2023-05'!E:I,3,FALSE)</f>
        <v>2.6535693444629083E-2</v>
      </c>
      <c r="H401" s="12">
        <f>VLOOKUP(Table_2[[#This Row],[Eaternity Product ID]],'supply-data_2023-05'!E:I,5,FALSE)</f>
        <v>0</v>
      </c>
      <c r="I401" s="12" t="s">
        <v>239</v>
      </c>
      <c r="J401" s="14"/>
    </row>
    <row r="402" spans="1:10" ht="15.75" customHeight="1">
      <c r="A402" s="12">
        <v>401</v>
      </c>
      <c r="B402" s="12">
        <v>2023</v>
      </c>
      <c r="C402" s="12">
        <v>5</v>
      </c>
      <c r="D402" s="12" t="s">
        <v>793</v>
      </c>
      <c r="E402" s="12">
        <v>1735</v>
      </c>
      <c r="F402" s="12" t="s">
        <v>504</v>
      </c>
      <c r="G402" s="12">
        <f>VLOOKUP(Table_2[[#This Row],[Eaternity Product ID]],'supply-data_2023-05'!E:I,3,FALSE)</f>
        <v>0.49187335120143177</v>
      </c>
      <c r="H402" s="12">
        <f>VLOOKUP(Table_2[[#This Row],[Eaternity Product ID]],'supply-data_2023-05'!E:I,5,FALSE)</f>
        <v>0</v>
      </c>
      <c r="I402" s="12" t="s">
        <v>239</v>
      </c>
      <c r="J402" s="14"/>
    </row>
    <row r="403" spans="1:10" ht="15.75" customHeight="1">
      <c r="A403" s="12">
        <v>402</v>
      </c>
      <c r="B403" s="12">
        <v>2023</v>
      </c>
      <c r="C403" s="12">
        <v>5</v>
      </c>
      <c r="D403" s="12" t="s">
        <v>793</v>
      </c>
      <c r="E403" s="12">
        <v>1743</v>
      </c>
      <c r="F403" s="12" t="s">
        <v>509</v>
      </c>
      <c r="G403" s="12">
        <f>VLOOKUP(Table_2[[#This Row],[Eaternity Product ID]],'supply-data_2023-05'!E:I,3,FALSE)</f>
        <v>42.093993091565856</v>
      </c>
      <c r="H403" s="12">
        <f>VLOOKUP(Table_2[[#This Row],[Eaternity Product ID]],'supply-data_2023-05'!E:I,5,FALSE)</f>
        <v>0</v>
      </c>
      <c r="I403" s="12" t="s">
        <v>239</v>
      </c>
      <c r="J403" s="14"/>
    </row>
    <row r="404" spans="1:10" ht="15.75" customHeight="1">
      <c r="A404" s="12">
        <v>403</v>
      </c>
      <c r="B404" s="12">
        <v>2023</v>
      </c>
      <c r="C404" s="12">
        <v>5</v>
      </c>
      <c r="D404" s="12" t="s">
        <v>793</v>
      </c>
      <c r="E404" s="12">
        <v>1741</v>
      </c>
      <c r="F404" s="12" t="s">
        <v>741</v>
      </c>
      <c r="G404" s="12">
        <f>VLOOKUP(Table_2[[#This Row],[Eaternity Product ID]],'supply-data_2023-05'!E:I,3,FALSE)</f>
        <v>7.4291002445045189</v>
      </c>
      <c r="H404" s="12">
        <f>VLOOKUP(Table_2[[#This Row],[Eaternity Product ID]],'supply-data_2023-05'!E:I,5,FALSE)</f>
        <v>0</v>
      </c>
      <c r="I404" s="12" t="s">
        <v>239</v>
      </c>
      <c r="J404" s="14"/>
    </row>
    <row r="405" spans="1:10" ht="15.75" customHeight="1">
      <c r="A405" s="12">
        <v>404</v>
      </c>
      <c r="B405" s="12">
        <v>2023</v>
      </c>
      <c r="C405" s="12">
        <v>5</v>
      </c>
      <c r="D405" s="12" t="s">
        <v>793</v>
      </c>
      <c r="E405" s="12">
        <v>1740</v>
      </c>
      <c r="F405" s="12" t="s">
        <v>742</v>
      </c>
      <c r="G405" s="12">
        <f>VLOOKUP(Table_2[[#This Row],[Eaternity Product ID]],'supply-data_2023-05'!E:I,3,FALSE)</f>
        <v>3.3205579818427395</v>
      </c>
      <c r="H405" s="12">
        <f>VLOOKUP(Table_2[[#This Row],[Eaternity Product ID]],'supply-data_2023-05'!E:I,5,FALSE)</f>
        <v>0</v>
      </c>
      <c r="I405" s="12" t="s">
        <v>239</v>
      </c>
      <c r="J405" s="14"/>
    </row>
    <row r="406" spans="1:10" ht="15.75" customHeight="1">
      <c r="A406" s="12">
        <v>405</v>
      </c>
      <c r="B406" s="12">
        <v>2023</v>
      </c>
      <c r="C406" s="12">
        <v>5</v>
      </c>
      <c r="D406" s="12" t="s">
        <v>793</v>
      </c>
      <c r="E406" s="12">
        <v>1861</v>
      </c>
      <c r="F406" s="12" t="s">
        <v>515</v>
      </c>
      <c r="G406" s="12">
        <f>VLOOKUP(Table_2[[#This Row],[Eaternity Product ID]],'supply-data_2023-05'!E:I,3,FALSE)</f>
        <v>3.0846059958587437</v>
      </c>
      <c r="H406" s="12">
        <f>VLOOKUP(Table_2[[#This Row],[Eaternity Product ID]],'supply-data_2023-05'!E:I,5,FALSE)</f>
        <v>0</v>
      </c>
      <c r="I406" s="12" t="s">
        <v>239</v>
      </c>
      <c r="J406" s="14"/>
    </row>
    <row r="407" spans="1:10" ht="15.75" customHeight="1">
      <c r="A407" s="12">
        <v>406</v>
      </c>
      <c r="B407" s="12">
        <v>2023</v>
      </c>
      <c r="C407" s="12">
        <v>5</v>
      </c>
      <c r="D407" s="12" t="s">
        <v>793</v>
      </c>
      <c r="E407" s="12">
        <v>1746</v>
      </c>
      <c r="F407" s="12" t="s">
        <v>521</v>
      </c>
      <c r="G407" s="12">
        <f>VLOOKUP(Table_2[[#This Row],[Eaternity Product ID]],'supply-data_2023-05'!E:I,3,FALSE)</f>
        <v>12.932360576255888</v>
      </c>
      <c r="H407" s="12">
        <f>VLOOKUP(Table_2[[#This Row],[Eaternity Product ID]],'supply-data_2023-05'!E:I,5,FALSE)</f>
        <v>0</v>
      </c>
      <c r="I407" s="12" t="s">
        <v>239</v>
      </c>
      <c r="J407" s="14"/>
    </row>
    <row r="408" spans="1:10" ht="15.75" customHeight="1">
      <c r="A408" s="12">
        <v>407</v>
      </c>
      <c r="B408" s="12">
        <v>2023</v>
      </c>
      <c r="C408" s="12">
        <v>5</v>
      </c>
      <c r="D408" s="12" t="s">
        <v>793</v>
      </c>
      <c r="E408" s="12">
        <v>1755</v>
      </c>
      <c r="F408" s="12" t="s">
        <v>743</v>
      </c>
      <c r="G408" s="12">
        <f>VLOOKUP(Table_2[[#This Row],[Eaternity Product ID]],'supply-data_2023-05'!E:I,3,FALSE)</f>
        <v>6.6672923193060507</v>
      </c>
      <c r="H408" s="12">
        <f>VLOOKUP(Table_2[[#This Row],[Eaternity Product ID]],'supply-data_2023-05'!E:I,5,FALSE)</f>
        <v>79276.114846935539</v>
      </c>
      <c r="I408" s="12" t="s">
        <v>239</v>
      </c>
      <c r="J408" s="14"/>
    </row>
    <row r="409" spans="1:10" ht="15.75" customHeight="1">
      <c r="A409" s="12">
        <v>408</v>
      </c>
      <c r="B409" s="12">
        <v>2023</v>
      </c>
      <c r="C409" s="12">
        <v>5</v>
      </c>
      <c r="D409" s="12" t="s">
        <v>793</v>
      </c>
      <c r="E409" s="12">
        <v>1750</v>
      </c>
      <c r="F409" s="12" t="s">
        <v>541</v>
      </c>
      <c r="G409" s="12">
        <f>VLOOKUP(Table_2[[#This Row],[Eaternity Product ID]],'supply-data_2023-05'!E:I,3,FALSE)</f>
        <v>0</v>
      </c>
      <c r="H409" s="12">
        <f>VLOOKUP(Table_2[[#This Row],[Eaternity Product ID]],'supply-data_2023-05'!E:I,5,FALSE)</f>
        <v>0</v>
      </c>
      <c r="I409" s="12" t="s">
        <v>239</v>
      </c>
      <c r="J409" s="14"/>
    </row>
    <row r="410" spans="1:10" ht="15.75" customHeight="1">
      <c r="A410" s="12">
        <v>409</v>
      </c>
      <c r="B410" s="12">
        <v>2023</v>
      </c>
      <c r="C410" s="12">
        <v>5</v>
      </c>
      <c r="D410" s="12" t="s">
        <v>793</v>
      </c>
      <c r="E410" s="12">
        <v>1999</v>
      </c>
      <c r="F410" s="12" t="s">
        <v>548</v>
      </c>
      <c r="G410" s="12">
        <f>VLOOKUP(Table_2[[#This Row],[Eaternity Product ID]],'supply-data_2023-05'!E:I,3,FALSE)</f>
        <v>4.4377594270449841</v>
      </c>
      <c r="H410" s="12">
        <f>VLOOKUP(Table_2[[#This Row],[Eaternity Product ID]],'supply-data_2023-05'!E:I,5,FALSE)</f>
        <v>81747.957665321039</v>
      </c>
      <c r="I410" s="12" t="s">
        <v>239</v>
      </c>
      <c r="J410" s="14"/>
    </row>
    <row r="411" spans="1:10" ht="15.75" customHeight="1">
      <c r="A411" s="12">
        <v>410</v>
      </c>
      <c r="B411" s="12">
        <v>2023</v>
      </c>
      <c r="C411" s="12">
        <v>5</v>
      </c>
      <c r="D411" s="12" t="s">
        <v>793</v>
      </c>
      <c r="E411" s="12">
        <v>1796</v>
      </c>
      <c r="F411" s="12" t="s">
        <v>619</v>
      </c>
      <c r="G411" s="12">
        <f>VLOOKUP(Table_2[[#This Row],[Eaternity Product ID]],'supply-data_2023-05'!E:I,3,FALSE)</f>
        <v>168.29327198238519</v>
      </c>
      <c r="H411" s="12">
        <f>VLOOKUP(Table_2[[#This Row],[Eaternity Product ID]],'supply-data_2023-05'!E:I,5,FALSE)</f>
        <v>2515453.7697228999</v>
      </c>
      <c r="I411" s="12" t="s">
        <v>239</v>
      </c>
      <c r="J411" s="14"/>
    </row>
    <row r="412" spans="1:10" ht="15.75" customHeight="1">
      <c r="A412" s="12">
        <v>411</v>
      </c>
      <c r="B412" s="12">
        <v>2023</v>
      </c>
      <c r="C412" s="12">
        <v>5</v>
      </c>
      <c r="D412" s="12" t="s">
        <v>793</v>
      </c>
      <c r="E412" s="12">
        <v>2038</v>
      </c>
      <c r="F412" s="12" t="s">
        <v>231</v>
      </c>
      <c r="G412" s="12">
        <f>VLOOKUP(Table_2[[#This Row],[Eaternity Product ID]],'supply-data_2023-05'!E:I,3,FALSE)</f>
        <v>2.8550757169527194E-2</v>
      </c>
      <c r="H412" s="12">
        <f>VLOOKUP(Table_2[[#This Row],[Eaternity Product ID]],'supply-data_2023-05'!E:I,5,FALSE)</f>
        <v>371.15984320385354</v>
      </c>
      <c r="I412" s="12" t="s">
        <v>232</v>
      </c>
      <c r="J412" s="14"/>
    </row>
    <row r="413" spans="1:10" ht="15.75" customHeight="1">
      <c r="A413" s="12">
        <v>412</v>
      </c>
      <c r="B413" s="12">
        <v>2023</v>
      </c>
      <c r="C413" s="12">
        <v>5</v>
      </c>
      <c r="D413" s="12" t="s">
        <v>793</v>
      </c>
      <c r="E413" s="12">
        <v>2052</v>
      </c>
      <c r="F413" s="12" t="s">
        <v>744</v>
      </c>
      <c r="G413" s="12">
        <f>VLOOKUP(Table_2[[#This Row],[Eaternity Product ID]],'supply-data_2023-05'!E:I,3,FALSE)</f>
        <v>2.7573555430734271E-2</v>
      </c>
      <c r="H413" s="12">
        <f>VLOOKUP(Table_2[[#This Row],[Eaternity Product ID]],'supply-data_2023-05'!E:I,5,FALSE)</f>
        <v>412.13852594593368</v>
      </c>
      <c r="I413" s="12" t="s">
        <v>232</v>
      </c>
      <c r="J413" s="14"/>
    </row>
    <row r="414" spans="1:10" ht="15.75" customHeight="1">
      <c r="A414" s="12">
        <v>413</v>
      </c>
      <c r="B414" s="12">
        <v>2023</v>
      </c>
      <c r="C414" s="12">
        <v>5</v>
      </c>
      <c r="D414" s="12" t="s">
        <v>793</v>
      </c>
      <c r="E414" s="12">
        <v>2048</v>
      </c>
      <c r="F414" s="12" t="s">
        <v>250</v>
      </c>
      <c r="G414" s="12">
        <f>VLOOKUP(Table_2[[#This Row],[Eaternity Product ID]],'supply-data_2023-05'!E:I,3,FALSE)</f>
        <v>1.4743259282531708E-2</v>
      </c>
      <c r="H414" s="12">
        <f>VLOOKUP(Table_2[[#This Row],[Eaternity Product ID]],'supply-data_2023-05'!E:I,5,FALSE)</f>
        <v>22.70461929509883</v>
      </c>
      <c r="I414" s="12" t="s">
        <v>232</v>
      </c>
      <c r="J414" s="14"/>
    </row>
    <row r="415" spans="1:10" ht="15.75" customHeight="1">
      <c r="A415" s="12">
        <v>414</v>
      </c>
      <c r="B415" s="12">
        <v>2023</v>
      </c>
      <c r="C415" s="12">
        <v>5</v>
      </c>
      <c r="D415" s="12" t="s">
        <v>793</v>
      </c>
      <c r="E415" s="12">
        <v>2076</v>
      </c>
      <c r="F415" s="12" t="s">
        <v>282</v>
      </c>
      <c r="G415" s="12">
        <f>VLOOKUP(Table_2[[#This Row],[Eaternity Product ID]],'supply-data_2023-05'!E:I,3,FALSE)</f>
        <v>1.4767013564464075</v>
      </c>
      <c r="H415" s="12">
        <f>VLOOKUP(Table_2[[#This Row],[Eaternity Product ID]],'supply-data_2023-05'!E:I,5,FALSE)</f>
        <v>21886.592452987996</v>
      </c>
      <c r="I415" s="12" t="s">
        <v>232</v>
      </c>
      <c r="J415" s="14"/>
    </row>
    <row r="416" spans="1:10" ht="15.75" customHeight="1">
      <c r="A416" s="12">
        <v>415</v>
      </c>
      <c r="B416" s="12">
        <v>2023</v>
      </c>
      <c r="C416" s="12">
        <v>5</v>
      </c>
      <c r="D416" s="12" t="s">
        <v>793</v>
      </c>
      <c r="E416" s="12">
        <v>1939</v>
      </c>
      <c r="F416" s="12" t="s">
        <v>412</v>
      </c>
      <c r="G416" s="12">
        <f>VLOOKUP(Table_2[[#This Row],[Eaternity Product ID]],'supply-data_2023-05'!E:I,3,FALSE)</f>
        <v>0.44816742752399524</v>
      </c>
      <c r="H416" s="12">
        <f>VLOOKUP(Table_2[[#This Row],[Eaternity Product ID]],'supply-data_2023-05'!E:I,5,FALSE)</f>
        <v>7.0357637787209963</v>
      </c>
      <c r="I416" s="12" t="s">
        <v>232</v>
      </c>
      <c r="J416" s="14"/>
    </row>
    <row r="417" spans="1:10" ht="15.75" customHeight="1">
      <c r="A417" s="12">
        <v>416</v>
      </c>
      <c r="B417" s="12">
        <v>2023</v>
      </c>
      <c r="C417" s="12">
        <v>5</v>
      </c>
      <c r="D417" s="12" t="s">
        <v>793</v>
      </c>
      <c r="E417" s="12">
        <v>1993</v>
      </c>
      <c r="F417" s="12" t="s">
        <v>539</v>
      </c>
      <c r="G417" s="12">
        <f>VLOOKUP(Table_2[[#This Row],[Eaternity Product ID]],'supply-data_2023-05'!E:I,3,FALSE)</f>
        <v>9.1422568435300619E-4</v>
      </c>
      <c r="H417" s="12">
        <f>VLOOKUP(Table_2[[#This Row],[Eaternity Product ID]],'supply-data_2023-05'!E:I,5,FALSE)</f>
        <v>8.0854119524179868</v>
      </c>
      <c r="I417" s="12" t="s">
        <v>232</v>
      </c>
      <c r="J417" s="14"/>
    </row>
    <row r="418" spans="1:10" ht="15.75" customHeight="1">
      <c r="A418" s="12">
        <v>417</v>
      </c>
      <c r="B418" s="12">
        <v>2023</v>
      </c>
      <c r="C418" s="12">
        <v>5</v>
      </c>
      <c r="D418" s="12" t="s">
        <v>793</v>
      </c>
      <c r="E418" s="12">
        <v>1996</v>
      </c>
      <c r="F418" s="12" t="s">
        <v>530</v>
      </c>
      <c r="G418" s="12">
        <f>VLOOKUP(Table_2[[#This Row],[Eaternity Product ID]],'supply-data_2023-05'!E:I,3,FALSE)</f>
        <v>0.1476651168086619</v>
      </c>
      <c r="H418" s="12">
        <f>VLOOKUP(Table_2[[#This Row],[Eaternity Product ID]],'supply-data_2023-05'!E:I,5,FALSE)</f>
        <v>1125.2081900820035</v>
      </c>
      <c r="I418" s="12" t="s">
        <v>531</v>
      </c>
      <c r="J418" s="14"/>
    </row>
    <row r="419" spans="1:10" ht="15.75" customHeight="1">
      <c r="A419" s="12">
        <v>418</v>
      </c>
      <c r="B419" s="12">
        <v>2023</v>
      </c>
      <c r="C419" s="12">
        <v>5</v>
      </c>
      <c r="D419" s="12" t="s">
        <v>793</v>
      </c>
      <c r="E419" s="12">
        <v>1804</v>
      </c>
      <c r="F419" s="12" t="s">
        <v>396</v>
      </c>
      <c r="G419" s="12">
        <f>VLOOKUP(Table_2[[#This Row],[Eaternity Product ID]],'supply-data_2023-05'!E:I,3,FALSE)</f>
        <v>0.47917016255835626</v>
      </c>
      <c r="H419" s="12">
        <f>VLOOKUP(Table_2[[#This Row],[Eaternity Product ID]],'supply-data_2023-05'!E:I,5,FALSE)</f>
        <v>17791.59152331173</v>
      </c>
      <c r="I419" s="12" t="s">
        <v>397</v>
      </c>
      <c r="J419" s="14"/>
    </row>
    <row r="420" spans="1:10" ht="15.75" customHeight="1">
      <c r="A420" s="12">
        <v>419</v>
      </c>
      <c r="B420" s="12">
        <v>2023</v>
      </c>
      <c r="C420" s="12">
        <v>5</v>
      </c>
      <c r="D420" s="12" t="s">
        <v>793</v>
      </c>
      <c r="E420" s="12">
        <v>2022</v>
      </c>
      <c r="F420" s="12" t="s">
        <v>208</v>
      </c>
      <c r="G420" s="12">
        <f>VLOOKUP(Table_2[[#This Row],[Eaternity Product ID]],'supply-data_2023-05'!E:I,3,FALSE)</f>
        <v>1.0609460846017899E-2</v>
      </c>
      <c r="H420" s="12">
        <f>VLOOKUP(Table_2[[#This Row],[Eaternity Product ID]],'supply-data_2023-05'!E:I,5,FALSE)</f>
        <v>177.33578585500294</v>
      </c>
      <c r="I420" s="12" t="s">
        <v>209</v>
      </c>
      <c r="J420" s="14"/>
    </row>
    <row r="421" spans="1:10" ht="15.75" customHeight="1">
      <c r="A421" s="12">
        <v>420</v>
      </c>
      <c r="B421" s="12">
        <v>2023</v>
      </c>
      <c r="C421" s="12">
        <v>5</v>
      </c>
      <c r="D421" s="12" t="s">
        <v>793</v>
      </c>
      <c r="E421" s="12">
        <v>2146</v>
      </c>
      <c r="F421" s="12" t="s">
        <v>223</v>
      </c>
      <c r="G421" s="12">
        <f>VLOOKUP(Table_2[[#This Row],[Eaternity Product ID]],'supply-data_2023-05'!E:I,3,FALSE)</f>
        <v>4.2802491535711669</v>
      </c>
      <c r="H421" s="12">
        <f>VLOOKUP(Table_2[[#This Row],[Eaternity Product ID]],'supply-data_2023-05'!E:I,5,FALSE)</f>
        <v>72770.954424586016</v>
      </c>
      <c r="I421" s="12" t="s">
        <v>209</v>
      </c>
      <c r="J421" s="14"/>
    </row>
    <row r="422" spans="1:10" ht="15.75" customHeight="1">
      <c r="A422" s="12">
        <v>421</v>
      </c>
      <c r="B422" s="12">
        <v>2023</v>
      </c>
      <c r="C422" s="12">
        <v>5</v>
      </c>
      <c r="D422" s="12" t="s">
        <v>793</v>
      </c>
      <c r="E422" s="12">
        <v>1752</v>
      </c>
      <c r="F422" s="12" t="s">
        <v>533</v>
      </c>
      <c r="G422" s="12">
        <f>VLOOKUP(Table_2[[#This Row],[Eaternity Product ID]],'supply-data_2023-05'!E:I,3,FALSE)</f>
        <v>130.95092314463568</v>
      </c>
      <c r="H422" s="12">
        <f>VLOOKUP(Table_2[[#This Row],[Eaternity Product ID]],'supply-data_2023-05'!E:I,5,FALSE)</f>
        <v>2027122.7612341465</v>
      </c>
      <c r="I422" s="12" t="s">
        <v>534</v>
      </c>
      <c r="J422" s="14"/>
    </row>
    <row r="423" spans="1:10" ht="15.75" customHeight="1">
      <c r="A423" s="12">
        <v>422</v>
      </c>
      <c r="B423" s="12">
        <v>2023</v>
      </c>
      <c r="C423" s="12">
        <v>5</v>
      </c>
      <c r="D423" s="12" t="s">
        <v>793</v>
      </c>
      <c r="E423" s="12">
        <v>1101</v>
      </c>
      <c r="F423" s="12" t="s">
        <v>100</v>
      </c>
      <c r="G423" s="12">
        <f>VLOOKUP(Table_2[[#This Row],[Eaternity Product ID]],'supply-data_2023-05'!E:I,3,FALSE)</f>
        <v>4.878753559785394E-2</v>
      </c>
      <c r="H423" s="12">
        <f>VLOOKUP(Table_2[[#This Row],[Eaternity Product ID]],'supply-data_2023-05'!E:I,5,FALSE)</f>
        <v>139.11565826811665</v>
      </c>
      <c r="I423" s="12" t="s">
        <v>101</v>
      </c>
      <c r="J423" s="14"/>
    </row>
    <row r="424" spans="1:10" ht="15.75" customHeight="1">
      <c r="A424" s="12">
        <v>423</v>
      </c>
      <c r="B424" s="12">
        <v>2023</v>
      </c>
      <c r="C424" s="12">
        <v>5</v>
      </c>
      <c r="D424" s="12" t="s">
        <v>793</v>
      </c>
      <c r="E424" s="12">
        <v>1775</v>
      </c>
      <c r="F424" s="12" t="s">
        <v>584</v>
      </c>
      <c r="G424" s="12">
        <f>VLOOKUP(Table_2[[#This Row],[Eaternity Product ID]],'supply-data_2023-05'!E:I,3,FALSE)</f>
        <v>3.0037218149935065</v>
      </c>
      <c r="H424" s="12">
        <f>VLOOKUP(Table_2[[#This Row],[Eaternity Product ID]],'supply-data_2023-05'!E:I,5,FALSE)</f>
        <v>8860.9793542308453</v>
      </c>
      <c r="I424" s="12" t="s">
        <v>101</v>
      </c>
      <c r="J424" s="14"/>
    </row>
    <row r="425" spans="1:10" ht="15.75" customHeight="1">
      <c r="A425" s="12">
        <v>424</v>
      </c>
      <c r="B425" s="12">
        <v>2023</v>
      </c>
      <c r="C425" s="12">
        <v>5</v>
      </c>
      <c r="D425" s="12" t="s">
        <v>793</v>
      </c>
      <c r="E425" s="12">
        <v>304</v>
      </c>
      <c r="F425" s="12" t="s">
        <v>267</v>
      </c>
      <c r="G425" s="12">
        <f>VLOOKUP(Table_2[[#This Row],[Eaternity Product ID]],'supply-data_2023-05'!E:I,3,FALSE)</f>
        <v>74.917686189877656</v>
      </c>
      <c r="H425" s="12">
        <f>VLOOKUP(Table_2[[#This Row],[Eaternity Product ID]],'supply-data_2023-05'!E:I,5,FALSE)</f>
        <v>973929.92046840943</v>
      </c>
      <c r="I425" s="12" t="s">
        <v>268</v>
      </c>
      <c r="J425" s="14"/>
    </row>
    <row r="426" spans="1:10" ht="15.75" customHeight="1">
      <c r="A426" s="12">
        <v>425</v>
      </c>
      <c r="B426" s="12">
        <v>2023</v>
      </c>
      <c r="C426" s="12">
        <v>5</v>
      </c>
      <c r="D426" s="12" t="s">
        <v>793</v>
      </c>
      <c r="E426" s="12">
        <v>601</v>
      </c>
      <c r="F426" s="12" t="s">
        <v>191</v>
      </c>
      <c r="G426" s="12">
        <f>VLOOKUP(Table_2[[#This Row],[Eaternity Product ID]],'supply-data_2023-05'!E:I,3,FALSE)</f>
        <v>34.227812670734735</v>
      </c>
      <c r="H426" s="12">
        <f>VLOOKUP(Table_2[[#This Row],[Eaternity Product ID]],'supply-data_2023-05'!E:I,5,FALSE)</f>
        <v>766706.18204266066</v>
      </c>
      <c r="I426" s="12" t="s">
        <v>192</v>
      </c>
      <c r="J426" s="14"/>
    </row>
    <row r="427" spans="1:10" ht="15.75" customHeight="1">
      <c r="A427" s="12">
        <v>426</v>
      </c>
      <c r="B427" s="12">
        <v>2023</v>
      </c>
      <c r="C427" s="12">
        <v>5</v>
      </c>
      <c r="D427" s="12" t="s">
        <v>793</v>
      </c>
      <c r="E427" s="12">
        <v>602</v>
      </c>
      <c r="F427" s="12" t="s">
        <v>193</v>
      </c>
      <c r="G427" s="12">
        <f>VLOOKUP(Table_2[[#This Row],[Eaternity Product ID]],'supply-data_2023-05'!E:I,3,FALSE)</f>
        <v>4.3757251500016379</v>
      </c>
      <c r="H427" s="12">
        <f>VLOOKUP(Table_2[[#This Row],[Eaternity Product ID]],'supply-data_2023-05'!E:I,5,FALSE)</f>
        <v>103716.00752731557</v>
      </c>
      <c r="I427" s="12" t="s">
        <v>192</v>
      </c>
      <c r="J427" s="14"/>
    </row>
    <row r="428" spans="1:10" ht="15.75" customHeight="1">
      <c r="A428" s="12">
        <v>427</v>
      </c>
      <c r="B428" s="12">
        <v>2023</v>
      </c>
      <c r="C428" s="12">
        <v>5</v>
      </c>
      <c r="D428" s="12" t="s">
        <v>793</v>
      </c>
      <c r="E428" s="12">
        <v>1582</v>
      </c>
      <c r="F428" s="12" t="s">
        <v>745</v>
      </c>
      <c r="G428" s="12">
        <f>VLOOKUP(Table_2[[#This Row],[Eaternity Product ID]],'supply-data_2023-05'!E:I,3,FALSE)</f>
        <v>370.78585718059867</v>
      </c>
      <c r="H428" s="12">
        <f>VLOOKUP(Table_2[[#This Row],[Eaternity Product ID]],'supply-data_2023-05'!E:I,5,FALSE)</f>
        <v>0</v>
      </c>
      <c r="I428" s="12" t="s">
        <v>45</v>
      </c>
      <c r="J428" s="14"/>
    </row>
    <row r="429" spans="1:10" ht="15.75" customHeight="1">
      <c r="A429" s="12">
        <v>428</v>
      </c>
      <c r="B429" s="12">
        <v>2023</v>
      </c>
      <c r="C429" s="12">
        <v>5</v>
      </c>
      <c r="D429" s="12" t="s">
        <v>793</v>
      </c>
      <c r="E429" s="12">
        <v>1107</v>
      </c>
      <c r="F429" s="12" t="s">
        <v>746</v>
      </c>
      <c r="G429" s="12">
        <f>VLOOKUP(Table_2[[#This Row],[Eaternity Product ID]],'supply-data_2023-05'!E:I,3,FALSE)</f>
        <v>142.47461068867503</v>
      </c>
      <c r="H429" s="12">
        <f>VLOOKUP(Table_2[[#This Row],[Eaternity Product ID]],'supply-data_2023-05'!E:I,5,FALSE)</f>
        <v>0</v>
      </c>
      <c r="I429" s="12" t="s">
        <v>45</v>
      </c>
      <c r="J429" s="14"/>
    </row>
    <row r="430" spans="1:10" ht="15.75" customHeight="1">
      <c r="A430" s="12">
        <v>429</v>
      </c>
      <c r="B430" s="12">
        <v>2023</v>
      </c>
      <c r="C430" s="12">
        <v>5</v>
      </c>
      <c r="D430" s="12" t="s">
        <v>793</v>
      </c>
      <c r="E430" s="12">
        <v>1102</v>
      </c>
      <c r="F430" s="12" t="s">
        <v>97</v>
      </c>
      <c r="G430" s="12">
        <f>VLOOKUP(Table_2[[#This Row],[Eaternity Product ID]],'supply-data_2023-05'!E:I,3,FALSE)</f>
        <v>3119.6867871005452</v>
      </c>
      <c r="H430" s="12">
        <f>VLOOKUP(Table_2[[#This Row],[Eaternity Product ID]],'supply-data_2023-05'!E:I,5,FALSE)</f>
        <v>0</v>
      </c>
      <c r="I430" s="12" t="s">
        <v>45</v>
      </c>
      <c r="J430" s="14"/>
    </row>
    <row r="431" spans="1:10" ht="15.75" customHeight="1">
      <c r="A431" s="12">
        <v>430</v>
      </c>
      <c r="B431" s="12">
        <v>2023</v>
      </c>
      <c r="C431" s="12">
        <v>5</v>
      </c>
      <c r="D431" s="12" t="s">
        <v>793</v>
      </c>
      <c r="E431" s="12">
        <v>1106</v>
      </c>
      <c r="F431" s="12" t="s">
        <v>85</v>
      </c>
      <c r="G431" s="12">
        <f>VLOOKUP(Table_2[[#This Row],[Eaternity Product ID]],'supply-data_2023-05'!E:I,3,FALSE)</f>
        <v>105.85368456205785</v>
      </c>
      <c r="H431" s="12">
        <f>VLOOKUP(Table_2[[#This Row],[Eaternity Product ID]],'supply-data_2023-05'!E:I,5,FALSE)</f>
        <v>200063.90022026707</v>
      </c>
      <c r="I431" s="12" t="s">
        <v>86</v>
      </c>
      <c r="J431" s="14"/>
    </row>
    <row r="432" spans="1:10" ht="15.75" customHeight="1">
      <c r="A432" s="12">
        <v>431</v>
      </c>
      <c r="B432" s="12">
        <v>2023</v>
      </c>
      <c r="C432" s="12">
        <v>5</v>
      </c>
      <c r="D432" s="12" t="s">
        <v>793</v>
      </c>
      <c r="E432" s="12">
        <v>1105</v>
      </c>
      <c r="F432" s="12" t="s">
        <v>89</v>
      </c>
      <c r="G432" s="12">
        <f>VLOOKUP(Table_2[[#This Row],[Eaternity Product ID]],'supply-data_2023-05'!E:I,3,FALSE)</f>
        <v>20.078999708858952</v>
      </c>
      <c r="H432" s="12">
        <f>VLOOKUP(Table_2[[#This Row],[Eaternity Product ID]],'supply-data_2023-05'!E:I,5,FALSE)</f>
        <v>43370.675407441857</v>
      </c>
      <c r="I432" s="12" t="s">
        <v>86</v>
      </c>
      <c r="J432" s="14"/>
    </row>
    <row r="433" spans="1:10" ht="15.75" customHeight="1">
      <c r="A433" s="12">
        <v>432</v>
      </c>
      <c r="B433" s="12">
        <v>2023</v>
      </c>
      <c r="C433" s="12">
        <v>5</v>
      </c>
      <c r="D433" s="12" t="s">
        <v>793</v>
      </c>
      <c r="E433" s="12">
        <v>1104</v>
      </c>
      <c r="F433" s="12" t="s">
        <v>93</v>
      </c>
      <c r="G433" s="12">
        <f>VLOOKUP(Table_2[[#This Row],[Eaternity Product ID]],'supply-data_2023-05'!E:I,3,FALSE)</f>
        <v>51.605712396777633</v>
      </c>
      <c r="H433" s="12">
        <f>VLOOKUP(Table_2[[#This Row],[Eaternity Product ID]],'supply-data_2023-05'!E:I,5,FALSE)</f>
        <v>121273.65915839403</v>
      </c>
      <c r="I433" s="12" t="s">
        <v>86</v>
      </c>
      <c r="J433" s="14"/>
    </row>
    <row r="434" spans="1:10" ht="15.75" customHeight="1">
      <c r="A434" s="12">
        <v>433</v>
      </c>
      <c r="B434" s="12">
        <v>2023</v>
      </c>
      <c r="C434" s="12">
        <v>5</v>
      </c>
      <c r="D434" s="12" t="s">
        <v>793</v>
      </c>
      <c r="E434" s="12">
        <v>1258</v>
      </c>
      <c r="F434" s="12" t="s">
        <v>160</v>
      </c>
      <c r="G434" s="12">
        <f>VLOOKUP(Table_2[[#This Row],[Eaternity Product ID]],'supply-data_2023-05'!E:I,3,FALSE)</f>
        <v>2.3268610533506573</v>
      </c>
      <c r="H434" s="12">
        <f>VLOOKUP(Table_2[[#This Row],[Eaternity Product ID]],'supply-data_2023-05'!E:I,5,FALSE)</f>
        <v>1512.4596846779273</v>
      </c>
      <c r="I434" s="12" t="s">
        <v>86</v>
      </c>
      <c r="J434" s="14"/>
    </row>
    <row r="435" spans="1:10" ht="15.75" customHeight="1">
      <c r="A435" s="12">
        <v>434</v>
      </c>
      <c r="B435" s="12">
        <v>2023</v>
      </c>
      <c r="C435" s="12">
        <v>5</v>
      </c>
      <c r="D435" s="12" t="s">
        <v>793</v>
      </c>
      <c r="E435" s="12">
        <v>2004</v>
      </c>
      <c r="F435" s="12" t="s">
        <v>203</v>
      </c>
      <c r="G435" s="12">
        <f>VLOOKUP(Table_2[[#This Row],[Eaternity Product ID]],'supply-data_2023-05'!E:I,3,FALSE)</f>
        <v>4.4945813011438753</v>
      </c>
      <c r="H435" s="12">
        <f>VLOOKUP(Table_2[[#This Row],[Eaternity Product ID]],'supply-data_2023-05'!E:I,5,FALSE)</f>
        <v>45915.707557923619</v>
      </c>
      <c r="I435" s="12" t="s">
        <v>86</v>
      </c>
      <c r="J435" s="14"/>
    </row>
    <row r="436" spans="1:10" ht="15.75" customHeight="1">
      <c r="A436" s="12">
        <v>435</v>
      </c>
      <c r="B436" s="12">
        <v>2023</v>
      </c>
      <c r="C436" s="12">
        <v>5</v>
      </c>
      <c r="D436" s="12" t="s">
        <v>793</v>
      </c>
      <c r="E436" s="12">
        <v>2002</v>
      </c>
      <c r="F436" s="12" t="s">
        <v>207</v>
      </c>
      <c r="G436" s="12">
        <f>VLOOKUP(Table_2[[#This Row],[Eaternity Product ID]],'supply-data_2023-05'!E:I,3,FALSE)</f>
        <v>0.72377836982188593</v>
      </c>
      <c r="H436" s="12">
        <f>VLOOKUP(Table_2[[#This Row],[Eaternity Product ID]],'supply-data_2023-05'!E:I,5,FALSE)</f>
        <v>939.57352757917806</v>
      </c>
      <c r="I436" s="12" t="s">
        <v>86</v>
      </c>
      <c r="J436" s="14"/>
    </row>
    <row r="437" spans="1:10" ht="15.75" customHeight="1">
      <c r="A437" s="12">
        <v>436</v>
      </c>
      <c r="B437" s="12">
        <v>2023</v>
      </c>
      <c r="C437" s="12">
        <v>5</v>
      </c>
      <c r="D437" s="12" t="s">
        <v>793</v>
      </c>
      <c r="E437" s="12">
        <v>2089</v>
      </c>
      <c r="F437" s="12" t="s">
        <v>299</v>
      </c>
      <c r="G437" s="12">
        <f>VLOOKUP(Table_2[[#This Row],[Eaternity Product ID]],'supply-data_2023-05'!E:I,3,FALSE)</f>
        <v>1.7706730074986664E-3</v>
      </c>
      <c r="H437" s="12">
        <f>VLOOKUP(Table_2[[#This Row],[Eaternity Product ID]],'supply-data_2023-05'!E:I,5,FALSE)</f>
        <v>18.358843648319745</v>
      </c>
      <c r="I437" s="12" t="s">
        <v>86</v>
      </c>
      <c r="J437" s="14"/>
    </row>
    <row r="438" spans="1:10" ht="15.75" customHeight="1">
      <c r="A438" s="12">
        <v>437</v>
      </c>
      <c r="B438" s="12">
        <v>2023</v>
      </c>
      <c r="C438" s="12">
        <v>5</v>
      </c>
      <c r="D438" s="12" t="s">
        <v>793</v>
      </c>
      <c r="E438" s="12">
        <v>1915</v>
      </c>
      <c r="F438" s="12" t="s">
        <v>382</v>
      </c>
      <c r="G438" s="12">
        <f>VLOOKUP(Table_2[[#This Row],[Eaternity Product ID]],'supply-data_2023-05'!E:I,3,FALSE)</f>
        <v>1.1597599004131727</v>
      </c>
      <c r="H438" s="12">
        <f>VLOOKUP(Table_2[[#This Row],[Eaternity Product ID]],'supply-data_2023-05'!E:I,5,FALSE)</f>
        <v>2342.6347872764341</v>
      </c>
      <c r="I438" s="12" t="s">
        <v>86</v>
      </c>
      <c r="J438" s="14"/>
    </row>
    <row r="439" spans="1:10" ht="15.75" customHeight="1">
      <c r="A439" s="12">
        <v>438</v>
      </c>
      <c r="B439" s="12">
        <v>2023</v>
      </c>
      <c r="C439" s="12">
        <v>5</v>
      </c>
      <c r="D439" s="12" t="s">
        <v>793</v>
      </c>
      <c r="E439" s="12">
        <v>1712</v>
      </c>
      <c r="F439" s="12" t="s">
        <v>445</v>
      </c>
      <c r="G439" s="12">
        <f>VLOOKUP(Table_2[[#This Row],[Eaternity Product ID]],'supply-data_2023-05'!E:I,3,FALSE)</f>
        <v>91.173027954548445</v>
      </c>
      <c r="H439" s="12">
        <f>VLOOKUP(Table_2[[#This Row],[Eaternity Product ID]],'supply-data_2023-05'!E:I,5,FALSE)</f>
        <v>618734.87319823075</v>
      </c>
      <c r="I439" s="12" t="s">
        <v>86</v>
      </c>
      <c r="J439" s="14"/>
    </row>
    <row r="440" spans="1:10" ht="15.75" customHeight="1">
      <c r="A440" s="12">
        <v>439</v>
      </c>
      <c r="B440" s="12">
        <v>2023</v>
      </c>
      <c r="C440" s="12">
        <v>5</v>
      </c>
      <c r="D440" s="12" t="s">
        <v>793</v>
      </c>
      <c r="E440" s="12">
        <v>1842</v>
      </c>
      <c r="F440" s="12" t="s">
        <v>470</v>
      </c>
      <c r="G440" s="12">
        <f>VLOOKUP(Table_2[[#This Row],[Eaternity Product ID]],'supply-data_2023-05'!E:I,3,FALSE)</f>
        <v>0.82555538083901303</v>
      </c>
      <c r="H440" s="12">
        <f>VLOOKUP(Table_2[[#This Row],[Eaternity Product ID]],'supply-data_2023-05'!E:I,5,FALSE)</f>
        <v>1766.6885149954878</v>
      </c>
      <c r="I440" s="12" t="s">
        <v>86</v>
      </c>
      <c r="J440" s="14"/>
    </row>
    <row r="441" spans="1:10" ht="15.75" customHeight="1">
      <c r="A441" s="12">
        <v>440</v>
      </c>
      <c r="B441" s="12">
        <v>2023</v>
      </c>
      <c r="C441" s="12">
        <v>5</v>
      </c>
      <c r="D441" s="12" t="s">
        <v>793</v>
      </c>
      <c r="E441" s="12">
        <v>1978</v>
      </c>
      <c r="F441" s="12" t="s">
        <v>501</v>
      </c>
      <c r="G441" s="12">
        <f>VLOOKUP(Table_2[[#This Row],[Eaternity Product ID]],'supply-data_2023-05'!E:I,3,FALSE)</f>
        <v>1.8431425160242976</v>
      </c>
      <c r="H441" s="12">
        <f>VLOOKUP(Table_2[[#This Row],[Eaternity Product ID]],'supply-data_2023-05'!E:I,5,FALSE)</f>
        <v>2623.6077280261325</v>
      </c>
      <c r="I441" s="12" t="s">
        <v>86</v>
      </c>
      <c r="J441" s="14"/>
    </row>
    <row r="442" spans="1:10" ht="15.75" customHeight="1">
      <c r="A442" s="12">
        <v>441</v>
      </c>
      <c r="B442" s="12">
        <v>2023</v>
      </c>
      <c r="C442" s="12">
        <v>5</v>
      </c>
      <c r="D442" s="12" t="s">
        <v>793</v>
      </c>
      <c r="E442" s="12">
        <v>1869</v>
      </c>
      <c r="F442" s="12" t="s">
        <v>518</v>
      </c>
      <c r="G442" s="12">
        <f>VLOOKUP(Table_2[[#This Row],[Eaternity Product ID]],'supply-data_2023-05'!E:I,3,FALSE)</f>
        <v>37.998981273896774</v>
      </c>
      <c r="H442" s="12">
        <f>VLOOKUP(Table_2[[#This Row],[Eaternity Product ID]],'supply-data_2023-05'!E:I,5,FALSE)</f>
        <v>38182.445323688989</v>
      </c>
      <c r="I442" s="12" t="s">
        <v>86</v>
      </c>
      <c r="J442" s="14"/>
    </row>
    <row r="443" spans="1:10" ht="15.75" customHeight="1">
      <c r="A443" s="12">
        <v>442</v>
      </c>
      <c r="B443" s="12">
        <v>2023</v>
      </c>
      <c r="C443" s="12">
        <v>5</v>
      </c>
      <c r="D443" s="12" t="s">
        <v>793</v>
      </c>
      <c r="E443" s="12">
        <v>1880</v>
      </c>
      <c r="F443" s="12" t="s">
        <v>523</v>
      </c>
      <c r="G443" s="12">
        <f>VLOOKUP(Table_2[[#This Row],[Eaternity Product ID]],'supply-data_2023-05'!E:I,3,FALSE)</f>
        <v>2.7768112000707306</v>
      </c>
      <c r="H443" s="12">
        <f>VLOOKUP(Table_2[[#This Row],[Eaternity Product ID]],'supply-data_2023-05'!E:I,5,FALSE)</f>
        <v>7275.0040621793505</v>
      </c>
      <c r="I443" s="12" t="s">
        <v>86</v>
      </c>
      <c r="J443" s="14"/>
    </row>
    <row r="444" spans="1:10" ht="15.75" customHeight="1">
      <c r="A444" s="12">
        <v>443</v>
      </c>
      <c r="B444" s="12">
        <v>2023</v>
      </c>
      <c r="C444" s="12">
        <v>5</v>
      </c>
      <c r="D444" s="12" t="s">
        <v>793</v>
      </c>
      <c r="E444" s="12">
        <v>1884</v>
      </c>
      <c r="F444" s="12" t="s">
        <v>563</v>
      </c>
      <c r="G444" s="12">
        <f>VLOOKUP(Table_2[[#This Row],[Eaternity Product ID]],'supply-data_2023-05'!E:I,3,FALSE)</f>
        <v>1.6858763535373218</v>
      </c>
      <c r="H444" s="12">
        <f>VLOOKUP(Table_2[[#This Row],[Eaternity Product ID]],'supply-data_2023-05'!E:I,5,FALSE)</f>
        <v>4093.9194569117599</v>
      </c>
      <c r="I444" s="12" t="s">
        <v>86</v>
      </c>
      <c r="J444" s="14"/>
    </row>
    <row r="445" spans="1:10" ht="15.75" customHeight="1">
      <c r="A445" s="12">
        <v>444</v>
      </c>
      <c r="B445" s="12">
        <v>2023</v>
      </c>
      <c r="C445" s="12">
        <v>5</v>
      </c>
      <c r="D445" s="12" t="s">
        <v>793</v>
      </c>
      <c r="E445" s="12">
        <v>1883</v>
      </c>
      <c r="F445" s="12" t="s">
        <v>566</v>
      </c>
      <c r="G445" s="12">
        <f>VLOOKUP(Table_2[[#This Row],[Eaternity Product ID]],'supply-data_2023-05'!E:I,3,FALSE)</f>
        <v>1.8067001465646915</v>
      </c>
      <c r="H445" s="12">
        <f>VLOOKUP(Table_2[[#This Row],[Eaternity Product ID]],'supply-data_2023-05'!E:I,5,FALSE)</f>
        <v>2572.010728763601</v>
      </c>
      <c r="I445" s="12" t="s">
        <v>86</v>
      </c>
      <c r="J445" s="14"/>
    </row>
    <row r="446" spans="1:10" ht="15.75" customHeight="1">
      <c r="A446" s="12">
        <v>445</v>
      </c>
      <c r="B446" s="12">
        <v>2023</v>
      </c>
      <c r="C446" s="12">
        <v>5</v>
      </c>
      <c r="D446" s="12" t="s">
        <v>793</v>
      </c>
      <c r="E446" s="12">
        <v>1882</v>
      </c>
      <c r="F446" s="12" t="s">
        <v>568</v>
      </c>
      <c r="G446" s="12">
        <f>VLOOKUP(Table_2[[#This Row],[Eaternity Product ID]],'supply-data_2023-05'!E:I,3,FALSE)</f>
        <v>0</v>
      </c>
      <c r="H446" s="12">
        <f>VLOOKUP(Table_2[[#This Row],[Eaternity Product ID]],'supply-data_2023-05'!E:I,5,FALSE)</f>
        <v>0</v>
      </c>
      <c r="I446" s="12" t="s">
        <v>86</v>
      </c>
      <c r="J446" s="14"/>
    </row>
    <row r="447" spans="1:10" ht="15.75" customHeight="1">
      <c r="A447" s="12">
        <v>446</v>
      </c>
      <c r="B447" s="12">
        <v>2023</v>
      </c>
      <c r="C447" s="12">
        <v>5</v>
      </c>
      <c r="D447" s="12" t="s">
        <v>793</v>
      </c>
      <c r="E447" s="12">
        <v>1797</v>
      </c>
      <c r="F447" s="12" t="s">
        <v>618</v>
      </c>
      <c r="G447" s="12">
        <f>VLOOKUP(Table_2[[#This Row],[Eaternity Product ID]],'supply-data_2023-05'!E:I,3,FALSE)</f>
        <v>2.9763996739536074</v>
      </c>
      <c r="H447" s="12">
        <f>VLOOKUP(Table_2[[#This Row],[Eaternity Product ID]],'supply-data_2023-05'!E:I,5,FALSE)</f>
        <v>5863.5959922866659</v>
      </c>
      <c r="I447" s="12" t="s">
        <v>86</v>
      </c>
      <c r="J447" s="14"/>
    </row>
    <row r="448" spans="1:10" ht="15.75" customHeight="1">
      <c r="A448" s="12">
        <v>447</v>
      </c>
      <c r="B448" s="12">
        <v>2023</v>
      </c>
      <c r="C448" s="12">
        <v>5</v>
      </c>
      <c r="D448" s="12" t="s">
        <v>793</v>
      </c>
      <c r="E448" s="12">
        <v>1580</v>
      </c>
      <c r="F448" s="12" t="s">
        <v>48</v>
      </c>
      <c r="G448" s="12">
        <f>VLOOKUP(Table_2[[#This Row],[Eaternity Product ID]],'supply-data_2023-05'!E:I,3,FALSE)</f>
        <v>1.4774363401427024</v>
      </c>
      <c r="H448" s="12">
        <f>VLOOKUP(Table_2[[#This Row],[Eaternity Product ID]],'supply-data_2023-05'!E:I,5,FALSE)</f>
        <v>14198.163228771373</v>
      </c>
      <c r="I448" s="12" t="s">
        <v>49</v>
      </c>
      <c r="J448" s="14"/>
    </row>
    <row r="449" spans="1:10" ht="15.75" customHeight="1">
      <c r="A449" s="12">
        <v>448</v>
      </c>
      <c r="B449" s="12">
        <v>2023</v>
      </c>
      <c r="C449" s="12">
        <v>5</v>
      </c>
      <c r="D449" s="12" t="s">
        <v>793</v>
      </c>
      <c r="E449" s="12">
        <v>1246</v>
      </c>
      <c r="F449" s="12" t="s">
        <v>138</v>
      </c>
      <c r="G449" s="12">
        <f>VLOOKUP(Table_2[[#This Row],[Eaternity Product ID]],'supply-data_2023-05'!E:I,3,FALSE)</f>
        <v>8.0739116040535546</v>
      </c>
      <c r="H449" s="12">
        <f>VLOOKUP(Table_2[[#This Row],[Eaternity Product ID]],'supply-data_2023-05'!E:I,5,FALSE)</f>
        <v>15098.214699580149</v>
      </c>
      <c r="I449" s="12" t="s">
        <v>49</v>
      </c>
      <c r="J449" s="14"/>
    </row>
    <row r="450" spans="1:10" ht="15.75" customHeight="1">
      <c r="A450" s="12">
        <v>449</v>
      </c>
      <c r="B450" s="12">
        <v>2023</v>
      </c>
      <c r="C450" s="12">
        <v>5</v>
      </c>
      <c r="D450" s="12" t="s">
        <v>793</v>
      </c>
      <c r="E450" s="12">
        <v>1910</v>
      </c>
      <c r="F450" s="12" t="s">
        <v>372</v>
      </c>
      <c r="G450" s="12">
        <f>VLOOKUP(Table_2[[#This Row],[Eaternity Product ID]],'supply-data_2023-05'!E:I,3,FALSE)</f>
        <v>85.22832151724522</v>
      </c>
      <c r="H450" s="12">
        <f>VLOOKUP(Table_2[[#This Row],[Eaternity Product ID]],'supply-data_2023-05'!E:I,5,FALSE)</f>
        <v>92776.924865479072</v>
      </c>
      <c r="I450" s="12" t="s">
        <v>49</v>
      </c>
      <c r="J450" s="14"/>
    </row>
    <row r="451" spans="1:10" ht="15.75" customHeight="1">
      <c r="A451" s="12">
        <v>450</v>
      </c>
      <c r="B451" s="12">
        <v>2023</v>
      </c>
      <c r="C451" s="12">
        <v>5</v>
      </c>
      <c r="D451" s="12" t="s">
        <v>793</v>
      </c>
      <c r="E451" s="12">
        <v>1502</v>
      </c>
      <c r="F451" s="12" t="s">
        <v>747</v>
      </c>
      <c r="G451" s="12">
        <f>VLOOKUP(Table_2[[#This Row],[Eaternity Product ID]],'supply-data_2023-05'!E:I,3,FALSE)</f>
        <v>13.239751349469627</v>
      </c>
      <c r="H451" s="12">
        <f>VLOOKUP(Table_2[[#This Row],[Eaternity Product ID]],'supply-data_2023-05'!E:I,5,FALSE)</f>
        <v>0</v>
      </c>
      <c r="I451" s="12" t="s">
        <v>49</v>
      </c>
      <c r="J451" s="14"/>
    </row>
    <row r="452" spans="1:10" ht="15.75" customHeight="1">
      <c r="A452" s="12">
        <v>451</v>
      </c>
      <c r="B452" s="12">
        <v>2023</v>
      </c>
      <c r="C452" s="12">
        <v>5</v>
      </c>
      <c r="D452" s="12" t="s">
        <v>793</v>
      </c>
      <c r="E452" s="12">
        <v>1506</v>
      </c>
      <c r="F452" s="12" t="s">
        <v>519</v>
      </c>
      <c r="G452" s="12">
        <f>VLOOKUP(Table_2[[#This Row],[Eaternity Product ID]],'supply-data_2023-05'!E:I,3,FALSE)</f>
        <v>253.93525893345486</v>
      </c>
      <c r="H452" s="12">
        <f>VLOOKUP(Table_2[[#This Row],[Eaternity Product ID]],'supply-data_2023-05'!E:I,5,FALSE)</f>
        <v>411375.11947219685</v>
      </c>
      <c r="I452" s="12" t="s">
        <v>49</v>
      </c>
      <c r="J452" s="14"/>
    </row>
    <row r="453" spans="1:10" ht="15.75" customHeight="1">
      <c r="A453" s="12">
        <v>452</v>
      </c>
      <c r="B453" s="12">
        <v>2023</v>
      </c>
      <c r="C453" s="12">
        <v>5</v>
      </c>
      <c r="D453" s="12" t="s">
        <v>793</v>
      </c>
      <c r="E453" s="12">
        <v>1886</v>
      </c>
      <c r="F453" s="12" t="s">
        <v>559</v>
      </c>
      <c r="G453" s="12">
        <f>VLOOKUP(Table_2[[#This Row],[Eaternity Product ID]],'supply-data_2023-05'!E:I,3,FALSE)</f>
        <v>0.14917584560692934</v>
      </c>
      <c r="H453" s="12">
        <f>VLOOKUP(Table_2[[#This Row],[Eaternity Product ID]],'supply-data_2023-05'!E:I,5,FALSE)</f>
        <v>1930.1606530968318</v>
      </c>
      <c r="I453" s="12" t="s">
        <v>49</v>
      </c>
      <c r="J453" s="14"/>
    </row>
    <row r="454" spans="1:10" ht="15.75" customHeight="1">
      <c r="A454" s="12">
        <v>453</v>
      </c>
      <c r="B454" s="12">
        <v>2023</v>
      </c>
      <c r="C454" s="12">
        <v>5</v>
      </c>
      <c r="D454" s="12" t="s">
        <v>793</v>
      </c>
      <c r="E454" s="12">
        <v>1321</v>
      </c>
      <c r="F454" s="12" t="s">
        <v>642</v>
      </c>
      <c r="G454" s="12">
        <f>VLOOKUP(Table_2[[#This Row],[Eaternity Product ID]],'supply-data_2023-05'!E:I,3,FALSE)</f>
        <v>591.25581590501895</v>
      </c>
      <c r="H454" s="12">
        <f>VLOOKUP(Table_2[[#This Row],[Eaternity Product ID]],'supply-data_2023-05'!E:I,5,FALSE)</f>
        <v>1005134.8870385322</v>
      </c>
      <c r="I454" s="12" t="s">
        <v>49</v>
      </c>
      <c r="J454" s="14"/>
    </row>
    <row r="455" spans="1:10" ht="15.75" customHeight="1">
      <c r="A455" s="12">
        <v>454</v>
      </c>
      <c r="B455" s="12">
        <v>2023</v>
      </c>
      <c r="C455" s="12">
        <v>5</v>
      </c>
      <c r="D455" s="12" t="s">
        <v>793</v>
      </c>
      <c r="E455" s="12">
        <v>1273</v>
      </c>
      <c r="F455" s="12" t="s">
        <v>181</v>
      </c>
      <c r="G455" s="12">
        <f>VLOOKUP(Table_2[[#This Row],[Eaternity Product ID]],'supply-data_2023-05'!E:I,3,FALSE)</f>
        <v>125.71458098984731</v>
      </c>
      <c r="H455" s="12">
        <f>VLOOKUP(Table_2[[#This Row],[Eaternity Product ID]],'supply-data_2023-05'!E:I,5,FALSE)</f>
        <v>2086865.4326265075</v>
      </c>
      <c r="I455" s="12" t="s">
        <v>182</v>
      </c>
      <c r="J455" s="14"/>
    </row>
    <row r="456" spans="1:10" ht="15.75" customHeight="1">
      <c r="A456" s="12">
        <v>455</v>
      </c>
      <c r="B456" s="12">
        <v>2023</v>
      </c>
      <c r="C456" s="12">
        <v>5</v>
      </c>
      <c r="D456" s="12" t="s">
        <v>793</v>
      </c>
      <c r="E456" s="12">
        <v>2084</v>
      </c>
      <c r="F456" s="12" t="s">
        <v>301</v>
      </c>
      <c r="G456" s="12">
        <f>VLOOKUP(Table_2[[#This Row],[Eaternity Product ID]],'supply-data_2023-05'!E:I,3,FALSE)</f>
        <v>0.11078842834460007</v>
      </c>
      <c r="H456" s="12">
        <f>VLOOKUP(Table_2[[#This Row],[Eaternity Product ID]],'supply-data_2023-05'!E:I,5,FALSE)</f>
        <v>1407.0130399764209</v>
      </c>
      <c r="I456" s="12" t="s">
        <v>182</v>
      </c>
      <c r="J456" s="14"/>
    </row>
    <row r="457" spans="1:10" ht="15.75" customHeight="1">
      <c r="A457" s="12">
        <v>456</v>
      </c>
      <c r="B457" s="12">
        <v>2023</v>
      </c>
      <c r="C457" s="12">
        <v>5</v>
      </c>
      <c r="D457" s="12" t="s">
        <v>793</v>
      </c>
      <c r="E457" s="12">
        <v>834</v>
      </c>
      <c r="F457" s="12" t="s">
        <v>173</v>
      </c>
      <c r="G457" s="12">
        <f>VLOOKUP(Table_2[[#This Row],[Eaternity Product ID]],'supply-data_2023-05'!E:I,3,FALSE)</f>
        <v>253.33328045776895</v>
      </c>
      <c r="H457" s="12">
        <f>VLOOKUP(Table_2[[#This Row],[Eaternity Product ID]],'supply-data_2023-05'!E:I,5,FALSE)</f>
        <v>7726668.5279409708</v>
      </c>
      <c r="I457" s="12" t="s">
        <v>174</v>
      </c>
      <c r="J457" s="14"/>
    </row>
    <row r="458" spans="1:10" ht="15.75" customHeight="1">
      <c r="A458" s="12">
        <v>457</v>
      </c>
      <c r="B458" s="12">
        <v>2023</v>
      </c>
      <c r="C458" s="12">
        <v>5</v>
      </c>
      <c r="D458" s="12" t="s">
        <v>793</v>
      </c>
      <c r="E458" s="12">
        <v>320</v>
      </c>
      <c r="F458" s="12" t="s">
        <v>302</v>
      </c>
      <c r="G458" s="12">
        <f>VLOOKUP(Table_2[[#This Row],[Eaternity Product ID]],'supply-data_2023-05'!E:I,3,FALSE)</f>
        <v>9.2790538693437998</v>
      </c>
      <c r="H458" s="12">
        <f>VLOOKUP(Table_2[[#This Row],[Eaternity Product ID]],'supply-data_2023-05'!E:I,5,FALSE)</f>
        <v>137426.56607610907</v>
      </c>
      <c r="I458" s="12" t="s">
        <v>174</v>
      </c>
      <c r="J458" s="14"/>
    </row>
    <row r="459" spans="1:10" ht="15.75" customHeight="1">
      <c r="A459" s="12">
        <v>458</v>
      </c>
      <c r="B459" s="12">
        <v>2023</v>
      </c>
      <c r="C459" s="12">
        <v>5</v>
      </c>
      <c r="D459" s="12" t="s">
        <v>793</v>
      </c>
      <c r="E459" s="12">
        <v>1683</v>
      </c>
      <c r="F459" s="12" t="s">
        <v>643</v>
      </c>
      <c r="G459" s="12">
        <f>VLOOKUP(Table_2[[#This Row],[Eaternity Product ID]],'supply-data_2023-05'!E:I,3,FALSE)</f>
        <v>0.59349611566284077</v>
      </c>
      <c r="H459" s="12">
        <f>VLOOKUP(Table_2[[#This Row],[Eaternity Product ID]],'supply-data_2023-05'!E:I,5,FALSE)</f>
        <v>5300.3088278027035</v>
      </c>
      <c r="I459" s="12" t="s">
        <v>174</v>
      </c>
      <c r="J459" s="14"/>
    </row>
    <row r="460" spans="1:10" ht="15.75" customHeight="1">
      <c r="A460" s="12">
        <v>459</v>
      </c>
      <c r="B460" s="12">
        <v>2023</v>
      </c>
      <c r="C460" s="12">
        <v>5</v>
      </c>
      <c r="D460" s="12" t="s">
        <v>793</v>
      </c>
      <c r="E460" s="12">
        <v>2104</v>
      </c>
      <c r="F460" s="12" t="s">
        <v>162</v>
      </c>
      <c r="G460" s="12">
        <f>VLOOKUP(Table_2[[#This Row],[Eaternity Product ID]],'supply-data_2023-05'!E:I,3,FALSE)</f>
        <v>2.9971437606389997</v>
      </c>
      <c r="H460" s="12">
        <f>VLOOKUP(Table_2[[#This Row],[Eaternity Product ID]],'supply-data_2023-05'!E:I,5,FALSE)</f>
        <v>26979.149082718344</v>
      </c>
      <c r="I460" s="12" t="s">
        <v>163</v>
      </c>
      <c r="J460" s="14"/>
    </row>
    <row r="461" spans="1:10" ht="15.75" customHeight="1">
      <c r="A461" s="12">
        <v>460</v>
      </c>
      <c r="B461" s="12">
        <v>2023</v>
      </c>
      <c r="C461" s="12">
        <v>5</v>
      </c>
      <c r="D461" s="12" t="s">
        <v>793</v>
      </c>
      <c r="E461" s="12">
        <v>1944</v>
      </c>
      <c r="F461" s="12" t="s">
        <v>439</v>
      </c>
      <c r="G461" s="12">
        <f>VLOOKUP(Table_2[[#This Row],[Eaternity Product ID]],'supply-data_2023-05'!E:I,3,FALSE)</f>
        <v>7.2648640282318169E-2</v>
      </c>
      <c r="H461" s="12">
        <f>VLOOKUP(Table_2[[#This Row],[Eaternity Product ID]],'supply-data_2023-05'!E:I,5,FALSE)</f>
        <v>948.99586909053721</v>
      </c>
      <c r="I461" s="12" t="s">
        <v>163</v>
      </c>
      <c r="J461" s="14"/>
    </row>
    <row r="462" spans="1:10" ht="15.75" customHeight="1">
      <c r="A462" s="12">
        <v>461</v>
      </c>
      <c r="B462" s="12">
        <v>2023</v>
      </c>
      <c r="C462" s="12">
        <v>5</v>
      </c>
      <c r="D462" s="12" t="s">
        <v>793</v>
      </c>
      <c r="E462" s="12">
        <v>1332</v>
      </c>
      <c r="F462" s="12" t="s">
        <v>748</v>
      </c>
      <c r="G462" s="12">
        <f>VLOOKUP(Table_2[[#This Row],[Eaternity Product ID]],'supply-data_2023-05'!E:I,3,FALSE)</f>
        <v>380.06464669889834</v>
      </c>
      <c r="H462" s="12">
        <f>VLOOKUP(Table_2[[#This Row],[Eaternity Product ID]],'supply-data_2023-05'!E:I,5,FALSE)</f>
        <v>3789241.2378585637</v>
      </c>
      <c r="I462" s="12" t="s">
        <v>68</v>
      </c>
      <c r="J462" s="14"/>
    </row>
    <row r="463" spans="1:10" ht="15.75" customHeight="1">
      <c r="A463" s="12">
        <v>462</v>
      </c>
      <c r="B463" s="12">
        <v>2023</v>
      </c>
      <c r="C463" s="12">
        <v>5</v>
      </c>
      <c r="D463" s="12" t="s">
        <v>793</v>
      </c>
      <c r="E463" s="12">
        <v>1253</v>
      </c>
      <c r="F463" s="12" t="s">
        <v>135</v>
      </c>
      <c r="G463" s="12">
        <f>VLOOKUP(Table_2[[#This Row],[Eaternity Product ID]],'supply-data_2023-05'!E:I,3,FALSE)</f>
        <v>5.7321495850557946</v>
      </c>
      <c r="H463" s="12">
        <f>VLOOKUP(Table_2[[#This Row],[Eaternity Product ID]],'supply-data_2023-05'!E:I,5,FALSE)</f>
        <v>2866.074792527897</v>
      </c>
      <c r="I463" s="12" t="s">
        <v>68</v>
      </c>
      <c r="J463" s="14"/>
    </row>
    <row r="464" spans="1:10" ht="15.75" customHeight="1">
      <c r="A464" s="12">
        <v>463</v>
      </c>
      <c r="B464" s="12">
        <v>2023</v>
      </c>
      <c r="C464" s="12">
        <v>5</v>
      </c>
      <c r="D464" s="12" t="s">
        <v>793</v>
      </c>
      <c r="E464" s="12">
        <v>515</v>
      </c>
      <c r="F464" s="12" t="s">
        <v>749</v>
      </c>
      <c r="G464" s="12">
        <f>VLOOKUP(Table_2[[#This Row],[Eaternity Product ID]],'supply-data_2023-05'!E:I,3,FALSE)</f>
        <v>62.714409970987887</v>
      </c>
      <c r="H464" s="12">
        <f>VLOOKUP(Table_2[[#This Row],[Eaternity Product ID]],'supply-data_2023-05'!E:I,5,FALSE)</f>
        <v>16932.909006851045</v>
      </c>
      <c r="I464" s="12" t="s">
        <v>68</v>
      </c>
      <c r="J464" s="14"/>
    </row>
    <row r="465" spans="1:10" ht="15.75" customHeight="1">
      <c r="A465" s="12">
        <v>464</v>
      </c>
      <c r="B465" s="12">
        <v>2023</v>
      </c>
      <c r="C465" s="12">
        <v>5</v>
      </c>
      <c r="D465" s="12" t="s">
        <v>793</v>
      </c>
      <c r="E465" s="12">
        <v>303</v>
      </c>
      <c r="F465" s="12" t="s">
        <v>266</v>
      </c>
      <c r="G465" s="12">
        <f>VLOOKUP(Table_2[[#This Row],[Eaternity Product ID]],'supply-data_2023-05'!E:I,3,FALSE)</f>
        <v>5.4028720960597196</v>
      </c>
      <c r="H465" s="12">
        <f>VLOOKUP(Table_2[[#This Row],[Eaternity Product ID]],'supply-data_2023-05'!E:I,5,FALSE)</f>
        <v>13572.424400451695</v>
      </c>
      <c r="I465" s="12" t="s">
        <v>68</v>
      </c>
      <c r="J465" s="14"/>
    </row>
    <row r="466" spans="1:10" ht="15.75" customHeight="1">
      <c r="A466" s="12">
        <v>465</v>
      </c>
      <c r="B466" s="12">
        <v>2023</v>
      </c>
      <c r="C466" s="12">
        <v>5</v>
      </c>
      <c r="D466" s="12" t="s">
        <v>793</v>
      </c>
      <c r="E466" s="12">
        <v>305</v>
      </c>
      <c r="F466" s="12" t="s">
        <v>271</v>
      </c>
      <c r="G466" s="12">
        <f>VLOOKUP(Table_2[[#This Row],[Eaternity Product ID]],'supply-data_2023-05'!E:I,3,FALSE)</f>
        <v>21.486111304324449</v>
      </c>
      <c r="H466" s="12">
        <f>VLOOKUP(Table_2[[#This Row],[Eaternity Product ID]],'supply-data_2023-05'!E:I,5,FALSE)</f>
        <v>20196.918037936266</v>
      </c>
      <c r="I466" s="12" t="s">
        <v>68</v>
      </c>
      <c r="J466" s="14"/>
    </row>
    <row r="467" spans="1:10" ht="15.75" customHeight="1">
      <c r="A467" s="12">
        <v>466</v>
      </c>
      <c r="B467" s="12">
        <v>2023</v>
      </c>
      <c r="C467" s="12">
        <v>5</v>
      </c>
      <c r="D467" s="12" t="s">
        <v>793</v>
      </c>
      <c r="E467" s="12">
        <v>306</v>
      </c>
      <c r="F467" s="12" t="s">
        <v>273</v>
      </c>
      <c r="G467" s="12">
        <f>VLOOKUP(Table_2[[#This Row],[Eaternity Product ID]],'supply-data_2023-05'!E:I,3,FALSE)</f>
        <v>26.352962297759902</v>
      </c>
      <c r="H467" s="12">
        <f>VLOOKUP(Table_2[[#This Row],[Eaternity Product ID]],'supply-data_2023-05'!E:I,5,FALSE)</f>
        <v>30893.438871561932</v>
      </c>
      <c r="I467" s="12" t="s">
        <v>68</v>
      </c>
      <c r="J467" s="14"/>
    </row>
    <row r="468" spans="1:10" ht="15.75" customHeight="1">
      <c r="A468" s="12">
        <v>467</v>
      </c>
      <c r="B468" s="12">
        <v>2023</v>
      </c>
      <c r="C468" s="12">
        <v>5</v>
      </c>
      <c r="D468" s="12" t="s">
        <v>793</v>
      </c>
      <c r="E468" s="12">
        <v>313</v>
      </c>
      <c r="F468" s="12" t="s">
        <v>290</v>
      </c>
      <c r="G468" s="12">
        <f>VLOOKUP(Table_2[[#This Row],[Eaternity Product ID]],'supply-data_2023-05'!E:I,3,FALSE)</f>
        <v>220.83358222293194</v>
      </c>
      <c r="H468" s="12">
        <f>VLOOKUP(Table_2[[#This Row],[Eaternity Product ID]],'supply-data_2023-05'!E:I,5,FALSE)</f>
        <v>1312911.2141237764</v>
      </c>
      <c r="I468" s="12" t="s">
        <v>68</v>
      </c>
      <c r="J468" s="14"/>
    </row>
    <row r="469" spans="1:10" ht="15.75" customHeight="1">
      <c r="A469" s="12">
        <v>468</v>
      </c>
      <c r="B469" s="12">
        <v>2023</v>
      </c>
      <c r="C469" s="12">
        <v>5</v>
      </c>
      <c r="D469" s="12" t="s">
        <v>793</v>
      </c>
      <c r="E469" s="12">
        <v>316</v>
      </c>
      <c r="F469" s="12" t="s">
        <v>293</v>
      </c>
      <c r="G469" s="12">
        <f>VLOOKUP(Table_2[[#This Row],[Eaternity Product ID]],'supply-data_2023-05'!E:I,3,FALSE)</f>
        <v>1182.8108024728203</v>
      </c>
      <c r="H469" s="12">
        <f>VLOOKUP(Table_2[[#This Row],[Eaternity Product ID]],'supply-data_2023-05'!E:I,5,FALSE)</f>
        <v>5890398.680432478</v>
      </c>
      <c r="I469" s="12" t="s">
        <v>68</v>
      </c>
      <c r="J469" s="14"/>
    </row>
    <row r="470" spans="1:10" ht="15.75" customHeight="1">
      <c r="A470" s="12">
        <v>469</v>
      </c>
      <c r="B470" s="12">
        <v>2023</v>
      </c>
      <c r="C470" s="12">
        <v>5</v>
      </c>
      <c r="D470" s="12" t="s">
        <v>793</v>
      </c>
      <c r="E470" s="12">
        <v>317</v>
      </c>
      <c r="F470" s="12" t="s">
        <v>295</v>
      </c>
      <c r="G470" s="12">
        <f>VLOOKUP(Table_2[[#This Row],[Eaternity Product ID]],'supply-data_2023-05'!E:I,3,FALSE)</f>
        <v>344.65182993792325</v>
      </c>
      <c r="H470" s="12">
        <f>VLOOKUP(Table_2[[#This Row],[Eaternity Product ID]],'supply-data_2023-05'!E:I,5,FALSE)</f>
        <v>461833.31249476346</v>
      </c>
      <c r="I470" s="12" t="s">
        <v>68</v>
      </c>
      <c r="J470" s="14"/>
    </row>
    <row r="471" spans="1:10" ht="15.75" customHeight="1">
      <c r="A471" s="12">
        <v>470</v>
      </c>
      <c r="B471" s="12">
        <v>2023</v>
      </c>
      <c r="C471" s="12">
        <v>5</v>
      </c>
      <c r="D471" s="12" t="s">
        <v>793</v>
      </c>
      <c r="E471" s="12">
        <v>318</v>
      </c>
      <c r="F471" s="12" t="s">
        <v>296</v>
      </c>
      <c r="G471" s="12">
        <f>VLOOKUP(Table_2[[#This Row],[Eaternity Product ID]],'supply-data_2023-05'!E:I,3,FALSE)</f>
        <v>0.82791493393102833</v>
      </c>
      <c r="H471" s="12">
        <f>VLOOKUP(Table_2[[#This Row],[Eaternity Product ID]],'supply-data_2023-05'!E:I,5,FALSE)</f>
        <v>778.24003789516655</v>
      </c>
      <c r="I471" s="12" t="s">
        <v>68</v>
      </c>
      <c r="J471" s="14"/>
    </row>
    <row r="472" spans="1:10" ht="15.75" customHeight="1">
      <c r="A472" s="12">
        <v>471</v>
      </c>
      <c r="B472" s="12">
        <v>2023</v>
      </c>
      <c r="C472" s="12">
        <v>5</v>
      </c>
      <c r="D472" s="12" t="s">
        <v>793</v>
      </c>
      <c r="E472" s="12">
        <v>321</v>
      </c>
      <c r="F472" s="12" t="s">
        <v>304</v>
      </c>
      <c r="G472" s="12">
        <f>VLOOKUP(Table_2[[#This Row],[Eaternity Product ID]],'supply-data_2023-05'!E:I,3,FALSE)</f>
        <v>23.513934783574804</v>
      </c>
      <c r="H472" s="12">
        <f>VLOOKUP(Table_2[[#This Row],[Eaternity Product ID]],'supply-data_2023-05'!E:I,5,FALSE)</f>
        <v>22103.098696560315</v>
      </c>
      <c r="I472" s="12" t="s">
        <v>68</v>
      </c>
      <c r="J472" s="14"/>
    </row>
    <row r="473" spans="1:10" ht="15.75" customHeight="1">
      <c r="A473" s="12">
        <v>472</v>
      </c>
      <c r="B473" s="12">
        <v>2023</v>
      </c>
      <c r="C473" s="12">
        <v>5</v>
      </c>
      <c r="D473" s="12" t="s">
        <v>793</v>
      </c>
      <c r="E473" s="12">
        <v>204</v>
      </c>
      <c r="F473" s="12" t="s">
        <v>309</v>
      </c>
      <c r="G473" s="12">
        <f>VLOOKUP(Table_2[[#This Row],[Eaternity Product ID]],'supply-data_2023-05'!E:I,3,FALSE)</f>
        <v>275.62085439620552</v>
      </c>
      <c r="H473" s="12">
        <f>VLOOKUP(Table_2[[#This Row],[Eaternity Product ID]],'supply-data_2023-05'!E:I,5,FALSE)</f>
        <v>3808095.0802103635</v>
      </c>
      <c r="I473" s="12" t="s">
        <v>68</v>
      </c>
      <c r="J473" s="14"/>
    </row>
    <row r="474" spans="1:10" ht="15.75" customHeight="1">
      <c r="A474" s="12">
        <v>473</v>
      </c>
      <c r="B474" s="12">
        <v>2023</v>
      </c>
      <c r="C474" s="12">
        <v>5</v>
      </c>
      <c r="D474" s="12" t="s">
        <v>793</v>
      </c>
      <c r="E474" s="12">
        <v>1916</v>
      </c>
      <c r="F474" s="12" t="s">
        <v>381</v>
      </c>
      <c r="G474" s="12">
        <f>VLOOKUP(Table_2[[#This Row],[Eaternity Product ID]],'supply-data_2023-05'!E:I,3,FALSE)</f>
        <v>13.072071362695207</v>
      </c>
      <c r="H474" s="12">
        <f>VLOOKUP(Table_2[[#This Row],[Eaternity Product ID]],'supply-data_2023-05'!E:I,5,FALSE)</f>
        <v>332036.23543887842</v>
      </c>
      <c r="I474" s="12" t="s">
        <v>68</v>
      </c>
      <c r="J474" s="14"/>
    </row>
    <row r="475" spans="1:10" ht="15.75" customHeight="1">
      <c r="A475" s="12">
        <v>474</v>
      </c>
      <c r="B475" s="12">
        <v>2023</v>
      </c>
      <c r="C475" s="12">
        <v>5</v>
      </c>
      <c r="D475" s="12" t="s">
        <v>793</v>
      </c>
      <c r="E475" s="12">
        <v>1713</v>
      </c>
      <c r="F475" s="12" t="s">
        <v>462</v>
      </c>
      <c r="G475" s="12">
        <f>VLOOKUP(Table_2[[#This Row],[Eaternity Product ID]],'supply-data_2023-05'!E:I,3,FALSE)</f>
        <v>520.84615488969655</v>
      </c>
      <c r="H475" s="12">
        <f>VLOOKUP(Table_2[[#This Row],[Eaternity Product ID]],'supply-data_2023-05'!E:I,5,FALSE)</f>
        <v>489595.24970745842</v>
      </c>
      <c r="I475" s="12" t="s">
        <v>68</v>
      </c>
      <c r="J475" s="14"/>
    </row>
    <row r="476" spans="1:10" ht="15.75" customHeight="1">
      <c r="A476" s="12">
        <v>475</v>
      </c>
      <c r="B476" s="12">
        <v>2023</v>
      </c>
      <c r="C476" s="12">
        <v>5</v>
      </c>
      <c r="D476" s="12" t="s">
        <v>793</v>
      </c>
      <c r="E476" s="12">
        <v>1855</v>
      </c>
      <c r="F476" s="12" t="s">
        <v>489</v>
      </c>
      <c r="G476" s="12">
        <f>VLOOKUP(Table_2[[#This Row],[Eaternity Product ID]],'supply-data_2023-05'!E:I,3,FALSE)</f>
        <v>0.43463385195992504</v>
      </c>
      <c r="H476" s="12">
        <f>VLOOKUP(Table_2[[#This Row],[Eaternity Product ID]],'supply-data_2023-05'!E:I,5,FALSE)</f>
        <v>4306.8254248214698</v>
      </c>
      <c r="I476" s="12" t="s">
        <v>68</v>
      </c>
      <c r="J476" s="14"/>
    </row>
    <row r="477" spans="1:10" ht="15.75" customHeight="1">
      <c r="A477" s="12">
        <v>476</v>
      </c>
      <c r="B477" s="12">
        <v>2023</v>
      </c>
      <c r="C477" s="12">
        <v>5</v>
      </c>
      <c r="D477" s="12" t="s">
        <v>793</v>
      </c>
      <c r="E477" s="12">
        <v>1851</v>
      </c>
      <c r="F477" s="12" t="s">
        <v>494</v>
      </c>
      <c r="G477" s="12">
        <f>VLOOKUP(Table_2[[#This Row],[Eaternity Product ID]],'supply-data_2023-05'!E:I,3,FALSE)</f>
        <v>2.9236057037048768</v>
      </c>
      <c r="H477" s="12">
        <f>VLOOKUP(Table_2[[#This Row],[Eaternity Product ID]],'supply-data_2023-05'!E:I,5,FALSE)</f>
        <v>3186.7302170383159</v>
      </c>
      <c r="I477" s="12" t="s">
        <v>68</v>
      </c>
      <c r="J477" s="14"/>
    </row>
    <row r="478" spans="1:10" ht="15.75" customHeight="1">
      <c r="A478" s="12">
        <v>477</v>
      </c>
      <c r="B478" s="12">
        <v>2023</v>
      </c>
      <c r="C478" s="12">
        <v>5</v>
      </c>
      <c r="D478" s="12" t="s">
        <v>793</v>
      </c>
      <c r="E478" s="12">
        <v>1862</v>
      </c>
      <c r="F478" s="12" t="s">
        <v>511</v>
      </c>
      <c r="G478" s="12">
        <f>VLOOKUP(Table_2[[#This Row],[Eaternity Product ID]],'supply-data_2023-05'!E:I,3,FALSE)</f>
        <v>7.3864713077955546</v>
      </c>
      <c r="H478" s="12">
        <f>VLOOKUP(Table_2[[#This Row],[Eaternity Product ID]],'supply-data_2023-05'!E:I,5,FALSE)</f>
        <v>1237.0371556517898</v>
      </c>
      <c r="I478" s="12" t="s">
        <v>68</v>
      </c>
      <c r="J478" s="14"/>
    </row>
    <row r="479" spans="1:10" ht="15.75" customHeight="1">
      <c r="A479" s="12">
        <v>478</v>
      </c>
      <c r="B479" s="12">
        <v>2023</v>
      </c>
      <c r="C479" s="12">
        <v>5</v>
      </c>
      <c r="D479" s="12" t="s">
        <v>793</v>
      </c>
      <c r="E479" s="12">
        <v>902</v>
      </c>
      <c r="F479" s="12" t="s">
        <v>645</v>
      </c>
      <c r="G479" s="12">
        <f>VLOOKUP(Table_2[[#This Row],[Eaternity Product ID]],'supply-data_2023-05'!E:I,3,FALSE)</f>
        <v>808.26769236162488</v>
      </c>
      <c r="H479" s="12">
        <f>VLOOKUP(Table_2[[#This Row],[Eaternity Product ID]],'supply-data_2023-05'!E:I,5,FALSE)</f>
        <v>2634952.1499211113</v>
      </c>
      <c r="I479" s="12" t="s">
        <v>68</v>
      </c>
      <c r="J479" s="14"/>
    </row>
    <row r="480" spans="1:10" ht="15.75" customHeight="1">
      <c r="A480" s="12">
        <v>479</v>
      </c>
      <c r="B480" s="12">
        <v>2023</v>
      </c>
      <c r="C480" s="12">
        <v>5</v>
      </c>
      <c r="D480" s="12" t="s">
        <v>793</v>
      </c>
      <c r="E480" s="12">
        <v>2193</v>
      </c>
      <c r="F480" s="12" t="s">
        <v>284</v>
      </c>
      <c r="G480" s="12">
        <f>VLOOKUP(Table_2[[#This Row],[Eaternity Product ID]],'supply-data_2023-05'!E:I,3,FALSE)</f>
        <v>588.59608820375513</v>
      </c>
      <c r="H480" s="12">
        <f>VLOOKUP(Table_2[[#This Row],[Eaternity Product ID]],'supply-data_2023-05'!E:I,5,FALSE)</f>
        <v>591440.18450195575</v>
      </c>
      <c r="I480" s="12" t="s">
        <v>285</v>
      </c>
      <c r="J480" s="14"/>
    </row>
    <row r="481" spans="1:10" ht="15.75" customHeight="1">
      <c r="A481" s="12">
        <v>480</v>
      </c>
      <c r="B481" s="12">
        <v>2023</v>
      </c>
      <c r="C481" s="12">
        <v>5</v>
      </c>
      <c r="D481" s="12" t="s">
        <v>793</v>
      </c>
      <c r="E481" s="12">
        <v>2098</v>
      </c>
      <c r="F481" s="12" t="s">
        <v>750</v>
      </c>
      <c r="G481" s="12">
        <f>VLOOKUP(Table_2[[#This Row],[Eaternity Product ID]],'supply-data_2023-05'!E:I,3,FALSE)</f>
        <v>835.56737767820243</v>
      </c>
      <c r="H481" s="12">
        <f>VLOOKUP(Table_2[[#This Row],[Eaternity Product ID]],'supply-data_2023-05'!E:I,5,FALSE)</f>
        <v>902412.76789245859</v>
      </c>
      <c r="I481" s="12" t="s">
        <v>285</v>
      </c>
      <c r="J481" s="14"/>
    </row>
    <row r="482" spans="1:10" ht="15.75" customHeight="1">
      <c r="A482" s="12">
        <v>481</v>
      </c>
      <c r="B482" s="12">
        <v>2023</v>
      </c>
      <c r="C482" s="12">
        <v>5</v>
      </c>
      <c r="D482" s="12" t="s">
        <v>793</v>
      </c>
      <c r="E482" s="12">
        <v>1943</v>
      </c>
      <c r="F482" s="12" t="s">
        <v>424</v>
      </c>
      <c r="G482" s="12">
        <f>VLOOKUP(Table_2[[#This Row],[Eaternity Product ID]],'supply-data_2023-05'!E:I,3,FALSE)</f>
        <v>0.28725441912698407</v>
      </c>
      <c r="H482" s="12">
        <f>VLOOKUP(Table_2[[#This Row],[Eaternity Product ID]],'supply-data_2023-05'!E:I,5,FALSE)</f>
        <v>4139.7012029182924</v>
      </c>
      <c r="I482" s="12" t="s">
        <v>285</v>
      </c>
      <c r="J482" s="14"/>
    </row>
    <row r="483" spans="1:10" ht="15.75" customHeight="1">
      <c r="A483" s="12">
        <v>482</v>
      </c>
      <c r="B483" s="12">
        <v>2023</v>
      </c>
      <c r="C483" s="12">
        <v>5</v>
      </c>
      <c r="D483" s="12" t="s">
        <v>793</v>
      </c>
      <c r="E483" s="12">
        <v>1942</v>
      </c>
      <c r="F483" s="12" t="s">
        <v>426</v>
      </c>
      <c r="G483" s="12">
        <f>VLOOKUP(Table_2[[#This Row],[Eaternity Product ID]],'supply-data_2023-05'!E:I,3,FALSE)</f>
        <v>36.574786405296123</v>
      </c>
      <c r="H483" s="12">
        <f>VLOOKUP(Table_2[[#This Row],[Eaternity Product ID]],'supply-data_2023-05'!E:I,5,FALSE)</f>
        <v>522183.28790594306</v>
      </c>
      <c r="I483" s="12" t="s">
        <v>285</v>
      </c>
      <c r="J483" s="14"/>
    </row>
    <row r="484" spans="1:10" ht="15.75" customHeight="1">
      <c r="A484" s="12">
        <v>483</v>
      </c>
      <c r="B484" s="12">
        <v>2023</v>
      </c>
      <c r="C484" s="12">
        <v>5</v>
      </c>
      <c r="D484" s="12" t="s">
        <v>793</v>
      </c>
      <c r="E484" s="12">
        <v>1941</v>
      </c>
      <c r="F484" s="12" t="s">
        <v>429</v>
      </c>
      <c r="G484" s="12">
        <f>VLOOKUP(Table_2[[#This Row],[Eaternity Product ID]],'supply-data_2023-05'!E:I,3,FALSE)</f>
        <v>1.2058366348173557</v>
      </c>
      <c r="H484" s="12">
        <f>VLOOKUP(Table_2[[#This Row],[Eaternity Product ID]],'supply-data_2023-05'!E:I,5,FALSE)</f>
        <v>15246.273641877442</v>
      </c>
      <c r="I484" s="12" t="s">
        <v>285</v>
      </c>
      <c r="J484" s="14"/>
    </row>
    <row r="485" spans="1:10" ht="15.75" customHeight="1">
      <c r="A485" s="12">
        <v>484</v>
      </c>
      <c r="B485" s="12">
        <v>2023</v>
      </c>
      <c r="C485" s="12">
        <v>5</v>
      </c>
      <c r="D485" s="12" t="s">
        <v>793</v>
      </c>
      <c r="E485" s="12">
        <v>1202</v>
      </c>
      <c r="F485" s="12" t="s">
        <v>635</v>
      </c>
      <c r="G485" s="12">
        <f>VLOOKUP(Table_2[[#This Row],[Eaternity Product ID]],'supply-data_2023-05'!E:I,3,FALSE)</f>
        <v>0.75683865599423716</v>
      </c>
      <c r="H485" s="12">
        <f>VLOOKUP(Table_2[[#This Row],[Eaternity Product ID]],'supply-data_2023-05'!E:I,5,FALSE)</f>
        <v>10290.947373712435</v>
      </c>
      <c r="I485" s="12" t="s">
        <v>636</v>
      </c>
      <c r="J485" s="14"/>
    </row>
    <row r="486" spans="1:10" ht="15.75" customHeight="1">
      <c r="A486" s="12">
        <v>485</v>
      </c>
      <c r="B486" s="12">
        <v>2023</v>
      </c>
      <c r="C486" s="12">
        <v>5</v>
      </c>
      <c r="D486" s="12" t="s">
        <v>793</v>
      </c>
      <c r="E486" s="12">
        <v>309</v>
      </c>
      <c r="F486" s="12" t="s">
        <v>751</v>
      </c>
      <c r="G486" s="12">
        <f>VLOOKUP(Table_2[[#This Row],[Eaternity Product ID]],'supply-data_2023-05'!E:I,3,FALSE)</f>
        <v>179.33180053939961</v>
      </c>
      <c r="H486" s="12">
        <f>VLOOKUP(Table_2[[#This Row],[Eaternity Product ID]],'supply-data_2023-05'!E:I,5,FALSE)</f>
        <v>2564441.4486815264</v>
      </c>
      <c r="I486" s="12" t="s">
        <v>279</v>
      </c>
      <c r="J486" s="14"/>
    </row>
    <row r="487" spans="1:10" ht="15.75" customHeight="1">
      <c r="A487" s="12">
        <v>486</v>
      </c>
      <c r="B487" s="12">
        <v>2023</v>
      </c>
      <c r="C487" s="12">
        <v>5</v>
      </c>
      <c r="D487" s="12" t="s">
        <v>793</v>
      </c>
      <c r="E487" s="12">
        <v>310</v>
      </c>
      <c r="F487" s="12" t="s">
        <v>752</v>
      </c>
      <c r="G487" s="12">
        <f>VLOOKUP(Table_2[[#This Row],[Eaternity Product ID]],'supply-data_2023-05'!E:I,3,FALSE)</f>
        <v>1429.7930843535753</v>
      </c>
      <c r="H487" s="12">
        <f>VLOOKUP(Table_2[[#This Row],[Eaternity Product ID]],'supply-data_2023-05'!E:I,5,FALSE)</f>
        <v>21589877.686151393</v>
      </c>
      <c r="I487" s="12" t="s">
        <v>279</v>
      </c>
      <c r="J487" s="14"/>
    </row>
    <row r="488" spans="1:10" ht="15.75" customHeight="1">
      <c r="A488" s="12">
        <v>487</v>
      </c>
      <c r="B488" s="12">
        <v>2023</v>
      </c>
      <c r="C488" s="12">
        <v>5</v>
      </c>
      <c r="D488" s="12" t="s">
        <v>793</v>
      </c>
      <c r="E488" s="12">
        <v>319</v>
      </c>
      <c r="F488" s="12" t="s">
        <v>297</v>
      </c>
      <c r="G488" s="12">
        <f>VLOOKUP(Table_2[[#This Row],[Eaternity Product ID]],'supply-data_2023-05'!E:I,3,FALSE)</f>
        <v>1.4036911610752887</v>
      </c>
      <c r="H488" s="12">
        <f>VLOOKUP(Table_2[[#This Row],[Eaternity Product ID]],'supply-data_2023-05'!E:I,5,FALSE)</f>
        <v>0</v>
      </c>
      <c r="I488" s="12" t="s">
        <v>279</v>
      </c>
      <c r="J488" s="14"/>
    </row>
    <row r="489" spans="1:10" ht="15.75" customHeight="1">
      <c r="A489" s="12">
        <v>488</v>
      </c>
      <c r="B489" s="12">
        <v>2023</v>
      </c>
      <c r="C489" s="12">
        <v>5</v>
      </c>
      <c r="D489" s="12" t="s">
        <v>793</v>
      </c>
      <c r="E489" s="12">
        <v>1674</v>
      </c>
      <c r="F489" s="12" t="s">
        <v>753</v>
      </c>
      <c r="G489" s="12">
        <f>VLOOKUP(Table_2[[#This Row],[Eaternity Product ID]],'supply-data_2023-05'!E:I,3,FALSE)</f>
        <v>65.981096275400873</v>
      </c>
      <c r="H489" s="12">
        <f>VLOOKUP(Table_2[[#This Row],[Eaternity Product ID]],'supply-data_2023-05'!E:I,5,FALSE)</f>
        <v>976519.52315816656</v>
      </c>
      <c r="I489" s="12" t="s">
        <v>279</v>
      </c>
      <c r="J489" s="14"/>
    </row>
    <row r="490" spans="1:10" ht="15.75" customHeight="1">
      <c r="A490" s="12">
        <v>489</v>
      </c>
      <c r="B490" s="12">
        <v>2023</v>
      </c>
      <c r="C490" s="12">
        <v>5</v>
      </c>
      <c r="D490" s="12" t="s">
        <v>793</v>
      </c>
      <c r="E490" s="12">
        <v>1673</v>
      </c>
      <c r="F490" s="12" t="s">
        <v>754</v>
      </c>
      <c r="G490" s="12">
        <f>VLOOKUP(Table_2[[#This Row],[Eaternity Product ID]],'supply-data_2023-05'!E:I,3,FALSE)</f>
        <v>18.042571471708044</v>
      </c>
      <c r="H490" s="12">
        <f>VLOOKUP(Table_2[[#This Row],[Eaternity Product ID]],'supply-data_2023-05'!E:I,5,FALSE)</f>
        <v>243937.13645723238</v>
      </c>
      <c r="I490" s="12" t="s">
        <v>279</v>
      </c>
      <c r="J490" s="14"/>
    </row>
    <row r="491" spans="1:10" ht="15.75" customHeight="1">
      <c r="A491" s="12">
        <v>490</v>
      </c>
      <c r="B491" s="12">
        <v>2023</v>
      </c>
      <c r="C491" s="12">
        <v>5</v>
      </c>
      <c r="D491" s="12" t="s">
        <v>793</v>
      </c>
      <c r="E491" s="12">
        <v>221</v>
      </c>
      <c r="F491" s="12" t="s">
        <v>755</v>
      </c>
      <c r="G491" s="12">
        <f>VLOOKUP(Table_2[[#This Row],[Eaternity Product ID]],'supply-data_2023-05'!E:I,3,FALSE)</f>
        <v>2.5492593507468577E-3</v>
      </c>
      <c r="H491" s="12">
        <f>VLOOKUP(Table_2[[#This Row],[Eaternity Product ID]],'supply-data_2023-05'!E:I,5,FALSE)</f>
        <v>4.5285771466481677</v>
      </c>
      <c r="I491" s="12" t="s">
        <v>328</v>
      </c>
      <c r="J491" s="14"/>
    </row>
    <row r="492" spans="1:10" ht="15.75" customHeight="1">
      <c r="A492" s="12">
        <v>491</v>
      </c>
      <c r="B492" s="12">
        <v>2023</v>
      </c>
      <c r="C492" s="12">
        <v>5</v>
      </c>
      <c r="D492" s="12" t="s">
        <v>793</v>
      </c>
      <c r="E492" s="12">
        <v>1845</v>
      </c>
      <c r="F492" s="12" t="s">
        <v>487</v>
      </c>
      <c r="G492" s="12">
        <f>VLOOKUP(Table_2[[#This Row],[Eaternity Product ID]],'supply-data_2023-05'!E:I,3,FALSE)</f>
        <v>1.0690303586398693</v>
      </c>
      <c r="H492" s="12">
        <f>VLOOKUP(Table_2[[#This Row],[Eaternity Product ID]],'supply-data_2023-05'!E:I,5,FALSE)</f>
        <v>10273.381746529145</v>
      </c>
      <c r="I492" s="12" t="s">
        <v>488</v>
      </c>
      <c r="J492" s="14"/>
    </row>
    <row r="493" spans="1:10" ht="15.75" customHeight="1">
      <c r="A493" s="12">
        <v>492</v>
      </c>
      <c r="B493" s="12">
        <v>2023</v>
      </c>
      <c r="C493" s="12">
        <v>5</v>
      </c>
      <c r="D493" s="12" t="s">
        <v>793</v>
      </c>
      <c r="E493" s="12">
        <v>1885</v>
      </c>
      <c r="F493" s="12" t="s">
        <v>560</v>
      </c>
      <c r="G493" s="12">
        <f>VLOOKUP(Table_2[[#This Row],[Eaternity Product ID]],'supply-data_2023-05'!E:I,3,FALSE)</f>
        <v>0.24137760608699821</v>
      </c>
      <c r="H493" s="12">
        <f>VLOOKUP(Table_2[[#This Row],[Eaternity Product ID]],'supply-data_2023-05'!E:I,5,FALSE)</f>
        <v>2319.6387944960529</v>
      </c>
      <c r="I493" s="12" t="s">
        <v>488</v>
      </c>
      <c r="J493" s="14"/>
    </row>
    <row r="494" spans="1:10" ht="15.75" customHeight="1">
      <c r="A494" s="12">
        <v>493</v>
      </c>
      <c r="B494" s="12">
        <v>2023</v>
      </c>
      <c r="C494" s="12">
        <v>5</v>
      </c>
      <c r="D494" s="12" t="s">
        <v>793</v>
      </c>
      <c r="E494" s="12">
        <v>2156</v>
      </c>
      <c r="F494" s="12" t="s">
        <v>240</v>
      </c>
      <c r="G494" s="12">
        <f>VLOOKUP(Table_2[[#This Row],[Eaternity Product ID]],'supply-data_2023-05'!E:I,3,FALSE)</f>
        <v>3.3085446891656556E-3</v>
      </c>
      <c r="H494" s="12">
        <f>VLOOKUP(Table_2[[#This Row],[Eaternity Product ID]],'supply-data_2023-05'!E:I,5,FALSE)</f>
        <v>76.680926334323715</v>
      </c>
      <c r="I494" s="12" t="s">
        <v>241</v>
      </c>
      <c r="J494" s="14"/>
    </row>
    <row r="495" spans="1:10" ht="15.75" customHeight="1">
      <c r="A495" s="12">
        <v>494</v>
      </c>
      <c r="B495" s="12">
        <v>2023</v>
      </c>
      <c r="C495" s="12">
        <v>5</v>
      </c>
      <c r="D495" s="12" t="s">
        <v>793</v>
      </c>
      <c r="E495" s="12">
        <v>2067</v>
      </c>
      <c r="F495" s="12" t="s">
        <v>258</v>
      </c>
      <c r="G495" s="12">
        <f>VLOOKUP(Table_2[[#This Row],[Eaternity Product ID]],'supply-data_2023-05'!E:I,3,FALSE)</f>
        <v>3.4924634905460508</v>
      </c>
      <c r="H495" s="12">
        <f>VLOOKUP(Table_2[[#This Row],[Eaternity Product ID]],'supply-data_2023-05'!E:I,5,FALSE)</f>
        <v>51762.751313431268</v>
      </c>
      <c r="I495" s="12" t="s">
        <v>241</v>
      </c>
      <c r="J495" s="14"/>
    </row>
    <row r="496" spans="1:10" ht="15.75" customHeight="1">
      <c r="A496" s="12">
        <v>495</v>
      </c>
      <c r="B496" s="12">
        <v>2023</v>
      </c>
      <c r="C496" s="12">
        <v>5</v>
      </c>
      <c r="D496" s="12" t="s">
        <v>793</v>
      </c>
      <c r="E496" s="12">
        <v>2065</v>
      </c>
      <c r="F496" s="12" t="s">
        <v>756</v>
      </c>
      <c r="G496" s="12">
        <f>VLOOKUP(Table_2[[#This Row],[Eaternity Product ID]],'supply-data_2023-05'!E:I,3,FALSE)</f>
        <v>13.475665360003161</v>
      </c>
      <c r="H496" s="12">
        <f>VLOOKUP(Table_2[[#This Row],[Eaternity Product ID]],'supply-data_2023-05'!E:I,5,FALSE)</f>
        <v>216284.42902805074</v>
      </c>
      <c r="I496" s="12" t="s">
        <v>241</v>
      </c>
      <c r="J496" s="14"/>
    </row>
    <row r="497" spans="1:10" ht="15.75" customHeight="1">
      <c r="A497" s="12">
        <v>496</v>
      </c>
      <c r="B497" s="12">
        <v>2023</v>
      </c>
      <c r="C497" s="12">
        <v>5</v>
      </c>
      <c r="D497" s="12" t="s">
        <v>793</v>
      </c>
      <c r="E497" s="12">
        <v>2064</v>
      </c>
      <c r="F497" s="12" t="s">
        <v>757</v>
      </c>
      <c r="G497" s="12">
        <f>VLOOKUP(Table_2[[#This Row],[Eaternity Product ID]],'supply-data_2023-05'!E:I,3,FALSE)</f>
        <v>12.896585384975548</v>
      </c>
      <c r="H497" s="12">
        <f>VLOOKUP(Table_2[[#This Row],[Eaternity Product ID]],'supply-data_2023-05'!E:I,5,FALSE)</f>
        <v>172169.97190344156</v>
      </c>
      <c r="I497" s="12" t="s">
        <v>241</v>
      </c>
      <c r="J497" s="14"/>
    </row>
    <row r="498" spans="1:10" ht="15.75" customHeight="1">
      <c r="A498" s="12">
        <v>497</v>
      </c>
      <c r="B498" s="12">
        <v>2023</v>
      </c>
      <c r="C498" s="12">
        <v>5</v>
      </c>
      <c r="D498" s="12" t="s">
        <v>793</v>
      </c>
      <c r="E498" s="12">
        <v>315</v>
      </c>
      <c r="F498" s="12" t="s">
        <v>292</v>
      </c>
      <c r="G498" s="12">
        <f>VLOOKUP(Table_2[[#This Row],[Eaternity Product ID]],'supply-data_2023-05'!E:I,3,FALSE)</f>
        <v>332.25830393298168</v>
      </c>
      <c r="H498" s="12">
        <f>VLOOKUP(Table_2[[#This Row],[Eaternity Product ID]],'supply-data_2023-05'!E:I,5,FALSE)</f>
        <v>1335677.3871056656</v>
      </c>
      <c r="I498" s="12" t="s">
        <v>241</v>
      </c>
      <c r="J498" s="14"/>
    </row>
    <row r="499" spans="1:10" ht="15.75" customHeight="1">
      <c r="A499" s="12">
        <v>498</v>
      </c>
      <c r="B499" s="12">
        <v>2023</v>
      </c>
      <c r="C499" s="12">
        <v>5</v>
      </c>
      <c r="D499" s="12" t="s">
        <v>793</v>
      </c>
      <c r="E499" s="12">
        <v>2081</v>
      </c>
      <c r="F499" s="12" t="s">
        <v>298</v>
      </c>
      <c r="G499" s="12">
        <f>VLOOKUP(Table_2[[#This Row],[Eaternity Product ID]],'supply-data_2023-05'!E:I,3,FALSE)</f>
        <v>36.932220067832674</v>
      </c>
      <c r="H499" s="12">
        <f>VLOOKUP(Table_2[[#This Row],[Eaternity Product ID]],'supply-data_2023-05'!E:I,5,FALSE)</f>
        <v>559752.70476257592</v>
      </c>
      <c r="I499" s="12" t="s">
        <v>241</v>
      </c>
      <c r="J499" s="14"/>
    </row>
    <row r="500" spans="1:10" ht="15.75" customHeight="1">
      <c r="A500" s="12">
        <v>499</v>
      </c>
      <c r="B500" s="12">
        <v>2023</v>
      </c>
      <c r="C500" s="12">
        <v>5</v>
      </c>
      <c r="D500" s="12" t="s">
        <v>793</v>
      </c>
      <c r="E500" s="12">
        <v>1852</v>
      </c>
      <c r="F500" s="12" t="s">
        <v>492</v>
      </c>
      <c r="G500" s="12">
        <f>VLOOKUP(Table_2[[#This Row],[Eaternity Product ID]],'supply-data_2023-05'!E:I,3,FALSE)</f>
        <v>48.017108253893539</v>
      </c>
      <c r="H500" s="12">
        <f>VLOOKUP(Table_2[[#This Row],[Eaternity Product ID]],'supply-data_2023-05'!E:I,5,FALSE)</f>
        <v>366368.4793414778</v>
      </c>
      <c r="I500" s="12" t="s">
        <v>241</v>
      </c>
      <c r="J500" s="14"/>
    </row>
    <row r="501" spans="1:10" ht="15.75" customHeight="1">
      <c r="A501" s="12">
        <v>500</v>
      </c>
      <c r="B501" s="12">
        <v>2023</v>
      </c>
      <c r="C501" s="12">
        <v>5</v>
      </c>
      <c r="D501" s="12" t="s">
        <v>793</v>
      </c>
      <c r="E501" s="12">
        <v>1306</v>
      </c>
      <c r="F501" s="12" t="s">
        <v>609</v>
      </c>
      <c r="G501" s="12">
        <f>VLOOKUP(Table_2[[#This Row],[Eaternity Product ID]],'supply-data_2023-05'!E:I,3,FALSE)</f>
        <v>19.102234462017137</v>
      </c>
      <c r="H501" s="12">
        <f>VLOOKUP(Table_2[[#This Row],[Eaternity Product ID]],'supply-data_2023-05'!E:I,5,FALSE)</f>
        <v>322829.89607445122</v>
      </c>
      <c r="I501" s="12" t="s">
        <v>241</v>
      </c>
      <c r="J501" s="14"/>
    </row>
    <row r="502" spans="1:10" ht="15.75" customHeight="1">
      <c r="A502" s="12">
        <v>501</v>
      </c>
      <c r="B502" s="12">
        <v>2023</v>
      </c>
      <c r="C502" s="12">
        <v>5</v>
      </c>
      <c r="D502" s="12" t="s">
        <v>793</v>
      </c>
      <c r="E502" s="12">
        <v>1335</v>
      </c>
      <c r="F502" s="12" t="s">
        <v>60</v>
      </c>
      <c r="G502" s="12">
        <f>VLOOKUP(Table_2[[#This Row],[Eaternity Product ID]],'supply-data_2023-05'!E:I,3,FALSE)</f>
        <v>91.891806275697135</v>
      </c>
      <c r="H502" s="12">
        <f>VLOOKUP(Table_2[[#This Row],[Eaternity Product ID]],'supply-data_2023-05'!E:I,5,FALSE)</f>
        <v>264648.40207400778</v>
      </c>
      <c r="I502" s="12" t="s">
        <v>61</v>
      </c>
      <c r="J502" s="14"/>
    </row>
    <row r="503" spans="1:10" ht="15.75" customHeight="1">
      <c r="A503" s="12">
        <v>502</v>
      </c>
      <c r="B503" s="12">
        <v>2023</v>
      </c>
      <c r="C503" s="12">
        <v>5</v>
      </c>
      <c r="D503" s="12" t="s">
        <v>793</v>
      </c>
      <c r="E503" s="12">
        <v>512</v>
      </c>
      <c r="F503" s="12" t="s">
        <v>224</v>
      </c>
      <c r="G503" s="12">
        <f>VLOOKUP(Table_2[[#This Row],[Eaternity Product ID]],'supply-data_2023-05'!E:I,3,FALSE)</f>
        <v>0</v>
      </c>
      <c r="H503" s="12">
        <f>VLOOKUP(Table_2[[#This Row],[Eaternity Product ID]],'supply-data_2023-05'!E:I,5,FALSE)</f>
        <v>0</v>
      </c>
      <c r="I503" s="12" t="s">
        <v>61</v>
      </c>
      <c r="J503" s="14"/>
    </row>
    <row r="504" spans="1:10" ht="15.75" customHeight="1">
      <c r="A504" s="12">
        <v>503</v>
      </c>
      <c r="B504" s="12">
        <v>2023</v>
      </c>
      <c r="C504" s="12">
        <v>5</v>
      </c>
      <c r="D504" s="12" t="s">
        <v>793</v>
      </c>
      <c r="E504" s="12">
        <v>516</v>
      </c>
      <c r="F504" s="12" t="s">
        <v>227</v>
      </c>
      <c r="G504" s="12">
        <f>VLOOKUP(Table_2[[#This Row],[Eaternity Product ID]],'supply-data_2023-05'!E:I,3,FALSE)</f>
        <v>592.83985705252258</v>
      </c>
      <c r="H504" s="12">
        <f>VLOOKUP(Table_2[[#This Row],[Eaternity Product ID]],'supply-data_2023-05'!E:I,5,FALSE)</f>
        <v>349775.60552681366</v>
      </c>
      <c r="I504" s="12" t="s">
        <v>61</v>
      </c>
      <c r="J504" s="14"/>
    </row>
    <row r="505" spans="1:10" ht="15.75" customHeight="1">
      <c r="A505" s="12">
        <v>504</v>
      </c>
      <c r="B505" s="12">
        <v>2023</v>
      </c>
      <c r="C505" s="12">
        <v>5</v>
      </c>
      <c r="D505" s="12" t="s">
        <v>793</v>
      </c>
      <c r="E505" s="12">
        <v>519</v>
      </c>
      <c r="F505" s="12" t="s">
        <v>229</v>
      </c>
      <c r="G505" s="12">
        <f>VLOOKUP(Table_2[[#This Row],[Eaternity Product ID]],'supply-data_2023-05'!E:I,3,FALSE)</f>
        <v>100.10717093236381</v>
      </c>
      <c r="H505" s="12">
        <f>VLOOKUP(Table_2[[#This Row],[Eaternity Product ID]],'supply-data_2023-05'!E:I,5,FALSE)</f>
        <v>80085.736745891059</v>
      </c>
      <c r="I505" s="12" t="s">
        <v>61</v>
      </c>
      <c r="J505" s="14"/>
    </row>
    <row r="506" spans="1:10" ht="15.75" customHeight="1">
      <c r="A506" s="12">
        <v>505</v>
      </c>
      <c r="B506" s="12">
        <v>2023</v>
      </c>
      <c r="C506" s="12">
        <v>5</v>
      </c>
      <c r="D506" s="12" t="s">
        <v>793</v>
      </c>
      <c r="E506" s="12">
        <v>900</v>
      </c>
      <c r="F506" s="12" t="s">
        <v>758</v>
      </c>
      <c r="G506" s="12">
        <f>VLOOKUP(Table_2[[#This Row],[Eaternity Product ID]],'supply-data_2023-05'!E:I,3,FALSE)</f>
        <v>5.2267137827225207</v>
      </c>
      <c r="H506" s="12">
        <f>VLOOKUP(Table_2[[#This Row],[Eaternity Product ID]],'supply-data_2023-05'!E:I,5,FALSE)</f>
        <v>54357.823340314215</v>
      </c>
      <c r="I506" s="12" t="s">
        <v>61</v>
      </c>
      <c r="J506" s="14"/>
    </row>
    <row r="507" spans="1:10" ht="15.75" customHeight="1">
      <c r="A507" s="12">
        <v>506</v>
      </c>
      <c r="B507" s="12">
        <v>2023</v>
      </c>
      <c r="C507" s="12">
        <v>5</v>
      </c>
      <c r="D507" s="12" t="s">
        <v>793</v>
      </c>
      <c r="E507" s="12">
        <v>2007</v>
      </c>
      <c r="F507" s="12" t="s">
        <v>199</v>
      </c>
      <c r="G507" s="12">
        <f>VLOOKUP(Table_2[[#This Row],[Eaternity Product ID]],'supply-data_2023-05'!E:I,3,FALSE)</f>
        <v>5.0988299330145283E-4</v>
      </c>
      <c r="H507" s="12">
        <f>VLOOKUP(Table_2[[#This Row],[Eaternity Product ID]],'supply-data_2023-05'!E:I,5,FALSE)</f>
        <v>2.6888679651752114</v>
      </c>
      <c r="I507" s="12" t="s">
        <v>200</v>
      </c>
      <c r="J507" s="14"/>
    </row>
    <row r="508" spans="1:10" ht="15.75" customHeight="1">
      <c r="A508" s="12">
        <v>507</v>
      </c>
      <c r="B508" s="12">
        <v>2023</v>
      </c>
      <c r="C508" s="12">
        <v>5</v>
      </c>
      <c r="D508" s="12" t="s">
        <v>793</v>
      </c>
      <c r="E508" s="12">
        <v>100</v>
      </c>
      <c r="F508" s="12" t="s">
        <v>326</v>
      </c>
      <c r="G508" s="12">
        <f>VLOOKUP(Table_2[[#This Row],[Eaternity Product ID]],'supply-data_2023-05'!E:I,3,FALSE)</f>
        <v>4.3078150512750062</v>
      </c>
      <c r="H508" s="12">
        <f>VLOOKUP(Table_2[[#This Row],[Eaternity Product ID]],'supply-data_2023-05'!E:I,5,FALSE)</f>
        <v>5384.7241877963861</v>
      </c>
      <c r="I508" s="12" t="s">
        <v>200</v>
      </c>
      <c r="J508" s="14"/>
    </row>
    <row r="509" spans="1:10" ht="15.75" customHeight="1">
      <c r="A509" s="12">
        <v>508</v>
      </c>
      <c r="B509" s="12">
        <v>2023</v>
      </c>
      <c r="C509" s="12">
        <v>5</v>
      </c>
      <c r="D509" s="12" t="s">
        <v>793</v>
      </c>
      <c r="E509" s="12">
        <v>2094</v>
      </c>
      <c r="F509" s="12" t="s">
        <v>318</v>
      </c>
      <c r="G509" s="12">
        <f>VLOOKUP(Table_2[[#This Row],[Eaternity Product ID]],'supply-data_2023-05'!E:I,3,FALSE)</f>
        <v>3.7387517022366659</v>
      </c>
      <c r="H509" s="12">
        <f>VLOOKUP(Table_2[[#This Row],[Eaternity Product ID]],'supply-data_2023-05'!E:I,5,FALSE)</f>
        <v>67933.118429640206</v>
      </c>
      <c r="I509" s="12" t="s">
        <v>319</v>
      </c>
      <c r="J509" s="14"/>
    </row>
    <row r="510" spans="1:10" ht="15.75" customHeight="1">
      <c r="A510" s="12">
        <v>509</v>
      </c>
      <c r="B510" s="12">
        <v>2023</v>
      </c>
      <c r="C510" s="12">
        <v>5</v>
      </c>
      <c r="D510" s="12" t="s">
        <v>793</v>
      </c>
      <c r="E510" s="12">
        <v>600</v>
      </c>
      <c r="F510" s="12" t="s">
        <v>187</v>
      </c>
      <c r="G510" s="12">
        <f>VLOOKUP(Table_2[[#This Row],[Eaternity Product ID]],'supply-data_2023-05'!E:I,3,FALSE)</f>
        <v>190.30123156948133</v>
      </c>
      <c r="H510" s="12">
        <f>VLOOKUP(Table_2[[#This Row],[Eaternity Product ID]],'supply-data_2023-05'!E:I,5,FALSE)</f>
        <v>4243719.8160266438</v>
      </c>
      <c r="I510" s="12" t="s">
        <v>188</v>
      </c>
      <c r="J510" s="14"/>
    </row>
    <row r="511" spans="1:10" ht="15.75" customHeight="1">
      <c r="A511" s="12">
        <v>510</v>
      </c>
      <c r="B511" s="12">
        <v>2023</v>
      </c>
      <c r="C511" s="12">
        <v>5</v>
      </c>
      <c r="D511" s="12" t="s">
        <v>793</v>
      </c>
      <c r="E511" s="12">
        <v>1828</v>
      </c>
      <c r="F511" s="12" t="s">
        <v>436</v>
      </c>
      <c r="G511" s="12">
        <f>VLOOKUP(Table_2[[#This Row],[Eaternity Product ID]],'supply-data_2023-05'!E:I,3,FALSE)</f>
        <v>2.6682356886174663</v>
      </c>
      <c r="H511" s="12">
        <f>VLOOKUP(Table_2[[#This Row],[Eaternity Product ID]],'supply-data_2023-05'!E:I,5,FALSE)</f>
        <v>45097.318627498062</v>
      </c>
      <c r="I511" s="12" t="s">
        <v>188</v>
      </c>
      <c r="J511" s="14"/>
    </row>
    <row r="512" spans="1:10" ht="15.75" customHeight="1">
      <c r="A512" s="12">
        <v>511</v>
      </c>
      <c r="B512" s="12">
        <v>2023</v>
      </c>
      <c r="C512" s="12">
        <v>5</v>
      </c>
      <c r="D512" s="12" t="s">
        <v>793</v>
      </c>
      <c r="E512" s="12">
        <v>1833</v>
      </c>
      <c r="F512" s="12" t="s">
        <v>446</v>
      </c>
      <c r="G512" s="12">
        <f>VLOOKUP(Table_2[[#This Row],[Eaternity Product ID]],'supply-data_2023-05'!E:I,3,FALSE)</f>
        <v>10.074621551141028</v>
      </c>
      <c r="H512" s="12">
        <f>VLOOKUP(Table_2[[#This Row],[Eaternity Product ID]],'supply-data_2023-05'!E:I,5,FALSE)</f>
        <v>371610.51309332985</v>
      </c>
      <c r="I512" s="12" t="s">
        <v>188</v>
      </c>
      <c r="J512" s="14"/>
    </row>
    <row r="513" spans="1:21" ht="15.75" customHeight="1">
      <c r="A513" s="12">
        <v>512</v>
      </c>
      <c r="B513" s="12">
        <v>2023</v>
      </c>
      <c r="C513" s="12">
        <v>5</v>
      </c>
      <c r="D513" s="12" t="s">
        <v>793</v>
      </c>
      <c r="E513" s="12">
        <v>1277</v>
      </c>
      <c r="F513" s="12" t="s">
        <v>204</v>
      </c>
      <c r="G513" s="12">
        <f>VLOOKUP(Table_2[[#This Row],[Eaternity Product ID]],'supply-data_2023-05'!E:I,3,FALSE)</f>
        <v>23.829034376123449</v>
      </c>
      <c r="H513" s="12">
        <f>VLOOKUP(Table_2[[#This Row],[Eaternity Product ID]],'supply-data_2023-05'!E:I,5,FALSE)</f>
        <v>84802.290957060613</v>
      </c>
      <c r="I513" s="12" t="s">
        <v>205</v>
      </c>
      <c r="J513" s="14"/>
    </row>
    <row r="514" spans="1:21" ht="15.75" customHeight="1">
      <c r="A514" s="12">
        <v>513</v>
      </c>
      <c r="B514" s="12">
        <v>2023</v>
      </c>
      <c r="C514" s="12">
        <v>5</v>
      </c>
      <c r="D514" s="12" t="s">
        <v>793</v>
      </c>
      <c r="E514" s="12">
        <v>1841</v>
      </c>
      <c r="F514" s="12" t="s">
        <v>472</v>
      </c>
      <c r="G514" s="12">
        <f>VLOOKUP(Table_2[[#This Row],[Eaternity Product ID]],'supply-data_2023-05'!E:I,3,FALSE)</f>
        <v>34.352133231597314</v>
      </c>
      <c r="H514" s="12">
        <f>VLOOKUP(Table_2[[#This Row],[Eaternity Product ID]],'supply-data_2023-05'!E:I,5,FALSE)</f>
        <v>210922.09804200751</v>
      </c>
      <c r="I514" s="12" t="s">
        <v>205</v>
      </c>
      <c r="J514" s="14"/>
    </row>
    <row r="515" spans="1:21" ht="15.75" customHeight="1">
      <c r="A515" s="12">
        <v>514</v>
      </c>
      <c r="B515" s="12">
        <v>2023</v>
      </c>
      <c r="C515" s="12">
        <v>5</v>
      </c>
      <c r="D515" s="12" t="s">
        <v>793</v>
      </c>
      <c r="E515" s="12">
        <v>202</v>
      </c>
      <c r="F515" s="12" t="s">
        <v>306</v>
      </c>
      <c r="G515" s="12">
        <f>VLOOKUP(Table_2[[#This Row],[Eaternity Product ID]],'supply-data_2023-05'!E:I,3,FALSE)</f>
        <v>450.61854816638339</v>
      </c>
      <c r="H515" s="12">
        <f>VLOOKUP(Table_2[[#This Row],[Eaternity Product ID]],'supply-data_2023-05'!E:I,5,FALSE)</f>
        <v>0</v>
      </c>
      <c r="I515" s="12" t="s">
        <v>307</v>
      </c>
      <c r="J515" s="14"/>
    </row>
    <row r="516" spans="1:21" ht="15.75" customHeight="1">
      <c r="A516" s="12">
        <v>515</v>
      </c>
      <c r="B516" s="12">
        <v>2023</v>
      </c>
      <c r="C516" s="12">
        <v>5</v>
      </c>
      <c r="D516" s="12" t="s">
        <v>793</v>
      </c>
      <c r="E516" s="12">
        <v>1932</v>
      </c>
      <c r="F516" s="12" t="s">
        <v>406</v>
      </c>
      <c r="G516" s="12">
        <f>VLOOKUP(Table_2[[#This Row],[Eaternity Product ID]],'supply-data_2023-05'!E:I,3,FALSE)</f>
        <v>15.357235534325461</v>
      </c>
      <c r="H516" s="12">
        <f>VLOOKUP(Table_2[[#This Row],[Eaternity Product ID]],'supply-data_2023-05'!E:I,5,FALSE)</f>
        <v>0</v>
      </c>
      <c r="I516" s="12" t="s">
        <v>307</v>
      </c>
      <c r="J516" s="14"/>
    </row>
    <row r="517" spans="1:21" ht="15.75" customHeight="1">
      <c r="A517" s="12">
        <v>516</v>
      </c>
      <c r="B517" s="12">
        <v>2023</v>
      </c>
      <c r="C517" s="12">
        <v>5</v>
      </c>
      <c r="D517" s="12" t="s">
        <v>793</v>
      </c>
      <c r="E517" s="12">
        <v>1581</v>
      </c>
      <c r="F517" s="12" t="s">
        <v>759</v>
      </c>
      <c r="G517" s="12">
        <f>VLOOKUP(Table_2[[#This Row],[Eaternity Product ID]],'supply-data_2023-05'!E:I,3,FALSE)</f>
        <v>2.4463213715981327E-2</v>
      </c>
      <c r="H517" s="12">
        <f>VLOOKUP(Table_2[[#This Row],[Eaternity Product ID]],'supply-data_2023-05'!E:I,5,FALSE)</f>
        <v>235.09148381058054</v>
      </c>
      <c r="I517" s="12" t="s">
        <v>47</v>
      </c>
      <c r="J517" s="14"/>
    </row>
    <row r="518" spans="1:21" ht="15.75" customHeight="1">
      <c r="A518" s="12">
        <v>517</v>
      </c>
      <c r="B518" s="12">
        <v>2023</v>
      </c>
      <c r="C518" s="12">
        <v>5</v>
      </c>
      <c r="D518" s="12" t="s">
        <v>793</v>
      </c>
      <c r="E518" s="12">
        <v>1768</v>
      </c>
      <c r="F518" s="12" t="s">
        <v>573</v>
      </c>
      <c r="G518" s="12">
        <f>VLOOKUP(Table_2[[#This Row],[Eaternity Product ID]],'supply-data_2023-05'!E:I,3,FALSE)</f>
        <v>0.50915408747712831</v>
      </c>
      <c r="H518" s="12">
        <f>VLOOKUP(Table_2[[#This Row],[Eaternity Product ID]],'supply-data_2023-05'!E:I,5,FALSE)</f>
        <v>4891.7893775936909</v>
      </c>
      <c r="I518" s="12" t="s">
        <v>47</v>
      </c>
      <c r="J518" s="14"/>
    </row>
    <row r="519" spans="1:21" ht="15.75" customHeight="1">
      <c r="A519" s="12">
        <v>518</v>
      </c>
      <c r="B519" s="12">
        <v>2023</v>
      </c>
      <c r="C519" s="12">
        <v>5</v>
      </c>
      <c r="D519" s="12" t="s">
        <v>793</v>
      </c>
      <c r="E519" s="12">
        <v>300</v>
      </c>
      <c r="F519" s="12" t="s">
        <v>262</v>
      </c>
      <c r="G519" s="12">
        <f>VLOOKUP(Table_2[[#This Row],[Eaternity Product ID]],'supply-data_2023-05'!E:I,3,FALSE)</f>
        <v>853.76948841944647</v>
      </c>
      <c r="H519" s="12">
        <f>VLOOKUP(Table_2[[#This Row],[Eaternity Product ID]],'supply-data_2023-05'!E:I,5,FALSE)</f>
        <v>6633788.6589273522</v>
      </c>
      <c r="I519" s="12" t="s">
        <v>263</v>
      </c>
      <c r="J519" s="14"/>
    </row>
    <row r="520" spans="1:21" ht="15.75" customHeight="1">
      <c r="A520" s="12">
        <v>519</v>
      </c>
      <c r="B520" s="12">
        <v>2023</v>
      </c>
      <c r="C520" s="12">
        <v>5</v>
      </c>
      <c r="D520" s="12" t="s">
        <v>793</v>
      </c>
      <c r="E520" s="12">
        <v>1682</v>
      </c>
      <c r="F520" s="12" t="s">
        <v>611</v>
      </c>
      <c r="G520" s="12">
        <f>VLOOKUP(Table_2[[#This Row],[Eaternity Product ID]],'supply-data_2023-05'!E:I,3,FALSE)</f>
        <v>32.263873498498313</v>
      </c>
      <c r="H520" s="12">
        <f>VLOOKUP(Table_2[[#This Row],[Eaternity Product ID]],'supply-data_2023-05'!E:I,5,FALSE)</f>
        <v>58397.611032281944</v>
      </c>
      <c r="I520" s="12" t="s">
        <v>263</v>
      </c>
      <c r="J520" s="14"/>
    </row>
    <row r="521" spans="1:21" ht="15.75" customHeight="1">
      <c r="A521" s="12">
        <v>520</v>
      </c>
      <c r="B521" s="12">
        <v>2023</v>
      </c>
      <c r="C521" s="12">
        <v>5</v>
      </c>
      <c r="D521" s="12" t="s">
        <v>793</v>
      </c>
      <c r="E521" s="12">
        <v>501</v>
      </c>
      <c r="F521" s="12" t="s">
        <v>215</v>
      </c>
      <c r="G521" s="12">
        <f>VLOOKUP(Table_2[[#This Row],[Eaternity Product ID]],'supply-data_2023-05'!E:I,3,FALSE)</f>
        <v>15.168287268585196</v>
      </c>
      <c r="H521" s="12">
        <f>VLOOKUP(Table_2[[#This Row],[Eaternity Product ID]],'supply-data_2023-05'!E:I,5,FALSE)</f>
        <v>51117.128095132117</v>
      </c>
      <c r="I521" s="12" t="s">
        <v>216</v>
      </c>
      <c r="J521" s="14"/>
    </row>
    <row r="522" spans="1:21" ht="15.75" customHeight="1">
      <c r="A522" s="12">
        <v>521</v>
      </c>
      <c r="B522" s="12">
        <v>2023</v>
      </c>
      <c r="C522" s="12">
        <v>5</v>
      </c>
      <c r="D522" s="12" t="s">
        <v>793</v>
      </c>
      <c r="E522" s="12">
        <v>1933</v>
      </c>
      <c r="F522" s="12" t="s">
        <v>418</v>
      </c>
      <c r="G522" s="12">
        <f>VLOOKUP(Table_2[[#This Row],[Eaternity Product ID]],'supply-data_2023-05'!E:I,3,FALSE)</f>
        <v>20.461074834443384</v>
      </c>
      <c r="H522" s="12">
        <f>VLOOKUP(Table_2[[#This Row],[Eaternity Product ID]],'supply-data_2023-05'!E:I,5,FALSE)</f>
        <v>128492.91825690953</v>
      </c>
      <c r="I522" s="12" t="s">
        <v>216</v>
      </c>
      <c r="J522" s="14"/>
    </row>
    <row r="523" spans="1:21" ht="15.75" customHeight="1">
      <c r="A523" s="12">
        <v>522</v>
      </c>
      <c r="B523" s="12">
        <v>2023</v>
      </c>
      <c r="C523" s="12">
        <v>5</v>
      </c>
      <c r="D523" s="12" t="s">
        <v>793</v>
      </c>
      <c r="E523" s="12">
        <v>6</v>
      </c>
      <c r="F523" s="12" t="s">
        <v>99</v>
      </c>
      <c r="G523" s="12">
        <f>VLOOKUP(Table_2[[#This Row],[Eaternity Product ID]],'supply-data_2023-05'!E:I,3,FALSE)</f>
        <v>3616.417410381443</v>
      </c>
      <c r="H523" s="12">
        <f>VLOOKUP(Table_2[[#This Row],[Eaternity Product ID]],'supply-data_2023-05'!E:I,5,FALSE)</f>
        <v>0</v>
      </c>
      <c r="I523" s="12"/>
      <c r="J523" s="14"/>
      <c r="Q523" s="12"/>
      <c r="R523" s="12"/>
      <c r="S523" s="12"/>
      <c r="T523" s="12"/>
      <c r="U523" s="12"/>
    </row>
    <row r="524" spans="1:21" ht="15.75" customHeight="1"/>
    <row r="525" spans="1:21" ht="15.75" customHeight="1"/>
    <row r="526" spans="1:21" ht="15.75" customHeight="1"/>
    <row r="527" spans="1:21" ht="15.75" customHeight="1"/>
    <row r="528" spans="1:21"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G16" sqref="G16"/>
    </sheetView>
  </sheetViews>
  <sheetFormatPr baseColWidth="10" defaultColWidth="11.1640625" defaultRowHeight="15" customHeight="1"/>
  <cols>
    <col min="1" max="1" width="27.83203125" customWidth="1"/>
    <col min="2" max="4" width="19.83203125" customWidth="1"/>
    <col min="5" max="5" width="20.6640625" customWidth="1"/>
    <col min="6" max="6" width="20.83203125" customWidth="1"/>
    <col min="7" max="8" width="19.83203125" customWidth="1"/>
    <col min="9" max="9" width="20" customWidth="1"/>
    <col min="10" max="10" width="11" customWidth="1"/>
    <col min="11" max="12" width="21.83203125" customWidth="1"/>
    <col min="13" max="17" width="11" customWidth="1"/>
    <col min="18" max="18" width="10.83203125" customWidth="1"/>
    <col min="19" max="26" width="10.5" customWidth="1"/>
  </cols>
  <sheetData>
    <row r="1" spans="1:26" ht="15.75" customHeight="1"/>
    <row r="2" spans="1:26" ht="15.75" customHeight="1">
      <c r="A2" s="46" t="s">
        <v>760</v>
      </c>
      <c r="B2" s="47"/>
      <c r="C2" s="47"/>
      <c r="D2" s="47"/>
      <c r="F2" s="46" t="s">
        <v>761</v>
      </c>
      <c r="G2" s="47"/>
      <c r="O2" s="12"/>
    </row>
    <row r="3" spans="1:26" ht="15.75" customHeight="1">
      <c r="A3" s="47" t="s">
        <v>657</v>
      </c>
      <c r="B3" s="48" t="s">
        <v>762</v>
      </c>
      <c r="C3" s="47" t="s">
        <v>763</v>
      </c>
      <c r="D3" s="49" t="s">
        <v>764</v>
      </c>
      <c r="E3" s="12"/>
      <c r="F3" s="47" t="s">
        <v>657</v>
      </c>
      <c r="G3" s="49" t="s">
        <v>765</v>
      </c>
      <c r="H3" s="12"/>
      <c r="I3" s="12"/>
      <c r="J3" s="12"/>
      <c r="K3" s="12"/>
      <c r="L3" s="12"/>
      <c r="M3" s="12"/>
      <c r="N3" s="12"/>
      <c r="O3" s="12"/>
      <c r="P3" s="12"/>
      <c r="Q3" s="12"/>
      <c r="R3" s="12"/>
      <c r="S3" s="12"/>
      <c r="T3" s="12"/>
      <c r="U3" s="12"/>
      <c r="V3" s="12"/>
      <c r="W3" s="12"/>
      <c r="X3" s="12"/>
      <c r="Y3" s="12"/>
      <c r="Z3" s="12"/>
    </row>
    <row r="4" spans="1:26" ht="15.75" customHeight="1">
      <c r="A4" s="12" t="s">
        <v>2</v>
      </c>
      <c r="B4" s="45">
        <f>B20-SUM(B5:B16)</f>
        <v>675</v>
      </c>
      <c r="C4" s="30">
        <f>'category-mapping'!O7*B$25</f>
        <v>1843622.9670860504</v>
      </c>
      <c r="D4" s="28">
        <f t="shared" ref="D4:D16" si="0">C4/B$24</f>
        <v>864.15813611764247</v>
      </c>
      <c r="E4" s="12"/>
      <c r="F4" s="12" t="s">
        <v>2</v>
      </c>
      <c r="G4" s="28">
        <f>'category-mapping'!N7*calculation!B$26/calculation!B$24</f>
        <v>248.73210642891226</v>
      </c>
      <c r="H4" s="12"/>
      <c r="I4" s="12"/>
      <c r="J4" s="12"/>
      <c r="K4" s="12"/>
      <c r="L4" s="12"/>
      <c r="M4" s="12"/>
      <c r="N4" s="50"/>
      <c r="O4" s="12"/>
      <c r="P4" s="12"/>
      <c r="Q4" s="12"/>
      <c r="R4" s="12"/>
      <c r="S4" s="12"/>
      <c r="T4" s="12"/>
      <c r="U4" s="12"/>
      <c r="V4" s="12"/>
      <c r="W4" s="12"/>
      <c r="X4" s="12"/>
      <c r="Y4" s="12"/>
      <c r="Z4" s="12"/>
    </row>
    <row r="5" spans="1:26" ht="15.75" customHeight="1">
      <c r="A5" s="12" t="s">
        <v>3</v>
      </c>
      <c r="B5" s="45">
        <v>39</v>
      </c>
      <c r="C5" s="30">
        <f>'category-mapping'!O8*calculation!B$25</f>
        <v>118365.10662296072</v>
      </c>
      <c r="D5" s="28">
        <f t="shared" si="0"/>
        <v>55.481067304305064</v>
      </c>
      <c r="E5" s="12"/>
      <c r="F5" s="12" t="s">
        <v>3</v>
      </c>
      <c r="G5" s="28">
        <f>'category-mapping'!N8*calculation!B$26/calculation!B$24</f>
        <v>66.852419400405594</v>
      </c>
      <c r="H5" s="12"/>
      <c r="I5" s="12"/>
      <c r="J5" s="51"/>
      <c r="K5" s="51"/>
      <c r="L5" s="51"/>
      <c r="M5" s="51"/>
      <c r="N5" s="51"/>
      <c r="O5" s="51"/>
      <c r="P5" s="51"/>
      <c r="Q5" s="12"/>
      <c r="R5" s="12"/>
      <c r="S5" s="12"/>
      <c r="T5" s="12"/>
      <c r="U5" s="12"/>
      <c r="V5" s="12"/>
      <c r="W5" s="12"/>
      <c r="X5" s="12"/>
      <c r="Y5" s="12"/>
      <c r="Z5" s="12"/>
    </row>
    <row r="6" spans="1:26" ht="15.75" customHeight="1">
      <c r="A6" s="12" t="s">
        <v>4</v>
      </c>
      <c r="B6" s="45">
        <v>78</v>
      </c>
      <c r="C6" s="30">
        <f>'category-mapping'!O9*calculation!B$25</f>
        <v>339387.22093532252</v>
      </c>
      <c r="D6" s="28">
        <f t="shared" si="0"/>
        <v>159.08037245227371</v>
      </c>
      <c r="E6" s="12"/>
      <c r="F6" s="12" t="s">
        <v>4</v>
      </c>
      <c r="G6" s="28">
        <f>'category-mapping'!N9*calculation!B$26/calculation!B$24</f>
        <v>402.78641876072561</v>
      </c>
      <c r="H6" s="12"/>
      <c r="I6" s="12"/>
      <c r="J6" s="51"/>
      <c r="K6" s="51"/>
      <c r="L6" s="51"/>
      <c r="M6" s="51"/>
      <c r="N6" s="51"/>
      <c r="O6" s="51"/>
      <c r="P6" s="51"/>
      <c r="Q6" s="12"/>
      <c r="R6" s="12"/>
      <c r="S6" s="12"/>
      <c r="T6" s="12"/>
      <c r="U6" s="12"/>
      <c r="V6" s="12"/>
      <c r="W6" s="12"/>
      <c r="X6" s="12"/>
      <c r="Y6" s="12"/>
      <c r="Z6" s="12"/>
    </row>
    <row r="7" spans="1:26" ht="15.75" customHeight="1">
      <c r="A7" s="12" t="s">
        <v>5</v>
      </c>
      <c r="B7" s="45">
        <v>126</v>
      </c>
      <c r="C7" s="30">
        <f>'category-mapping'!O10*calculation!B$25</f>
        <v>92886.3821338907</v>
      </c>
      <c r="D7" s="28">
        <f t="shared" si="0"/>
        <v>43.538469789407635</v>
      </c>
      <c r="E7" s="12"/>
      <c r="F7" s="12" t="s">
        <v>5</v>
      </c>
      <c r="G7" s="28">
        <f>'category-mapping'!N10*calculation!B$26/calculation!B$24</f>
        <v>72.685190424790349</v>
      </c>
      <c r="H7" s="12"/>
      <c r="I7" s="12"/>
      <c r="J7" s="51"/>
      <c r="K7" s="51"/>
      <c r="L7" s="51"/>
      <c r="M7" s="51"/>
      <c r="N7" s="51"/>
      <c r="O7" s="51"/>
      <c r="P7" s="51"/>
      <c r="Q7" s="12"/>
      <c r="R7" s="12"/>
      <c r="S7" s="12"/>
      <c r="T7" s="12"/>
      <c r="U7" s="12"/>
      <c r="V7" s="12"/>
      <c r="W7" s="12"/>
      <c r="X7" s="12"/>
      <c r="Y7" s="12"/>
      <c r="Z7" s="12"/>
    </row>
    <row r="8" spans="1:26" ht="15.75" customHeight="1">
      <c r="A8" s="12" t="s">
        <v>6</v>
      </c>
      <c r="B8" s="45">
        <v>153</v>
      </c>
      <c r="C8" s="30">
        <f>'category-mapping'!O11*calculation!B$25</f>
        <v>899182.40770870249</v>
      </c>
      <c r="D8" s="28">
        <f t="shared" si="0"/>
        <v>421.47218132321012</v>
      </c>
      <c r="E8" s="12"/>
      <c r="F8" s="12" t="s">
        <v>6</v>
      </c>
      <c r="G8" s="52">
        <f>'category-mapping'!U13*calculation!B$26/calculation!B$24</f>
        <v>770.20642556210328</v>
      </c>
      <c r="H8" s="12"/>
      <c r="I8" s="12"/>
      <c r="J8" s="12"/>
      <c r="K8" s="12"/>
      <c r="L8" s="12"/>
      <c r="M8" s="12"/>
      <c r="N8" s="12"/>
      <c r="O8" s="12"/>
      <c r="P8" s="12"/>
      <c r="Q8" s="12"/>
      <c r="R8" s="12"/>
      <c r="S8" s="12"/>
      <c r="T8" s="12"/>
      <c r="U8" s="12"/>
      <c r="V8" s="12"/>
      <c r="W8" s="12"/>
      <c r="X8" s="12"/>
      <c r="Y8" s="12"/>
      <c r="Z8" s="12"/>
    </row>
    <row r="9" spans="1:26" ht="15.75" customHeight="1">
      <c r="A9" s="12" t="s">
        <v>7</v>
      </c>
      <c r="B9" s="45">
        <v>30</v>
      </c>
      <c r="C9" s="30">
        <f>'category-mapping'!O12*calculation!B$25</f>
        <v>744604.22479938238</v>
      </c>
      <c r="D9" s="28">
        <f t="shared" si="0"/>
        <v>349.01702275111836</v>
      </c>
      <c r="E9" s="12"/>
      <c r="F9" s="12" t="s">
        <v>7</v>
      </c>
      <c r="G9" s="28">
        <f>'category-mapping'!N12*calculation!B$26/calculation!B$24</f>
        <v>202.11470723137057</v>
      </c>
      <c r="H9" s="12"/>
      <c r="I9" s="12"/>
      <c r="J9" s="12"/>
      <c r="K9" s="53"/>
      <c r="L9" s="12"/>
      <c r="M9" s="12"/>
      <c r="N9" s="12"/>
      <c r="O9" s="12"/>
      <c r="P9" s="12"/>
      <c r="Q9" s="12"/>
      <c r="R9" s="12"/>
      <c r="S9" s="12"/>
      <c r="T9" s="12"/>
      <c r="U9" s="12"/>
      <c r="V9" s="12"/>
      <c r="W9" s="12"/>
      <c r="X9" s="12"/>
      <c r="Y9" s="12"/>
      <c r="Z9" s="12"/>
    </row>
    <row r="10" spans="1:26" ht="15.75" customHeight="1">
      <c r="A10" s="12" t="s">
        <v>8</v>
      </c>
      <c r="B10" s="45">
        <v>62</v>
      </c>
      <c r="C10" s="30">
        <f>'category-mapping'!O13*calculation!B$25</f>
        <v>294991.39618703438</v>
      </c>
      <c r="D10" s="28">
        <f t="shared" si="0"/>
        <v>138.27079595490329</v>
      </c>
      <c r="E10" s="12"/>
      <c r="F10" s="12" t="s">
        <v>8</v>
      </c>
      <c r="G10" s="28">
        <f>'category-mapping'!N13*calculation!B$26/calculation!B$24</f>
        <v>118.1172947778764</v>
      </c>
      <c r="H10" s="12"/>
      <c r="I10" s="12"/>
      <c r="J10" s="12"/>
      <c r="K10" s="12"/>
      <c r="L10" s="12"/>
      <c r="M10" s="12"/>
      <c r="N10" s="12"/>
      <c r="O10" s="12"/>
      <c r="P10" s="12"/>
      <c r="Q10" s="12"/>
      <c r="R10" s="12"/>
      <c r="S10" s="12"/>
      <c r="T10" s="12"/>
      <c r="U10" s="12"/>
      <c r="V10" s="12"/>
      <c r="W10" s="12"/>
      <c r="X10" s="12"/>
      <c r="Y10" s="12"/>
      <c r="Z10" s="12"/>
    </row>
    <row r="11" spans="1:26" ht="15.75" customHeight="1">
      <c r="A11" s="12" t="s">
        <v>9</v>
      </c>
      <c r="B11" s="45">
        <v>19</v>
      </c>
      <c r="C11" s="30">
        <f>'category-mapping'!O14*calculation!B$25</f>
        <v>285326.81286069681</v>
      </c>
      <c r="D11" s="28">
        <f t="shared" si="0"/>
        <v>133.74073288737605</v>
      </c>
      <c r="E11" s="12"/>
      <c r="F11" s="12" t="s">
        <v>9</v>
      </c>
      <c r="G11" s="28">
        <f>'category-mapping'!N14*calculation!B$26/calculation!B$24</f>
        <v>58.995508058837501</v>
      </c>
      <c r="H11" s="12"/>
      <c r="I11" s="12"/>
      <c r="J11" s="12"/>
      <c r="K11" s="12"/>
      <c r="L11" s="12"/>
      <c r="M11" s="12"/>
      <c r="N11" s="12"/>
      <c r="O11" s="12"/>
      <c r="P11" s="12"/>
      <c r="Q11" s="12"/>
      <c r="R11" s="12"/>
      <c r="S11" s="12"/>
      <c r="T11" s="12"/>
      <c r="U11" s="12"/>
      <c r="V11" s="12"/>
      <c r="W11" s="12"/>
      <c r="X11" s="12"/>
      <c r="Y11" s="12"/>
      <c r="Z11" s="12"/>
    </row>
    <row r="12" spans="1:26" ht="15.75" customHeight="1">
      <c r="A12" s="12" t="s">
        <v>10</v>
      </c>
      <c r="B12" s="45">
        <v>40</v>
      </c>
      <c r="C12" s="30">
        <f>'category-mapping'!O15*calculation!B$25</f>
        <v>124149.76770305893</v>
      </c>
      <c r="D12" s="28">
        <f t="shared" si="0"/>
        <v>58.192501272255093</v>
      </c>
      <c r="E12" s="12"/>
      <c r="F12" s="12" t="s">
        <v>10</v>
      </c>
      <c r="G12" s="28">
        <f>'category-mapping'!N15*calculation!B$26/calculation!B$24</f>
        <v>54.299345035239483</v>
      </c>
      <c r="H12" s="12"/>
      <c r="I12" s="12"/>
      <c r="J12" s="12"/>
      <c r="K12" s="12"/>
      <c r="L12" s="12"/>
      <c r="M12" s="12"/>
      <c r="N12" s="12"/>
      <c r="O12" s="12"/>
      <c r="P12" s="12"/>
      <c r="Q12" s="12"/>
      <c r="R12" s="12"/>
      <c r="S12" s="12"/>
      <c r="T12" s="12"/>
      <c r="U12" s="12"/>
      <c r="V12" s="12"/>
      <c r="W12" s="12"/>
      <c r="X12" s="12"/>
      <c r="Y12" s="12"/>
      <c r="Z12" s="12"/>
    </row>
    <row r="13" spans="1:26" ht="15.75" customHeight="1">
      <c r="A13" s="12" t="s">
        <v>11</v>
      </c>
      <c r="B13" s="45">
        <v>284</v>
      </c>
      <c r="C13" s="30">
        <f>'category-mapping'!O16*calculation!B$25</f>
        <v>213941.14802895271</v>
      </c>
      <c r="D13" s="28">
        <f t="shared" si="0"/>
        <v>100.2802563323346</v>
      </c>
      <c r="E13" s="12"/>
      <c r="F13" s="12" t="s">
        <v>11</v>
      </c>
      <c r="G13" s="28">
        <f>'category-mapping'!N16*calculation!B$26/calculation!B$24</f>
        <v>55.659102090918374</v>
      </c>
      <c r="H13" s="12"/>
      <c r="I13" s="12"/>
      <c r="J13" s="12"/>
      <c r="K13" s="12"/>
      <c r="L13" s="12"/>
      <c r="M13" s="12"/>
      <c r="N13" s="50"/>
      <c r="O13" s="12"/>
      <c r="P13" s="12"/>
      <c r="Q13" s="12"/>
      <c r="R13" s="12"/>
      <c r="S13" s="12"/>
      <c r="T13" s="12"/>
      <c r="U13" s="12"/>
      <c r="V13" s="12"/>
      <c r="W13" s="12"/>
      <c r="X13" s="12"/>
      <c r="Y13" s="12"/>
      <c r="Z13" s="12"/>
    </row>
    <row r="14" spans="1:26" ht="15.75" customHeight="1">
      <c r="A14" s="12" t="s">
        <v>12</v>
      </c>
      <c r="B14" s="45">
        <v>291</v>
      </c>
      <c r="C14" s="30">
        <f>'category-mapping'!O17*calculation!B$25</f>
        <v>54265.941606598099</v>
      </c>
      <c r="D14" s="28">
        <f t="shared" si="0"/>
        <v>25.435978934210066</v>
      </c>
      <c r="E14" s="12"/>
      <c r="F14" s="12" t="s">
        <v>12</v>
      </c>
      <c r="G14" s="28">
        <f>'category-mapping'!N17*calculation!B$26/calculation!B$24</f>
        <v>4.8755653453741186</v>
      </c>
      <c r="H14" s="12"/>
      <c r="I14" s="12"/>
      <c r="J14" s="12"/>
      <c r="K14" s="12"/>
      <c r="L14" s="12"/>
      <c r="M14" s="12"/>
      <c r="N14" s="50"/>
      <c r="O14" s="12"/>
      <c r="P14" s="12"/>
      <c r="Q14" s="12"/>
      <c r="R14" s="12"/>
      <c r="S14" s="12"/>
      <c r="T14" s="12"/>
      <c r="U14" s="12"/>
      <c r="V14" s="12"/>
      <c r="W14" s="12"/>
      <c r="X14" s="12"/>
      <c r="Y14" s="12"/>
      <c r="Z14" s="12"/>
    </row>
    <row r="15" spans="1:26" ht="15.75" customHeight="1">
      <c r="A15" s="12" t="s">
        <v>13</v>
      </c>
      <c r="B15" s="45">
        <v>450</v>
      </c>
      <c r="C15" s="30">
        <f>'category-mapping'!O18*calculation!B$25</f>
        <v>799661.98449337413</v>
      </c>
      <c r="D15" s="28">
        <f t="shared" si="0"/>
        <v>374.82414917847763</v>
      </c>
      <c r="E15" s="12"/>
      <c r="F15" s="12" t="s">
        <v>13</v>
      </c>
      <c r="G15" s="28">
        <f>'category-mapping'!N18*calculation!B$26/calculation!B$24</f>
        <v>46.998385569395985</v>
      </c>
      <c r="H15" s="12"/>
      <c r="I15" s="12"/>
      <c r="J15" s="12"/>
      <c r="K15" s="12"/>
      <c r="L15" s="12"/>
      <c r="M15" s="12"/>
      <c r="N15" s="50"/>
      <c r="O15" s="12"/>
      <c r="P15" s="12"/>
      <c r="Q15" s="12"/>
      <c r="R15" s="12"/>
      <c r="S15" s="12"/>
      <c r="T15" s="12"/>
      <c r="U15" s="12"/>
      <c r="V15" s="12"/>
      <c r="W15" s="12"/>
      <c r="X15" s="12"/>
      <c r="Y15" s="12"/>
      <c r="Z15" s="12"/>
    </row>
    <row r="16" spans="1:26" ht="15.75" customHeight="1">
      <c r="A16" s="12" t="s">
        <v>14</v>
      </c>
      <c r="B16" s="54">
        <v>120</v>
      </c>
      <c r="C16" s="30">
        <f>'category-mapping'!O19*calculation!B$25</f>
        <v>182028.79547757335</v>
      </c>
      <c r="D16" s="36">
        <f t="shared" si="0"/>
        <v>85.32203570248609</v>
      </c>
      <c r="E16" s="12"/>
      <c r="F16" s="12" t="s">
        <v>14</v>
      </c>
      <c r="G16" s="36">
        <f>'category-mapping'!N19*calculation!B$26/calculation!B$24</f>
        <v>22.393812775802218</v>
      </c>
      <c r="H16" s="12"/>
      <c r="I16" s="12"/>
      <c r="J16" s="12"/>
      <c r="K16" s="12"/>
      <c r="L16" s="12"/>
      <c r="M16" s="12"/>
      <c r="N16" s="12"/>
      <c r="O16" s="12"/>
      <c r="P16" s="12"/>
      <c r="Q16" s="12"/>
      <c r="R16" s="12"/>
      <c r="S16" s="12"/>
      <c r="T16" s="12"/>
      <c r="U16" s="12"/>
      <c r="V16" s="12"/>
      <c r="W16" s="12"/>
      <c r="X16" s="12"/>
      <c r="Y16" s="12"/>
      <c r="Z16" s="12"/>
    </row>
    <row r="17" spans="1:26" ht="15.75" customHeight="1">
      <c r="A17" s="12"/>
      <c r="B17" s="55" t="s">
        <v>766</v>
      </c>
      <c r="C17" s="56">
        <f>SUM(C4:C16)</f>
        <v>5992414.1556435982</v>
      </c>
      <c r="D17" s="12"/>
      <c r="E17" s="12"/>
      <c r="F17" s="12"/>
      <c r="G17" s="12"/>
      <c r="H17" s="12"/>
      <c r="I17" s="12"/>
      <c r="J17" s="12"/>
      <c r="K17" s="12"/>
      <c r="L17" s="12"/>
      <c r="M17" s="12"/>
      <c r="N17" s="12"/>
      <c r="O17" s="12"/>
      <c r="P17" s="12"/>
      <c r="Q17" s="12"/>
      <c r="R17" s="12"/>
      <c r="S17" s="12"/>
      <c r="T17" s="12"/>
      <c r="U17" s="12"/>
      <c r="V17" s="12"/>
      <c r="W17" s="12"/>
      <c r="X17" s="12"/>
      <c r="Y17" s="12"/>
      <c r="Z17" s="12"/>
    </row>
    <row r="18" spans="1:26" ht="15.7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5.75" customHeight="1">
      <c r="A19" s="12"/>
      <c r="B19" s="45"/>
      <c r="C19" s="57"/>
      <c r="D19" s="12"/>
      <c r="E19" s="12"/>
      <c r="F19" s="12"/>
      <c r="G19" s="12"/>
      <c r="H19" s="12"/>
      <c r="I19" s="12"/>
      <c r="J19" s="12"/>
      <c r="K19" s="12"/>
      <c r="L19" s="12"/>
      <c r="M19" s="12"/>
      <c r="N19" s="12"/>
      <c r="O19" s="12"/>
      <c r="P19" s="12"/>
      <c r="Q19" s="12"/>
      <c r="R19" s="12"/>
      <c r="S19" s="12"/>
      <c r="T19" s="12"/>
      <c r="U19" s="12"/>
      <c r="V19" s="12"/>
      <c r="W19" s="12"/>
      <c r="X19" s="12"/>
      <c r="Y19" s="12"/>
      <c r="Z19" s="12"/>
    </row>
    <row r="20" spans="1:26" ht="15.75" customHeight="1">
      <c r="A20" s="58" t="s">
        <v>767</v>
      </c>
      <c r="B20" s="17">
        <v>2367</v>
      </c>
      <c r="C20" s="57" t="s">
        <v>768</v>
      </c>
      <c r="D20" s="12"/>
      <c r="E20" s="12"/>
      <c r="F20" s="12"/>
      <c r="G20" s="12"/>
      <c r="H20" s="12"/>
      <c r="I20" s="12"/>
      <c r="J20" s="12"/>
      <c r="K20" s="12"/>
      <c r="L20" s="12"/>
      <c r="M20" s="12"/>
      <c r="N20" s="12"/>
      <c r="O20" s="12"/>
      <c r="P20" s="12"/>
      <c r="Q20" s="12"/>
      <c r="R20" s="12"/>
      <c r="S20" s="12"/>
      <c r="T20" s="12"/>
      <c r="U20" s="12"/>
      <c r="V20" s="12"/>
      <c r="W20" s="12"/>
      <c r="X20" s="12"/>
      <c r="Y20" s="12"/>
      <c r="Z20" s="12"/>
    </row>
    <row r="21" spans="1:26" ht="15.75" customHeight="1">
      <c r="A21" s="59" t="s">
        <v>769</v>
      </c>
      <c r="B21" s="12">
        <v>3647.81</v>
      </c>
      <c r="C21" s="45" t="s">
        <v>770</v>
      </c>
      <c r="D21" s="12"/>
      <c r="E21" s="12"/>
      <c r="F21" s="12"/>
      <c r="G21" s="12"/>
      <c r="H21" s="12"/>
      <c r="I21" s="12"/>
      <c r="J21" s="12"/>
      <c r="K21" s="12"/>
      <c r="L21" s="12"/>
      <c r="M21" s="12"/>
      <c r="N21" s="12"/>
      <c r="O21" s="12"/>
      <c r="P21" s="12"/>
      <c r="Q21" s="12"/>
      <c r="R21" s="12"/>
      <c r="S21" s="12"/>
      <c r="T21" s="12"/>
      <c r="U21" s="12"/>
      <c r="V21" s="12"/>
      <c r="W21" s="12"/>
      <c r="X21" s="12"/>
      <c r="Y21" s="12"/>
      <c r="Z21" s="12"/>
    </row>
    <row r="22" spans="1:26" ht="15.75" customHeight="1">
      <c r="A22" s="59" t="s">
        <v>771</v>
      </c>
      <c r="B22" s="60">
        <v>0.23</v>
      </c>
      <c r="C22" s="45" t="s">
        <v>772</v>
      </c>
      <c r="D22" s="12"/>
      <c r="E22" s="12"/>
      <c r="F22" s="12"/>
      <c r="G22" s="12"/>
      <c r="H22" s="12"/>
      <c r="I22" s="12"/>
      <c r="J22" s="12"/>
      <c r="K22" s="12"/>
      <c r="L22" s="12"/>
      <c r="M22" s="12"/>
      <c r="N22" s="12"/>
      <c r="O22" s="12"/>
      <c r="P22" s="12"/>
      <c r="Q22" s="12"/>
      <c r="R22" s="12"/>
      <c r="S22" s="12"/>
      <c r="T22" s="12"/>
      <c r="U22" s="12"/>
      <c r="V22" s="12"/>
      <c r="W22" s="12"/>
      <c r="X22" s="12"/>
      <c r="Y22" s="12"/>
      <c r="Z22" s="12"/>
    </row>
    <row r="23" spans="1:26" ht="15.75" customHeight="1">
      <c r="A23" s="58" t="s">
        <v>773</v>
      </c>
      <c r="B23" s="17">
        <f>B21*0.77</f>
        <v>2808.8137000000002</v>
      </c>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5.75" customHeight="1">
      <c r="A24" s="58" t="s">
        <v>774</v>
      </c>
      <c r="B24" s="12">
        <f>C17/B23</f>
        <v>2133.4324008899548</v>
      </c>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6.5" customHeight="1">
      <c r="A25" s="61" t="s">
        <v>775</v>
      </c>
      <c r="B25" s="12">
        <v>0.23899999999999999</v>
      </c>
      <c r="C25" s="45" t="s">
        <v>776</v>
      </c>
      <c r="D25" s="12"/>
      <c r="E25" s="12"/>
      <c r="F25" s="12"/>
      <c r="G25" s="12"/>
      <c r="H25" s="12"/>
      <c r="I25" s="12"/>
      <c r="J25" s="12"/>
      <c r="K25" s="12"/>
      <c r="L25" s="12"/>
      <c r="M25" s="12"/>
      <c r="N25" s="12"/>
      <c r="O25" s="12"/>
      <c r="P25" s="12"/>
      <c r="Q25" s="12"/>
      <c r="R25" s="50"/>
      <c r="S25" s="12"/>
      <c r="T25" s="12"/>
      <c r="U25" s="12"/>
      <c r="V25" s="12"/>
      <c r="W25" s="12"/>
      <c r="X25" s="12"/>
      <c r="Y25" s="12"/>
      <c r="Z25" s="12"/>
    </row>
    <row r="26" spans="1:26" ht="16.5" customHeight="1">
      <c r="A26" s="61" t="s">
        <v>777</v>
      </c>
      <c r="B26" s="12">
        <v>1000</v>
      </c>
      <c r="C26" s="12"/>
      <c r="D26" s="12"/>
      <c r="E26" s="12"/>
      <c r="F26" s="12"/>
      <c r="G26" s="12"/>
      <c r="H26" s="12"/>
      <c r="I26" s="12"/>
      <c r="J26" s="12"/>
      <c r="K26" s="12"/>
      <c r="L26" s="12"/>
      <c r="M26" s="12"/>
      <c r="N26" s="12"/>
      <c r="O26" s="12"/>
      <c r="P26" s="12"/>
      <c r="Q26" s="12"/>
      <c r="R26" s="50"/>
      <c r="S26" s="12"/>
      <c r="T26" s="12"/>
      <c r="U26" s="12"/>
      <c r="V26" s="12"/>
      <c r="W26" s="12"/>
      <c r="X26" s="12"/>
      <c r="Y26" s="12"/>
      <c r="Z26" s="12"/>
    </row>
    <row r="27" spans="1:26" ht="15.75" customHeight="1">
      <c r="A27" s="12"/>
      <c r="B27" s="12"/>
      <c r="C27" s="12"/>
      <c r="D27" s="12"/>
      <c r="E27" s="12"/>
      <c r="F27" s="12"/>
      <c r="G27" s="12"/>
      <c r="H27" s="12"/>
      <c r="I27" s="12"/>
      <c r="J27" s="12"/>
      <c r="K27" s="12"/>
      <c r="L27" s="12"/>
      <c r="M27" s="50"/>
      <c r="N27" s="12"/>
      <c r="O27" s="12"/>
      <c r="P27" s="12"/>
      <c r="Q27" s="12"/>
      <c r="R27" s="12"/>
      <c r="S27" s="12"/>
      <c r="T27" s="12"/>
      <c r="U27" s="12"/>
      <c r="V27" s="12"/>
      <c r="W27" s="12"/>
      <c r="X27" s="12"/>
      <c r="Y27" s="12"/>
      <c r="Z27" s="12"/>
    </row>
    <row r="28" spans="1:26" ht="15.75" customHeight="1">
      <c r="A28" s="61" t="s">
        <v>778</v>
      </c>
      <c r="B28" s="12"/>
      <c r="C28" s="12"/>
      <c r="D28" s="12"/>
      <c r="E28" s="12"/>
      <c r="F28" s="12"/>
      <c r="G28" s="12"/>
      <c r="H28" s="12"/>
      <c r="I28" s="12"/>
      <c r="J28" s="12"/>
      <c r="K28" s="12"/>
      <c r="L28" s="12"/>
      <c r="M28" s="50"/>
      <c r="N28" s="12"/>
      <c r="O28" s="12"/>
      <c r="P28" s="12"/>
      <c r="Q28" s="12"/>
      <c r="R28" s="12"/>
      <c r="S28" s="12"/>
      <c r="T28" s="12"/>
      <c r="U28" s="12"/>
      <c r="V28" s="12"/>
      <c r="W28" s="12"/>
      <c r="X28" s="12"/>
      <c r="Y28" s="12"/>
      <c r="Z28" s="12"/>
    </row>
    <row r="29" spans="1:26" ht="15.75" customHeight="1">
      <c r="A29" s="45" t="s">
        <v>779</v>
      </c>
      <c r="B29" s="12"/>
      <c r="C29" s="12"/>
      <c r="D29" s="12"/>
      <c r="E29" s="12"/>
      <c r="F29" s="12"/>
      <c r="G29" s="12"/>
      <c r="H29" s="12"/>
      <c r="I29" s="12"/>
      <c r="J29" s="12"/>
      <c r="K29" s="12"/>
      <c r="L29" s="12"/>
      <c r="M29" s="50"/>
      <c r="N29" s="12"/>
      <c r="O29" s="12"/>
      <c r="P29" s="12"/>
      <c r="Q29" s="12"/>
      <c r="R29" s="12"/>
      <c r="S29" s="12"/>
      <c r="T29" s="12"/>
      <c r="U29" s="12"/>
      <c r="V29" s="12"/>
      <c r="W29" s="12"/>
      <c r="X29" s="12"/>
      <c r="Y29" s="12"/>
      <c r="Z29" s="12"/>
    </row>
    <row r="30" spans="1:26" ht="15.75" customHeight="1"/>
    <row r="31" spans="1:26" ht="15.75" customHeight="1"/>
    <row r="32" spans="1:26" ht="15.75" customHeight="1">
      <c r="A32" s="12"/>
      <c r="B32" s="12"/>
      <c r="C32" s="12"/>
      <c r="D32" s="12"/>
      <c r="E32" s="17"/>
      <c r="F32" s="12"/>
      <c r="G32" s="12"/>
      <c r="H32" s="12"/>
      <c r="I32" s="17"/>
    </row>
    <row r="33" spans="1:26" ht="15.75" customHeight="1">
      <c r="A33" s="62" t="s">
        <v>780</v>
      </c>
      <c r="B33" s="83" t="s">
        <v>781</v>
      </c>
      <c r="C33" s="84"/>
      <c r="D33" s="85"/>
      <c r="E33" s="63"/>
      <c r="F33" s="86" t="s">
        <v>782</v>
      </c>
      <c r="G33" s="87"/>
      <c r="H33" s="88" t="s">
        <v>783</v>
      </c>
      <c r="I33" s="87"/>
      <c r="K33" s="89" t="s">
        <v>784</v>
      </c>
      <c r="L33" s="90"/>
    </row>
    <row r="34" spans="1:26" ht="15.75" customHeight="1">
      <c r="A34" s="64" t="s">
        <v>657</v>
      </c>
      <c r="B34" s="65" t="s">
        <v>785</v>
      </c>
      <c r="C34" s="65" t="s">
        <v>786</v>
      </c>
      <c r="D34" s="65" t="s">
        <v>787</v>
      </c>
      <c r="E34" s="66" t="s">
        <v>788</v>
      </c>
      <c r="F34" s="67" t="s">
        <v>789</v>
      </c>
      <c r="G34" s="68" t="s">
        <v>790</v>
      </c>
      <c r="H34" s="69" t="s">
        <v>789</v>
      </c>
      <c r="I34" s="68" t="s">
        <v>790</v>
      </c>
      <c r="J34" s="50"/>
      <c r="K34" s="70" t="s">
        <v>0</v>
      </c>
      <c r="L34" s="71" t="s">
        <v>1</v>
      </c>
      <c r="M34" s="50"/>
      <c r="N34" s="50"/>
      <c r="O34" s="50"/>
      <c r="P34" s="50"/>
      <c r="Q34" s="50"/>
      <c r="R34" s="50"/>
      <c r="S34" s="50"/>
      <c r="T34" s="50"/>
      <c r="U34" s="50"/>
      <c r="V34" s="50"/>
      <c r="W34" s="50"/>
      <c r="X34" s="50"/>
      <c r="Y34" s="50"/>
      <c r="Z34" s="50"/>
    </row>
    <row r="35" spans="1:26" ht="15.75" customHeight="1">
      <c r="A35" s="12" t="s">
        <v>2</v>
      </c>
      <c r="B35" s="72">
        <f>B4/3.49569</f>
        <v>193.09492546535876</v>
      </c>
      <c r="C35" s="73">
        <v>0</v>
      </c>
      <c r="D35" s="74">
        <f>B4/3.49569</f>
        <v>193.09492546535876</v>
      </c>
      <c r="E35" s="28">
        <f t="shared" ref="E35:E47" si="1">G4</f>
        <v>248.73210642891226</v>
      </c>
      <c r="F35" s="30"/>
      <c r="G35" s="42"/>
      <c r="H35" s="75">
        <f t="shared" ref="H35:H47" si="2">E35-D35</f>
        <v>55.637180963553504</v>
      </c>
      <c r="I35" s="42">
        <f t="shared" ref="I35:I47" si="3">H35/D35</f>
        <v>0.28813383277405091</v>
      </c>
      <c r="K35" s="3" t="s">
        <v>2</v>
      </c>
      <c r="L35" s="76">
        <f t="shared" ref="L35:L36" si="4">IF(I35&gt;=0,I35,"")</f>
        <v>0.28813383277405091</v>
      </c>
    </row>
    <row r="36" spans="1:26" ht="15.75" customHeight="1">
      <c r="A36" s="12" t="s">
        <v>3</v>
      </c>
      <c r="B36" s="45">
        <v>50</v>
      </c>
      <c r="C36" s="73">
        <v>0</v>
      </c>
      <c r="D36" s="73">
        <v>100</v>
      </c>
      <c r="E36" s="28">
        <f t="shared" si="1"/>
        <v>66.852419400405594</v>
      </c>
      <c r="F36" s="30"/>
      <c r="G36" s="42"/>
      <c r="H36" s="75">
        <f t="shared" si="2"/>
        <v>-33.147580599594406</v>
      </c>
      <c r="I36" s="42">
        <f t="shared" si="3"/>
        <v>-0.33147580599594406</v>
      </c>
      <c r="K36" s="3" t="s">
        <v>3</v>
      </c>
      <c r="L36" s="76" t="str">
        <f t="shared" si="4"/>
        <v/>
      </c>
    </row>
    <row r="37" spans="1:26" ht="15.75" customHeight="1">
      <c r="A37" s="12" t="s">
        <v>4</v>
      </c>
      <c r="B37" s="45">
        <v>300</v>
      </c>
      <c r="C37" s="73">
        <v>200</v>
      </c>
      <c r="D37" s="73">
        <v>600</v>
      </c>
      <c r="E37" s="28">
        <f t="shared" si="1"/>
        <v>402.78641876072561</v>
      </c>
      <c r="F37" s="30">
        <f t="shared" ref="F37:F38" si="5">E37-C37</f>
        <v>202.78641876072561</v>
      </c>
      <c r="G37" s="42">
        <f t="shared" ref="G37:G38" si="6">F37/C37</f>
        <v>1.013932093803628</v>
      </c>
      <c r="H37" s="75">
        <f t="shared" si="2"/>
        <v>-197.21358123927439</v>
      </c>
      <c r="I37" s="42">
        <f t="shared" si="3"/>
        <v>-0.32868930206545732</v>
      </c>
      <c r="K37" s="3" t="s">
        <v>4</v>
      </c>
      <c r="L37" s="76" t="str">
        <f t="shared" ref="L37:L38" si="7">IF(G37&lt;0,G37,IF(I37&gt;=0,I37,""))</f>
        <v/>
      </c>
    </row>
    <row r="38" spans="1:26" ht="15.75" customHeight="1">
      <c r="A38" s="12" t="s">
        <v>5</v>
      </c>
      <c r="B38" s="45">
        <v>200</v>
      </c>
      <c r="C38" s="73">
        <v>100</v>
      </c>
      <c r="D38" s="73">
        <v>300</v>
      </c>
      <c r="E38" s="28">
        <f t="shared" si="1"/>
        <v>72.685190424790349</v>
      </c>
      <c r="F38" s="30">
        <f t="shared" si="5"/>
        <v>-27.314809575209651</v>
      </c>
      <c r="G38" s="42">
        <f t="shared" si="6"/>
        <v>-0.27314809575209653</v>
      </c>
      <c r="H38" s="75">
        <f t="shared" si="2"/>
        <v>-227.31480957520967</v>
      </c>
      <c r="I38" s="42">
        <f t="shared" si="3"/>
        <v>-0.75771603191736558</v>
      </c>
      <c r="K38" s="3" t="s">
        <v>5</v>
      </c>
      <c r="L38" s="76">
        <f t="shared" si="7"/>
        <v>-0.27314809575209653</v>
      </c>
    </row>
    <row r="39" spans="1:26" ht="15.75" customHeight="1">
      <c r="A39" s="12" t="s">
        <v>6</v>
      </c>
      <c r="B39" s="45">
        <v>250</v>
      </c>
      <c r="C39" s="73">
        <v>0</v>
      </c>
      <c r="D39" s="73">
        <v>500</v>
      </c>
      <c r="E39" s="28">
        <f t="shared" si="1"/>
        <v>770.20642556210328</v>
      </c>
      <c r="F39" s="30"/>
      <c r="G39" s="42"/>
      <c r="H39" s="75">
        <f t="shared" si="2"/>
        <v>270.20642556210328</v>
      </c>
      <c r="I39" s="42">
        <f t="shared" si="3"/>
        <v>0.54041285112420656</v>
      </c>
      <c r="J39" s="12"/>
      <c r="K39" s="3" t="s">
        <v>6</v>
      </c>
      <c r="L39" s="76">
        <f t="shared" ref="L39:L47" si="8">IF(I39&gt;=0,I39,"")</f>
        <v>0.54041285112420656</v>
      </c>
      <c r="M39" s="12"/>
      <c r="N39" s="12"/>
      <c r="O39" s="12"/>
      <c r="P39" s="12"/>
      <c r="Q39" s="12"/>
      <c r="R39" s="12"/>
      <c r="S39" s="12"/>
      <c r="T39" s="12"/>
      <c r="U39" s="12"/>
      <c r="V39" s="12"/>
      <c r="W39" s="12"/>
      <c r="X39" s="12"/>
      <c r="Y39" s="12"/>
      <c r="Z39" s="12"/>
    </row>
    <row r="40" spans="1:26" ht="15.75" customHeight="1">
      <c r="A40" s="12" t="s">
        <v>7</v>
      </c>
      <c r="B40" s="45">
        <v>14</v>
      </c>
      <c r="C40" s="73">
        <v>0</v>
      </c>
      <c r="D40" s="73">
        <v>28</v>
      </c>
      <c r="E40" s="28">
        <f t="shared" si="1"/>
        <v>202.11470723137057</v>
      </c>
      <c r="F40" s="30"/>
      <c r="G40" s="42"/>
      <c r="H40" s="75">
        <f t="shared" si="2"/>
        <v>174.11470723137057</v>
      </c>
      <c r="I40" s="42">
        <f t="shared" si="3"/>
        <v>6.2183824011203779</v>
      </c>
      <c r="K40" s="3" t="s">
        <v>7</v>
      </c>
      <c r="L40" s="76">
        <f t="shared" si="8"/>
        <v>6.2183824011203779</v>
      </c>
    </row>
    <row r="41" spans="1:26" ht="15.75" customHeight="1">
      <c r="A41" s="12" t="s">
        <v>8</v>
      </c>
      <c r="B41" s="45">
        <v>29</v>
      </c>
      <c r="C41" s="73">
        <v>0</v>
      </c>
      <c r="D41" s="73">
        <v>58</v>
      </c>
      <c r="E41" s="28">
        <f t="shared" si="1"/>
        <v>118.1172947778764</v>
      </c>
      <c r="F41" s="30"/>
      <c r="G41" s="42"/>
      <c r="H41" s="75">
        <f t="shared" si="2"/>
        <v>60.117294777876396</v>
      </c>
      <c r="I41" s="42">
        <f t="shared" si="3"/>
        <v>1.0365050823771793</v>
      </c>
      <c r="K41" s="3" t="s">
        <v>8</v>
      </c>
      <c r="L41" s="76">
        <f t="shared" si="8"/>
        <v>1.0365050823771793</v>
      </c>
    </row>
    <row r="42" spans="1:26" ht="15.75" customHeight="1">
      <c r="A42" s="12" t="s">
        <v>9</v>
      </c>
      <c r="B42" s="45">
        <v>13</v>
      </c>
      <c r="C42" s="73">
        <v>0</v>
      </c>
      <c r="D42" s="73">
        <v>25</v>
      </c>
      <c r="E42" s="28">
        <f t="shared" si="1"/>
        <v>58.995508058837501</v>
      </c>
      <c r="F42" s="30"/>
      <c r="G42" s="42"/>
      <c r="H42" s="75">
        <f t="shared" si="2"/>
        <v>33.995508058837501</v>
      </c>
      <c r="I42" s="42">
        <f t="shared" si="3"/>
        <v>1.3598203223535001</v>
      </c>
      <c r="K42" s="3" t="s">
        <v>9</v>
      </c>
      <c r="L42" s="76">
        <f t="shared" si="8"/>
        <v>1.3598203223535001</v>
      </c>
    </row>
    <row r="43" spans="1:26" ht="15.75" customHeight="1">
      <c r="A43" s="12" t="s">
        <v>10</v>
      </c>
      <c r="B43" s="45">
        <v>28</v>
      </c>
      <c r="C43" s="73">
        <v>0</v>
      </c>
      <c r="D43" s="73">
        <v>100</v>
      </c>
      <c r="E43" s="28">
        <f t="shared" si="1"/>
        <v>54.299345035239483</v>
      </c>
      <c r="F43" s="30"/>
      <c r="G43" s="42"/>
      <c r="H43" s="75">
        <f t="shared" si="2"/>
        <v>-45.700654964760517</v>
      </c>
      <c r="I43" s="42">
        <f t="shared" si="3"/>
        <v>-0.45700654964760518</v>
      </c>
      <c r="K43" s="3" t="s">
        <v>10</v>
      </c>
      <c r="L43" s="76" t="str">
        <f t="shared" si="8"/>
        <v/>
      </c>
    </row>
    <row r="44" spans="1:26" ht="15.75" customHeight="1">
      <c r="A44" s="12" t="s">
        <v>11</v>
      </c>
      <c r="B44" s="45">
        <v>75</v>
      </c>
      <c r="C44" s="73">
        <v>0</v>
      </c>
      <c r="D44" s="73">
        <v>100</v>
      </c>
      <c r="E44" s="28">
        <f t="shared" si="1"/>
        <v>55.659102090918374</v>
      </c>
      <c r="F44" s="30"/>
      <c r="G44" s="42"/>
      <c r="H44" s="75">
        <f t="shared" si="2"/>
        <v>-44.340897909081626</v>
      </c>
      <c r="I44" s="42">
        <f t="shared" si="3"/>
        <v>-0.44340897909081628</v>
      </c>
      <c r="K44" s="3" t="s">
        <v>11</v>
      </c>
      <c r="L44" s="76" t="str">
        <f t="shared" si="8"/>
        <v/>
      </c>
    </row>
    <row r="45" spans="1:26" ht="15.75" customHeight="1">
      <c r="A45" s="12" t="s">
        <v>12</v>
      </c>
      <c r="B45" s="45">
        <v>50</v>
      </c>
      <c r="C45" s="73">
        <v>0</v>
      </c>
      <c r="D45" s="73">
        <v>75</v>
      </c>
      <c r="E45" s="28">
        <f t="shared" si="1"/>
        <v>4.8755653453741186</v>
      </c>
      <c r="F45" s="30"/>
      <c r="G45" s="42"/>
      <c r="H45" s="75">
        <f t="shared" si="2"/>
        <v>-70.124434654625887</v>
      </c>
      <c r="I45" s="42">
        <f t="shared" si="3"/>
        <v>-0.93499246206167852</v>
      </c>
      <c r="K45" s="3" t="s">
        <v>12</v>
      </c>
      <c r="L45" s="76" t="str">
        <f t="shared" si="8"/>
        <v/>
      </c>
    </row>
    <row r="46" spans="1:26" ht="15.75" customHeight="1">
      <c r="A46" s="12" t="s">
        <v>13</v>
      </c>
      <c r="B46" s="45">
        <v>50</v>
      </c>
      <c r="C46" s="73">
        <v>0</v>
      </c>
      <c r="D46" s="73">
        <v>80</v>
      </c>
      <c r="E46" s="28">
        <f t="shared" si="1"/>
        <v>46.998385569395985</v>
      </c>
      <c r="F46" s="30"/>
      <c r="G46" s="42"/>
      <c r="H46" s="75">
        <f t="shared" si="2"/>
        <v>-33.001614430604015</v>
      </c>
      <c r="I46" s="42">
        <f t="shared" si="3"/>
        <v>-0.41252018038255017</v>
      </c>
      <c r="K46" s="3" t="s">
        <v>13</v>
      </c>
      <c r="L46" s="76" t="str">
        <f t="shared" si="8"/>
        <v/>
      </c>
    </row>
    <row r="47" spans="1:26" ht="15.75" customHeight="1">
      <c r="A47" s="12" t="s">
        <v>14</v>
      </c>
      <c r="B47" s="45">
        <v>31</v>
      </c>
      <c r="C47" s="73">
        <v>0</v>
      </c>
      <c r="D47" s="73">
        <v>31</v>
      </c>
      <c r="E47" s="36">
        <f t="shared" si="1"/>
        <v>22.393812775802218</v>
      </c>
      <c r="F47" s="39"/>
      <c r="G47" s="44"/>
      <c r="H47" s="77">
        <f t="shared" si="2"/>
        <v>-8.6061872241977824</v>
      </c>
      <c r="I47" s="44">
        <f t="shared" si="3"/>
        <v>-0.27761894271605747</v>
      </c>
      <c r="K47" s="6" t="s">
        <v>14</v>
      </c>
      <c r="L47" s="78" t="str">
        <f t="shared" si="8"/>
        <v/>
      </c>
    </row>
    <row r="48" spans="1:26" ht="15.75" customHeight="1">
      <c r="J48" s="17"/>
      <c r="K48" s="61" t="s">
        <v>791</v>
      </c>
      <c r="L48" s="79"/>
    </row>
    <row r="49" spans="1:5" ht="15.75" customHeight="1"/>
    <row r="50" spans="1:5" ht="15.75" customHeight="1"/>
    <row r="51" spans="1:5" ht="15.75" customHeight="1"/>
    <row r="52" spans="1:5" ht="15.75" customHeight="1"/>
    <row r="53" spans="1:5" ht="15.75" customHeight="1"/>
    <row r="54" spans="1:5" ht="15.75" customHeight="1"/>
    <row r="55" spans="1:5" ht="15.75" customHeight="1"/>
    <row r="56" spans="1:5" ht="15.75" customHeight="1"/>
    <row r="57" spans="1:5" ht="15.75" customHeight="1">
      <c r="A57" s="12"/>
      <c r="B57" s="80"/>
      <c r="C57" s="12"/>
      <c r="D57" s="12"/>
      <c r="E57" s="81"/>
    </row>
    <row r="58" spans="1:5" ht="15.75" customHeight="1">
      <c r="A58" s="12"/>
      <c r="B58" s="12"/>
      <c r="C58" s="73"/>
      <c r="D58" s="73"/>
      <c r="E58" s="30"/>
    </row>
    <row r="59" spans="1:5" ht="15.75" customHeight="1">
      <c r="A59" s="15"/>
      <c r="B59" s="12"/>
      <c r="C59" s="73"/>
      <c r="D59" s="73"/>
      <c r="E59" s="30"/>
    </row>
    <row r="60" spans="1:5" ht="15.75" customHeight="1">
      <c r="A60" s="12"/>
      <c r="B60" s="12"/>
      <c r="C60" s="73"/>
      <c r="D60" s="73"/>
      <c r="E60" s="30"/>
    </row>
    <row r="61" spans="1:5" ht="15.75" customHeight="1">
      <c r="A61" s="15"/>
      <c r="B61" s="12"/>
      <c r="C61" s="82"/>
      <c r="D61" s="82"/>
      <c r="E61" s="30"/>
    </row>
    <row r="62" spans="1:5" ht="15.75" customHeight="1">
      <c r="A62" s="15"/>
      <c r="B62" s="12"/>
      <c r="C62" s="73"/>
      <c r="D62" s="73"/>
      <c r="E62" s="30"/>
    </row>
    <row r="63" spans="1:5" ht="15.75" customHeight="1">
      <c r="A63" s="15"/>
      <c r="B63" s="12"/>
      <c r="C63" s="73"/>
      <c r="D63" s="73"/>
      <c r="E63" s="30"/>
    </row>
    <row r="64" spans="1:5" ht="15.75" customHeight="1">
      <c r="A64" s="15"/>
      <c r="B64" s="12"/>
      <c r="C64" s="73"/>
      <c r="D64" s="73"/>
      <c r="E64" s="30"/>
    </row>
    <row r="65" spans="1:5" ht="15.75" customHeight="1">
      <c r="A65" s="12"/>
      <c r="B65" s="12"/>
      <c r="C65" s="73"/>
      <c r="D65" s="73"/>
      <c r="E65" s="30"/>
    </row>
    <row r="66" spans="1:5" ht="15.75" customHeight="1">
      <c r="A66" s="12"/>
      <c r="B66" s="12"/>
      <c r="C66" s="73"/>
      <c r="D66" s="73"/>
      <c r="E66" s="30"/>
    </row>
    <row r="67" spans="1:5" ht="15.75" customHeight="1">
      <c r="A67" s="12"/>
      <c r="B67" s="12"/>
      <c r="C67" s="73"/>
      <c r="D67" s="73"/>
      <c r="E67" s="30"/>
    </row>
    <row r="68" spans="1:5" ht="15.75" customHeight="1">
      <c r="A68" s="12"/>
      <c r="B68" s="12"/>
      <c r="C68" s="73"/>
      <c r="D68" s="73"/>
      <c r="E68" s="30"/>
    </row>
    <row r="69" spans="1:5" ht="15.75" customHeight="1">
      <c r="A69" s="15"/>
      <c r="B69" s="12"/>
      <c r="C69" s="73"/>
      <c r="D69" s="73"/>
      <c r="E69" s="30"/>
    </row>
    <row r="70" spans="1:5" ht="15.75" customHeight="1">
      <c r="A70" s="12"/>
      <c r="B70" s="12"/>
      <c r="C70" s="73"/>
      <c r="D70" s="73"/>
      <c r="E70" s="30"/>
    </row>
    <row r="71" spans="1:5" ht="15.75" customHeight="1"/>
    <row r="72" spans="1:5" ht="15.75" customHeight="1"/>
    <row r="73" spans="1:5" ht="15.75" customHeight="1"/>
    <row r="74" spans="1:5" ht="15.75" customHeight="1"/>
    <row r="75" spans="1:5" ht="15.75" customHeight="1"/>
    <row r="76" spans="1:5" ht="15.75" customHeight="1"/>
    <row r="77" spans="1:5" ht="15.75" customHeight="1"/>
    <row r="78" spans="1:5" ht="15.75" customHeight="1"/>
    <row r="79" spans="1:5" ht="15.75" customHeight="1"/>
    <row r="80" spans="1: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3:D33"/>
    <mergeCell ref="F33:G33"/>
    <mergeCell ref="H33:I33"/>
    <mergeCell ref="K33:L33"/>
  </mergeCells>
  <conditionalFormatting sqref="F37:G38">
    <cfRule type="cellIs" dxfId="0" priority="1" operator="lessThan">
      <formula>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results_2023-05</vt:lpstr>
      <vt:lpstr>supply-data_2023-05</vt:lpstr>
      <vt:lpstr>category-mapping</vt:lpstr>
      <vt:lpstr>calculation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Manuel Klarmann</cp:lastModifiedBy>
  <dcterms:created xsi:type="dcterms:W3CDTF">2023-06-12T14:09:36Z</dcterms:created>
  <dcterms:modified xsi:type="dcterms:W3CDTF">2023-10-17T11:02:59Z</dcterms:modified>
</cp:coreProperties>
</file>