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workspace\pdata\pechelec\data\"/>
    </mc:Choice>
  </mc:AlternateContent>
  <xr:revisionPtr revIDLastSave="0" documentId="8_{90DE1A48-41BF-43D7-82C3-5F112C3E227E}" xr6:coauthVersionLast="47" xr6:coauthVersionMax="47" xr10:uidLastSave="{00000000-0000-0000-0000-000000000000}"/>
  <bookViews>
    <workbookView xWindow="-103" yWindow="-103" windowWidth="33120" windowHeight="18120" tabRatio="872" activeTab="8" xr2:uid="{00000000-000D-0000-FFFF-FFFF00000000}"/>
  </bookViews>
  <sheets>
    <sheet name="repeuplement_cogepomi_bre" sheetId="51" r:id="rId1"/>
    <sheet name="Tableaubilan" sheetId="33" r:id="rId2"/>
    <sheet name="graphmens" sheetId="37" r:id="rId3"/>
    <sheet name="données mensuelles" sheetId="1" r:id="rId4"/>
    <sheet name="captures annuelles(old)" sheetId="3" r:id="rId5"/>
    <sheet name="Graph1 SAGE" sheetId="39" r:id="rId6"/>
    <sheet name="Graph pêche" sheetId="36" r:id="rId7"/>
    <sheet name="feuille base" sheetId="35" r:id="rId8"/>
    <sheet name="bilan_gestion" sheetId="40" r:id="rId9"/>
    <sheet name="Marq_passe estu" sheetId="46" r:id="rId10"/>
    <sheet name="Civ_devenir_eff pds" sheetId="50" r:id="rId11"/>
    <sheet name="Civ_pêches IAV" sheetId="44" r:id="rId12"/>
    <sheet name="Civ_pêches IAV_eff pds" sheetId="48" r:id="rId13"/>
    <sheet name="Civ_pêches IAV_pds eff" sheetId="45" r:id="rId14"/>
    <sheet name="extract pêches iav" sheetId="47" r:id="rId15"/>
    <sheet name="Civ_éclusages 2007" sheetId="49" r:id="rId16"/>
    <sheet name="exports ciem" sheetId="34" r:id="rId17"/>
    <sheet name="Feuil1" sheetId="41" r:id="rId18"/>
    <sheet name="Feuil2" sheetId="42" r:id="rId19"/>
  </sheets>
  <externalReferences>
    <externalReference r:id="rId20"/>
    <externalReference r:id="rId21"/>
    <externalReference r:id="rId22"/>
  </externalReferences>
  <definedNames>
    <definedName name="_xlnm._FilterDatabase" localSheetId="14" hidden="1">'extract pêches iav'!$A$1:$K$1364</definedName>
    <definedName name="_xlnm.Database">#REF!</definedName>
    <definedName name="Fj" localSheetId="10">[1]graph!$H$2</definedName>
    <definedName name="Fj">[2]graph!$H$2</definedName>
    <definedName name="Zj" localSheetId="10">[1]graph!$F$2</definedName>
    <definedName name="Zj">[2]graph!$F$2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21" i="40" l="1"/>
  <c r="B16" i="51"/>
  <c r="B15" i="51"/>
  <c r="C14" i="51"/>
  <c r="C13" i="51"/>
  <c r="D13" i="51" s="1"/>
  <c r="C12" i="51"/>
  <c r="D12" i="51" s="1"/>
  <c r="C11" i="51"/>
  <c r="D11" i="51" s="1"/>
  <c r="D10" i="51"/>
  <c r="D9" i="51"/>
  <c r="D8" i="51"/>
  <c r="C7" i="51"/>
  <c r="C15" i="51" s="1"/>
  <c r="D6" i="51"/>
  <c r="D5" i="51"/>
  <c r="D4" i="51"/>
  <c r="AG28" i="40"/>
  <c r="AG29" i="40"/>
  <c r="AG30" i="40"/>
  <c r="AG5" i="40"/>
  <c r="AG6" i="40"/>
  <c r="AG7" i="40"/>
  <c r="AG8" i="40"/>
  <c r="AG9" i="40"/>
  <c r="AG10" i="40"/>
  <c r="AG11" i="40"/>
  <c r="AG12" i="40"/>
  <c r="AG13" i="40"/>
  <c r="AG14" i="40"/>
  <c r="AG15" i="40"/>
  <c r="AG16" i="40"/>
  <c r="AG17" i="40"/>
  <c r="AG18" i="40"/>
  <c r="AG19" i="40"/>
  <c r="AG20" i="40"/>
  <c r="AG21" i="40"/>
  <c r="AG22" i="40"/>
  <c r="AG23" i="40"/>
  <c r="AG24" i="40"/>
  <c r="AG25" i="40"/>
  <c r="AG26" i="40"/>
  <c r="AG27" i="40"/>
  <c r="AG4" i="40"/>
  <c r="AN18" i="40"/>
  <c r="AN28" i="40"/>
  <c r="B28" i="40"/>
  <c r="B25" i="40"/>
  <c r="AN25" i="40" s="1"/>
  <c r="B26" i="40"/>
  <c r="B27" i="40"/>
  <c r="AN26" i="40"/>
  <c r="AN27" i="40"/>
  <c r="D7" i="51" l="1"/>
  <c r="AO29" i="40"/>
  <c r="AM29" i="40"/>
  <c r="AN29" i="40"/>
  <c r="B29" i="40"/>
  <c r="AI29" i="40"/>
  <c r="AH29" i="40"/>
  <c r="AJ29" i="40"/>
  <c r="G27" i="40" l="1"/>
  <c r="F27" i="40"/>
  <c r="AB5" i="50"/>
  <c r="AB6" i="50"/>
  <c r="AB7" i="50"/>
  <c r="AB8" i="50"/>
  <c r="AB9" i="50"/>
  <c r="AB10" i="50"/>
  <c r="AB11" i="50"/>
  <c r="AB12" i="50"/>
  <c r="AB13" i="50"/>
  <c r="AB14" i="50"/>
  <c r="AB15" i="50"/>
  <c r="AB16" i="50"/>
  <c r="AB17" i="50"/>
  <c r="AB18" i="50"/>
  <c r="AB19" i="50"/>
  <c r="AB20" i="50"/>
  <c r="AB21" i="50"/>
  <c r="AB22" i="50"/>
  <c r="AB23" i="50"/>
  <c r="AB24" i="50"/>
  <c r="AB25" i="50"/>
  <c r="AB26" i="50"/>
  <c r="AB27" i="50"/>
  <c r="AB28" i="50"/>
  <c r="AB29" i="50"/>
  <c r="AB30" i="50"/>
  <c r="AB31" i="50"/>
  <c r="AB32" i="50"/>
  <c r="AB33" i="50"/>
  <c r="AB34" i="50"/>
  <c r="AB35" i="50"/>
  <c r="AB36" i="50"/>
  <c r="AD36" i="50" s="1"/>
  <c r="AB37" i="50"/>
  <c r="AB38" i="50"/>
  <c r="AB39" i="50"/>
  <c r="AB40" i="50"/>
  <c r="AB41" i="50"/>
  <c r="AB42" i="50"/>
  <c r="AB43" i="50"/>
  <c r="AB44" i="50"/>
  <c r="AB45" i="50"/>
  <c r="AB46" i="50"/>
  <c r="AB47" i="50"/>
  <c r="AB48" i="50"/>
  <c r="AB49" i="50"/>
  <c r="AB50" i="50"/>
  <c r="AB51" i="50"/>
  <c r="AB52" i="50"/>
  <c r="AB53" i="50"/>
  <c r="AB54" i="50"/>
  <c r="AB55" i="50"/>
  <c r="AB56" i="50"/>
  <c r="AB57" i="50"/>
  <c r="AB58" i="50"/>
  <c r="AB59" i="50"/>
  <c r="AB60" i="50"/>
  <c r="AB61" i="50"/>
  <c r="AB62" i="50"/>
  <c r="AB63" i="50"/>
  <c r="AB64" i="50"/>
  <c r="AB65" i="50"/>
  <c r="AB66" i="50"/>
  <c r="AB67" i="50"/>
  <c r="AB68" i="50"/>
  <c r="AB69" i="50"/>
  <c r="AB70" i="50"/>
  <c r="AB71" i="50"/>
  <c r="AB72" i="50"/>
  <c r="AB73" i="50"/>
  <c r="AB74" i="50"/>
  <c r="AB75" i="50"/>
  <c r="AB76" i="50"/>
  <c r="AB77" i="50"/>
  <c r="AB78" i="50"/>
  <c r="AB79" i="50"/>
  <c r="AB80" i="50"/>
  <c r="AB81" i="50"/>
  <c r="AB82" i="50"/>
  <c r="AB83" i="50"/>
  <c r="AB84" i="50"/>
  <c r="AB85" i="50"/>
  <c r="AB86" i="50"/>
  <c r="AB87" i="50"/>
  <c r="AB88" i="50"/>
  <c r="AB89" i="50"/>
  <c r="AB90" i="50"/>
  <c r="AB91" i="50"/>
  <c r="AB92" i="50"/>
  <c r="AD92" i="50" s="1"/>
  <c r="AB93" i="50"/>
  <c r="AB94" i="50"/>
  <c r="AB95" i="50"/>
  <c r="AB96" i="50"/>
  <c r="AB97" i="50"/>
  <c r="AB98" i="50"/>
  <c r="AB99" i="50"/>
  <c r="AB100" i="50"/>
  <c r="AB101" i="50"/>
  <c r="AB102" i="50"/>
  <c r="AB103" i="50"/>
  <c r="AB104" i="50"/>
  <c r="AB105" i="50"/>
  <c r="AB106" i="50"/>
  <c r="AB107" i="50"/>
  <c r="AB108" i="50"/>
  <c r="AB109" i="50"/>
  <c r="AB110" i="50"/>
  <c r="AB111" i="50"/>
  <c r="AB112" i="50"/>
  <c r="AB113" i="50"/>
  <c r="AB114" i="50"/>
  <c r="AB115" i="50"/>
  <c r="AB116" i="50"/>
  <c r="AB117" i="50"/>
  <c r="AB118" i="50"/>
  <c r="AB119" i="50"/>
  <c r="AB120" i="50"/>
  <c r="AB121" i="50"/>
  <c r="AB122" i="50"/>
  <c r="AB123" i="50"/>
  <c r="AB124" i="50"/>
  <c r="AB125" i="50"/>
  <c r="AB126" i="50"/>
  <c r="AB127" i="50"/>
  <c r="AB128" i="50"/>
  <c r="AB129" i="50"/>
  <c r="AB130" i="50"/>
  <c r="AB131" i="50"/>
  <c r="AB132" i="50"/>
  <c r="AB133" i="50"/>
  <c r="AB134" i="50"/>
  <c r="AB135" i="50"/>
  <c r="AB136" i="50"/>
  <c r="AB137" i="50"/>
  <c r="AB138" i="50"/>
  <c r="AB139" i="50"/>
  <c r="AB140" i="50"/>
  <c r="AB141" i="50"/>
  <c r="AB142" i="50"/>
  <c r="AB143" i="50"/>
  <c r="AB144" i="50"/>
  <c r="AB145" i="50"/>
  <c r="AB146" i="50"/>
  <c r="AB147" i="50"/>
  <c r="AB148" i="50"/>
  <c r="AB149" i="50"/>
  <c r="AB150" i="50"/>
  <c r="AB151" i="50"/>
  <c r="AB152" i="50"/>
  <c r="AB153" i="50"/>
  <c r="AB154" i="50"/>
  <c r="AB155" i="50"/>
  <c r="AB156" i="50"/>
  <c r="AB157" i="50"/>
  <c r="AB158" i="50"/>
  <c r="AB159" i="50"/>
  <c r="AB160" i="50"/>
  <c r="AB161" i="50"/>
  <c r="AB162" i="50"/>
  <c r="AB163" i="50"/>
  <c r="AB164" i="50"/>
  <c r="AB165" i="50"/>
  <c r="AB166" i="50"/>
  <c r="AB167" i="50"/>
  <c r="AB168" i="50"/>
  <c r="AB169" i="50"/>
  <c r="AB170" i="50"/>
  <c r="AB171" i="50"/>
  <c r="AB172" i="50"/>
  <c r="AB173" i="50"/>
  <c r="AB174" i="50"/>
  <c r="AB175" i="50"/>
  <c r="AB176" i="50"/>
  <c r="AB177" i="50"/>
  <c r="AB178" i="50"/>
  <c r="AB179" i="50"/>
  <c r="AB180" i="50"/>
  <c r="AB181" i="50"/>
  <c r="AB182" i="50"/>
  <c r="AB183" i="50"/>
  <c r="AB184" i="50"/>
  <c r="AB185" i="50"/>
  <c r="AB186" i="50"/>
  <c r="AB187" i="50"/>
  <c r="AB188" i="50"/>
  <c r="AB189" i="50"/>
  <c r="AB190" i="50"/>
  <c r="AB191" i="50"/>
  <c r="AB192" i="50"/>
  <c r="AB193" i="50"/>
  <c r="AB194" i="50"/>
  <c r="AB195" i="50"/>
  <c r="AB196" i="50"/>
  <c r="AB197" i="50"/>
  <c r="AB198" i="50"/>
  <c r="AB199" i="50"/>
  <c r="AB200" i="50"/>
  <c r="AB201" i="50"/>
  <c r="AB202" i="50"/>
  <c r="AB203" i="50"/>
  <c r="AB204" i="50"/>
  <c r="AB205" i="50"/>
  <c r="AB206" i="50"/>
  <c r="AB207" i="50"/>
  <c r="AB208" i="50"/>
  <c r="AB209" i="50"/>
  <c r="AB210" i="50"/>
  <c r="AB211" i="50"/>
  <c r="AB212" i="50"/>
  <c r="AB213" i="50"/>
  <c r="AB214" i="50"/>
  <c r="AB215" i="50"/>
  <c r="AB216" i="50"/>
  <c r="AB217" i="50"/>
  <c r="AB218" i="50"/>
  <c r="AB219" i="50"/>
  <c r="AB220" i="50"/>
  <c r="AD220" i="50" s="1"/>
  <c r="AB221" i="50"/>
  <c r="AD221" i="50" s="1"/>
  <c r="AG221" i="50" s="1"/>
  <c r="AB222" i="50"/>
  <c r="AB223" i="50"/>
  <c r="AB224" i="50"/>
  <c r="AD224" i="50" s="1"/>
  <c r="AB225" i="50"/>
  <c r="AB226" i="50"/>
  <c r="AB227" i="50"/>
  <c r="AB228" i="50"/>
  <c r="AD228" i="50" s="1"/>
  <c r="AB229" i="50"/>
  <c r="AD229" i="50" s="1"/>
  <c r="AB230" i="50"/>
  <c r="AB231" i="50"/>
  <c r="AB232" i="50"/>
  <c r="AD232" i="50" s="1"/>
  <c r="AB233" i="50"/>
  <c r="AB234" i="50"/>
  <c r="AB235" i="50"/>
  <c r="AB236" i="50"/>
  <c r="AD236" i="50" s="1"/>
  <c r="AB237" i="50"/>
  <c r="AD237" i="50" s="1"/>
  <c r="AG237" i="50" s="1"/>
  <c r="AB238" i="50"/>
  <c r="AB239" i="50"/>
  <c r="AB240" i="50"/>
  <c r="AD240" i="50" s="1"/>
  <c r="AB241" i="50"/>
  <c r="AB242" i="50"/>
  <c r="AB243" i="50"/>
  <c r="AB244" i="50"/>
  <c r="AD244" i="50" s="1"/>
  <c r="AB245" i="50"/>
  <c r="AD245" i="50" s="1"/>
  <c r="AB246" i="50"/>
  <c r="AB247" i="50"/>
  <c r="AB248" i="50"/>
  <c r="AD248" i="50" s="1"/>
  <c r="AB249" i="50"/>
  <c r="AD249" i="50" s="1"/>
  <c r="AB250" i="50"/>
  <c r="AB251" i="50"/>
  <c r="AB252" i="50"/>
  <c r="AD252" i="50" s="1"/>
  <c r="AB253" i="50"/>
  <c r="AB254" i="50"/>
  <c r="AB255" i="50"/>
  <c r="AB256" i="50"/>
  <c r="AD256" i="50" s="1"/>
  <c r="AB257" i="50"/>
  <c r="AD257" i="50" s="1"/>
  <c r="AG257" i="50" s="1"/>
  <c r="AB258" i="50"/>
  <c r="AB259" i="50"/>
  <c r="AB260" i="50"/>
  <c r="AD260" i="50" s="1"/>
  <c r="AB261" i="50"/>
  <c r="AD261" i="50" s="1"/>
  <c r="AB262" i="50"/>
  <c r="AB263" i="50"/>
  <c r="AB264" i="50"/>
  <c r="AD264" i="50" s="1"/>
  <c r="AB265" i="50"/>
  <c r="AB266" i="50"/>
  <c r="AB267" i="50"/>
  <c r="AB268" i="50"/>
  <c r="AD268" i="50" s="1"/>
  <c r="AB269" i="50"/>
  <c r="AD269" i="50" s="1"/>
  <c r="AG269" i="50" s="1"/>
  <c r="AB270" i="50"/>
  <c r="AB271" i="50"/>
  <c r="AB272" i="50"/>
  <c r="AD272" i="50" s="1"/>
  <c r="AB273" i="50"/>
  <c r="AB274" i="50"/>
  <c r="AB275" i="50"/>
  <c r="AB276" i="50"/>
  <c r="AD276" i="50" s="1"/>
  <c r="AB277" i="50"/>
  <c r="AD277" i="50" s="1"/>
  <c r="AB278" i="50"/>
  <c r="AB279" i="50"/>
  <c r="AB280" i="50"/>
  <c r="AD280" i="50" s="1"/>
  <c r="AB281" i="50"/>
  <c r="AD281" i="50" s="1"/>
  <c r="AB282" i="50"/>
  <c r="AB283" i="50"/>
  <c r="AB284" i="50"/>
  <c r="AD284" i="50" s="1"/>
  <c r="AB285" i="50"/>
  <c r="AB286" i="50"/>
  <c r="AB287" i="50"/>
  <c r="AB288" i="50"/>
  <c r="AD288" i="50" s="1"/>
  <c r="AB289" i="50"/>
  <c r="AD289" i="50" s="1"/>
  <c r="AG289" i="50" s="1"/>
  <c r="AB290" i="50"/>
  <c r="AB291" i="50"/>
  <c r="AB292" i="50"/>
  <c r="AD292" i="50" s="1"/>
  <c r="AB293" i="50"/>
  <c r="AD293" i="50" s="1"/>
  <c r="AB294" i="50"/>
  <c r="AB295" i="50"/>
  <c r="AB296" i="50"/>
  <c r="AD296" i="50" s="1"/>
  <c r="AB297" i="50"/>
  <c r="AB298" i="50"/>
  <c r="AB299" i="50"/>
  <c r="AB300" i="50"/>
  <c r="AD300" i="50" s="1"/>
  <c r="AB301" i="50"/>
  <c r="AD301" i="50" s="1"/>
  <c r="AG301" i="50" s="1"/>
  <c r="AB302" i="50"/>
  <c r="AB303" i="50"/>
  <c r="AB304" i="50"/>
  <c r="AD304" i="50" s="1"/>
  <c r="AB305" i="50"/>
  <c r="AB306" i="50"/>
  <c r="AB307" i="50"/>
  <c r="AB308" i="50"/>
  <c r="AD308" i="50" s="1"/>
  <c r="AB309" i="50"/>
  <c r="AD309" i="50" s="1"/>
  <c r="AB310" i="50"/>
  <c r="AB311" i="50"/>
  <c r="AB312" i="50"/>
  <c r="AD312" i="50" s="1"/>
  <c r="AB313" i="50"/>
  <c r="AD313" i="50" s="1"/>
  <c r="AG313" i="50" s="1"/>
  <c r="AB314" i="50"/>
  <c r="AB315" i="50"/>
  <c r="AB316" i="50"/>
  <c r="AD316" i="50" s="1"/>
  <c r="AB317" i="50"/>
  <c r="AD317" i="50" s="1"/>
  <c r="AG317" i="50" s="1"/>
  <c r="AB318" i="50"/>
  <c r="AB319" i="50"/>
  <c r="AB320" i="50"/>
  <c r="AD320" i="50" s="1"/>
  <c r="AB321" i="50"/>
  <c r="AD321" i="50" s="1"/>
  <c r="AB322" i="50"/>
  <c r="AB323" i="50"/>
  <c r="AB324" i="50"/>
  <c r="AD324" i="50" s="1"/>
  <c r="AB325" i="50"/>
  <c r="AD325" i="50" s="1"/>
  <c r="AB326" i="50"/>
  <c r="AB327" i="50"/>
  <c r="AB328" i="50"/>
  <c r="AD328" i="50" s="1"/>
  <c r="AB329" i="50"/>
  <c r="AB330" i="50"/>
  <c r="AB331" i="50"/>
  <c r="AB332" i="50"/>
  <c r="AD332" i="50" s="1"/>
  <c r="AB333" i="50"/>
  <c r="AD333" i="50" s="1"/>
  <c r="AB334" i="50"/>
  <c r="AB335" i="50"/>
  <c r="AB336" i="50"/>
  <c r="AD336" i="50" s="1"/>
  <c r="AB337" i="50"/>
  <c r="AD337" i="50" s="1"/>
  <c r="AG337" i="50" s="1"/>
  <c r="AB338" i="50"/>
  <c r="AB339" i="50"/>
  <c r="AB340" i="50"/>
  <c r="AD340" i="50" s="1"/>
  <c r="AB341" i="50"/>
  <c r="AD341" i="50" s="1"/>
  <c r="AB342" i="50"/>
  <c r="AB343" i="50"/>
  <c r="AB344" i="50"/>
  <c r="AD344" i="50" s="1"/>
  <c r="AB345" i="50"/>
  <c r="AD345" i="50" s="1"/>
  <c r="AB346" i="50"/>
  <c r="AB347" i="50"/>
  <c r="AB348" i="50"/>
  <c r="AD348" i="50" s="1"/>
  <c r="AB349" i="50"/>
  <c r="AB350" i="50"/>
  <c r="AB351" i="50"/>
  <c r="AB352" i="50"/>
  <c r="AD352" i="50" s="1"/>
  <c r="AB353" i="50"/>
  <c r="AD353" i="50" s="1"/>
  <c r="AG353" i="50" s="1"/>
  <c r="AB354" i="50"/>
  <c r="AB355" i="50"/>
  <c r="AB356" i="50"/>
  <c r="AD356" i="50" s="1"/>
  <c r="AB357" i="50"/>
  <c r="AD357" i="50" s="1"/>
  <c r="AB358" i="50"/>
  <c r="AB359" i="50"/>
  <c r="AB360" i="50"/>
  <c r="AD360" i="50" s="1"/>
  <c r="AB361" i="50"/>
  <c r="AD361" i="50" s="1"/>
  <c r="AB362" i="50"/>
  <c r="AB363" i="50"/>
  <c r="AB364" i="50"/>
  <c r="AD364" i="50" s="1"/>
  <c r="AB365" i="50"/>
  <c r="AB366" i="50"/>
  <c r="AB367" i="50"/>
  <c r="AB368" i="50"/>
  <c r="AD368" i="50" s="1"/>
  <c r="AB4" i="50"/>
  <c r="AA5" i="50"/>
  <c r="AA6" i="50"/>
  <c r="AA7" i="50"/>
  <c r="AA8" i="50"/>
  <c r="AA9" i="50"/>
  <c r="AA10" i="50"/>
  <c r="AA11" i="50"/>
  <c r="AA12" i="50"/>
  <c r="AA13" i="50"/>
  <c r="AA14" i="50"/>
  <c r="AA15" i="50"/>
  <c r="AA16" i="50"/>
  <c r="AA17" i="50"/>
  <c r="AA18" i="50"/>
  <c r="AA19" i="50"/>
  <c r="AA20" i="50"/>
  <c r="AA21" i="50"/>
  <c r="AA22" i="50"/>
  <c r="AA23" i="50"/>
  <c r="AA24" i="50"/>
  <c r="AA25" i="50"/>
  <c r="AA26" i="50"/>
  <c r="AA27" i="50"/>
  <c r="AA28" i="50"/>
  <c r="AA29" i="50"/>
  <c r="AA30" i="50"/>
  <c r="AA31" i="50"/>
  <c r="AA32" i="50"/>
  <c r="AA33" i="50"/>
  <c r="AA34" i="50"/>
  <c r="AA35" i="50"/>
  <c r="AA36" i="50"/>
  <c r="AA37" i="50"/>
  <c r="AA38" i="50"/>
  <c r="AA39" i="50"/>
  <c r="AA40" i="50"/>
  <c r="AA41" i="50"/>
  <c r="AA42" i="50"/>
  <c r="AA43" i="50"/>
  <c r="AA44" i="50"/>
  <c r="AA45" i="50"/>
  <c r="AA46" i="50"/>
  <c r="AA47" i="50"/>
  <c r="AA48" i="50"/>
  <c r="AA49" i="50"/>
  <c r="AA50" i="50"/>
  <c r="AA51" i="50"/>
  <c r="AA52" i="50"/>
  <c r="AC52" i="50" s="1"/>
  <c r="AA53" i="50"/>
  <c r="AA54" i="50"/>
  <c r="AA55" i="50"/>
  <c r="AA56" i="50"/>
  <c r="AC56" i="50" s="1"/>
  <c r="AA57" i="50"/>
  <c r="AA58" i="50"/>
  <c r="AA59" i="50"/>
  <c r="AA60" i="50"/>
  <c r="AC60" i="50" s="1"/>
  <c r="AA61" i="50"/>
  <c r="AA62" i="50"/>
  <c r="AA63" i="50"/>
  <c r="AA64" i="50"/>
  <c r="AA65" i="50"/>
  <c r="AA66" i="50"/>
  <c r="AA67" i="50"/>
  <c r="AA68" i="50"/>
  <c r="AA69" i="50"/>
  <c r="AA70" i="50"/>
  <c r="AA71" i="50"/>
  <c r="AA72" i="50"/>
  <c r="AA73" i="50"/>
  <c r="AA74" i="50"/>
  <c r="AA75" i="50"/>
  <c r="AA76" i="50"/>
  <c r="AA77" i="50"/>
  <c r="AA78" i="50"/>
  <c r="AA79" i="50"/>
  <c r="AA80" i="50"/>
  <c r="AA81" i="50"/>
  <c r="AA82" i="50"/>
  <c r="AA83" i="50"/>
  <c r="AA84" i="50"/>
  <c r="AA85" i="50"/>
  <c r="AA86" i="50"/>
  <c r="AA87" i="50"/>
  <c r="AA88" i="50"/>
  <c r="AA89" i="50"/>
  <c r="AA90" i="50"/>
  <c r="AA91" i="50"/>
  <c r="AA92" i="50"/>
  <c r="AA93" i="50"/>
  <c r="AA94" i="50"/>
  <c r="AA95" i="50"/>
  <c r="AA96" i="50"/>
  <c r="AA97" i="50"/>
  <c r="AA98" i="50"/>
  <c r="AA99" i="50"/>
  <c r="AA100" i="50"/>
  <c r="AA101" i="50"/>
  <c r="AA102" i="50"/>
  <c r="AA103" i="50"/>
  <c r="AA104" i="50"/>
  <c r="AA105" i="50"/>
  <c r="AA106" i="50"/>
  <c r="AA107" i="50"/>
  <c r="AA108" i="50"/>
  <c r="AC108" i="50" s="1"/>
  <c r="AA109" i="50"/>
  <c r="AA110" i="50"/>
  <c r="AA111" i="50"/>
  <c r="AA112" i="50"/>
  <c r="AC112" i="50" s="1"/>
  <c r="AA113" i="50"/>
  <c r="AA114" i="50"/>
  <c r="AA115" i="50"/>
  <c r="AA116" i="50"/>
  <c r="AA117" i="50"/>
  <c r="AA118" i="50"/>
  <c r="AA119" i="50"/>
  <c r="AA120" i="50"/>
  <c r="AA121" i="50"/>
  <c r="AA122" i="50"/>
  <c r="AA123" i="50"/>
  <c r="AA124" i="50"/>
  <c r="AA125" i="50"/>
  <c r="AA126" i="50"/>
  <c r="AA127" i="50"/>
  <c r="AA128" i="50"/>
  <c r="AA129" i="50"/>
  <c r="AA130" i="50"/>
  <c r="AA131" i="50"/>
  <c r="AA132" i="50"/>
  <c r="AA133" i="50"/>
  <c r="AA134" i="50"/>
  <c r="AA135" i="50"/>
  <c r="AA136" i="50"/>
  <c r="AA137" i="50"/>
  <c r="AA138" i="50"/>
  <c r="AA139" i="50"/>
  <c r="AA140" i="50"/>
  <c r="AC140" i="50" s="1"/>
  <c r="AA141" i="50"/>
  <c r="AA142" i="50"/>
  <c r="AA143" i="50"/>
  <c r="AA144" i="50"/>
  <c r="AA145" i="50"/>
  <c r="AA146" i="50"/>
  <c r="AA147" i="50"/>
  <c r="AA148" i="50"/>
  <c r="AA149" i="50"/>
  <c r="AA150" i="50"/>
  <c r="AA151" i="50"/>
  <c r="AA152" i="50"/>
  <c r="AA153" i="50"/>
  <c r="AA154" i="50"/>
  <c r="AA155" i="50"/>
  <c r="AA156" i="50"/>
  <c r="AA157" i="50"/>
  <c r="AA158" i="50"/>
  <c r="AA159" i="50"/>
  <c r="AA160" i="50"/>
  <c r="AA161" i="50"/>
  <c r="AA162" i="50"/>
  <c r="AA163" i="50"/>
  <c r="AA164" i="50"/>
  <c r="AA165" i="50"/>
  <c r="AA166" i="50"/>
  <c r="AA167" i="50"/>
  <c r="AA168" i="50"/>
  <c r="AA169" i="50"/>
  <c r="AA170" i="50"/>
  <c r="AA171" i="50"/>
  <c r="AA172" i="50"/>
  <c r="AA173" i="50"/>
  <c r="AA174" i="50"/>
  <c r="AA175" i="50"/>
  <c r="AA176" i="50"/>
  <c r="AC176" i="50" s="1"/>
  <c r="AA177" i="50"/>
  <c r="AA178" i="50"/>
  <c r="AA179" i="50"/>
  <c r="AA180" i="50"/>
  <c r="AA181" i="50"/>
  <c r="AA182" i="50"/>
  <c r="AA183" i="50"/>
  <c r="AA184" i="50"/>
  <c r="AA185" i="50"/>
  <c r="AA186" i="50"/>
  <c r="AA187" i="50"/>
  <c r="AA188" i="50"/>
  <c r="AA189" i="50"/>
  <c r="AA190" i="50"/>
  <c r="AA191" i="50"/>
  <c r="AA192" i="50"/>
  <c r="AA193" i="50"/>
  <c r="AA194" i="50"/>
  <c r="AA195" i="50"/>
  <c r="AA196" i="50"/>
  <c r="AA197" i="50"/>
  <c r="AA198" i="50"/>
  <c r="AA199" i="50"/>
  <c r="AA200" i="50"/>
  <c r="AA201" i="50"/>
  <c r="AA202" i="50"/>
  <c r="AA203" i="50"/>
  <c r="AA204" i="50"/>
  <c r="AC204" i="50" s="1"/>
  <c r="AA205" i="50"/>
  <c r="AA206" i="50"/>
  <c r="AA207" i="50"/>
  <c r="AA208" i="50"/>
  <c r="AC208" i="50" s="1"/>
  <c r="AA209" i="50"/>
  <c r="AA210" i="50"/>
  <c r="AA211" i="50"/>
  <c r="AA212" i="50"/>
  <c r="AA213" i="50"/>
  <c r="AA214" i="50"/>
  <c r="AA215" i="50"/>
  <c r="AA216" i="50"/>
  <c r="AA217" i="50"/>
  <c r="AA218" i="50"/>
  <c r="AA219" i="50"/>
  <c r="AA220" i="50"/>
  <c r="AA221" i="50"/>
  <c r="AA222" i="50"/>
  <c r="AA223" i="50"/>
  <c r="AA224" i="50"/>
  <c r="AA225" i="50"/>
  <c r="AA226" i="50"/>
  <c r="AA227" i="50"/>
  <c r="AA228" i="50"/>
  <c r="AA229" i="50"/>
  <c r="AA230" i="50"/>
  <c r="AA231" i="50"/>
  <c r="AA232" i="50"/>
  <c r="AA233" i="50"/>
  <c r="AA234" i="50"/>
  <c r="AA235" i="50"/>
  <c r="AA236" i="50"/>
  <c r="AA237" i="50"/>
  <c r="AA238" i="50"/>
  <c r="AA239" i="50"/>
  <c r="AA240" i="50"/>
  <c r="AA241" i="50"/>
  <c r="AA242" i="50"/>
  <c r="AA243" i="50"/>
  <c r="AA244" i="50"/>
  <c r="AA245" i="50"/>
  <c r="AA246" i="50"/>
  <c r="AA247" i="50"/>
  <c r="AA248" i="50"/>
  <c r="AA249" i="50"/>
  <c r="AA250" i="50"/>
  <c r="AA251" i="50"/>
  <c r="AA252" i="50"/>
  <c r="AA253" i="50"/>
  <c r="AA254" i="50"/>
  <c r="AA255" i="50"/>
  <c r="AA256" i="50"/>
  <c r="AA257" i="50"/>
  <c r="AA258" i="50"/>
  <c r="AA259" i="50"/>
  <c r="AA260" i="50"/>
  <c r="AA261" i="50"/>
  <c r="AA262" i="50"/>
  <c r="AA263" i="50"/>
  <c r="AA264" i="50"/>
  <c r="AA265" i="50"/>
  <c r="AA266" i="50"/>
  <c r="AA267" i="50"/>
  <c r="AA268" i="50"/>
  <c r="AA269" i="50"/>
  <c r="AA270" i="50"/>
  <c r="AA271" i="50"/>
  <c r="AA272" i="50"/>
  <c r="AA273" i="50"/>
  <c r="AA274" i="50"/>
  <c r="AA275" i="50"/>
  <c r="AA276" i="50"/>
  <c r="AA277" i="50"/>
  <c r="AA278" i="50"/>
  <c r="AA279" i="50"/>
  <c r="AA280" i="50"/>
  <c r="AA281" i="50"/>
  <c r="AA282" i="50"/>
  <c r="AA283" i="50"/>
  <c r="AA284" i="50"/>
  <c r="AA285" i="50"/>
  <c r="AA286" i="50"/>
  <c r="AA287" i="50"/>
  <c r="AA288" i="50"/>
  <c r="AA289" i="50"/>
  <c r="AA290" i="50"/>
  <c r="AA291" i="50"/>
  <c r="AA292" i="50"/>
  <c r="AA293" i="50"/>
  <c r="AA294" i="50"/>
  <c r="AA295" i="50"/>
  <c r="AA296" i="50"/>
  <c r="AA297" i="50"/>
  <c r="AA298" i="50"/>
  <c r="AA299" i="50"/>
  <c r="AA300" i="50"/>
  <c r="AA301" i="50"/>
  <c r="AA302" i="50"/>
  <c r="AA303" i="50"/>
  <c r="AA304" i="50"/>
  <c r="AA305" i="50"/>
  <c r="AA306" i="50"/>
  <c r="AA307" i="50"/>
  <c r="AA308" i="50"/>
  <c r="AA309" i="50"/>
  <c r="AA310" i="50"/>
  <c r="AA311" i="50"/>
  <c r="AA312" i="50"/>
  <c r="AA313" i="50"/>
  <c r="AA314" i="50"/>
  <c r="AA315" i="50"/>
  <c r="AA316" i="50"/>
  <c r="AA317" i="50"/>
  <c r="AA318" i="50"/>
  <c r="AA319" i="50"/>
  <c r="AA320" i="50"/>
  <c r="AA321" i="50"/>
  <c r="AA322" i="50"/>
  <c r="AA323" i="50"/>
  <c r="AA324" i="50"/>
  <c r="AA325" i="50"/>
  <c r="AA326" i="50"/>
  <c r="AA327" i="50"/>
  <c r="AA328" i="50"/>
  <c r="AA329" i="50"/>
  <c r="AA330" i="50"/>
  <c r="AA331" i="50"/>
  <c r="AA332" i="50"/>
  <c r="AA333" i="50"/>
  <c r="AA334" i="50"/>
  <c r="AA335" i="50"/>
  <c r="AA336" i="50"/>
  <c r="AA337" i="50"/>
  <c r="AA338" i="50"/>
  <c r="AA339" i="50"/>
  <c r="AA340" i="50"/>
  <c r="AA341" i="50"/>
  <c r="AA342" i="50"/>
  <c r="AA343" i="50"/>
  <c r="AA344" i="50"/>
  <c r="AA345" i="50"/>
  <c r="AA346" i="50"/>
  <c r="AA347" i="50"/>
  <c r="AA348" i="50"/>
  <c r="AA349" i="50"/>
  <c r="AA350" i="50"/>
  <c r="AA351" i="50"/>
  <c r="AA352" i="50"/>
  <c r="AA353" i="50"/>
  <c r="AA354" i="50"/>
  <c r="AA355" i="50"/>
  <c r="AA356" i="50"/>
  <c r="AA357" i="50"/>
  <c r="AA358" i="50"/>
  <c r="AA359" i="50"/>
  <c r="AA360" i="50"/>
  <c r="AA361" i="50"/>
  <c r="AA362" i="50"/>
  <c r="AA363" i="50"/>
  <c r="AA364" i="50"/>
  <c r="AA365" i="50"/>
  <c r="AA366" i="50"/>
  <c r="AA367" i="50"/>
  <c r="AA368" i="50"/>
  <c r="AA4" i="50"/>
  <c r="Z5" i="50"/>
  <c r="Z6" i="50"/>
  <c r="Z7" i="50"/>
  <c r="Z8" i="50"/>
  <c r="Z9" i="50"/>
  <c r="Z10" i="50"/>
  <c r="Z11" i="50"/>
  <c r="AD11" i="50" s="1"/>
  <c r="AG11" i="50" s="1"/>
  <c r="Z12" i="50"/>
  <c r="Z13" i="50"/>
  <c r="Z14" i="50"/>
  <c r="Z15" i="50"/>
  <c r="Z16" i="50"/>
  <c r="Z17" i="50"/>
  <c r="Z18" i="50"/>
  <c r="Z19" i="50"/>
  <c r="AD19" i="50" s="1"/>
  <c r="AG19" i="50" s="1"/>
  <c r="Z20" i="50"/>
  <c r="Z21" i="50"/>
  <c r="Z22" i="50"/>
  <c r="Z23" i="50"/>
  <c r="Z24" i="50"/>
  <c r="Z25" i="50"/>
  <c r="Z26" i="50"/>
  <c r="Z27" i="50"/>
  <c r="Z28" i="50"/>
  <c r="Z29" i="50"/>
  <c r="Z30" i="50"/>
  <c r="Z31" i="50"/>
  <c r="Z32" i="50"/>
  <c r="Z33" i="50"/>
  <c r="Z34" i="50"/>
  <c r="Z35" i="50"/>
  <c r="Z36" i="50"/>
  <c r="Z37" i="50"/>
  <c r="Z38" i="50"/>
  <c r="Z39" i="50"/>
  <c r="Z40" i="50"/>
  <c r="Z41" i="50"/>
  <c r="Z42" i="50"/>
  <c r="Z43" i="50"/>
  <c r="Z44" i="50"/>
  <c r="Z45" i="50"/>
  <c r="Z46" i="50"/>
  <c r="Z47" i="50"/>
  <c r="Z48" i="50"/>
  <c r="Z49" i="50"/>
  <c r="Z50" i="50"/>
  <c r="Z51" i="50"/>
  <c r="Z52" i="50"/>
  <c r="Z53" i="50"/>
  <c r="Z54" i="50"/>
  <c r="Z55" i="50"/>
  <c r="AD55" i="50" s="1"/>
  <c r="AG55" i="50" s="1"/>
  <c r="Z56" i="50"/>
  <c r="Z57" i="50"/>
  <c r="Z58" i="50"/>
  <c r="Z59" i="50"/>
  <c r="Z60" i="50"/>
  <c r="Z61" i="50"/>
  <c r="Z62" i="50"/>
  <c r="Z63" i="50"/>
  <c r="AD63" i="50" s="1"/>
  <c r="AG63" i="50" s="1"/>
  <c r="Z64" i="50"/>
  <c r="Z65" i="50"/>
  <c r="Z66" i="50"/>
  <c r="Z67" i="50"/>
  <c r="Z68" i="50"/>
  <c r="Z69" i="50"/>
  <c r="Z70" i="50"/>
  <c r="Z71" i="50"/>
  <c r="Z72" i="50"/>
  <c r="Z73" i="50"/>
  <c r="Z74" i="50"/>
  <c r="Z75" i="50"/>
  <c r="Z76" i="50"/>
  <c r="Z77" i="50"/>
  <c r="Z78" i="50"/>
  <c r="Z79" i="50"/>
  <c r="Z80" i="50"/>
  <c r="Z81" i="50"/>
  <c r="Z82" i="50"/>
  <c r="Z83" i="50"/>
  <c r="AD83" i="50" s="1"/>
  <c r="AG83" i="50" s="1"/>
  <c r="Z84" i="50"/>
  <c r="Z85" i="50"/>
  <c r="Z86" i="50"/>
  <c r="Z87" i="50"/>
  <c r="Z88" i="50"/>
  <c r="Z89" i="50"/>
  <c r="Z90" i="50"/>
  <c r="Z91" i="50"/>
  <c r="AD91" i="50" s="1"/>
  <c r="AG91" i="50" s="1"/>
  <c r="Z92" i="50"/>
  <c r="Z93" i="50"/>
  <c r="Z94" i="50"/>
  <c r="Z95" i="50"/>
  <c r="Z96" i="50"/>
  <c r="Z97" i="50"/>
  <c r="Z98" i="50"/>
  <c r="Z99" i="50"/>
  <c r="AD99" i="50" s="1"/>
  <c r="AG99" i="50" s="1"/>
  <c r="Z100" i="50"/>
  <c r="Z101" i="50"/>
  <c r="Z102" i="50"/>
  <c r="Z103" i="50"/>
  <c r="Z104" i="50"/>
  <c r="Z105" i="50"/>
  <c r="Z106" i="50"/>
  <c r="Z107" i="50"/>
  <c r="AD107" i="50" s="1"/>
  <c r="AG107" i="50" s="1"/>
  <c r="Z108" i="50"/>
  <c r="Z109" i="50"/>
  <c r="Z110" i="50"/>
  <c r="Z111" i="50"/>
  <c r="Z112" i="50"/>
  <c r="Z113" i="50"/>
  <c r="Z114" i="50"/>
  <c r="Z115" i="50"/>
  <c r="AD115" i="50" s="1"/>
  <c r="AG115" i="50" s="1"/>
  <c r="Z116" i="50"/>
  <c r="Z117" i="50"/>
  <c r="Z118" i="50"/>
  <c r="Z119" i="50"/>
  <c r="Z120" i="50"/>
  <c r="Z121" i="50"/>
  <c r="Z122" i="50"/>
  <c r="Z123" i="50"/>
  <c r="AD123" i="50" s="1"/>
  <c r="AG123" i="50" s="1"/>
  <c r="Z124" i="50"/>
  <c r="Z125" i="50"/>
  <c r="Z126" i="50"/>
  <c r="Z127" i="50"/>
  <c r="Z128" i="50"/>
  <c r="Z129" i="50"/>
  <c r="Z130" i="50"/>
  <c r="Z131" i="50"/>
  <c r="Z132" i="50"/>
  <c r="Z133" i="50"/>
  <c r="Z134" i="50"/>
  <c r="Z135" i="50"/>
  <c r="Z136" i="50"/>
  <c r="Z137" i="50"/>
  <c r="Z138" i="50"/>
  <c r="Z139" i="50"/>
  <c r="Z140" i="50"/>
  <c r="Z141" i="50"/>
  <c r="Z142" i="50"/>
  <c r="Z143" i="50"/>
  <c r="Z144" i="50"/>
  <c r="Z145" i="50"/>
  <c r="Z146" i="50"/>
  <c r="Z147" i="50"/>
  <c r="Z148" i="50"/>
  <c r="Z149" i="50"/>
  <c r="Z150" i="50"/>
  <c r="Z151" i="50"/>
  <c r="AD151" i="50" s="1"/>
  <c r="AG151" i="50" s="1"/>
  <c r="Z152" i="50"/>
  <c r="Z153" i="50"/>
  <c r="Z154" i="50"/>
  <c r="Z155" i="50"/>
  <c r="Z156" i="50"/>
  <c r="Z157" i="50"/>
  <c r="Z158" i="50"/>
  <c r="Z159" i="50"/>
  <c r="AD159" i="50" s="1"/>
  <c r="AG159" i="50" s="1"/>
  <c r="Z160" i="50"/>
  <c r="Z161" i="50"/>
  <c r="Z162" i="50"/>
  <c r="Z163" i="50"/>
  <c r="Z164" i="50"/>
  <c r="Z165" i="50"/>
  <c r="Z166" i="50"/>
  <c r="Z167" i="50"/>
  <c r="AD167" i="50" s="1"/>
  <c r="AG167" i="50" s="1"/>
  <c r="Z168" i="50"/>
  <c r="Z169" i="50"/>
  <c r="Z170" i="50"/>
  <c r="Z171" i="50"/>
  <c r="Z172" i="50"/>
  <c r="Z173" i="50"/>
  <c r="Z174" i="50"/>
  <c r="Z175" i="50"/>
  <c r="Z176" i="50"/>
  <c r="Z177" i="50"/>
  <c r="Z178" i="50"/>
  <c r="Z179" i="50"/>
  <c r="Z180" i="50"/>
  <c r="Z181" i="50"/>
  <c r="Z182" i="50"/>
  <c r="Z183" i="50"/>
  <c r="Z184" i="50"/>
  <c r="Z185" i="50"/>
  <c r="Z186" i="50"/>
  <c r="Z187" i="50"/>
  <c r="Z188" i="50"/>
  <c r="Z189" i="50"/>
  <c r="Z190" i="50"/>
  <c r="Z191" i="50"/>
  <c r="Z192" i="50"/>
  <c r="Z193" i="50"/>
  <c r="Z194" i="50"/>
  <c r="Z195" i="50"/>
  <c r="Z196" i="50"/>
  <c r="Z197" i="50"/>
  <c r="Z198" i="50"/>
  <c r="Z199" i="50"/>
  <c r="Z200" i="50"/>
  <c r="Z201" i="50"/>
  <c r="Z202" i="50"/>
  <c r="Z203" i="50"/>
  <c r="Z204" i="50"/>
  <c r="Z205" i="50"/>
  <c r="Z206" i="50"/>
  <c r="Z207" i="50"/>
  <c r="Z208" i="50"/>
  <c r="Z209" i="50"/>
  <c r="Z210" i="50"/>
  <c r="Z211" i="50"/>
  <c r="Z212" i="50"/>
  <c r="Z213" i="50"/>
  <c r="Z214" i="50"/>
  <c r="Z215" i="50"/>
  <c r="Z216" i="50"/>
  <c r="Z217" i="50"/>
  <c r="Z218" i="50"/>
  <c r="AD218" i="50" s="1"/>
  <c r="Z219" i="50"/>
  <c r="AD219" i="50" s="1"/>
  <c r="AG219" i="50" s="1"/>
  <c r="Z220" i="50"/>
  <c r="Z221" i="50"/>
  <c r="Z222" i="50"/>
  <c r="Z223" i="50"/>
  <c r="AD223" i="50" s="1"/>
  <c r="AG223" i="50" s="1"/>
  <c r="Z224" i="50"/>
  <c r="Z225" i="50"/>
  <c r="Z226" i="50"/>
  <c r="Z227" i="50"/>
  <c r="AD227" i="50" s="1"/>
  <c r="Z228" i="50"/>
  <c r="Z229" i="50"/>
  <c r="Z230" i="50"/>
  <c r="Z231" i="50"/>
  <c r="AD231" i="50" s="1"/>
  <c r="AG231" i="50" s="1"/>
  <c r="Z232" i="50"/>
  <c r="Z233" i="50"/>
  <c r="Z234" i="50"/>
  <c r="Z235" i="50"/>
  <c r="AD235" i="50" s="1"/>
  <c r="AG235" i="50" s="1"/>
  <c r="Z236" i="50"/>
  <c r="Z237" i="50"/>
  <c r="Z238" i="50"/>
  <c r="Z239" i="50"/>
  <c r="AD239" i="50" s="1"/>
  <c r="Z240" i="50"/>
  <c r="Z241" i="50"/>
  <c r="Z242" i="50"/>
  <c r="Z243" i="50"/>
  <c r="AD243" i="50" s="1"/>
  <c r="AG243" i="50" s="1"/>
  <c r="Z244" i="50"/>
  <c r="Z245" i="50"/>
  <c r="Z246" i="50"/>
  <c r="Z247" i="50"/>
  <c r="AD247" i="50" s="1"/>
  <c r="AG247" i="50" s="1"/>
  <c r="Z248" i="50"/>
  <c r="Z249" i="50"/>
  <c r="Z250" i="50"/>
  <c r="Z251" i="50"/>
  <c r="Z252" i="50"/>
  <c r="Z253" i="50"/>
  <c r="Z254" i="50"/>
  <c r="Z255" i="50"/>
  <c r="AD255" i="50" s="1"/>
  <c r="AG255" i="50" s="1"/>
  <c r="Z256" i="50"/>
  <c r="Z257" i="50"/>
  <c r="Z258" i="50"/>
  <c r="Z259" i="50"/>
  <c r="Z260" i="50"/>
  <c r="Z261" i="50"/>
  <c r="Z262" i="50"/>
  <c r="Z263" i="50"/>
  <c r="AD263" i="50" s="1"/>
  <c r="AG263" i="50" s="1"/>
  <c r="Z264" i="50"/>
  <c r="Z265" i="50"/>
  <c r="Z266" i="50"/>
  <c r="Z267" i="50"/>
  <c r="AD267" i="50" s="1"/>
  <c r="AG267" i="50" s="1"/>
  <c r="Z268" i="50"/>
  <c r="Z269" i="50"/>
  <c r="Z270" i="50"/>
  <c r="Z271" i="50"/>
  <c r="AD271" i="50" s="1"/>
  <c r="Z272" i="50"/>
  <c r="Z273" i="50"/>
  <c r="Z274" i="50"/>
  <c r="Z275" i="50"/>
  <c r="AD275" i="50" s="1"/>
  <c r="AG275" i="50" s="1"/>
  <c r="Z276" i="50"/>
  <c r="Z277" i="50"/>
  <c r="Z278" i="50"/>
  <c r="Z279" i="50"/>
  <c r="Z280" i="50"/>
  <c r="Z281" i="50"/>
  <c r="Z282" i="50"/>
  <c r="Z283" i="50"/>
  <c r="AD283" i="50" s="1"/>
  <c r="AG283" i="50" s="1"/>
  <c r="Z284" i="50"/>
  <c r="Z285" i="50"/>
  <c r="Z286" i="50"/>
  <c r="Z287" i="50"/>
  <c r="AD287" i="50" s="1"/>
  <c r="AG287" i="50" s="1"/>
  <c r="Z288" i="50"/>
  <c r="Z289" i="50"/>
  <c r="Z290" i="50"/>
  <c r="Z291" i="50"/>
  <c r="AD291" i="50" s="1"/>
  <c r="Z292" i="50"/>
  <c r="Z293" i="50"/>
  <c r="Z294" i="50"/>
  <c r="Z295" i="50"/>
  <c r="AD295" i="50" s="1"/>
  <c r="AG295" i="50" s="1"/>
  <c r="Z296" i="50"/>
  <c r="Z297" i="50"/>
  <c r="Z298" i="50"/>
  <c r="Z299" i="50"/>
  <c r="AD299" i="50" s="1"/>
  <c r="AG299" i="50" s="1"/>
  <c r="Z300" i="50"/>
  <c r="Z301" i="50"/>
  <c r="Z302" i="50"/>
  <c r="Z303" i="50"/>
  <c r="AD303" i="50" s="1"/>
  <c r="Z304" i="50"/>
  <c r="Z305" i="50"/>
  <c r="Z306" i="50"/>
  <c r="Z307" i="50"/>
  <c r="AD307" i="50" s="1"/>
  <c r="AG307" i="50" s="1"/>
  <c r="Z308" i="50"/>
  <c r="Z309" i="50"/>
  <c r="Z310" i="50"/>
  <c r="Z311" i="50"/>
  <c r="AD311" i="50" s="1"/>
  <c r="AG311" i="50" s="1"/>
  <c r="Z312" i="50"/>
  <c r="Z313" i="50"/>
  <c r="Z314" i="50"/>
  <c r="Z315" i="50"/>
  <c r="Z316" i="50"/>
  <c r="Z317" i="50"/>
  <c r="Z318" i="50"/>
  <c r="Z319" i="50"/>
  <c r="AD319" i="50" s="1"/>
  <c r="AG319" i="50" s="1"/>
  <c r="Z320" i="50"/>
  <c r="Z321" i="50"/>
  <c r="Z322" i="50"/>
  <c r="Z323" i="50"/>
  <c r="Z324" i="50"/>
  <c r="Z325" i="50"/>
  <c r="Z326" i="50"/>
  <c r="Z327" i="50"/>
  <c r="AD327" i="50" s="1"/>
  <c r="AG327" i="50" s="1"/>
  <c r="Z328" i="50"/>
  <c r="Z329" i="50"/>
  <c r="Z330" i="50"/>
  <c r="Z331" i="50"/>
  <c r="AD331" i="50" s="1"/>
  <c r="AG331" i="50" s="1"/>
  <c r="Z332" i="50"/>
  <c r="Z333" i="50"/>
  <c r="Z334" i="50"/>
  <c r="Z335" i="50"/>
  <c r="AD335" i="50" s="1"/>
  <c r="AG335" i="50" s="1"/>
  <c r="Z336" i="50"/>
  <c r="Z337" i="50"/>
  <c r="Z338" i="50"/>
  <c r="Z339" i="50"/>
  <c r="AD339" i="50" s="1"/>
  <c r="AG339" i="50" s="1"/>
  <c r="Z340" i="50"/>
  <c r="Z341" i="50"/>
  <c r="Z342" i="50"/>
  <c r="Z343" i="50"/>
  <c r="Z344" i="50"/>
  <c r="Z345" i="50"/>
  <c r="Z346" i="50"/>
  <c r="Z347" i="50"/>
  <c r="AD347" i="50" s="1"/>
  <c r="AG347" i="50" s="1"/>
  <c r="Z348" i="50"/>
  <c r="Z349" i="50"/>
  <c r="Z350" i="50"/>
  <c r="Z351" i="50"/>
  <c r="AD351" i="50" s="1"/>
  <c r="AG351" i="50" s="1"/>
  <c r="Z352" i="50"/>
  <c r="Z353" i="50"/>
  <c r="Z354" i="50"/>
  <c r="Z355" i="50"/>
  <c r="AD355" i="50" s="1"/>
  <c r="AG355" i="50" s="1"/>
  <c r="Z356" i="50"/>
  <c r="Z357" i="50"/>
  <c r="Z358" i="50"/>
  <c r="Z359" i="50"/>
  <c r="Z360" i="50"/>
  <c r="Z361" i="50"/>
  <c r="Z362" i="50"/>
  <c r="Z363" i="50"/>
  <c r="AD363" i="50" s="1"/>
  <c r="AG363" i="50" s="1"/>
  <c r="Z364" i="50"/>
  <c r="Z365" i="50"/>
  <c r="Z366" i="50"/>
  <c r="Z367" i="50"/>
  <c r="AD367" i="50" s="1"/>
  <c r="AG367" i="50" s="1"/>
  <c r="Z368" i="50"/>
  <c r="Z4" i="50"/>
  <c r="Y5" i="50"/>
  <c r="Y6" i="50"/>
  <c r="AC6" i="50" s="1"/>
  <c r="Y7" i="50"/>
  <c r="Y8" i="50"/>
  <c r="Y9" i="50"/>
  <c r="Y10" i="50"/>
  <c r="Y11" i="50"/>
  <c r="Y12" i="50"/>
  <c r="Y13" i="50"/>
  <c r="Y14" i="50"/>
  <c r="AC14" i="50" s="1"/>
  <c r="Y15" i="50"/>
  <c r="Y16" i="50"/>
  <c r="Y17" i="50"/>
  <c r="Y18" i="50"/>
  <c r="Y19" i="50"/>
  <c r="Y20" i="50"/>
  <c r="Y21" i="50"/>
  <c r="Y22" i="50"/>
  <c r="AC22" i="50" s="1"/>
  <c r="Y23" i="50"/>
  <c r="Y24" i="50"/>
  <c r="Y25" i="50"/>
  <c r="Y26" i="50"/>
  <c r="Y27" i="50"/>
  <c r="Y28" i="50"/>
  <c r="Y29" i="50"/>
  <c r="Y30" i="50"/>
  <c r="AC30" i="50" s="1"/>
  <c r="Y31" i="50"/>
  <c r="Y32" i="50"/>
  <c r="Y33" i="50"/>
  <c r="Y34" i="50"/>
  <c r="Y35" i="50"/>
  <c r="Y36" i="50"/>
  <c r="Y37" i="50"/>
  <c r="Y38" i="50"/>
  <c r="AC38" i="50" s="1"/>
  <c r="Y39" i="50"/>
  <c r="Y40" i="50"/>
  <c r="Y41" i="50"/>
  <c r="Y42" i="50"/>
  <c r="Y43" i="50"/>
  <c r="Y44" i="50"/>
  <c r="Y45" i="50"/>
  <c r="Y46" i="50"/>
  <c r="AC46" i="50" s="1"/>
  <c r="Y47" i="50"/>
  <c r="Y48" i="50"/>
  <c r="Y49" i="50"/>
  <c r="Y50" i="50"/>
  <c r="Y51" i="50"/>
  <c r="Y52" i="50"/>
  <c r="Y53" i="50"/>
  <c r="Y54" i="50"/>
  <c r="Y55" i="50"/>
  <c r="Y56" i="50"/>
  <c r="Y57" i="50"/>
  <c r="Y58" i="50"/>
  <c r="AC58" i="50" s="1"/>
  <c r="Y59" i="50"/>
  <c r="Y60" i="50"/>
  <c r="Y61" i="50"/>
  <c r="Y62" i="50"/>
  <c r="Y63" i="50"/>
  <c r="Y64" i="50"/>
  <c r="Y65" i="50"/>
  <c r="Y66" i="50"/>
  <c r="AC66" i="50" s="1"/>
  <c r="Y67" i="50"/>
  <c r="Y68" i="50"/>
  <c r="Y69" i="50"/>
  <c r="Y70" i="50"/>
  <c r="Y71" i="50"/>
  <c r="Y72" i="50"/>
  <c r="Y73" i="50"/>
  <c r="Y74" i="50"/>
  <c r="AC74" i="50" s="1"/>
  <c r="Y75" i="50"/>
  <c r="Y76" i="50"/>
  <c r="Y77" i="50"/>
  <c r="Y78" i="50"/>
  <c r="AC78" i="50" s="1"/>
  <c r="Y79" i="50"/>
  <c r="Y80" i="50"/>
  <c r="Y81" i="50"/>
  <c r="Y82" i="50"/>
  <c r="Y83" i="50"/>
  <c r="Y84" i="50"/>
  <c r="Y85" i="50"/>
  <c r="Y86" i="50"/>
  <c r="AC86" i="50" s="1"/>
  <c r="Y87" i="50"/>
  <c r="Y88" i="50"/>
  <c r="Y89" i="50"/>
  <c r="Y90" i="50"/>
  <c r="Y91" i="50"/>
  <c r="Y92" i="50"/>
  <c r="Y93" i="50"/>
  <c r="Y94" i="50"/>
  <c r="AC94" i="50" s="1"/>
  <c r="Y95" i="50"/>
  <c r="Y96" i="50"/>
  <c r="Y97" i="50"/>
  <c r="Y98" i="50"/>
  <c r="Y99" i="50"/>
  <c r="Y100" i="50"/>
  <c r="Y101" i="50"/>
  <c r="Y102" i="50"/>
  <c r="AC102" i="50" s="1"/>
  <c r="Y103" i="50"/>
  <c r="Y104" i="50"/>
  <c r="Y105" i="50"/>
  <c r="Y106" i="50"/>
  <c r="Y107" i="50"/>
  <c r="Y108" i="50"/>
  <c r="Y109" i="50"/>
  <c r="Y110" i="50"/>
  <c r="AC110" i="50" s="1"/>
  <c r="Y111" i="50"/>
  <c r="Y112" i="50"/>
  <c r="Y113" i="50"/>
  <c r="Y114" i="50"/>
  <c r="Y115" i="50"/>
  <c r="Y116" i="50"/>
  <c r="Y117" i="50"/>
  <c r="Y118" i="50"/>
  <c r="AC118" i="50" s="1"/>
  <c r="Y119" i="50"/>
  <c r="Y120" i="50"/>
  <c r="Y121" i="50"/>
  <c r="Y122" i="50"/>
  <c r="Y123" i="50"/>
  <c r="Y124" i="50"/>
  <c r="Y125" i="50"/>
  <c r="Y126" i="50"/>
  <c r="AC126" i="50" s="1"/>
  <c r="AF126" i="50" s="1"/>
  <c r="Y127" i="50"/>
  <c r="Y128" i="50"/>
  <c r="Y129" i="50"/>
  <c r="Y130" i="50"/>
  <c r="Y131" i="50"/>
  <c r="Y132" i="50"/>
  <c r="Y133" i="50"/>
  <c r="Y134" i="50"/>
  <c r="AC134" i="50" s="1"/>
  <c r="Y135" i="50"/>
  <c r="Y136" i="50"/>
  <c r="Y137" i="50"/>
  <c r="Y138" i="50"/>
  <c r="Y139" i="50"/>
  <c r="Y140" i="50"/>
  <c r="Y141" i="50"/>
  <c r="Y142" i="50"/>
  <c r="AC142" i="50" s="1"/>
  <c r="Y143" i="50"/>
  <c r="Y144" i="50"/>
  <c r="Y145" i="50"/>
  <c r="Y146" i="50"/>
  <c r="AC146" i="50" s="1"/>
  <c r="Y147" i="50"/>
  <c r="Y148" i="50"/>
  <c r="Y149" i="50"/>
  <c r="Y150" i="50"/>
  <c r="Y151" i="50"/>
  <c r="Y152" i="50"/>
  <c r="Y153" i="50"/>
  <c r="Y154" i="50"/>
  <c r="AC154" i="50" s="1"/>
  <c r="AF154" i="50" s="1"/>
  <c r="Y155" i="50"/>
  <c r="Y156" i="50"/>
  <c r="Y157" i="50"/>
  <c r="Y158" i="50"/>
  <c r="Y159" i="50"/>
  <c r="Y160" i="50"/>
  <c r="Y161" i="50"/>
  <c r="Y162" i="50"/>
  <c r="AC162" i="50" s="1"/>
  <c r="AF162" i="50" s="1"/>
  <c r="Y163" i="50"/>
  <c r="Y164" i="50"/>
  <c r="Y165" i="50"/>
  <c r="Y166" i="50"/>
  <c r="Y167" i="50"/>
  <c r="Y168" i="50"/>
  <c r="Y169" i="50"/>
  <c r="Y170" i="50"/>
  <c r="AC170" i="50" s="1"/>
  <c r="Y171" i="50"/>
  <c r="Y172" i="50"/>
  <c r="Y173" i="50"/>
  <c r="Y174" i="50"/>
  <c r="Y175" i="50"/>
  <c r="Y176" i="50"/>
  <c r="Y177" i="50"/>
  <c r="Y178" i="50"/>
  <c r="AC178" i="50" s="1"/>
  <c r="Y179" i="50"/>
  <c r="Y180" i="50"/>
  <c r="Y181" i="50"/>
  <c r="Y182" i="50"/>
  <c r="Y183" i="50"/>
  <c r="Y184" i="50"/>
  <c r="Y185" i="50"/>
  <c r="Y186" i="50"/>
  <c r="AC186" i="50" s="1"/>
  <c r="Y187" i="50"/>
  <c r="Y188" i="50"/>
  <c r="Y189" i="50"/>
  <c r="Y190" i="50"/>
  <c r="Y191" i="50"/>
  <c r="Y192" i="50"/>
  <c r="Y193" i="50"/>
  <c r="Y194" i="50"/>
  <c r="AC194" i="50" s="1"/>
  <c r="Y195" i="50"/>
  <c r="Y196" i="50"/>
  <c r="Y197" i="50"/>
  <c r="Y198" i="50"/>
  <c r="Y199" i="50"/>
  <c r="Y200" i="50"/>
  <c r="Y201" i="50"/>
  <c r="Y202" i="50"/>
  <c r="AC202" i="50" s="1"/>
  <c r="Y203" i="50"/>
  <c r="Y204" i="50"/>
  <c r="Y205" i="50"/>
  <c r="Y206" i="50"/>
  <c r="Y207" i="50"/>
  <c r="Y208" i="50"/>
  <c r="Y209" i="50"/>
  <c r="Y210" i="50"/>
  <c r="AC210" i="50" s="1"/>
  <c r="Y211" i="50"/>
  <c r="Y212" i="50"/>
  <c r="Y213" i="50"/>
  <c r="Y214" i="50"/>
  <c r="Y215" i="50"/>
  <c r="Y216" i="50"/>
  <c r="Y217" i="50"/>
  <c r="Y218" i="50"/>
  <c r="AC218" i="50" s="1"/>
  <c r="Y219" i="50"/>
  <c r="Y220" i="50"/>
  <c r="Y221" i="50"/>
  <c r="Y222" i="50"/>
  <c r="AC222" i="50" s="1"/>
  <c r="Y223" i="50"/>
  <c r="Y224" i="50"/>
  <c r="Y225" i="50"/>
  <c r="Y226" i="50"/>
  <c r="AC226" i="50" s="1"/>
  <c r="AF226" i="50" s="1"/>
  <c r="Y227" i="50"/>
  <c r="Y228" i="50"/>
  <c r="Y229" i="50"/>
  <c r="Y230" i="50"/>
  <c r="AC230" i="50" s="1"/>
  <c r="Y231" i="50"/>
  <c r="Y232" i="50"/>
  <c r="Y233" i="50"/>
  <c r="Y234" i="50"/>
  <c r="Y235" i="50"/>
  <c r="Y236" i="50"/>
  <c r="Y237" i="50"/>
  <c r="Y238" i="50"/>
  <c r="Y239" i="50"/>
  <c r="Y240" i="50"/>
  <c r="Y241" i="50"/>
  <c r="Y242" i="50"/>
  <c r="AC242" i="50" s="1"/>
  <c r="AF242" i="50" s="1"/>
  <c r="Y243" i="50"/>
  <c r="Y244" i="50"/>
  <c r="Y245" i="50"/>
  <c r="Y246" i="50"/>
  <c r="AC246" i="50" s="1"/>
  <c r="Y247" i="50"/>
  <c r="Y248" i="50"/>
  <c r="Y249" i="50"/>
  <c r="Y250" i="50"/>
  <c r="AC250" i="50" s="1"/>
  <c r="Y251" i="50"/>
  <c r="Y252" i="50"/>
  <c r="Y253" i="50"/>
  <c r="Y254" i="50"/>
  <c r="AC254" i="50" s="1"/>
  <c r="Y255" i="50"/>
  <c r="Y256" i="50"/>
  <c r="Y257" i="50"/>
  <c r="Y258" i="50"/>
  <c r="AC258" i="50" s="1"/>
  <c r="Y259" i="50"/>
  <c r="Y260" i="50"/>
  <c r="Y261" i="50"/>
  <c r="Y262" i="50"/>
  <c r="AC262" i="50" s="1"/>
  <c r="Y263" i="50"/>
  <c r="Y264" i="50"/>
  <c r="Y265" i="50"/>
  <c r="Y266" i="50"/>
  <c r="Y267" i="50"/>
  <c r="Y268" i="50"/>
  <c r="Y269" i="50"/>
  <c r="Y270" i="50"/>
  <c r="Y271" i="50"/>
  <c r="Y272" i="50"/>
  <c r="Y273" i="50"/>
  <c r="Y274" i="50"/>
  <c r="AC274" i="50" s="1"/>
  <c r="AF274" i="50" s="1"/>
  <c r="Y275" i="50"/>
  <c r="Y276" i="50"/>
  <c r="Y277" i="50"/>
  <c r="Y278" i="50"/>
  <c r="AC278" i="50" s="1"/>
  <c r="Y279" i="50"/>
  <c r="Y280" i="50"/>
  <c r="Y281" i="50"/>
  <c r="Y282" i="50"/>
  <c r="AC282" i="50" s="1"/>
  <c r="Y283" i="50"/>
  <c r="Y284" i="50"/>
  <c r="Y285" i="50"/>
  <c r="Y286" i="50"/>
  <c r="AC286" i="50" s="1"/>
  <c r="Y287" i="50"/>
  <c r="Y288" i="50"/>
  <c r="Y289" i="50"/>
  <c r="Y290" i="50"/>
  <c r="AC290" i="50" s="1"/>
  <c r="AF290" i="50" s="1"/>
  <c r="Y291" i="50"/>
  <c r="Y292" i="50"/>
  <c r="Y293" i="50"/>
  <c r="Y294" i="50"/>
  <c r="AC294" i="50" s="1"/>
  <c r="Y295" i="50"/>
  <c r="Y296" i="50"/>
  <c r="Y297" i="50"/>
  <c r="Y298" i="50"/>
  <c r="Y299" i="50"/>
  <c r="Y300" i="50"/>
  <c r="Y301" i="50"/>
  <c r="Y302" i="50"/>
  <c r="Y303" i="50"/>
  <c r="Y304" i="50"/>
  <c r="Y305" i="50"/>
  <c r="Y306" i="50"/>
  <c r="AC306" i="50" s="1"/>
  <c r="AF306" i="50" s="1"/>
  <c r="Y307" i="50"/>
  <c r="Y308" i="50"/>
  <c r="Y309" i="50"/>
  <c r="Y310" i="50"/>
  <c r="AC310" i="50" s="1"/>
  <c r="Y311" i="50"/>
  <c r="Y312" i="50"/>
  <c r="Y313" i="50"/>
  <c r="Y314" i="50"/>
  <c r="AC314" i="50" s="1"/>
  <c r="Y315" i="50"/>
  <c r="Y316" i="50"/>
  <c r="Y317" i="50"/>
  <c r="AC317" i="50" s="1"/>
  <c r="Y318" i="50"/>
  <c r="Y319" i="50"/>
  <c r="Y320" i="50"/>
  <c r="Y321" i="50"/>
  <c r="AC321" i="50" s="1"/>
  <c r="Y322" i="50"/>
  <c r="AC322" i="50" s="1"/>
  <c r="Y323" i="50"/>
  <c r="Y324" i="50"/>
  <c r="Y325" i="50"/>
  <c r="Y326" i="50"/>
  <c r="AC326" i="50" s="1"/>
  <c r="Y327" i="50"/>
  <c r="Y328" i="50"/>
  <c r="Y329" i="50"/>
  <c r="AC329" i="50" s="1"/>
  <c r="AF329" i="50" s="1"/>
  <c r="Y330" i="50"/>
  <c r="AC330" i="50" s="1"/>
  <c r="Y331" i="50"/>
  <c r="Y332" i="50"/>
  <c r="Y333" i="50"/>
  <c r="AC333" i="50" s="1"/>
  <c r="AF333" i="50" s="1"/>
  <c r="Y334" i="50"/>
  <c r="Y335" i="50"/>
  <c r="Y336" i="50"/>
  <c r="Y337" i="50"/>
  <c r="AC337" i="50" s="1"/>
  <c r="Y338" i="50"/>
  <c r="AC338" i="50" s="1"/>
  <c r="AF338" i="50" s="1"/>
  <c r="Y339" i="50"/>
  <c r="Y340" i="50"/>
  <c r="Y341" i="50"/>
  <c r="Y342" i="50"/>
  <c r="AC342" i="50" s="1"/>
  <c r="Y343" i="50"/>
  <c r="Y344" i="50"/>
  <c r="Y345" i="50"/>
  <c r="AC345" i="50" s="1"/>
  <c r="AF345" i="50" s="1"/>
  <c r="Y346" i="50"/>
  <c r="AC346" i="50" s="1"/>
  <c r="Y347" i="50"/>
  <c r="Y348" i="50"/>
  <c r="Y349" i="50"/>
  <c r="AC349" i="50" s="1"/>
  <c r="Y350" i="50"/>
  <c r="Y351" i="50"/>
  <c r="Y352" i="50"/>
  <c r="Y353" i="50"/>
  <c r="AC353" i="50" s="1"/>
  <c r="Y354" i="50"/>
  <c r="AC354" i="50" s="1"/>
  <c r="AF354" i="50" s="1"/>
  <c r="Y355" i="50"/>
  <c r="Y356" i="50"/>
  <c r="Y357" i="50"/>
  <c r="Y358" i="50"/>
  <c r="AC358" i="50" s="1"/>
  <c r="Y359" i="50"/>
  <c r="Y360" i="50"/>
  <c r="Y361" i="50"/>
  <c r="AC361" i="50" s="1"/>
  <c r="AF361" i="50" s="1"/>
  <c r="Y362" i="50"/>
  <c r="AC362" i="50" s="1"/>
  <c r="Y363" i="50"/>
  <c r="Y364" i="50"/>
  <c r="Y365" i="50"/>
  <c r="AC365" i="50" s="1"/>
  <c r="Y366" i="50"/>
  <c r="Y367" i="50"/>
  <c r="Y368" i="50"/>
  <c r="Y4" i="50"/>
  <c r="U47" i="50"/>
  <c r="U148" i="50"/>
  <c r="U258" i="50"/>
  <c r="U362" i="50"/>
  <c r="P5" i="50"/>
  <c r="P6" i="50"/>
  <c r="P7" i="50"/>
  <c r="P8" i="50"/>
  <c r="R8" i="50" s="1"/>
  <c r="P9" i="50"/>
  <c r="P10" i="50"/>
  <c r="P11" i="50"/>
  <c r="P12" i="50"/>
  <c r="R12" i="50" s="1"/>
  <c r="P13" i="50"/>
  <c r="P14" i="50"/>
  <c r="P15" i="50"/>
  <c r="P16" i="50"/>
  <c r="R16" i="50" s="1"/>
  <c r="P17" i="50"/>
  <c r="P18" i="50"/>
  <c r="P19" i="50"/>
  <c r="P20" i="50"/>
  <c r="R20" i="50" s="1"/>
  <c r="P21" i="50"/>
  <c r="P22" i="50"/>
  <c r="P23" i="50"/>
  <c r="P24" i="50"/>
  <c r="P25" i="50"/>
  <c r="P26" i="50"/>
  <c r="P27" i="50"/>
  <c r="P28" i="50"/>
  <c r="P29" i="50"/>
  <c r="P30" i="50"/>
  <c r="P31" i="50"/>
  <c r="P32" i="50"/>
  <c r="P33" i="50"/>
  <c r="P34" i="50"/>
  <c r="P35" i="50"/>
  <c r="P36" i="50"/>
  <c r="P37" i="50"/>
  <c r="P38" i="50"/>
  <c r="P39" i="50"/>
  <c r="P40" i="50"/>
  <c r="P41" i="50"/>
  <c r="P42" i="50"/>
  <c r="P43" i="50"/>
  <c r="P44" i="50"/>
  <c r="P45" i="50"/>
  <c r="P46" i="50"/>
  <c r="P47" i="50"/>
  <c r="P48" i="50"/>
  <c r="P49" i="50"/>
  <c r="P50" i="50"/>
  <c r="P51" i="50"/>
  <c r="P52" i="50"/>
  <c r="P53" i="50"/>
  <c r="P54" i="50"/>
  <c r="P55" i="50"/>
  <c r="P56" i="50"/>
  <c r="P57" i="50"/>
  <c r="P58" i="50"/>
  <c r="P59" i="50"/>
  <c r="P60" i="50"/>
  <c r="P61" i="50"/>
  <c r="P62" i="50"/>
  <c r="P63" i="50"/>
  <c r="P64" i="50"/>
  <c r="P65" i="50"/>
  <c r="P66" i="50"/>
  <c r="P67" i="50"/>
  <c r="P68" i="50"/>
  <c r="P69" i="50"/>
  <c r="P70" i="50"/>
  <c r="P71" i="50"/>
  <c r="P72" i="50"/>
  <c r="P73" i="50"/>
  <c r="P74" i="50"/>
  <c r="P75" i="50"/>
  <c r="P76" i="50"/>
  <c r="P77" i="50"/>
  <c r="P78" i="50"/>
  <c r="P79" i="50"/>
  <c r="P80" i="50"/>
  <c r="P81" i="50"/>
  <c r="P82" i="50"/>
  <c r="P83" i="50"/>
  <c r="P84" i="50"/>
  <c r="P85" i="50"/>
  <c r="P86" i="50"/>
  <c r="P87" i="50"/>
  <c r="P88" i="50"/>
  <c r="P89" i="50"/>
  <c r="P90" i="50"/>
  <c r="P91" i="50"/>
  <c r="P92" i="50"/>
  <c r="P93" i="50"/>
  <c r="P94" i="50"/>
  <c r="P95" i="50"/>
  <c r="P96" i="50"/>
  <c r="P97" i="50"/>
  <c r="P98" i="50"/>
  <c r="P99" i="50"/>
  <c r="P100" i="50"/>
  <c r="P101" i="50"/>
  <c r="P102" i="50"/>
  <c r="P103" i="50"/>
  <c r="P104" i="50"/>
  <c r="P105" i="50"/>
  <c r="P106" i="50"/>
  <c r="P107" i="50"/>
  <c r="P108" i="50"/>
  <c r="P109" i="50"/>
  <c r="P110" i="50"/>
  <c r="P111" i="50"/>
  <c r="P112" i="50"/>
  <c r="P113" i="50"/>
  <c r="P114" i="50"/>
  <c r="P115" i="50"/>
  <c r="P116" i="50"/>
  <c r="P117" i="50"/>
  <c r="P118" i="50"/>
  <c r="P119" i="50"/>
  <c r="P120" i="50"/>
  <c r="P121" i="50"/>
  <c r="P122" i="50"/>
  <c r="P123" i="50"/>
  <c r="P124" i="50"/>
  <c r="P125" i="50"/>
  <c r="P126" i="50"/>
  <c r="P127" i="50"/>
  <c r="P128" i="50"/>
  <c r="P129" i="50"/>
  <c r="P130" i="50"/>
  <c r="P131" i="50"/>
  <c r="P132" i="50"/>
  <c r="P133" i="50"/>
  <c r="P134" i="50"/>
  <c r="P135" i="50"/>
  <c r="P136" i="50"/>
  <c r="P137" i="50"/>
  <c r="P138" i="50"/>
  <c r="P139" i="50"/>
  <c r="P140" i="50"/>
  <c r="P141" i="50"/>
  <c r="P142" i="50"/>
  <c r="P143" i="50"/>
  <c r="P144" i="50"/>
  <c r="P145" i="50"/>
  <c r="P146" i="50"/>
  <c r="P147" i="50"/>
  <c r="P148" i="50"/>
  <c r="P149" i="50"/>
  <c r="P150" i="50"/>
  <c r="P151" i="50"/>
  <c r="P152" i="50"/>
  <c r="P153" i="50"/>
  <c r="P154" i="50"/>
  <c r="P155" i="50"/>
  <c r="P156" i="50"/>
  <c r="P157" i="50"/>
  <c r="P158" i="50"/>
  <c r="P159" i="50"/>
  <c r="P160" i="50"/>
  <c r="P161" i="50"/>
  <c r="P162" i="50"/>
  <c r="P163" i="50"/>
  <c r="P164" i="50"/>
  <c r="P165" i="50"/>
  <c r="P166" i="50"/>
  <c r="P167" i="50"/>
  <c r="P168" i="50"/>
  <c r="P169" i="50"/>
  <c r="P170" i="50"/>
  <c r="P171" i="50"/>
  <c r="P172" i="50"/>
  <c r="P173" i="50"/>
  <c r="P174" i="50"/>
  <c r="P175" i="50"/>
  <c r="P176" i="50"/>
  <c r="P177" i="50"/>
  <c r="P178" i="50"/>
  <c r="P179" i="50"/>
  <c r="P180" i="50"/>
  <c r="P181" i="50"/>
  <c r="P182" i="50"/>
  <c r="P183" i="50"/>
  <c r="P184" i="50"/>
  <c r="P185" i="50"/>
  <c r="P186" i="50"/>
  <c r="P187" i="50"/>
  <c r="P188" i="50"/>
  <c r="P189" i="50"/>
  <c r="P190" i="50"/>
  <c r="P191" i="50"/>
  <c r="P192" i="50"/>
  <c r="P193" i="50"/>
  <c r="P194" i="50"/>
  <c r="P195" i="50"/>
  <c r="P196" i="50"/>
  <c r="P197" i="50"/>
  <c r="P198" i="50"/>
  <c r="P199" i="50"/>
  <c r="P200" i="50"/>
  <c r="P201" i="50"/>
  <c r="P202" i="50"/>
  <c r="P203" i="50"/>
  <c r="P204" i="50"/>
  <c r="P205" i="50"/>
  <c r="P206" i="50"/>
  <c r="P207" i="50"/>
  <c r="P208" i="50"/>
  <c r="P209" i="50"/>
  <c r="P210" i="50"/>
  <c r="P211" i="50"/>
  <c r="P212" i="50"/>
  <c r="P213" i="50"/>
  <c r="P214" i="50"/>
  <c r="P215" i="50"/>
  <c r="P216" i="50"/>
  <c r="P217" i="50"/>
  <c r="P218" i="50"/>
  <c r="P219" i="50"/>
  <c r="P220" i="50"/>
  <c r="R220" i="50" s="1"/>
  <c r="P221" i="50"/>
  <c r="P222" i="50"/>
  <c r="P223" i="50"/>
  <c r="P224" i="50"/>
  <c r="R224" i="50" s="1"/>
  <c r="P225" i="50"/>
  <c r="P226" i="50"/>
  <c r="P227" i="50"/>
  <c r="P228" i="50"/>
  <c r="R228" i="50" s="1"/>
  <c r="P229" i="50"/>
  <c r="P230" i="50"/>
  <c r="P231" i="50"/>
  <c r="P232" i="50"/>
  <c r="R232" i="50" s="1"/>
  <c r="P233" i="50"/>
  <c r="P234" i="50"/>
  <c r="P235" i="50"/>
  <c r="P236" i="50"/>
  <c r="R236" i="50" s="1"/>
  <c r="P237" i="50"/>
  <c r="P238" i="50"/>
  <c r="P239" i="50"/>
  <c r="P240" i="50"/>
  <c r="R240" i="50" s="1"/>
  <c r="P241" i="50"/>
  <c r="P242" i="50"/>
  <c r="P243" i="50"/>
  <c r="P244" i="50"/>
  <c r="R244" i="50" s="1"/>
  <c r="P245" i="50"/>
  <c r="P246" i="50"/>
  <c r="P247" i="50"/>
  <c r="P248" i="50"/>
  <c r="R248" i="50" s="1"/>
  <c r="P249" i="50"/>
  <c r="P250" i="50"/>
  <c r="P251" i="50"/>
  <c r="P252" i="50"/>
  <c r="R252" i="50" s="1"/>
  <c r="P253" i="50"/>
  <c r="P254" i="50"/>
  <c r="P255" i="50"/>
  <c r="P256" i="50"/>
  <c r="R256" i="50" s="1"/>
  <c r="P257" i="50"/>
  <c r="P258" i="50"/>
  <c r="P259" i="50"/>
  <c r="P260" i="50"/>
  <c r="R260" i="50" s="1"/>
  <c r="P261" i="50"/>
  <c r="P262" i="50"/>
  <c r="P263" i="50"/>
  <c r="P264" i="50"/>
  <c r="R264" i="50" s="1"/>
  <c r="P265" i="50"/>
  <c r="P266" i="50"/>
  <c r="P267" i="50"/>
  <c r="P268" i="50"/>
  <c r="R268" i="50" s="1"/>
  <c r="P269" i="50"/>
  <c r="P270" i="50"/>
  <c r="P271" i="50"/>
  <c r="P272" i="50"/>
  <c r="R272" i="50" s="1"/>
  <c r="P273" i="50"/>
  <c r="P274" i="50"/>
  <c r="P275" i="50"/>
  <c r="P276" i="50"/>
  <c r="R276" i="50" s="1"/>
  <c r="P277" i="50"/>
  <c r="P278" i="50"/>
  <c r="P279" i="50"/>
  <c r="P280" i="50"/>
  <c r="R280" i="50" s="1"/>
  <c r="P281" i="50"/>
  <c r="P282" i="50"/>
  <c r="P283" i="50"/>
  <c r="P284" i="50"/>
  <c r="R284" i="50" s="1"/>
  <c r="P285" i="50"/>
  <c r="P286" i="50"/>
  <c r="P287" i="50"/>
  <c r="P288" i="50"/>
  <c r="R288" i="50" s="1"/>
  <c r="P289" i="50"/>
  <c r="P290" i="50"/>
  <c r="P291" i="50"/>
  <c r="P292" i="50"/>
  <c r="R292" i="50" s="1"/>
  <c r="P293" i="50"/>
  <c r="P294" i="50"/>
  <c r="P295" i="50"/>
  <c r="P296" i="50"/>
  <c r="R296" i="50" s="1"/>
  <c r="P297" i="50"/>
  <c r="P298" i="50"/>
  <c r="P299" i="50"/>
  <c r="P300" i="50"/>
  <c r="R300" i="50" s="1"/>
  <c r="P301" i="50"/>
  <c r="P302" i="50"/>
  <c r="P303" i="50"/>
  <c r="P304" i="50"/>
  <c r="R304" i="50" s="1"/>
  <c r="P305" i="50"/>
  <c r="P306" i="50"/>
  <c r="P307" i="50"/>
  <c r="P308" i="50"/>
  <c r="R308" i="50" s="1"/>
  <c r="P309" i="50"/>
  <c r="P310" i="50"/>
  <c r="P311" i="50"/>
  <c r="P312" i="50"/>
  <c r="R312" i="50" s="1"/>
  <c r="P313" i="50"/>
  <c r="P314" i="50"/>
  <c r="P315" i="50"/>
  <c r="P316" i="50"/>
  <c r="R316" i="50" s="1"/>
  <c r="P317" i="50"/>
  <c r="P318" i="50"/>
  <c r="P319" i="50"/>
  <c r="P320" i="50"/>
  <c r="R320" i="50" s="1"/>
  <c r="P321" i="50"/>
  <c r="P322" i="50"/>
  <c r="P323" i="50"/>
  <c r="P324" i="50"/>
  <c r="R324" i="50" s="1"/>
  <c r="P325" i="50"/>
  <c r="P326" i="50"/>
  <c r="P327" i="50"/>
  <c r="P328" i="50"/>
  <c r="R328" i="50" s="1"/>
  <c r="P329" i="50"/>
  <c r="P330" i="50"/>
  <c r="P331" i="50"/>
  <c r="P332" i="50"/>
  <c r="R332" i="50" s="1"/>
  <c r="P333" i="50"/>
  <c r="P334" i="50"/>
  <c r="P335" i="50"/>
  <c r="P336" i="50"/>
  <c r="R336" i="50" s="1"/>
  <c r="P337" i="50"/>
  <c r="P338" i="50"/>
  <c r="P339" i="50"/>
  <c r="P340" i="50"/>
  <c r="R340" i="50" s="1"/>
  <c r="P341" i="50"/>
  <c r="P342" i="50"/>
  <c r="P343" i="50"/>
  <c r="P344" i="50"/>
  <c r="R344" i="50" s="1"/>
  <c r="P345" i="50"/>
  <c r="P346" i="50"/>
  <c r="P347" i="50"/>
  <c r="P348" i="50"/>
  <c r="R348" i="50" s="1"/>
  <c r="P349" i="50"/>
  <c r="P350" i="50"/>
  <c r="P351" i="50"/>
  <c r="P352" i="50"/>
  <c r="R352" i="50" s="1"/>
  <c r="P353" i="50"/>
  <c r="P354" i="50"/>
  <c r="P355" i="50"/>
  <c r="P356" i="50"/>
  <c r="R356" i="50" s="1"/>
  <c r="P357" i="50"/>
  <c r="P358" i="50"/>
  <c r="P359" i="50"/>
  <c r="P360" i="50"/>
  <c r="R360" i="50" s="1"/>
  <c r="P361" i="50"/>
  <c r="P362" i="50"/>
  <c r="P363" i="50"/>
  <c r="P364" i="50"/>
  <c r="R364" i="50" s="1"/>
  <c r="P365" i="50"/>
  <c r="P366" i="50"/>
  <c r="P367" i="50"/>
  <c r="P368" i="50"/>
  <c r="R368" i="50" s="1"/>
  <c r="P4" i="50"/>
  <c r="O5" i="50"/>
  <c r="O6" i="50"/>
  <c r="O7" i="50"/>
  <c r="O8" i="50"/>
  <c r="O9" i="50"/>
  <c r="O10" i="50"/>
  <c r="O11" i="50"/>
  <c r="O12" i="50"/>
  <c r="O13" i="50"/>
  <c r="O14" i="50"/>
  <c r="O15" i="50"/>
  <c r="O16" i="50"/>
  <c r="O17" i="50"/>
  <c r="O18" i="50"/>
  <c r="O19" i="50"/>
  <c r="O20" i="50"/>
  <c r="O21" i="50"/>
  <c r="O22" i="50"/>
  <c r="O23" i="50"/>
  <c r="O24" i="50"/>
  <c r="O25" i="50"/>
  <c r="O26" i="50"/>
  <c r="O27" i="50"/>
  <c r="O28" i="50"/>
  <c r="O29" i="50"/>
  <c r="O30" i="50"/>
  <c r="O31" i="50"/>
  <c r="O32" i="50"/>
  <c r="O33" i="50"/>
  <c r="O34" i="50"/>
  <c r="O35" i="50"/>
  <c r="O36" i="50"/>
  <c r="O37" i="50"/>
  <c r="O38" i="50"/>
  <c r="O39" i="50"/>
  <c r="O40" i="50"/>
  <c r="O41" i="50"/>
  <c r="O42" i="50"/>
  <c r="O43" i="50"/>
  <c r="O44" i="50"/>
  <c r="O45" i="50"/>
  <c r="O46" i="50"/>
  <c r="O47" i="50"/>
  <c r="O48" i="50"/>
  <c r="O49" i="50"/>
  <c r="O50" i="50"/>
  <c r="O51" i="50"/>
  <c r="O52" i="50"/>
  <c r="O53" i="50"/>
  <c r="O54" i="50"/>
  <c r="O55" i="50"/>
  <c r="O56" i="50"/>
  <c r="O57" i="50"/>
  <c r="O58" i="50"/>
  <c r="O59" i="50"/>
  <c r="O60" i="50"/>
  <c r="O61" i="50"/>
  <c r="O62" i="50"/>
  <c r="O63" i="50"/>
  <c r="O64" i="50"/>
  <c r="O65" i="50"/>
  <c r="O66" i="50"/>
  <c r="O67" i="50"/>
  <c r="O68" i="50"/>
  <c r="O69" i="50"/>
  <c r="O70" i="50"/>
  <c r="O71" i="50"/>
  <c r="O72" i="50"/>
  <c r="O73" i="50"/>
  <c r="O74" i="50"/>
  <c r="O75" i="50"/>
  <c r="O76" i="50"/>
  <c r="O77" i="50"/>
  <c r="O78" i="50"/>
  <c r="O79" i="50"/>
  <c r="O80" i="50"/>
  <c r="O81" i="50"/>
  <c r="O82" i="50"/>
  <c r="O83" i="50"/>
  <c r="O84" i="50"/>
  <c r="O85" i="50"/>
  <c r="O86" i="50"/>
  <c r="O87" i="50"/>
  <c r="O88" i="50"/>
  <c r="O89" i="50"/>
  <c r="O90" i="50"/>
  <c r="O91" i="50"/>
  <c r="O92" i="50"/>
  <c r="O93" i="50"/>
  <c r="O94" i="50"/>
  <c r="O95" i="50"/>
  <c r="O96" i="50"/>
  <c r="O97" i="50"/>
  <c r="O98" i="50"/>
  <c r="O99" i="50"/>
  <c r="O100" i="50"/>
  <c r="O101" i="50"/>
  <c r="O102" i="50"/>
  <c r="O103" i="50"/>
  <c r="O104" i="50"/>
  <c r="Q104" i="50" s="1"/>
  <c r="O105" i="50"/>
  <c r="O106" i="50"/>
  <c r="O107" i="50"/>
  <c r="O108" i="50"/>
  <c r="Q108" i="50" s="1"/>
  <c r="O109" i="50"/>
  <c r="O110" i="50"/>
  <c r="O111" i="50"/>
  <c r="O112" i="50"/>
  <c r="Q112" i="50" s="1"/>
  <c r="O113" i="50"/>
  <c r="O114" i="50"/>
  <c r="O115" i="50"/>
  <c r="O116" i="50"/>
  <c r="Q116" i="50" s="1"/>
  <c r="O117" i="50"/>
  <c r="O118" i="50"/>
  <c r="O119" i="50"/>
  <c r="O120" i="50"/>
  <c r="Q120" i="50" s="1"/>
  <c r="O121" i="50"/>
  <c r="O122" i="50"/>
  <c r="O123" i="50"/>
  <c r="O124" i="50"/>
  <c r="Q124" i="50" s="1"/>
  <c r="O125" i="50"/>
  <c r="O126" i="50"/>
  <c r="O127" i="50"/>
  <c r="O128" i="50"/>
  <c r="Q128" i="50" s="1"/>
  <c r="O129" i="50"/>
  <c r="O130" i="50"/>
  <c r="O131" i="50"/>
  <c r="O132" i="50"/>
  <c r="Q132" i="50" s="1"/>
  <c r="O133" i="50"/>
  <c r="O134" i="50"/>
  <c r="O135" i="50"/>
  <c r="O136" i="50"/>
  <c r="O137" i="50"/>
  <c r="O138" i="50"/>
  <c r="O139" i="50"/>
  <c r="O140" i="50"/>
  <c r="Q140" i="50" s="1"/>
  <c r="O141" i="50"/>
  <c r="O142" i="50"/>
  <c r="O143" i="50"/>
  <c r="O144" i="50"/>
  <c r="Q144" i="50" s="1"/>
  <c r="O145" i="50"/>
  <c r="O146" i="50"/>
  <c r="O147" i="50"/>
  <c r="O148" i="50"/>
  <c r="Q148" i="50" s="1"/>
  <c r="O149" i="50"/>
  <c r="O150" i="50"/>
  <c r="O151" i="50"/>
  <c r="O152" i="50"/>
  <c r="Q152" i="50" s="1"/>
  <c r="O153" i="50"/>
  <c r="O154" i="50"/>
  <c r="O155" i="50"/>
  <c r="O156" i="50"/>
  <c r="O157" i="50"/>
  <c r="O158" i="50"/>
  <c r="O159" i="50"/>
  <c r="O160" i="50"/>
  <c r="Q160" i="50" s="1"/>
  <c r="O161" i="50"/>
  <c r="O162" i="50"/>
  <c r="O163" i="50"/>
  <c r="O164" i="50"/>
  <c r="Q164" i="50" s="1"/>
  <c r="O165" i="50"/>
  <c r="O166" i="50"/>
  <c r="O167" i="50"/>
  <c r="O168" i="50"/>
  <c r="Q168" i="50" s="1"/>
  <c r="O169" i="50"/>
  <c r="O170" i="50"/>
  <c r="O171" i="50"/>
  <c r="O172" i="50"/>
  <c r="Q172" i="50" s="1"/>
  <c r="O173" i="50"/>
  <c r="O174" i="50"/>
  <c r="O175" i="50"/>
  <c r="O176" i="50"/>
  <c r="O177" i="50"/>
  <c r="O178" i="50"/>
  <c r="O179" i="50"/>
  <c r="O180" i="50"/>
  <c r="Q180" i="50" s="1"/>
  <c r="O181" i="50"/>
  <c r="O182" i="50"/>
  <c r="O183" i="50"/>
  <c r="O184" i="50"/>
  <c r="Q184" i="50" s="1"/>
  <c r="O185" i="50"/>
  <c r="O186" i="50"/>
  <c r="O187" i="50"/>
  <c r="O188" i="50"/>
  <c r="Q188" i="50" s="1"/>
  <c r="O189" i="50"/>
  <c r="O190" i="50"/>
  <c r="O191" i="50"/>
  <c r="O192" i="50"/>
  <c r="Q192" i="50" s="1"/>
  <c r="O193" i="50"/>
  <c r="O194" i="50"/>
  <c r="O195" i="50"/>
  <c r="O196" i="50"/>
  <c r="Q196" i="50" s="1"/>
  <c r="O197" i="50"/>
  <c r="O198" i="50"/>
  <c r="O199" i="50"/>
  <c r="O200" i="50"/>
  <c r="Q200" i="50" s="1"/>
  <c r="O201" i="50"/>
  <c r="O202" i="50"/>
  <c r="O203" i="50"/>
  <c r="O204" i="50"/>
  <c r="Q204" i="50" s="1"/>
  <c r="O205" i="50"/>
  <c r="O206" i="50"/>
  <c r="O207" i="50"/>
  <c r="O208" i="50"/>
  <c r="Q208" i="50" s="1"/>
  <c r="O209" i="50"/>
  <c r="O210" i="50"/>
  <c r="O211" i="50"/>
  <c r="O212" i="50"/>
  <c r="Q212" i="50" s="1"/>
  <c r="O213" i="50"/>
  <c r="O214" i="50"/>
  <c r="O215" i="50"/>
  <c r="O216" i="50"/>
  <c r="Q216" i="50" s="1"/>
  <c r="O217" i="50"/>
  <c r="O218" i="50"/>
  <c r="O219" i="50"/>
  <c r="O220" i="50"/>
  <c r="Q220" i="50" s="1"/>
  <c r="O221" i="50"/>
  <c r="O222" i="50"/>
  <c r="O223" i="50"/>
  <c r="O224" i="50"/>
  <c r="Q224" i="50" s="1"/>
  <c r="O225" i="50"/>
  <c r="O226" i="50"/>
  <c r="O227" i="50"/>
  <c r="O228" i="50"/>
  <c r="Q228" i="50" s="1"/>
  <c r="O229" i="50"/>
  <c r="O230" i="50"/>
  <c r="O231" i="50"/>
  <c r="O232" i="50"/>
  <c r="Q232" i="50" s="1"/>
  <c r="O233" i="50"/>
  <c r="O234" i="50"/>
  <c r="O235" i="50"/>
  <c r="O236" i="50"/>
  <c r="Q236" i="50" s="1"/>
  <c r="O237" i="50"/>
  <c r="O238" i="50"/>
  <c r="O239" i="50"/>
  <c r="O240" i="50"/>
  <c r="Q240" i="50" s="1"/>
  <c r="O241" i="50"/>
  <c r="O242" i="50"/>
  <c r="O243" i="50"/>
  <c r="O244" i="50"/>
  <c r="Q244" i="50" s="1"/>
  <c r="O245" i="50"/>
  <c r="O246" i="50"/>
  <c r="O247" i="50"/>
  <c r="O248" i="50"/>
  <c r="Q248" i="50" s="1"/>
  <c r="O249" i="50"/>
  <c r="O250" i="50"/>
  <c r="O251" i="50"/>
  <c r="O252" i="50"/>
  <c r="Q252" i="50" s="1"/>
  <c r="O253" i="50"/>
  <c r="O254" i="50"/>
  <c r="O255" i="50"/>
  <c r="O256" i="50"/>
  <c r="Q256" i="50" s="1"/>
  <c r="O257" i="50"/>
  <c r="O258" i="50"/>
  <c r="O259" i="50"/>
  <c r="O260" i="50"/>
  <c r="Q260" i="50" s="1"/>
  <c r="O261" i="50"/>
  <c r="O262" i="50"/>
  <c r="O263" i="50"/>
  <c r="O264" i="50"/>
  <c r="Q264" i="50" s="1"/>
  <c r="O265" i="50"/>
  <c r="O266" i="50"/>
  <c r="O267" i="50"/>
  <c r="O268" i="50"/>
  <c r="Q268" i="50" s="1"/>
  <c r="O269" i="50"/>
  <c r="O270" i="50"/>
  <c r="O271" i="50"/>
  <c r="O272" i="50"/>
  <c r="Q272" i="50" s="1"/>
  <c r="O273" i="50"/>
  <c r="O274" i="50"/>
  <c r="O275" i="50"/>
  <c r="O276" i="50"/>
  <c r="Q276" i="50" s="1"/>
  <c r="O277" i="50"/>
  <c r="O278" i="50"/>
  <c r="O279" i="50"/>
  <c r="O280" i="50"/>
  <c r="Q280" i="50" s="1"/>
  <c r="O281" i="50"/>
  <c r="O282" i="50"/>
  <c r="O283" i="50"/>
  <c r="O284" i="50"/>
  <c r="Q284" i="50" s="1"/>
  <c r="O285" i="50"/>
  <c r="O286" i="50"/>
  <c r="O287" i="50"/>
  <c r="O288" i="50"/>
  <c r="Q288" i="50" s="1"/>
  <c r="O289" i="50"/>
  <c r="O290" i="50"/>
  <c r="O291" i="50"/>
  <c r="O292" i="50"/>
  <c r="Q292" i="50" s="1"/>
  <c r="O293" i="50"/>
  <c r="O294" i="50"/>
  <c r="O295" i="50"/>
  <c r="O296" i="50"/>
  <c r="Q296" i="50" s="1"/>
  <c r="O297" i="50"/>
  <c r="O298" i="50"/>
  <c r="O299" i="50"/>
  <c r="O300" i="50"/>
  <c r="Q300" i="50" s="1"/>
  <c r="O301" i="50"/>
  <c r="O302" i="50"/>
  <c r="O303" i="50"/>
  <c r="O304" i="50"/>
  <c r="Q304" i="50" s="1"/>
  <c r="O305" i="50"/>
  <c r="O306" i="50"/>
  <c r="O307" i="50"/>
  <c r="O308" i="50"/>
  <c r="Q308" i="50" s="1"/>
  <c r="O309" i="50"/>
  <c r="O310" i="50"/>
  <c r="O311" i="50"/>
  <c r="O312" i="50"/>
  <c r="Q312" i="50" s="1"/>
  <c r="O313" i="50"/>
  <c r="O314" i="50"/>
  <c r="O315" i="50"/>
  <c r="O316" i="50"/>
  <c r="Q316" i="50" s="1"/>
  <c r="O317" i="50"/>
  <c r="O318" i="50"/>
  <c r="O319" i="50"/>
  <c r="O320" i="50"/>
  <c r="Q320" i="50" s="1"/>
  <c r="O321" i="50"/>
  <c r="O322" i="50"/>
  <c r="O323" i="50"/>
  <c r="O324" i="50"/>
  <c r="Q324" i="50" s="1"/>
  <c r="O325" i="50"/>
  <c r="O326" i="50"/>
  <c r="O327" i="50"/>
  <c r="O328" i="50"/>
  <c r="Q328" i="50" s="1"/>
  <c r="O329" i="50"/>
  <c r="O330" i="50"/>
  <c r="O331" i="50"/>
  <c r="O332" i="50"/>
  <c r="Q332" i="50" s="1"/>
  <c r="O333" i="50"/>
  <c r="O334" i="50"/>
  <c r="O335" i="50"/>
  <c r="O336" i="50"/>
  <c r="Q336" i="50" s="1"/>
  <c r="O337" i="50"/>
  <c r="O338" i="50"/>
  <c r="O339" i="50"/>
  <c r="O340" i="50"/>
  <c r="Q340" i="50" s="1"/>
  <c r="O341" i="50"/>
  <c r="O342" i="50"/>
  <c r="O343" i="50"/>
  <c r="O344" i="50"/>
  <c r="Q344" i="50" s="1"/>
  <c r="O345" i="50"/>
  <c r="O346" i="50"/>
  <c r="O347" i="50"/>
  <c r="O348" i="50"/>
  <c r="Q348" i="50" s="1"/>
  <c r="O349" i="50"/>
  <c r="O350" i="50"/>
  <c r="O351" i="50"/>
  <c r="O352" i="50"/>
  <c r="Q352" i="50" s="1"/>
  <c r="O353" i="50"/>
  <c r="O354" i="50"/>
  <c r="O355" i="50"/>
  <c r="O356" i="50"/>
  <c r="Q356" i="50" s="1"/>
  <c r="O357" i="50"/>
  <c r="O358" i="50"/>
  <c r="O359" i="50"/>
  <c r="O360" i="50"/>
  <c r="Q360" i="50" s="1"/>
  <c r="O361" i="50"/>
  <c r="O362" i="50"/>
  <c r="O363" i="50"/>
  <c r="O364" i="50"/>
  <c r="Q364" i="50" s="1"/>
  <c r="O365" i="50"/>
  <c r="O366" i="50"/>
  <c r="O367" i="50"/>
  <c r="O368" i="50"/>
  <c r="Q368" i="50" s="1"/>
  <c r="O4" i="50"/>
  <c r="N4" i="50"/>
  <c r="M4" i="50"/>
  <c r="AD217" i="50"/>
  <c r="AG217" i="50" s="1"/>
  <c r="AD222" i="50"/>
  <c r="AD225" i="50"/>
  <c r="AG225" i="50" s="1"/>
  <c r="AD226" i="50"/>
  <c r="AD230" i="50"/>
  <c r="AD233" i="50"/>
  <c r="AD234" i="50"/>
  <c r="AD238" i="50"/>
  <c r="AD241" i="50"/>
  <c r="AG241" i="50" s="1"/>
  <c r="AD242" i="50"/>
  <c r="AD246" i="50"/>
  <c r="AD250" i="50"/>
  <c r="AD251" i="50"/>
  <c r="AG251" i="50" s="1"/>
  <c r="AD253" i="50"/>
  <c r="AG253" i="50" s="1"/>
  <c r="AD254" i="50"/>
  <c r="AD258" i="50"/>
  <c r="AG258" i="50" s="1"/>
  <c r="AD259" i="50"/>
  <c r="AD262" i="50"/>
  <c r="AD265" i="50"/>
  <c r="AD266" i="50"/>
  <c r="AD270" i="50"/>
  <c r="AD273" i="50"/>
  <c r="AG273" i="50" s="1"/>
  <c r="AD274" i="50"/>
  <c r="AD278" i="50"/>
  <c r="AG278" i="50" s="1"/>
  <c r="AD279" i="50"/>
  <c r="AG279" i="50" s="1"/>
  <c r="AD282" i="50"/>
  <c r="AD285" i="50"/>
  <c r="AG285" i="50" s="1"/>
  <c r="AD286" i="50"/>
  <c r="AD290" i="50"/>
  <c r="AD294" i="50"/>
  <c r="AD297" i="50"/>
  <c r="AG297" i="50" s="1"/>
  <c r="AD298" i="50"/>
  <c r="AD302" i="50"/>
  <c r="AD305" i="50"/>
  <c r="AG305" i="50" s="1"/>
  <c r="AD306" i="50"/>
  <c r="AD310" i="50"/>
  <c r="AD314" i="50"/>
  <c r="AD315" i="50"/>
  <c r="AG315" i="50" s="1"/>
  <c r="AD318" i="50"/>
  <c r="AD322" i="50"/>
  <c r="AG322" i="50" s="1"/>
  <c r="AD323" i="50"/>
  <c r="AG323" i="50" s="1"/>
  <c r="AD326" i="50"/>
  <c r="AD329" i="50"/>
  <c r="AD330" i="50"/>
  <c r="AD334" i="50"/>
  <c r="AD338" i="50"/>
  <c r="AD342" i="50"/>
  <c r="AG342" i="50" s="1"/>
  <c r="AD343" i="50"/>
  <c r="AG343" i="50" s="1"/>
  <c r="AD346" i="50"/>
  <c r="AD349" i="50"/>
  <c r="AG349" i="50" s="1"/>
  <c r="AD350" i="50"/>
  <c r="AD354" i="50"/>
  <c r="AD358" i="50"/>
  <c r="AG358" i="50" s="1"/>
  <c r="AD359" i="50"/>
  <c r="AG359" i="50" s="1"/>
  <c r="AD362" i="50"/>
  <c r="AD365" i="50"/>
  <c r="AG365" i="50" s="1"/>
  <c r="AD366" i="50"/>
  <c r="AC217" i="50"/>
  <c r="AC219" i="50"/>
  <c r="AC221" i="50"/>
  <c r="AC223" i="50"/>
  <c r="AC225" i="50"/>
  <c r="AC227" i="50"/>
  <c r="AC229" i="50"/>
  <c r="AC231" i="50"/>
  <c r="AC233" i="50"/>
  <c r="AF233" i="50" s="1"/>
  <c r="AC234" i="50"/>
  <c r="AC235" i="50"/>
  <c r="AC237" i="50"/>
  <c r="AC238" i="50"/>
  <c r="AC239" i="50"/>
  <c r="AF239" i="50" s="1"/>
  <c r="AC241" i="50"/>
  <c r="AC243" i="50"/>
  <c r="AC245" i="50"/>
  <c r="AC247" i="50"/>
  <c r="AC249" i="50"/>
  <c r="AF249" i="50" s="1"/>
  <c r="AC251" i="50"/>
  <c r="AC253" i="50"/>
  <c r="AC255" i="50"/>
  <c r="AC257" i="50"/>
  <c r="AC259" i="50"/>
  <c r="AC261" i="50"/>
  <c r="AC263" i="50"/>
  <c r="AC265" i="50"/>
  <c r="AF265" i="50" s="1"/>
  <c r="AC266" i="50"/>
  <c r="AC267" i="50"/>
  <c r="AC269" i="50"/>
  <c r="AC270" i="50"/>
  <c r="AC271" i="50"/>
  <c r="AF271" i="50" s="1"/>
  <c r="AC273" i="50"/>
  <c r="AC275" i="50"/>
  <c r="AC277" i="50"/>
  <c r="AC279" i="50"/>
  <c r="AC281" i="50"/>
  <c r="AF281" i="50" s="1"/>
  <c r="AC283" i="50"/>
  <c r="AC285" i="50"/>
  <c r="AC287" i="50"/>
  <c r="AC289" i="50"/>
  <c r="AC291" i="50"/>
  <c r="AC293" i="50"/>
  <c r="AC295" i="50"/>
  <c r="AC297" i="50"/>
  <c r="AC298" i="50"/>
  <c r="AC299" i="50"/>
  <c r="AC301" i="50"/>
  <c r="AC302" i="50"/>
  <c r="AC303" i="50"/>
  <c r="AF303" i="50" s="1"/>
  <c r="AC305" i="50"/>
  <c r="AC307" i="50"/>
  <c r="AC309" i="50"/>
  <c r="AC311" i="50"/>
  <c r="AC313" i="50"/>
  <c r="AC315" i="50"/>
  <c r="AC318" i="50"/>
  <c r="AC319" i="50"/>
  <c r="AC323" i="50"/>
  <c r="AC325" i="50"/>
  <c r="AC327" i="50"/>
  <c r="AC331" i="50"/>
  <c r="AC334" i="50"/>
  <c r="AC335" i="50"/>
  <c r="AC339" i="50"/>
  <c r="AC341" i="50"/>
  <c r="AC343" i="50"/>
  <c r="AC347" i="50"/>
  <c r="AC350" i="50"/>
  <c r="AC351" i="50"/>
  <c r="AC355" i="50"/>
  <c r="AC357" i="50"/>
  <c r="AC359" i="50"/>
  <c r="AC363" i="50"/>
  <c r="AC366" i="50"/>
  <c r="AC367" i="50"/>
  <c r="R218" i="50"/>
  <c r="U218" i="50" s="1"/>
  <c r="R222" i="50"/>
  <c r="U222" i="50" s="1"/>
  <c r="R238" i="50"/>
  <c r="R239" i="50"/>
  <c r="U239" i="50" s="1"/>
  <c r="R243" i="50"/>
  <c r="U243" i="50" s="1"/>
  <c r="R246" i="50"/>
  <c r="R250" i="50"/>
  <c r="U250" i="50" s="1"/>
  <c r="R254" i="50"/>
  <c r="R255" i="50"/>
  <c r="U255" i="50" s="1"/>
  <c r="R262" i="50"/>
  <c r="R270" i="50"/>
  <c r="R271" i="50"/>
  <c r="U271" i="50" s="1"/>
  <c r="R278" i="50"/>
  <c r="U278" i="50" s="1"/>
  <c r="R282" i="50"/>
  <c r="U282" i="50" s="1"/>
  <c r="R283" i="50"/>
  <c r="R286" i="50"/>
  <c r="U286" i="50" s="1"/>
  <c r="R291" i="50"/>
  <c r="U291" i="50" s="1"/>
  <c r="R298" i="50"/>
  <c r="U298" i="50" s="1"/>
  <c r="R299" i="50"/>
  <c r="U299" i="50" s="1"/>
  <c r="R307" i="50"/>
  <c r="U307" i="50" s="1"/>
  <c r="R310" i="50"/>
  <c r="R314" i="50"/>
  <c r="U314" i="50" s="1"/>
  <c r="R318" i="50"/>
  <c r="R319" i="50"/>
  <c r="U319" i="50" s="1"/>
  <c r="R326" i="50"/>
  <c r="U326" i="50" s="1"/>
  <c r="R334" i="50"/>
  <c r="U334" i="50" s="1"/>
  <c r="R335" i="50"/>
  <c r="U335" i="50" s="1"/>
  <c r="R342" i="50"/>
  <c r="R346" i="50"/>
  <c r="U346" i="50" s="1"/>
  <c r="R347" i="50"/>
  <c r="R350" i="50"/>
  <c r="U350" i="50" s="1"/>
  <c r="R355" i="50"/>
  <c r="U355" i="50" s="1"/>
  <c r="R362" i="50"/>
  <c r="R363" i="50"/>
  <c r="U363" i="50" s="1"/>
  <c r="Q219" i="50"/>
  <c r="Q222" i="50"/>
  <c r="Q226" i="50"/>
  <c r="Q230" i="50"/>
  <c r="Q231" i="50"/>
  <c r="Q238" i="50"/>
  <c r="Q246" i="50"/>
  <c r="Q247" i="50"/>
  <c r="Q254" i="50"/>
  <c r="Q258" i="50"/>
  <c r="Q259" i="50"/>
  <c r="Q262" i="50"/>
  <c r="Q267" i="50"/>
  <c r="Q274" i="50"/>
  <c r="Q275" i="50"/>
  <c r="Q283" i="50"/>
  <c r="Q286" i="50"/>
  <c r="Q290" i="50"/>
  <c r="Q294" i="50"/>
  <c r="Q295" i="50"/>
  <c r="Q302" i="50"/>
  <c r="Q310" i="50"/>
  <c r="Q311" i="50"/>
  <c r="Q318" i="50"/>
  <c r="Q322" i="50"/>
  <c r="Q323" i="50"/>
  <c r="Q326" i="50"/>
  <c r="Q331" i="50"/>
  <c r="Q338" i="50"/>
  <c r="Q339" i="50"/>
  <c r="Q347" i="50"/>
  <c r="Q350" i="50"/>
  <c r="Q354" i="50"/>
  <c r="Q358" i="50"/>
  <c r="Q359" i="50"/>
  <c r="Q366" i="50"/>
  <c r="N217" i="50"/>
  <c r="R217" i="50" s="1"/>
  <c r="N218" i="50"/>
  <c r="N219" i="50"/>
  <c r="R219" i="50" s="1"/>
  <c r="N220" i="50"/>
  <c r="N221" i="50"/>
  <c r="R221" i="50" s="1"/>
  <c r="U221" i="50" s="1"/>
  <c r="N222" i="50"/>
  <c r="N223" i="50"/>
  <c r="R223" i="50" s="1"/>
  <c r="U223" i="50" s="1"/>
  <c r="N224" i="50"/>
  <c r="N225" i="50"/>
  <c r="R225" i="50" s="1"/>
  <c r="N226" i="50"/>
  <c r="R226" i="50" s="1"/>
  <c r="N227" i="50"/>
  <c r="R227" i="50" s="1"/>
  <c r="N228" i="50"/>
  <c r="N229" i="50"/>
  <c r="R229" i="50" s="1"/>
  <c r="U229" i="50" s="1"/>
  <c r="N230" i="50"/>
  <c r="R230" i="50" s="1"/>
  <c r="N231" i="50"/>
  <c r="R231" i="50" s="1"/>
  <c r="N232" i="50"/>
  <c r="N233" i="50"/>
  <c r="R233" i="50" s="1"/>
  <c r="N234" i="50"/>
  <c r="R234" i="50" s="1"/>
  <c r="U234" i="50" s="1"/>
  <c r="N235" i="50"/>
  <c r="R235" i="50" s="1"/>
  <c r="N236" i="50"/>
  <c r="N237" i="50"/>
  <c r="R237" i="50" s="1"/>
  <c r="N238" i="50"/>
  <c r="N239" i="50"/>
  <c r="N240" i="50"/>
  <c r="N241" i="50"/>
  <c r="R241" i="50" s="1"/>
  <c r="N242" i="50"/>
  <c r="R242" i="50" s="1"/>
  <c r="N243" i="50"/>
  <c r="N244" i="50"/>
  <c r="N245" i="50"/>
  <c r="R245" i="50" s="1"/>
  <c r="N246" i="50"/>
  <c r="N247" i="50"/>
  <c r="R247" i="50" s="1"/>
  <c r="N248" i="50"/>
  <c r="N249" i="50"/>
  <c r="R249" i="50" s="1"/>
  <c r="U249" i="50" s="1"/>
  <c r="N250" i="50"/>
  <c r="N251" i="50"/>
  <c r="R251" i="50" s="1"/>
  <c r="N252" i="50"/>
  <c r="N253" i="50"/>
  <c r="R253" i="50" s="1"/>
  <c r="N254" i="50"/>
  <c r="N255" i="50"/>
  <c r="N256" i="50"/>
  <c r="N257" i="50"/>
  <c r="R257" i="50" s="1"/>
  <c r="U257" i="50" s="1"/>
  <c r="N258" i="50"/>
  <c r="R258" i="50" s="1"/>
  <c r="N259" i="50"/>
  <c r="R259" i="50" s="1"/>
  <c r="N260" i="50"/>
  <c r="N261" i="50"/>
  <c r="R261" i="50" s="1"/>
  <c r="N262" i="50"/>
  <c r="N263" i="50"/>
  <c r="R263" i="50" s="1"/>
  <c r="N264" i="50"/>
  <c r="N265" i="50"/>
  <c r="R265" i="50" s="1"/>
  <c r="U265" i="50" s="1"/>
  <c r="N266" i="50"/>
  <c r="R266" i="50" s="1"/>
  <c r="U266" i="50" s="1"/>
  <c r="N267" i="50"/>
  <c r="R267" i="50" s="1"/>
  <c r="U267" i="50" s="1"/>
  <c r="N268" i="50"/>
  <c r="N269" i="50"/>
  <c r="R269" i="50" s="1"/>
  <c r="N270" i="50"/>
  <c r="N271" i="50"/>
  <c r="N272" i="50"/>
  <c r="N273" i="50"/>
  <c r="R273" i="50" s="1"/>
  <c r="N274" i="50"/>
  <c r="R274" i="50" s="1"/>
  <c r="N275" i="50"/>
  <c r="R275" i="50" s="1"/>
  <c r="N276" i="50"/>
  <c r="N277" i="50"/>
  <c r="R277" i="50" s="1"/>
  <c r="U277" i="50" s="1"/>
  <c r="N278" i="50"/>
  <c r="N279" i="50"/>
  <c r="R279" i="50" s="1"/>
  <c r="N280" i="50"/>
  <c r="N281" i="50"/>
  <c r="R281" i="50" s="1"/>
  <c r="N282" i="50"/>
  <c r="N283" i="50"/>
  <c r="N284" i="50"/>
  <c r="N285" i="50"/>
  <c r="R285" i="50" s="1"/>
  <c r="N286" i="50"/>
  <c r="N287" i="50"/>
  <c r="R287" i="50" s="1"/>
  <c r="U287" i="50" s="1"/>
  <c r="N288" i="50"/>
  <c r="N289" i="50"/>
  <c r="R289" i="50" s="1"/>
  <c r="N290" i="50"/>
  <c r="R290" i="50" s="1"/>
  <c r="N291" i="50"/>
  <c r="N292" i="50"/>
  <c r="N293" i="50"/>
  <c r="R293" i="50" s="1"/>
  <c r="U293" i="50" s="1"/>
  <c r="N294" i="50"/>
  <c r="R294" i="50" s="1"/>
  <c r="U294" i="50" s="1"/>
  <c r="N295" i="50"/>
  <c r="R295" i="50" s="1"/>
  <c r="N296" i="50"/>
  <c r="N297" i="50"/>
  <c r="R297" i="50" s="1"/>
  <c r="N298" i="50"/>
  <c r="N299" i="50"/>
  <c r="N300" i="50"/>
  <c r="N301" i="50"/>
  <c r="R301" i="50" s="1"/>
  <c r="N302" i="50"/>
  <c r="R302" i="50" s="1"/>
  <c r="U302" i="50" s="1"/>
  <c r="N303" i="50"/>
  <c r="R303" i="50" s="1"/>
  <c r="U303" i="50" s="1"/>
  <c r="N304" i="50"/>
  <c r="N305" i="50"/>
  <c r="R305" i="50" s="1"/>
  <c r="N306" i="50"/>
  <c r="R306" i="50" s="1"/>
  <c r="N307" i="50"/>
  <c r="N308" i="50"/>
  <c r="N309" i="50"/>
  <c r="R309" i="50" s="1"/>
  <c r="N310" i="50"/>
  <c r="N311" i="50"/>
  <c r="R311" i="50" s="1"/>
  <c r="N312" i="50"/>
  <c r="N313" i="50"/>
  <c r="R313" i="50" s="1"/>
  <c r="U313" i="50" s="1"/>
  <c r="N314" i="50"/>
  <c r="N315" i="50"/>
  <c r="R315" i="50" s="1"/>
  <c r="N316" i="50"/>
  <c r="N317" i="50"/>
  <c r="R317" i="50" s="1"/>
  <c r="N318" i="50"/>
  <c r="N319" i="50"/>
  <c r="N320" i="50"/>
  <c r="N321" i="50"/>
  <c r="R321" i="50" s="1"/>
  <c r="U321" i="50" s="1"/>
  <c r="N322" i="50"/>
  <c r="R322" i="50" s="1"/>
  <c r="U322" i="50" s="1"/>
  <c r="N323" i="50"/>
  <c r="R323" i="50" s="1"/>
  <c r="N324" i="50"/>
  <c r="N325" i="50"/>
  <c r="R325" i="50" s="1"/>
  <c r="N326" i="50"/>
  <c r="N327" i="50"/>
  <c r="R327" i="50" s="1"/>
  <c r="N328" i="50"/>
  <c r="N329" i="50"/>
  <c r="R329" i="50" s="1"/>
  <c r="U329" i="50" s="1"/>
  <c r="N330" i="50"/>
  <c r="R330" i="50" s="1"/>
  <c r="U330" i="50" s="1"/>
  <c r="N331" i="50"/>
  <c r="R331" i="50" s="1"/>
  <c r="N332" i="50"/>
  <c r="N333" i="50"/>
  <c r="R333" i="50" s="1"/>
  <c r="N334" i="50"/>
  <c r="N335" i="50"/>
  <c r="N336" i="50"/>
  <c r="N337" i="50"/>
  <c r="R337" i="50" s="1"/>
  <c r="N338" i="50"/>
  <c r="R338" i="50" s="1"/>
  <c r="N339" i="50"/>
  <c r="R339" i="50" s="1"/>
  <c r="U339" i="50" s="1"/>
  <c r="N340" i="50"/>
  <c r="N341" i="50"/>
  <c r="R341" i="50" s="1"/>
  <c r="U341" i="50" s="1"/>
  <c r="N342" i="50"/>
  <c r="N343" i="50"/>
  <c r="R343" i="50" s="1"/>
  <c r="N344" i="50"/>
  <c r="N345" i="50"/>
  <c r="R345" i="50" s="1"/>
  <c r="N346" i="50"/>
  <c r="N347" i="50"/>
  <c r="N348" i="50"/>
  <c r="N349" i="50"/>
  <c r="R349" i="50" s="1"/>
  <c r="U349" i="50" s="1"/>
  <c r="N350" i="50"/>
  <c r="N351" i="50"/>
  <c r="R351" i="50" s="1"/>
  <c r="U351" i="50" s="1"/>
  <c r="N352" i="50"/>
  <c r="N353" i="50"/>
  <c r="R353" i="50" s="1"/>
  <c r="N354" i="50"/>
  <c r="R354" i="50" s="1"/>
  <c r="N355" i="50"/>
  <c r="N356" i="50"/>
  <c r="N357" i="50"/>
  <c r="R357" i="50" s="1"/>
  <c r="U357" i="50" s="1"/>
  <c r="N358" i="50"/>
  <c r="R358" i="50" s="1"/>
  <c r="U358" i="50" s="1"/>
  <c r="N359" i="50"/>
  <c r="R359" i="50" s="1"/>
  <c r="N360" i="50"/>
  <c r="N361" i="50"/>
  <c r="R361" i="50" s="1"/>
  <c r="N362" i="50"/>
  <c r="N363" i="50"/>
  <c r="N364" i="50"/>
  <c r="N365" i="50"/>
  <c r="R365" i="50" s="1"/>
  <c r="N366" i="50"/>
  <c r="R366" i="50" s="1"/>
  <c r="U366" i="50" s="1"/>
  <c r="N367" i="50"/>
  <c r="R367" i="50" s="1"/>
  <c r="U367" i="50" s="1"/>
  <c r="N368" i="50"/>
  <c r="M217" i="50"/>
  <c r="Q217" i="50" s="1"/>
  <c r="T217" i="50" s="1"/>
  <c r="M218" i="50"/>
  <c r="Q218" i="50" s="1"/>
  <c r="M219" i="50"/>
  <c r="M220" i="50"/>
  <c r="M221" i="50"/>
  <c r="Q221" i="50" s="1"/>
  <c r="M222" i="50"/>
  <c r="M223" i="50"/>
  <c r="Q223" i="50" s="1"/>
  <c r="M224" i="50"/>
  <c r="M225" i="50"/>
  <c r="Q225" i="50" s="1"/>
  <c r="M226" i="50"/>
  <c r="M227" i="50"/>
  <c r="Q227" i="50" s="1"/>
  <c r="M228" i="50"/>
  <c r="M229" i="50"/>
  <c r="Q229" i="50" s="1"/>
  <c r="M230" i="50"/>
  <c r="M231" i="50"/>
  <c r="M232" i="50"/>
  <c r="M233" i="50"/>
  <c r="Q233" i="50" s="1"/>
  <c r="T233" i="50" s="1"/>
  <c r="M234" i="50"/>
  <c r="Q234" i="50" s="1"/>
  <c r="M235" i="50"/>
  <c r="Q235" i="50" s="1"/>
  <c r="M236" i="50"/>
  <c r="M237" i="50"/>
  <c r="Q237" i="50" s="1"/>
  <c r="M238" i="50"/>
  <c r="M239" i="50"/>
  <c r="Q239" i="50" s="1"/>
  <c r="M240" i="50"/>
  <c r="M241" i="50"/>
  <c r="Q241" i="50" s="1"/>
  <c r="M242" i="50"/>
  <c r="Q242" i="50" s="1"/>
  <c r="U242" i="50" s="1"/>
  <c r="M243" i="50"/>
  <c r="Q243" i="50" s="1"/>
  <c r="M244" i="50"/>
  <c r="M245" i="50"/>
  <c r="Q245" i="50" s="1"/>
  <c r="T245" i="50" s="1"/>
  <c r="M246" i="50"/>
  <c r="M247" i="50"/>
  <c r="M248" i="50"/>
  <c r="M249" i="50"/>
  <c r="Q249" i="50" s="1"/>
  <c r="M250" i="50"/>
  <c r="Q250" i="50" s="1"/>
  <c r="M251" i="50"/>
  <c r="Q251" i="50" s="1"/>
  <c r="M252" i="50"/>
  <c r="M253" i="50"/>
  <c r="Q253" i="50" s="1"/>
  <c r="M254" i="50"/>
  <c r="M255" i="50"/>
  <c r="Q255" i="50" s="1"/>
  <c r="M256" i="50"/>
  <c r="M257" i="50"/>
  <c r="Q257" i="50" s="1"/>
  <c r="M258" i="50"/>
  <c r="M259" i="50"/>
  <c r="M260" i="50"/>
  <c r="M261" i="50"/>
  <c r="Q261" i="50" s="1"/>
  <c r="T261" i="50" s="1"/>
  <c r="M262" i="50"/>
  <c r="M263" i="50"/>
  <c r="Q263" i="50" s="1"/>
  <c r="U263" i="50" s="1"/>
  <c r="M264" i="50"/>
  <c r="M265" i="50"/>
  <c r="Q265" i="50" s="1"/>
  <c r="M266" i="50"/>
  <c r="Q266" i="50" s="1"/>
  <c r="M267" i="50"/>
  <c r="M268" i="50"/>
  <c r="M269" i="50"/>
  <c r="Q269" i="50" s="1"/>
  <c r="M270" i="50"/>
  <c r="Q270" i="50" s="1"/>
  <c r="M271" i="50"/>
  <c r="Q271" i="50" s="1"/>
  <c r="M272" i="50"/>
  <c r="M273" i="50"/>
  <c r="Q273" i="50" s="1"/>
  <c r="M274" i="50"/>
  <c r="M275" i="50"/>
  <c r="M276" i="50"/>
  <c r="M277" i="50"/>
  <c r="Q277" i="50" s="1"/>
  <c r="M278" i="50"/>
  <c r="Q278" i="50" s="1"/>
  <c r="M279" i="50"/>
  <c r="Q279" i="50" s="1"/>
  <c r="M280" i="50"/>
  <c r="M281" i="50"/>
  <c r="Q281" i="50" s="1"/>
  <c r="T281" i="50" s="1"/>
  <c r="M282" i="50"/>
  <c r="Q282" i="50" s="1"/>
  <c r="M283" i="50"/>
  <c r="M284" i="50"/>
  <c r="M285" i="50"/>
  <c r="Q285" i="50" s="1"/>
  <c r="M286" i="50"/>
  <c r="M287" i="50"/>
  <c r="Q287" i="50" s="1"/>
  <c r="M288" i="50"/>
  <c r="M289" i="50"/>
  <c r="Q289" i="50" s="1"/>
  <c r="M290" i="50"/>
  <c r="M291" i="50"/>
  <c r="Q291" i="50" s="1"/>
  <c r="M292" i="50"/>
  <c r="M293" i="50"/>
  <c r="Q293" i="50" s="1"/>
  <c r="M294" i="50"/>
  <c r="M295" i="50"/>
  <c r="M296" i="50"/>
  <c r="M297" i="50"/>
  <c r="Q297" i="50" s="1"/>
  <c r="T297" i="50" s="1"/>
  <c r="M298" i="50"/>
  <c r="Q298" i="50" s="1"/>
  <c r="M299" i="50"/>
  <c r="Q299" i="50" s="1"/>
  <c r="M300" i="50"/>
  <c r="M301" i="50"/>
  <c r="Q301" i="50" s="1"/>
  <c r="M302" i="50"/>
  <c r="M303" i="50"/>
  <c r="Q303" i="50" s="1"/>
  <c r="M304" i="50"/>
  <c r="M305" i="50"/>
  <c r="Q305" i="50" s="1"/>
  <c r="M306" i="50"/>
  <c r="Q306" i="50" s="1"/>
  <c r="U306" i="50" s="1"/>
  <c r="M307" i="50"/>
  <c r="Q307" i="50" s="1"/>
  <c r="M308" i="50"/>
  <c r="M309" i="50"/>
  <c r="Q309" i="50" s="1"/>
  <c r="T309" i="50" s="1"/>
  <c r="M310" i="50"/>
  <c r="M311" i="50"/>
  <c r="M312" i="50"/>
  <c r="M313" i="50"/>
  <c r="Q313" i="50" s="1"/>
  <c r="M314" i="50"/>
  <c r="Q314" i="50" s="1"/>
  <c r="M315" i="50"/>
  <c r="Q315" i="50" s="1"/>
  <c r="M316" i="50"/>
  <c r="M317" i="50"/>
  <c r="Q317" i="50" s="1"/>
  <c r="M318" i="50"/>
  <c r="M319" i="50"/>
  <c r="Q319" i="50" s="1"/>
  <c r="M320" i="50"/>
  <c r="M321" i="50"/>
  <c r="Q321" i="50" s="1"/>
  <c r="M322" i="50"/>
  <c r="M323" i="50"/>
  <c r="M324" i="50"/>
  <c r="M325" i="50"/>
  <c r="Q325" i="50" s="1"/>
  <c r="T325" i="50" s="1"/>
  <c r="M326" i="50"/>
  <c r="M327" i="50"/>
  <c r="Q327" i="50" s="1"/>
  <c r="M328" i="50"/>
  <c r="M329" i="50"/>
  <c r="Q329" i="50" s="1"/>
  <c r="M330" i="50"/>
  <c r="Q330" i="50" s="1"/>
  <c r="M331" i="50"/>
  <c r="M332" i="50"/>
  <c r="M333" i="50"/>
  <c r="Q333" i="50" s="1"/>
  <c r="M334" i="50"/>
  <c r="Q334" i="50" s="1"/>
  <c r="M335" i="50"/>
  <c r="Q335" i="50" s="1"/>
  <c r="M336" i="50"/>
  <c r="M337" i="50"/>
  <c r="Q337" i="50" s="1"/>
  <c r="M338" i="50"/>
  <c r="M339" i="50"/>
  <c r="M340" i="50"/>
  <c r="M341" i="50"/>
  <c r="Q341" i="50" s="1"/>
  <c r="M342" i="50"/>
  <c r="Q342" i="50" s="1"/>
  <c r="M343" i="50"/>
  <c r="Q343" i="50" s="1"/>
  <c r="U343" i="50" s="1"/>
  <c r="M344" i="50"/>
  <c r="M345" i="50"/>
  <c r="Q345" i="50" s="1"/>
  <c r="T345" i="50" s="1"/>
  <c r="M346" i="50"/>
  <c r="Q346" i="50" s="1"/>
  <c r="M347" i="50"/>
  <c r="M348" i="50"/>
  <c r="M349" i="50"/>
  <c r="Q349" i="50" s="1"/>
  <c r="M350" i="50"/>
  <c r="M351" i="50"/>
  <c r="Q351" i="50" s="1"/>
  <c r="M352" i="50"/>
  <c r="M353" i="50"/>
  <c r="Q353" i="50" s="1"/>
  <c r="M354" i="50"/>
  <c r="M355" i="50"/>
  <c r="Q355" i="50" s="1"/>
  <c r="M356" i="50"/>
  <c r="M357" i="50"/>
  <c r="Q357" i="50" s="1"/>
  <c r="M358" i="50"/>
  <c r="M359" i="50"/>
  <c r="M360" i="50"/>
  <c r="M361" i="50"/>
  <c r="Q361" i="50" s="1"/>
  <c r="T361" i="50" s="1"/>
  <c r="M362" i="50"/>
  <c r="Q362" i="50" s="1"/>
  <c r="M363" i="50"/>
  <c r="Q363" i="50" s="1"/>
  <c r="M364" i="50"/>
  <c r="M365" i="50"/>
  <c r="Q365" i="50" s="1"/>
  <c r="M366" i="50"/>
  <c r="M367" i="50"/>
  <c r="Q367" i="50" s="1"/>
  <c r="M368" i="50"/>
  <c r="N5" i="50"/>
  <c r="R5" i="50" s="1"/>
  <c r="N6" i="50"/>
  <c r="N7" i="50"/>
  <c r="N8" i="50"/>
  <c r="N9" i="50"/>
  <c r="R9" i="50" s="1"/>
  <c r="N10" i="50"/>
  <c r="N11" i="50"/>
  <c r="N12" i="50"/>
  <c r="N13" i="50"/>
  <c r="N14" i="50"/>
  <c r="N15" i="50"/>
  <c r="N16" i="50"/>
  <c r="N17" i="50"/>
  <c r="R17" i="50" s="1"/>
  <c r="U17" i="50" s="1"/>
  <c r="N18" i="50"/>
  <c r="N19" i="50"/>
  <c r="R19" i="50" s="1"/>
  <c r="U19" i="50" s="1"/>
  <c r="N20" i="50"/>
  <c r="N21" i="50"/>
  <c r="R21" i="50" s="1"/>
  <c r="U21" i="50" s="1"/>
  <c r="N22" i="50"/>
  <c r="N23" i="50"/>
  <c r="N24" i="50"/>
  <c r="N25" i="50"/>
  <c r="R25" i="50" s="1"/>
  <c r="U25" i="50" s="1"/>
  <c r="N26" i="50"/>
  <c r="N27" i="50"/>
  <c r="N28" i="50"/>
  <c r="N29" i="50"/>
  <c r="R29" i="50" s="1"/>
  <c r="N30" i="50"/>
  <c r="N31" i="50"/>
  <c r="N32" i="50"/>
  <c r="N33" i="50"/>
  <c r="R33" i="50" s="1"/>
  <c r="U33" i="50" s="1"/>
  <c r="N34" i="50"/>
  <c r="N35" i="50"/>
  <c r="N36" i="50"/>
  <c r="N37" i="50"/>
  <c r="R37" i="50" s="1"/>
  <c r="N38" i="50"/>
  <c r="N39" i="50"/>
  <c r="R39" i="50" s="1"/>
  <c r="U39" i="50" s="1"/>
  <c r="N40" i="50"/>
  <c r="N41" i="50"/>
  <c r="R41" i="50" s="1"/>
  <c r="N42" i="50"/>
  <c r="N43" i="50"/>
  <c r="N44" i="50"/>
  <c r="N45" i="50"/>
  <c r="R45" i="50" s="1"/>
  <c r="U45" i="50" s="1"/>
  <c r="N46" i="50"/>
  <c r="N47" i="50"/>
  <c r="N48" i="50"/>
  <c r="N49" i="50"/>
  <c r="R49" i="50" s="1"/>
  <c r="N50" i="50"/>
  <c r="N51" i="50"/>
  <c r="R51" i="50" s="1"/>
  <c r="U51" i="50" s="1"/>
  <c r="N52" i="50"/>
  <c r="N53" i="50"/>
  <c r="N54" i="50"/>
  <c r="N55" i="50"/>
  <c r="N56" i="50"/>
  <c r="N57" i="50"/>
  <c r="R57" i="50" s="1"/>
  <c r="U57" i="50" s="1"/>
  <c r="N58" i="50"/>
  <c r="N59" i="50"/>
  <c r="N60" i="50"/>
  <c r="N61" i="50"/>
  <c r="R61" i="50" s="1"/>
  <c r="N62" i="50"/>
  <c r="N63" i="50"/>
  <c r="N64" i="50"/>
  <c r="N65" i="50"/>
  <c r="R65" i="50" s="1"/>
  <c r="N66" i="50"/>
  <c r="N67" i="50"/>
  <c r="N68" i="50"/>
  <c r="N69" i="50"/>
  <c r="R69" i="50" s="1"/>
  <c r="N70" i="50"/>
  <c r="N71" i="50"/>
  <c r="R71" i="50" s="1"/>
  <c r="U71" i="50" s="1"/>
  <c r="N72" i="50"/>
  <c r="N73" i="50"/>
  <c r="R73" i="50" s="1"/>
  <c r="N74" i="50"/>
  <c r="N75" i="50"/>
  <c r="N76" i="50"/>
  <c r="N77" i="50"/>
  <c r="R77" i="50" s="1"/>
  <c r="U77" i="50" s="1"/>
  <c r="N78" i="50"/>
  <c r="N79" i="50"/>
  <c r="N80" i="50"/>
  <c r="N81" i="50"/>
  <c r="R81" i="50" s="1"/>
  <c r="N82" i="50"/>
  <c r="N83" i="50"/>
  <c r="N84" i="50"/>
  <c r="N85" i="50"/>
  <c r="R85" i="50" s="1"/>
  <c r="U85" i="50" s="1"/>
  <c r="N86" i="50"/>
  <c r="N87" i="50"/>
  <c r="N88" i="50"/>
  <c r="N89" i="50"/>
  <c r="R89" i="50" s="1"/>
  <c r="N90" i="50"/>
  <c r="N91" i="50"/>
  <c r="N92" i="50"/>
  <c r="N93" i="50"/>
  <c r="R93" i="50" s="1"/>
  <c r="U93" i="50" s="1"/>
  <c r="N94" i="50"/>
  <c r="N95" i="50"/>
  <c r="N96" i="50"/>
  <c r="N97" i="50"/>
  <c r="R97" i="50" s="1"/>
  <c r="N98" i="50"/>
  <c r="N99" i="50"/>
  <c r="N100" i="50"/>
  <c r="N101" i="50"/>
  <c r="R101" i="50" s="1"/>
  <c r="U101" i="50" s="1"/>
  <c r="N102" i="50"/>
  <c r="N103" i="50"/>
  <c r="N104" i="50"/>
  <c r="N105" i="50"/>
  <c r="R105" i="50" s="1"/>
  <c r="N106" i="50"/>
  <c r="N107" i="50"/>
  <c r="R107" i="50" s="1"/>
  <c r="U107" i="50" s="1"/>
  <c r="N108" i="50"/>
  <c r="N109" i="50"/>
  <c r="R109" i="50" s="1"/>
  <c r="N110" i="50"/>
  <c r="N111" i="50"/>
  <c r="N112" i="50"/>
  <c r="R112" i="50" s="1"/>
  <c r="N113" i="50"/>
  <c r="R113" i="50" s="1"/>
  <c r="N114" i="50"/>
  <c r="N115" i="50"/>
  <c r="R115" i="50" s="1"/>
  <c r="U115" i="50" s="1"/>
  <c r="N116" i="50"/>
  <c r="R116" i="50" s="1"/>
  <c r="N117" i="50"/>
  <c r="R117" i="50" s="1"/>
  <c r="N118" i="50"/>
  <c r="N119" i="50"/>
  <c r="N120" i="50"/>
  <c r="R120" i="50" s="1"/>
  <c r="N121" i="50"/>
  <c r="R121" i="50" s="1"/>
  <c r="N122" i="50"/>
  <c r="N123" i="50"/>
  <c r="R123" i="50" s="1"/>
  <c r="U123" i="50" s="1"/>
  <c r="N124" i="50"/>
  <c r="R124" i="50" s="1"/>
  <c r="N125" i="50"/>
  <c r="N126" i="50"/>
  <c r="N127" i="50"/>
  <c r="N128" i="50"/>
  <c r="R128" i="50" s="1"/>
  <c r="N129" i="50"/>
  <c r="R129" i="50" s="1"/>
  <c r="U129" i="50" s="1"/>
  <c r="N130" i="50"/>
  <c r="N131" i="50"/>
  <c r="R131" i="50" s="1"/>
  <c r="U131" i="50" s="1"/>
  <c r="N132" i="50"/>
  <c r="R132" i="50" s="1"/>
  <c r="N133" i="50"/>
  <c r="R133" i="50" s="1"/>
  <c r="U133" i="50" s="1"/>
  <c r="N134" i="50"/>
  <c r="N135" i="50"/>
  <c r="N136" i="50"/>
  <c r="R136" i="50" s="1"/>
  <c r="N137" i="50"/>
  <c r="R137" i="50" s="1"/>
  <c r="N138" i="50"/>
  <c r="N139" i="50"/>
  <c r="R139" i="50" s="1"/>
  <c r="U139" i="50" s="1"/>
  <c r="N140" i="50"/>
  <c r="R140" i="50" s="1"/>
  <c r="N141" i="50"/>
  <c r="R141" i="50" s="1"/>
  <c r="N142" i="50"/>
  <c r="N143" i="50"/>
  <c r="N144" i="50"/>
  <c r="R144" i="50" s="1"/>
  <c r="N145" i="50"/>
  <c r="R145" i="50" s="1"/>
  <c r="N146" i="50"/>
  <c r="N147" i="50"/>
  <c r="R147" i="50" s="1"/>
  <c r="U147" i="50" s="1"/>
  <c r="N148" i="50"/>
  <c r="R148" i="50" s="1"/>
  <c r="N149" i="50"/>
  <c r="R149" i="50" s="1"/>
  <c r="N150" i="50"/>
  <c r="N151" i="50"/>
  <c r="N152" i="50"/>
  <c r="R152" i="50" s="1"/>
  <c r="N153" i="50"/>
  <c r="R153" i="50" s="1"/>
  <c r="N154" i="50"/>
  <c r="N155" i="50"/>
  <c r="R155" i="50" s="1"/>
  <c r="U155" i="50" s="1"/>
  <c r="N156" i="50"/>
  <c r="R156" i="50" s="1"/>
  <c r="N157" i="50"/>
  <c r="R157" i="50" s="1"/>
  <c r="N158" i="50"/>
  <c r="N159" i="50"/>
  <c r="N160" i="50"/>
  <c r="R160" i="50" s="1"/>
  <c r="N161" i="50"/>
  <c r="R161" i="50" s="1"/>
  <c r="U161" i="50" s="1"/>
  <c r="N162" i="50"/>
  <c r="N163" i="50"/>
  <c r="N164" i="50"/>
  <c r="R164" i="50" s="1"/>
  <c r="N165" i="50"/>
  <c r="R165" i="50" s="1"/>
  <c r="N166" i="50"/>
  <c r="N167" i="50"/>
  <c r="N168" i="50"/>
  <c r="R168" i="50" s="1"/>
  <c r="N169" i="50"/>
  <c r="R169" i="50" s="1"/>
  <c r="U169" i="50" s="1"/>
  <c r="N170" i="50"/>
  <c r="N171" i="50"/>
  <c r="N172" i="50"/>
  <c r="R172" i="50" s="1"/>
  <c r="N173" i="50"/>
  <c r="R173" i="50" s="1"/>
  <c r="N174" i="50"/>
  <c r="N175" i="50"/>
  <c r="N176" i="50"/>
  <c r="R176" i="50" s="1"/>
  <c r="N177" i="50"/>
  <c r="R177" i="50" s="1"/>
  <c r="U177" i="50" s="1"/>
  <c r="N178" i="50"/>
  <c r="N179" i="50"/>
  <c r="N180" i="50"/>
  <c r="R180" i="50" s="1"/>
  <c r="N181" i="50"/>
  <c r="R181" i="50" s="1"/>
  <c r="N182" i="50"/>
  <c r="N183" i="50"/>
  <c r="N184" i="50"/>
  <c r="R184" i="50" s="1"/>
  <c r="N185" i="50"/>
  <c r="N186" i="50"/>
  <c r="N187" i="50"/>
  <c r="N188" i="50"/>
  <c r="R188" i="50" s="1"/>
  <c r="N189" i="50"/>
  <c r="R189" i="50" s="1"/>
  <c r="N190" i="50"/>
  <c r="N191" i="50"/>
  <c r="N192" i="50"/>
  <c r="R192" i="50" s="1"/>
  <c r="N193" i="50"/>
  <c r="R193" i="50" s="1"/>
  <c r="U193" i="50" s="1"/>
  <c r="N194" i="50"/>
  <c r="N195" i="50"/>
  <c r="N196" i="50"/>
  <c r="R196" i="50" s="1"/>
  <c r="N197" i="50"/>
  <c r="R197" i="50" s="1"/>
  <c r="N198" i="50"/>
  <c r="N199" i="50"/>
  <c r="N200" i="50"/>
  <c r="R200" i="50" s="1"/>
  <c r="N201" i="50"/>
  <c r="R201" i="50" s="1"/>
  <c r="U201" i="50" s="1"/>
  <c r="N202" i="50"/>
  <c r="N203" i="50"/>
  <c r="N204" i="50"/>
  <c r="R204" i="50" s="1"/>
  <c r="N205" i="50"/>
  <c r="R205" i="50" s="1"/>
  <c r="N206" i="50"/>
  <c r="N207" i="50"/>
  <c r="N208" i="50"/>
  <c r="R208" i="50" s="1"/>
  <c r="N209" i="50"/>
  <c r="R209" i="50" s="1"/>
  <c r="U209" i="50" s="1"/>
  <c r="N210" i="50"/>
  <c r="N211" i="50"/>
  <c r="N212" i="50"/>
  <c r="R212" i="50" s="1"/>
  <c r="N213" i="50"/>
  <c r="R213" i="50" s="1"/>
  <c r="N214" i="50"/>
  <c r="N215" i="50"/>
  <c r="N216" i="50"/>
  <c r="R216" i="50" s="1"/>
  <c r="M5" i="50"/>
  <c r="Q5" i="50" s="1"/>
  <c r="M6" i="50"/>
  <c r="M7" i="50"/>
  <c r="M8" i="50"/>
  <c r="Q8" i="50" s="1"/>
  <c r="M9" i="50"/>
  <c r="Q9" i="50" s="1"/>
  <c r="M10" i="50"/>
  <c r="M11" i="50"/>
  <c r="M12" i="50"/>
  <c r="Q12" i="50" s="1"/>
  <c r="M13" i="50"/>
  <c r="Q13" i="50" s="1"/>
  <c r="M14" i="50"/>
  <c r="M15" i="50"/>
  <c r="Q15" i="50" s="1"/>
  <c r="M16" i="50"/>
  <c r="M17" i="50"/>
  <c r="Q17" i="50" s="1"/>
  <c r="M18" i="50"/>
  <c r="M19" i="50"/>
  <c r="M20" i="50"/>
  <c r="M21" i="50"/>
  <c r="M22" i="50"/>
  <c r="M23" i="50"/>
  <c r="M24" i="50"/>
  <c r="M25" i="50"/>
  <c r="Q25" i="50" s="1"/>
  <c r="M26" i="50"/>
  <c r="M27" i="50"/>
  <c r="Q27" i="50" s="1"/>
  <c r="M28" i="50"/>
  <c r="M29" i="50"/>
  <c r="Q29" i="50" s="1"/>
  <c r="M30" i="50"/>
  <c r="M31" i="50"/>
  <c r="M32" i="50"/>
  <c r="Q32" i="50" s="1"/>
  <c r="M33" i="50"/>
  <c r="M34" i="50"/>
  <c r="M35" i="50"/>
  <c r="M36" i="50"/>
  <c r="M37" i="50"/>
  <c r="Q37" i="50" s="1"/>
  <c r="M38" i="50"/>
  <c r="M39" i="50"/>
  <c r="M40" i="50"/>
  <c r="M41" i="50"/>
  <c r="Q41" i="50" s="1"/>
  <c r="M42" i="50"/>
  <c r="M43" i="50"/>
  <c r="M44" i="50"/>
  <c r="M45" i="50"/>
  <c r="Q45" i="50" s="1"/>
  <c r="M46" i="50"/>
  <c r="M47" i="50"/>
  <c r="Q47" i="50" s="1"/>
  <c r="M48" i="50"/>
  <c r="M49" i="50"/>
  <c r="Q49" i="50" s="1"/>
  <c r="M50" i="50"/>
  <c r="M51" i="50"/>
  <c r="M52" i="50"/>
  <c r="M53" i="50"/>
  <c r="Q53" i="50" s="1"/>
  <c r="M54" i="50"/>
  <c r="M55" i="50"/>
  <c r="M56" i="50"/>
  <c r="Q56" i="50" s="1"/>
  <c r="M57" i="50"/>
  <c r="Q57" i="50" s="1"/>
  <c r="M58" i="50"/>
  <c r="M59" i="50"/>
  <c r="Q59" i="50" s="1"/>
  <c r="M60" i="50"/>
  <c r="M61" i="50"/>
  <c r="Q61" i="50" s="1"/>
  <c r="M62" i="50"/>
  <c r="M63" i="50"/>
  <c r="M64" i="50"/>
  <c r="Q64" i="50" s="1"/>
  <c r="M65" i="50"/>
  <c r="Q65" i="50" s="1"/>
  <c r="M66" i="50"/>
  <c r="M67" i="50"/>
  <c r="M68" i="50"/>
  <c r="M69" i="50"/>
  <c r="Q69" i="50" s="1"/>
  <c r="M70" i="50"/>
  <c r="M71" i="50"/>
  <c r="M72" i="50"/>
  <c r="M73" i="50"/>
  <c r="M74" i="50"/>
  <c r="M75" i="50"/>
  <c r="M76" i="50"/>
  <c r="M77" i="50"/>
  <c r="Q77" i="50" s="1"/>
  <c r="M78" i="50"/>
  <c r="M79" i="50"/>
  <c r="Q79" i="50" s="1"/>
  <c r="M80" i="50"/>
  <c r="M81" i="50"/>
  <c r="Q81" i="50" s="1"/>
  <c r="M82" i="50"/>
  <c r="M83" i="50"/>
  <c r="M84" i="50"/>
  <c r="M85" i="50"/>
  <c r="Q85" i="50" s="1"/>
  <c r="M86" i="50"/>
  <c r="M87" i="50"/>
  <c r="Q87" i="50" s="1"/>
  <c r="M88" i="50"/>
  <c r="M89" i="50"/>
  <c r="Q89" i="50" s="1"/>
  <c r="M90" i="50"/>
  <c r="M91" i="50"/>
  <c r="M92" i="50"/>
  <c r="M93" i="50"/>
  <c r="Q93" i="50" s="1"/>
  <c r="M94" i="50"/>
  <c r="M95" i="50"/>
  <c r="Q95" i="50" s="1"/>
  <c r="M96" i="50"/>
  <c r="M97" i="50"/>
  <c r="Q97" i="50" s="1"/>
  <c r="M98" i="50"/>
  <c r="M99" i="50"/>
  <c r="M100" i="50"/>
  <c r="Q100" i="50" s="1"/>
  <c r="M101" i="50"/>
  <c r="M102" i="50"/>
  <c r="M103" i="50"/>
  <c r="M104" i="50"/>
  <c r="M105" i="50"/>
  <c r="Q105" i="50" s="1"/>
  <c r="M106" i="50"/>
  <c r="M107" i="50"/>
  <c r="M108" i="50"/>
  <c r="M109" i="50"/>
  <c r="Q109" i="50" s="1"/>
  <c r="M110" i="50"/>
  <c r="M111" i="50"/>
  <c r="M112" i="50"/>
  <c r="M113" i="50"/>
  <c r="Q113" i="50" s="1"/>
  <c r="M114" i="50"/>
  <c r="M115" i="50"/>
  <c r="M116" i="50"/>
  <c r="M117" i="50"/>
  <c r="Q117" i="50" s="1"/>
  <c r="M118" i="50"/>
  <c r="M119" i="50"/>
  <c r="M120" i="50"/>
  <c r="M121" i="50"/>
  <c r="Q121" i="50" s="1"/>
  <c r="M122" i="50"/>
  <c r="M123" i="50"/>
  <c r="M124" i="50"/>
  <c r="M125" i="50"/>
  <c r="Q125" i="50" s="1"/>
  <c r="M126" i="50"/>
  <c r="M127" i="50"/>
  <c r="M128" i="50"/>
  <c r="M129" i="50"/>
  <c r="Q129" i="50" s="1"/>
  <c r="M130" i="50"/>
  <c r="M131" i="50"/>
  <c r="M132" i="50"/>
  <c r="M133" i="50"/>
  <c r="M134" i="50"/>
  <c r="M135" i="50"/>
  <c r="M136" i="50"/>
  <c r="M137" i="50"/>
  <c r="Q137" i="50" s="1"/>
  <c r="M138" i="50"/>
  <c r="M139" i="50"/>
  <c r="M140" i="50"/>
  <c r="M141" i="50"/>
  <c r="Q141" i="50" s="1"/>
  <c r="M142" i="50"/>
  <c r="M143" i="50"/>
  <c r="M144" i="50"/>
  <c r="M145" i="50"/>
  <c r="Q145" i="50" s="1"/>
  <c r="M146" i="50"/>
  <c r="M147" i="50"/>
  <c r="M148" i="50"/>
  <c r="M149" i="50"/>
  <c r="Q149" i="50" s="1"/>
  <c r="M150" i="50"/>
  <c r="M151" i="50"/>
  <c r="M152" i="50"/>
  <c r="M153" i="50"/>
  <c r="Q153" i="50" s="1"/>
  <c r="M154" i="50"/>
  <c r="M155" i="50"/>
  <c r="M156" i="50"/>
  <c r="M157" i="50"/>
  <c r="M158" i="50"/>
  <c r="M159" i="50"/>
  <c r="M160" i="50"/>
  <c r="M161" i="50"/>
  <c r="Q161" i="50" s="1"/>
  <c r="M162" i="50"/>
  <c r="M163" i="50"/>
  <c r="Q163" i="50" s="1"/>
  <c r="M164" i="50"/>
  <c r="M165" i="50"/>
  <c r="Q165" i="50" s="1"/>
  <c r="M166" i="50"/>
  <c r="M167" i="50"/>
  <c r="M168" i="50"/>
  <c r="M169" i="50"/>
  <c r="Q169" i="50" s="1"/>
  <c r="M170" i="50"/>
  <c r="M171" i="50"/>
  <c r="Q171" i="50" s="1"/>
  <c r="M172" i="50"/>
  <c r="M173" i="50"/>
  <c r="Q173" i="50" s="1"/>
  <c r="M174" i="50"/>
  <c r="M175" i="50"/>
  <c r="M176" i="50"/>
  <c r="M177" i="50"/>
  <c r="Q177" i="50" s="1"/>
  <c r="M178" i="50"/>
  <c r="M179" i="50"/>
  <c r="Q179" i="50" s="1"/>
  <c r="M180" i="50"/>
  <c r="M181" i="50"/>
  <c r="Q181" i="50" s="1"/>
  <c r="M182" i="50"/>
  <c r="M183" i="50"/>
  <c r="M184" i="50"/>
  <c r="M185" i="50"/>
  <c r="Q185" i="50" s="1"/>
  <c r="M186" i="50"/>
  <c r="M187" i="50"/>
  <c r="Q187" i="50" s="1"/>
  <c r="M188" i="50"/>
  <c r="M189" i="50"/>
  <c r="M190" i="50"/>
  <c r="M191" i="50"/>
  <c r="M192" i="50"/>
  <c r="M193" i="50"/>
  <c r="Q193" i="50" s="1"/>
  <c r="M194" i="50"/>
  <c r="M195" i="50"/>
  <c r="Q195" i="50" s="1"/>
  <c r="M196" i="50"/>
  <c r="M197" i="50"/>
  <c r="Q197" i="50" s="1"/>
  <c r="M198" i="50"/>
  <c r="M199" i="50"/>
  <c r="M200" i="50"/>
  <c r="M201" i="50"/>
  <c r="Q201" i="50" s="1"/>
  <c r="M202" i="50"/>
  <c r="M203" i="50"/>
  <c r="Q203" i="50" s="1"/>
  <c r="M204" i="50"/>
  <c r="M205" i="50"/>
  <c r="Q205" i="50" s="1"/>
  <c r="M206" i="50"/>
  <c r="M207" i="50"/>
  <c r="M208" i="50"/>
  <c r="M209" i="50"/>
  <c r="Q209" i="50" s="1"/>
  <c r="M210" i="50"/>
  <c r="M211" i="50"/>
  <c r="Q211" i="50" s="1"/>
  <c r="M212" i="50"/>
  <c r="M213" i="50"/>
  <c r="Q213" i="50" s="1"/>
  <c r="M214" i="50"/>
  <c r="M215" i="50"/>
  <c r="M216" i="50"/>
  <c r="AD215" i="50"/>
  <c r="AG215" i="50" s="1"/>
  <c r="AC215" i="50"/>
  <c r="AD214" i="50"/>
  <c r="AC214" i="50"/>
  <c r="AD213" i="50"/>
  <c r="AG213" i="50" s="1"/>
  <c r="AC213" i="50"/>
  <c r="AD211" i="50"/>
  <c r="AC211" i="50"/>
  <c r="AD210" i="50"/>
  <c r="AG210" i="50" s="1"/>
  <c r="AD209" i="50"/>
  <c r="AC209" i="50"/>
  <c r="AD207" i="50"/>
  <c r="AG207" i="50" s="1"/>
  <c r="AC207" i="50"/>
  <c r="AD206" i="50"/>
  <c r="AC206" i="50"/>
  <c r="AF206" i="50" s="1"/>
  <c r="AD205" i="50"/>
  <c r="AG205" i="50" s="1"/>
  <c r="AC205" i="50"/>
  <c r="AD203" i="50"/>
  <c r="AC203" i="50"/>
  <c r="AD202" i="50"/>
  <c r="AG202" i="50" s="1"/>
  <c r="AD201" i="50"/>
  <c r="AC201" i="50"/>
  <c r="AD199" i="50"/>
  <c r="AG199" i="50" s="1"/>
  <c r="AC199" i="50"/>
  <c r="AD198" i="50"/>
  <c r="AC198" i="50"/>
  <c r="AF198" i="50" s="1"/>
  <c r="AD197" i="50"/>
  <c r="AG197" i="50" s="1"/>
  <c r="AC197" i="50"/>
  <c r="AD195" i="50"/>
  <c r="AC195" i="50"/>
  <c r="AF195" i="50" s="1"/>
  <c r="AD194" i="50"/>
  <c r="AD193" i="50"/>
  <c r="AC193" i="50"/>
  <c r="AD191" i="50"/>
  <c r="AG191" i="50" s="1"/>
  <c r="AC191" i="50"/>
  <c r="AD190" i="50"/>
  <c r="AC190" i="50"/>
  <c r="AD189" i="50"/>
  <c r="AG189" i="50" s="1"/>
  <c r="AC189" i="50"/>
  <c r="AD187" i="50"/>
  <c r="AC187" i="50"/>
  <c r="AD186" i="50"/>
  <c r="AG186" i="50" s="1"/>
  <c r="AD185" i="50"/>
  <c r="AC185" i="50"/>
  <c r="AD183" i="50"/>
  <c r="AG183" i="50" s="1"/>
  <c r="AC183" i="50"/>
  <c r="AD182" i="50"/>
  <c r="AC182" i="50"/>
  <c r="AD181" i="50"/>
  <c r="AG181" i="50" s="1"/>
  <c r="AC181" i="50"/>
  <c r="AD179" i="50"/>
  <c r="AC179" i="50"/>
  <c r="AD178" i="50"/>
  <c r="AG178" i="50" s="1"/>
  <c r="AD177" i="50"/>
  <c r="AC177" i="50"/>
  <c r="AD175" i="50"/>
  <c r="AG175" i="50" s="1"/>
  <c r="AC175" i="50"/>
  <c r="AD174" i="50"/>
  <c r="AC174" i="50"/>
  <c r="AD173" i="50"/>
  <c r="AG173" i="50" s="1"/>
  <c r="AC173" i="50"/>
  <c r="AC172" i="50"/>
  <c r="AD171" i="50"/>
  <c r="AC171" i="50"/>
  <c r="AD170" i="50"/>
  <c r="AD169" i="50"/>
  <c r="AG169" i="50" s="1"/>
  <c r="AC169" i="50"/>
  <c r="AC167" i="50"/>
  <c r="AD166" i="50"/>
  <c r="AG166" i="50" s="1"/>
  <c r="AC166" i="50"/>
  <c r="AD165" i="50"/>
  <c r="AC165" i="50"/>
  <c r="AF165" i="50" s="1"/>
  <c r="AD163" i="50"/>
  <c r="AG163" i="50" s="1"/>
  <c r="AC163" i="50"/>
  <c r="AD162" i="50"/>
  <c r="AD161" i="50"/>
  <c r="AC161" i="50"/>
  <c r="AF161" i="50" s="1"/>
  <c r="AC159" i="50"/>
  <c r="AD158" i="50"/>
  <c r="AC158" i="50"/>
  <c r="AD157" i="50"/>
  <c r="AC157" i="50"/>
  <c r="AF157" i="50" s="1"/>
  <c r="AD155" i="50"/>
  <c r="AC155" i="50"/>
  <c r="AD154" i="50"/>
  <c r="AD153" i="50"/>
  <c r="AG153" i="50" s="1"/>
  <c r="AC153" i="50"/>
  <c r="AC151" i="50"/>
  <c r="AD150" i="50"/>
  <c r="AG150" i="50" s="1"/>
  <c r="AC150" i="50"/>
  <c r="AD149" i="50"/>
  <c r="AC149" i="50"/>
  <c r="AD147" i="50"/>
  <c r="AG147" i="50" s="1"/>
  <c r="AC147" i="50"/>
  <c r="AD146" i="50"/>
  <c r="AD145" i="50"/>
  <c r="AC145" i="50"/>
  <c r="AF145" i="50" s="1"/>
  <c r="AC144" i="50"/>
  <c r="AD143" i="50"/>
  <c r="AC143" i="50"/>
  <c r="AD142" i="50"/>
  <c r="AG142" i="50" s="1"/>
  <c r="AD141" i="50"/>
  <c r="AC141" i="50"/>
  <c r="AD139" i="50"/>
  <c r="AG139" i="50" s="1"/>
  <c r="AC139" i="50"/>
  <c r="AD138" i="50"/>
  <c r="AC138" i="50"/>
  <c r="AD137" i="50"/>
  <c r="AG137" i="50" s="1"/>
  <c r="AC137" i="50"/>
  <c r="AD135" i="50"/>
  <c r="AC135" i="50"/>
  <c r="AD134" i="50"/>
  <c r="AG134" i="50" s="1"/>
  <c r="AD133" i="50"/>
  <c r="AC133" i="50"/>
  <c r="AD131" i="50"/>
  <c r="AG131" i="50" s="1"/>
  <c r="AC131" i="50"/>
  <c r="AD130" i="50"/>
  <c r="AC130" i="50"/>
  <c r="AD129" i="50"/>
  <c r="AG129" i="50" s="1"/>
  <c r="AC129" i="50"/>
  <c r="AD128" i="50"/>
  <c r="AD127" i="50"/>
  <c r="AG127" i="50" s="1"/>
  <c r="AC127" i="50"/>
  <c r="AD126" i="50"/>
  <c r="AD125" i="50"/>
  <c r="AG125" i="50" s="1"/>
  <c r="AC125" i="50"/>
  <c r="AC123" i="50"/>
  <c r="AD122" i="50"/>
  <c r="AC122" i="50"/>
  <c r="AF122" i="50" s="1"/>
  <c r="AD121" i="50"/>
  <c r="AC121" i="50"/>
  <c r="AF121" i="50" s="1"/>
  <c r="AD119" i="50"/>
  <c r="AC119" i="50"/>
  <c r="AF119" i="50" s="1"/>
  <c r="AD118" i="50"/>
  <c r="AD117" i="50"/>
  <c r="AC117" i="50"/>
  <c r="AF117" i="50" s="1"/>
  <c r="AC115" i="50"/>
  <c r="AD114" i="50"/>
  <c r="AG114" i="50" s="1"/>
  <c r="AC114" i="50"/>
  <c r="AD113" i="50"/>
  <c r="AC113" i="50"/>
  <c r="AD111" i="50"/>
  <c r="AG111" i="50" s="1"/>
  <c r="AC111" i="50"/>
  <c r="AD110" i="50"/>
  <c r="AD109" i="50"/>
  <c r="AG109" i="50" s="1"/>
  <c r="AC109" i="50"/>
  <c r="AC107" i="50"/>
  <c r="AD106" i="50"/>
  <c r="AC106" i="50"/>
  <c r="AD105" i="50"/>
  <c r="AC105" i="50"/>
  <c r="AD103" i="50"/>
  <c r="AC103" i="50"/>
  <c r="AF103" i="50" s="1"/>
  <c r="AD102" i="50"/>
  <c r="AD101" i="50"/>
  <c r="AC101" i="50"/>
  <c r="AF101" i="50" s="1"/>
  <c r="AC99" i="50"/>
  <c r="AD98" i="50"/>
  <c r="AG98" i="50" s="1"/>
  <c r="AC98" i="50"/>
  <c r="AD97" i="50"/>
  <c r="AC97" i="50"/>
  <c r="AF97" i="50" s="1"/>
  <c r="AD95" i="50"/>
  <c r="AG95" i="50" s="1"/>
  <c r="AC95" i="50"/>
  <c r="AD94" i="50"/>
  <c r="AD93" i="50"/>
  <c r="AG93" i="50" s="1"/>
  <c r="AC93" i="50"/>
  <c r="AC91" i="50"/>
  <c r="AD90" i="50"/>
  <c r="AC90" i="50"/>
  <c r="AD89" i="50"/>
  <c r="AC89" i="50"/>
  <c r="AD87" i="50"/>
  <c r="AC87" i="50"/>
  <c r="AD86" i="50"/>
  <c r="AD85" i="50"/>
  <c r="AC85" i="50"/>
  <c r="AC83" i="50"/>
  <c r="AD82" i="50"/>
  <c r="AG82" i="50" s="1"/>
  <c r="AC82" i="50"/>
  <c r="AD81" i="50"/>
  <c r="AC81" i="50"/>
  <c r="AD79" i="50"/>
  <c r="AG79" i="50" s="1"/>
  <c r="AC79" i="50"/>
  <c r="AD78" i="50"/>
  <c r="AD77" i="50"/>
  <c r="AG77" i="50" s="1"/>
  <c r="AC77" i="50"/>
  <c r="AD76" i="50"/>
  <c r="AD75" i="50"/>
  <c r="AC75" i="50"/>
  <c r="AD74" i="50"/>
  <c r="AG74" i="50" s="1"/>
  <c r="AD73" i="50"/>
  <c r="AC73" i="50"/>
  <c r="AD71" i="50"/>
  <c r="AG71" i="50" s="1"/>
  <c r="AC71" i="50"/>
  <c r="AD70" i="50"/>
  <c r="AC70" i="50"/>
  <c r="AD69" i="50"/>
  <c r="AG69" i="50" s="1"/>
  <c r="AC69" i="50"/>
  <c r="AD67" i="50"/>
  <c r="AC67" i="50"/>
  <c r="AD66" i="50"/>
  <c r="AG66" i="50" s="1"/>
  <c r="AD65" i="50"/>
  <c r="AC65" i="50"/>
  <c r="AC64" i="50"/>
  <c r="AC63" i="50"/>
  <c r="AD62" i="50"/>
  <c r="AG62" i="50" s="1"/>
  <c r="AC62" i="50"/>
  <c r="AD61" i="50"/>
  <c r="AC61" i="50"/>
  <c r="AD59" i="50"/>
  <c r="AG59" i="50" s="1"/>
  <c r="AC59" i="50"/>
  <c r="AD58" i="50"/>
  <c r="AD57" i="50"/>
  <c r="AG57" i="50" s="1"/>
  <c r="AC57" i="50"/>
  <c r="AC55" i="50"/>
  <c r="AD54" i="50"/>
  <c r="AC54" i="50"/>
  <c r="AD53" i="50"/>
  <c r="AC53" i="50"/>
  <c r="AD51" i="50"/>
  <c r="AC51" i="50"/>
  <c r="AD50" i="50"/>
  <c r="AC50" i="50"/>
  <c r="AF50" i="50" s="1"/>
  <c r="AD49" i="50"/>
  <c r="AG49" i="50" s="1"/>
  <c r="AC49" i="50"/>
  <c r="AD47" i="50"/>
  <c r="AC47" i="50"/>
  <c r="AD46" i="50"/>
  <c r="AG46" i="50" s="1"/>
  <c r="AD45" i="50"/>
  <c r="AC45" i="50"/>
  <c r="AD43" i="50"/>
  <c r="AG43" i="50" s="1"/>
  <c r="AC43" i="50"/>
  <c r="AD42" i="50"/>
  <c r="AC42" i="50"/>
  <c r="AD41" i="50"/>
  <c r="AG41" i="50" s="1"/>
  <c r="AC41" i="50"/>
  <c r="AD39" i="50"/>
  <c r="AC39" i="50"/>
  <c r="AD38" i="50"/>
  <c r="AG38" i="50" s="1"/>
  <c r="AD37" i="50"/>
  <c r="AC37" i="50"/>
  <c r="AD35" i="50"/>
  <c r="AG35" i="50" s="1"/>
  <c r="AC35" i="50"/>
  <c r="AD34" i="50"/>
  <c r="AC34" i="50"/>
  <c r="AD33" i="50"/>
  <c r="AG33" i="50" s="1"/>
  <c r="AC33" i="50"/>
  <c r="AD31" i="50"/>
  <c r="AC31" i="50"/>
  <c r="AD30" i="50"/>
  <c r="AG30" i="50" s="1"/>
  <c r="AD29" i="50"/>
  <c r="AC29" i="50"/>
  <c r="AD27" i="50"/>
  <c r="AG27" i="50" s="1"/>
  <c r="AC27" i="50"/>
  <c r="AD26" i="50"/>
  <c r="AC26" i="50"/>
  <c r="AD25" i="50"/>
  <c r="AG25" i="50" s="1"/>
  <c r="AC25" i="50"/>
  <c r="AD23" i="50"/>
  <c r="AC23" i="50"/>
  <c r="AD22" i="50"/>
  <c r="AG22" i="50" s="1"/>
  <c r="AD21" i="50"/>
  <c r="AC21" i="50"/>
  <c r="AD20" i="50"/>
  <c r="AC19" i="50"/>
  <c r="AD18" i="50"/>
  <c r="AG18" i="50" s="1"/>
  <c r="AC18" i="50"/>
  <c r="AD17" i="50"/>
  <c r="AC17" i="50"/>
  <c r="AD15" i="50"/>
  <c r="AG15" i="50" s="1"/>
  <c r="AC15" i="50"/>
  <c r="AD14" i="50"/>
  <c r="AD13" i="50"/>
  <c r="AG13" i="50" s="1"/>
  <c r="AC13" i="50"/>
  <c r="AC11" i="50"/>
  <c r="AD10" i="50"/>
  <c r="AC10" i="50"/>
  <c r="AD9" i="50"/>
  <c r="AC9" i="50"/>
  <c r="AF9" i="50" s="1"/>
  <c r="AD7" i="50"/>
  <c r="AC7" i="50"/>
  <c r="AD6" i="50"/>
  <c r="AD5" i="50"/>
  <c r="AC5" i="50"/>
  <c r="AC4" i="50"/>
  <c r="R215" i="50"/>
  <c r="Q215" i="50"/>
  <c r="U215" i="50" s="1"/>
  <c r="R214" i="50"/>
  <c r="U214" i="50" s="1"/>
  <c r="Q214" i="50"/>
  <c r="R211" i="50"/>
  <c r="U211" i="50" s="1"/>
  <c r="R210" i="50"/>
  <c r="Q210" i="50"/>
  <c r="R207" i="50"/>
  <c r="Q207" i="50"/>
  <c r="R206" i="50"/>
  <c r="U206" i="50" s="1"/>
  <c r="Q206" i="50"/>
  <c r="R203" i="50"/>
  <c r="U203" i="50" s="1"/>
  <c r="R202" i="50"/>
  <c r="Q202" i="50"/>
  <c r="R199" i="50"/>
  <c r="Q199" i="50"/>
  <c r="R198" i="50"/>
  <c r="U198" i="50" s="1"/>
  <c r="Q198" i="50"/>
  <c r="R195" i="50"/>
  <c r="U195" i="50" s="1"/>
  <c r="R194" i="50"/>
  <c r="U194" i="50" s="1"/>
  <c r="Q194" i="50"/>
  <c r="R191" i="50"/>
  <c r="Q191" i="50"/>
  <c r="U191" i="50" s="1"/>
  <c r="R190" i="50"/>
  <c r="U190" i="50" s="1"/>
  <c r="Q190" i="50"/>
  <c r="Q189" i="50"/>
  <c r="R187" i="50"/>
  <c r="U187" i="50" s="1"/>
  <c r="R186" i="50"/>
  <c r="Q186" i="50"/>
  <c r="U186" i="50" s="1"/>
  <c r="R185" i="50"/>
  <c r="U185" i="50" s="1"/>
  <c r="R183" i="50"/>
  <c r="Q183" i="50"/>
  <c r="R182" i="50"/>
  <c r="U182" i="50" s="1"/>
  <c r="Q182" i="50"/>
  <c r="R179" i="50"/>
  <c r="U179" i="50" s="1"/>
  <c r="R178" i="50"/>
  <c r="Q178" i="50"/>
  <c r="U178" i="50" s="1"/>
  <c r="R175" i="50"/>
  <c r="Q175" i="50"/>
  <c r="R174" i="50"/>
  <c r="U174" i="50" s="1"/>
  <c r="Q174" i="50"/>
  <c r="R171" i="50"/>
  <c r="U171" i="50" s="1"/>
  <c r="R170" i="50"/>
  <c r="U170" i="50" s="1"/>
  <c r="Q170" i="50"/>
  <c r="R167" i="50"/>
  <c r="Q167" i="50"/>
  <c r="R166" i="50"/>
  <c r="U166" i="50" s="1"/>
  <c r="Q166" i="50"/>
  <c r="R163" i="50"/>
  <c r="U163" i="50" s="1"/>
  <c r="R162" i="50"/>
  <c r="Q162" i="50"/>
  <c r="R159" i="50"/>
  <c r="Q159" i="50"/>
  <c r="R158" i="50"/>
  <c r="U158" i="50" s="1"/>
  <c r="Q158" i="50"/>
  <c r="Q157" i="50"/>
  <c r="Q156" i="50"/>
  <c r="Q155" i="50"/>
  <c r="R154" i="50"/>
  <c r="Q154" i="50"/>
  <c r="R151" i="50"/>
  <c r="U151" i="50" s="1"/>
  <c r="Q151" i="50"/>
  <c r="R150" i="50"/>
  <c r="Q150" i="50"/>
  <c r="Q147" i="50"/>
  <c r="R146" i="50"/>
  <c r="U146" i="50" s="1"/>
  <c r="Q146" i="50"/>
  <c r="R143" i="50"/>
  <c r="Q143" i="50"/>
  <c r="R142" i="50"/>
  <c r="Q142" i="50"/>
  <c r="Q139" i="50"/>
  <c r="R138" i="50"/>
  <c r="U138" i="50" s="1"/>
  <c r="Q138" i="50"/>
  <c r="R135" i="50"/>
  <c r="Q135" i="50"/>
  <c r="R134" i="50"/>
  <c r="Q134" i="50"/>
  <c r="Q133" i="50"/>
  <c r="Q131" i="50"/>
  <c r="R130" i="50"/>
  <c r="Q130" i="50"/>
  <c r="R127" i="50"/>
  <c r="U127" i="50" s="1"/>
  <c r="Q127" i="50"/>
  <c r="R126" i="50"/>
  <c r="Q126" i="50"/>
  <c r="R125" i="50"/>
  <c r="Q123" i="50"/>
  <c r="R122" i="50"/>
  <c r="Q122" i="50"/>
  <c r="R119" i="50"/>
  <c r="U119" i="50" s="1"/>
  <c r="Q119" i="50"/>
  <c r="R118" i="50"/>
  <c r="Q118" i="50"/>
  <c r="Q115" i="50"/>
  <c r="R114" i="50"/>
  <c r="U114" i="50" s="1"/>
  <c r="Q114" i="50"/>
  <c r="R111" i="50"/>
  <c r="Q111" i="50"/>
  <c r="R110" i="50"/>
  <c r="Q110" i="50"/>
  <c r="Q107" i="50"/>
  <c r="R106" i="50"/>
  <c r="U106" i="50" s="1"/>
  <c r="Q106" i="50"/>
  <c r="R103" i="50"/>
  <c r="U103" i="50" s="1"/>
  <c r="Q103" i="50"/>
  <c r="R102" i="50"/>
  <c r="Q102" i="50"/>
  <c r="Q101" i="50"/>
  <c r="R99" i="50"/>
  <c r="Q99" i="50"/>
  <c r="R98" i="50"/>
  <c r="U98" i="50" s="1"/>
  <c r="Q98" i="50"/>
  <c r="R95" i="50"/>
  <c r="U95" i="50" s="1"/>
  <c r="R94" i="50"/>
  <c r="Q94" i="50"/>
  <c r="R91" i="50"/>
  <c r="Q91" i="50"/>
  <c r="U91" i="50" s="1"/>
  <c r="R90" i="50"/>
  <c r="U90" i="50" s="1"/>
  <c r="Q90" i="50"/>
  <c r="R87" i="50"/>
  <c r="U87" i="50" s="1"/>
  <c r="R86" i="50"/>
  <c r="Q86" i="50"/>
  <c r="R83" i="50"/>
  <c r="Q83" i="50"/>
  <c r="R82" i="50"/>
  <c r="U82" i="50" s="1"/>
  <c r="Q82" i="50"/>
  <c r="R79" i="50"/>
  <c r="U79" i="50" s="1"/>
  <c r="R78" i="50"/>
  <c r="Q78" i="50"/>
  <c r="R75" i="50"/>
  <c r="Q75" i="50"/>
  <c r="U75" i="50" s="1"/>
  <c r="R74" i="50"/>
  <c r="U74" i="50" s="1"/>
  <c r="Q74" i="50"/>
  <c r="Q73" i="50"/>
  <c r="Q72" i="50"/>
  <c r="Q71" i="50"/>
  <c r="R70" i="50"/>
  <c r="Q70" i="50"/>
  <c r="R67" i="50"/>
  <c r="U67" i="50" s="1"/>
  <c r="Q67" i="50"/>
  <c r="R66" i="50"/>
  <c r="Q66" i="50"/>
  <c r="R63" i="50"/>
  <c r="Q63" i="50"/>
  <c r="U63" i="50" s="1"/>
  <c r="R62" i="50"/>
  <c r="U62" i="50" s="1"/>
  <c r="Q62" i="50"/>
  <c r="R59" i="50"/>
  <c r="U59" i="50" s="1"/>
  <c r="R58" i="50"/>
  <c r="Q58" i="50"/>
  <c r="R55" i="50"/>
  <c r="U55" i="50" s="1"/>
  <c r="Q55" i="50"/>
  <c r="R54" i="50"/>
  <c r="Q54" i="50"/>
  <c r="R53" i="50"/>
  <c r="Q51" i="50"/>
  <c r="R50" i="50"/>
  <c r="Q50" i="50"/>
  <c r="Q48" i="50"/>
  <c r="R47" i="50"/>
  <c r="R46" i="50"/>
  <c r="Q46" i="50"/>
  <c r="R43" i="50"/>
  <c r="Q43" i="50"/>
  <c r="R42" i="50"/>
  <c r="U42" i="50" s="1"/>
  <c r="Q42" i="50"/>
  <c r="Q40" i="50"/>
  <c r="Q39" i="50"/>
  <c r="R38" i="50"/>
  <c r="U38" i="50" s="1"/>
  <c r="Q38" i="50"/>
  <c r="R35" i="50"/>
  <c r="Q35" i="50"/>
  <c r="R34" i="50"/>
  <c r="Q34" i="50"/>
  <c r="Q33" i="50"/>
  <c r="R31" i="50"/>
  <c r="Q31" i="50"/>
  <c r="R30" i="50"/>
  <c r="U30" i="50" s="1"/>
  <c r="Q30" i="50"/>
  <c r="R27" i="50"/>
  <c r="U27" i="50" s="1"/>
  <c r="R26" i="50"/>
  <c r="Q26" i="50"/>
  <c r="R24" i="50"/>
  <c r="R23" i="50"/>
  <c r="Q23" i="50"/>
  <c r="R22" i="50"/>
  <c r="Q22" i="50"/>
  <c r="Q21" i="50"/>
  <c r="Q19" i="50"/>
  <c r="R18" i="50"/>
  <c r="Q18" i="50"/>
  <c r="Q16" i="50"/>
  <c r="R15" i="50"/>
  <c r="U15" i="50" s="1"/>
  <c r="R14" i="50"/>
  <c r="Q14" i="50"/>
  <c r="R13" i="50"/>
  <c r="U13" i="50" s="1"/>
  <c r="R11" i="50"/>
  <c r="U11" i="50" s="1"/>
  <c r="Q11" i="50"/>
  <c r="R10" i="50"/>
  <c r="Q10" i="50"/>
  <c r="R7" i="50"/>
  <c r="Q7" i="50"/>
  <c r="R6" i="50"/>
  <c r="U6" i="50" s="1"/>
  <c r="Q6" i="50"/>
  <c r="U117" i="50" l="1"/>
  <c r="U65" i="50"/>
  <c r="U9" i="50"/>
  <c r="U305" i="50"/>
  <c r="U233" i="50"/>
  <c r="U149" i="50"/>
  <c r="U141" i="50"/>
  <c r="U109" i="50"/>
  <c r="U53" i="50"/>
  <c r="U197" i="50"/>
  <c r="U165" i="50"/>
  <c r="U145" i="50"/>
  <c r="U121" i="50"/>
  <c r="U97" i="50"/>
  <c r="U73" i="50"/>
  <c r="U29" i="50"/>
  <c r="U361" i="50"/>
  <c r="U216" i="50"/>
  <c r="U212" i="50"/>
  <c r="U208" i="50"/>
  <c r="U204" i="50"/>
  <c r="U196" i="50"/>
  <c r="U192" i="50"/>
  <c r="U188" i="50"/>
  <c r="U184" i="50"/>
  <c r="U180" i="50"/>
  <c r="U172" i="50"/>
  <c r="U168" i="50"/>
  <c r="U164" i="50"/>
  <c r="U160" i="50"/>
  <c r="U156" i="50"/>
  <c r="U152" i="50"/>
  <c r="U144" i="50"/>
  <c r="U140" i="50"/>
  <c r="U136" i="50"/>
  <c r="U132" i="50"/>
  <c r="U128" i="50"/>
  <c r="U124" i="50"/>
  <c r="U120" i="50"/>
  <c r="U116" i="50"/>
  <c r="U112" i="50"/>
  <c r="U347" i="50"/>
  <c r="U262" i="50"/>
  <c r="AF210" i="50"/>
  <c r="AF202" i="50"/>
  <c r="AF74" i="50"/>
  <c r="AG291" i="50"/>
  <c r="U125" i="50"/>
  <c r="U213" i="50"/>
  <c r="U189" i="50"/>
  <c r="U173" i="50"/>
  <c r="U157" i="50"/>
  <c r="U105" i="50"/>
  <c r="U89" i="50"/>
  <c r="U61" i="50"/>
  <c r="U49" i="50"/>
  <c r="U37" i="50"/>
  <c r="U5" i="50"/>
  <c r="T357" i="50"/>
  <c r="T341" i="50"/>
  <c r="T329" i="50"/>
  <c r="T265" i="50"/>
  <c r="T229" i="50"/>
  <c r="U337" i="50"/>
  <c r="U333" i="50"/>
  <c r="U325" i="50"/>
  <c r="U317" i="50"/>
  <c r="U301" i="50"/>
  <c r="U297" i="50"/>
  <c r="U289" i="50"/>
  <c r="U285" i="50"/>
  <c r="U281" i="50"/>
  <c r="U273" i="50"/>
  <c r="U269" i="50"/>
  <c r="U261" i="50"/>
  <c r="U253" i="50"/>
  <c r="U245" i="50"/>
  <c r="U241" i="50"/>
  <c r="U237" i="50"/>
  <c r="U225" i="50"/>
  <c r="U217" i="50"/>
  <c r="U23" i="50"/>
  <c r="U35" i="50"/>
  <c r="U50" i="50"/>
  <c r="U70" i="50"/>
  <c r="U122" i="50"/>
  <c r="U135" i="50"/>
  <c r="U154" i="50"/>
  <c r="U199" i="50"/>
  <c r="AG7" i="50"/>
  <c r="AG10" i="50"/>
  <c r="AG51" i="50"/>
  <c r="AG54" i="50"/>
  <c r="AG87" i="50"/>
  <c r="AG90" i="50"/>
  <c r="AG103" i="50"/>
  <c r="AG106" i="50"/>
  <c r="AG119" i="50"/>
  <c r="AG122" i="50"/>
  <c r="AG145" i="50"/>
  <c r="AG161" i="50"/>
  <c r="U200" i="50"/>
  <c r="U18" i="50"/>
  <c r="U111" i="50"/>
  <c r="U130" i="50"/>
  <c r="U143" i="50"/>
  <c r="U207" i="50"/>
  <c r="AG5" i="50"/>
  <c r="AF18" i="50"/>
  <c r="AG85" i="50"/>
  <c r="AF98" i="50"/>
  <c r="AG101" i="50"/>
  <c r="AG117" i="50"/>
  <c r="AG155" i="50"/>
  <c r="AG158" i="50"/>
  <c r="AG171" i="50"/>
  <c r="AF194" i="50"/>
  <c r="AG194" i="50"/>
  <c r="U331" i="50"/>
  <c r="U327" i="50"/>
  <c r="U323" i="50"/>
  <c r="U315" i="50"/>
  <c r="U279" i="50"/>
  <c r="U275" i="50"/>
  <c r="U259" i="50"/>
  <c r="U251" i="50"/>
  <c r="U227" i="50"/>
  <c r="U283" i="50"/>
  <c r="AF297" i="50"/>
  <c r="AG233" i="50"/>
  <c r="U205" i="50"/>
  <c r="U181" i="50"/>
  <c r="U153" i="50"/>
  <c r="U137" i="50"/>
  <c r="U113" i="50"/>
  <c r="U81" i="50"/>
  <c r="U69" i="50"/>
  <c r="U41" i="50"/>
  <c r="T293" i="50"/>
  <c r="T277" i="50"/>
  <c r="U365" i="50"/>
  <c r="U353" i="50"/>
  <c r="U345" i="50"/>
  <c r="U309" i="50"/>
  <c r="AF93" i="50"/>
  <c r="AF147" i="50"/>
  <c r="AF150" i="50"/>
  <c r="AF163" i="50"/>
  <c r="U342" i="50"/>
  <c r="U270" i="50"/>
  <c r="AG334" i="50"/>
  <c r="AG270" i="50"/>
  <c r="AG259" i="50"/>
  <c r="Q176" i="50"/>
  <c r="U176" i="50" s="1"/>
  <c r="Q136" i="50"/>
  <c r="Q96" i="50"/>
  <c r="Q92" i="50"/>
  <c r="T92" i="50" s="1"/>
  <c r="Q88" i="50"/>
  <c r="Q84" i="50"/>
  <c r="Q80" i="50"/>
  <c r="Q76" i="50"/>
  <c r="T76" i="50" s="1"/>
  <c r="Q68" i="50"/>
  <c r="Q60" i="50"/>
  <c r="Q52" i="50"/>
  <c r="Q44" i="50"/>
  <c r="T44" i="50" s="1"/>
  <c r="Q36" i="50"/>
  <c r="Q28" i="50"/>
  <c r="Q24" i="50"/>
  <c r="Q20" i="50"/>
  <c r="U20" i="50" s="1"/>
  <c r="AF258" i="50"/>
  <c r="AG303" i="50"/>
  <c r="AG271" i="50"/>
  <c r="AG239" i="50"/>
  <c r="AG227" i="50"/>
  <c r="AG361" i="50"/>
  <c r="AG357" i="50"/>
  <c r="AG345" i="50"/>
  <c r="AG341" i="50"/>
  <c r="AG333" i="50"/>
  <c r="AG325" i="50"/>
  <c r="AG321" i="50"/>
  <c r="AG309" i="50"/>
  <c r="AG293" i="50"/>
  <c r="AG281" i="50"/>
  <c r="AG277" i="50"/>
  <c r="AG261" i="50"/>
  <c r="AG249" i="50"/>
  <c r="AG245" i="50"/>
  <c r="U24" i="50"/>
  <c r="U31" i="50"/>
  <c r="U43" i="50"/>
  <c r="U58" i="50"/>
  <c r="U83" i="50"/>
  <c r="U94" i="50"/>
  <c r="U99" i="50"/>
  <c r="U159" i="50"/>
  <c r="U167" i="50"/>
  <c r="U175" i="50"/>
  <c r="U183" i="50"/>
  <c r="AF11" i="50"/>
  <c r="AG23" i="50"/>
  <c r="AG26" i="50"/>
  <c r="AG31" i="50"/>
  <c r="AG37" i="50"/>
  <c r="AG45" i="50"/>
  <c r="AG50" i="50"/>
  <c r="AF67" i="50"/>
  <c r="AG67" i="50"/>
  <c r="AG75" i="50"/>
  <c r="AF130" i="50"/>
  <c r="AG130" i="50"/>
  <c r="AG135" i="50"/>
  <c r="AG141" i="50"/>
  <c r="AG177" i="50"/>
  <c r="AG182" i="50"/>
  <c r="AG187" i="50"/>
  <c r="AG193" i="50"/>
  <c r="AG195" i="50"/>
  <c r="AG201" i="50"/>
  <c r="AG206" i="50"/>
  <c r="AF211" i="50"/>
  <c r="AG211" i="50"/>
  <c r="AG214" i="50"/>
  <c r="T367" i="50"/>
  <c r="T351" i="50"/>
  <c r="T319" i="50"/>
  <c r="T287" i="50"/>
  <c r="T271" i="50"/>
  <c r="T239" i="50"/>
  <c r="T223" i="50"/>
  <c r="U311" i="50"/>
  <c r="U295" i="50"/>
  <c r="U247" i="50"/>
  <c r="U231" i="50"/>
  <c r="U219" i="50"/>
  <c r="U310" i="50"/>
  <c r="U246" i="50"/>
  <c r="AG302" i="50"/>
  <c r="AG238" i="50"/>
  <c r="U368" i="50"/>
  <c r="U364" i="50"/>
  <c r="U360" i="50"/>
  <c r="U356" i="50"/>
  <c r="U352" i="50"/>
  <c r="U348" i="50"/>
  <c r="U344" i="50"/>
  <c r="U340" i="50"/>
  <c r="U336" i="50"/>
  <c r="U332" i="50"/>
  <c r="U328" i="50"/>
  <c r="U324" i="50"/>
  <c r="U320" i="50"/>
  <c r="U316" i="50"/>
  <c r="U312" i="50"/>
  <c r="U308" i="50"/>
  <c r="U304" i="50"/>
  <c r="U300" i="50"/>
  <c r="U296" i="50"/>
  <c r="U292" i="50"/>
  <c r="U288" i="50"/>
  <c r="U284" i="50"/>
  <c r="U280" i="50"/>
  <c r="U276" i="50"/>
  <c r="U272" i="50"/>
  <c r="U268" i="50"/>
  <c r="U264" i="50"/>
  <c r="U260" i="50"/>
  <c r="U256" i="50"/>
  <c r="U252" i="50"/>
  <c r="U248" i="50"/>
  <c r="U244" i="50"/>
  <c r="U240" i="50"/>
  <c r="U236" i="50"/>
  <c r="U232" i="50"/>
  <c r="U228" i="50"/>
  <c r="U224" i="50"/>
  <c r="U220" i="50"/>
  <c r="U16" i="50"/>
  <c r="U12" i="50"/>
  <c r="U8" i="50"/>
  <c r="AF365" i="50"/>
  <c r="AF349" i="50"/>
  <c r="AF317" i="50"/>
  <c r="AF322" i="50"/>
  <c r="U7" i="50"/>
  <c r="U14" i="50"/>
  <c r="U26" i="50"/>
  <c r="U46" i="50"/>
  <c r="U78" i="50"/>
  <c r="U86" i="50"/>
  <c r="U162" i="50"/>
  <c r="U202" i="50"/>
  <c r="U210" i="50"/>
  <c r="AG21" i="50"/>
  <c r="AG29" i="50"/>
  <c r="AG34" i="50"/>
  <c r="AG39" i="50"/>
  <c r="AG42" i="50"/>
  <c r="AG47" i="50"/>
  <c r="AG65" i="50"/>
  <c r="AG70" i="50"/>
  <c r="AG73" i="50"/>
  <c r="AF99" i="50"/>
  <c r="AF123" i="50"/>
  <c r="AG128" i="50"/>
  <c r="AG133" i="50"/>
  <c r="AG138" i="50"/>
  <c r="AG143" i="50"/>
  <c r="AF167" i="50"/>
  <c r="AG174" i="50"/>
  <c r="AG179" i="50"/>
  <c r="AG185" i="50"/>
  <c r="AG190" i="50"/>
  <c r="AG198" i="50"/>
  <c r="AG203" i="50"/>
  <c r="AG209" i="50"/>
  <c r="T335" i="50"/>
  <c r="T303" i="50"/>
  <c r="T255" i="50"/>
  <c r="U359" i="50"/>
  <c r="U235" i="50"/>
  <c r="U318" i="50"/>
  <c r="U254" i="50"/>
  <c r="U238" i="50"/>
  <c r="AF287" i="50"/>
  <c r="AF255" i="50"/>
  <c r="AF223" i="50"/>
  <c r="AG354" i="50"/>
  <c r="AG329" i="50"/>
  <c r="AG265" i="50"/>
  <c r="AG226" i="50"/>
  <c r="U10" i="50"/>
  <c r="U22" i="50"/>
  <c r="U34" i="50"/>
  <c r="U54" i="50"/>
  <c r="U66" i="50"/>
  <c r="U102" i="50"/>
  <c r="U110" i="50"/>
  <c r="U118" i="50"/>
  <c r="U126" i="50"/>
  <c r="U134" i="50"/>
  <c r="U142" i="50"/>
  <c r="U150" i="50"/>
  <c r="AG6" i="50"/>
  <c r="AG9" i="50"/>
  <c r="AG14" i="50"/>
  <c r="AG17" i="50"/>
  <c r="AF41" i="50"/>
  <c r="AF43" i="50"/>
  <c r="AF49" i="50"/>
  <c r="AG53" i="50"/>
  <c r="AG58" i="50"/>
  <c r="AG61" i="50"/>
  <c r="AG78" i="50"/>
  <c r="AG81" i="50"/>
  <c r="AG86" i="50"/>
  <c r="AG89" i="50"/>
  <c r="AG94" i="50"/>
  <c r="AG97" i="50"/>
  <c r="AG102" i="50"/>
  <c r="AG105" i="50"/>
  <c r="AG110" i="50"/>
  <c r="AG113" i="50"/>
  <c r="AG118" i="50"/>
  <c r="AG121" i="50"/>
  <c r="AG126" i="50"/>
  <c r="AG146" i="50"/>
  <c r="AG149" i="50"/>
  <c r="AG154" i="50"/>
  <c r="AG157" i="50"/>
  <c r="AG162" i="50"/>
  <c r="AG165" i="50"/>
  <c r="AG170" i="50"/>
  <c r="AF213" i="50"/>
  <c r="AF215" i="50"/>
  <c r="T362" i="50"/>
  <c r="T346" i="50"/>
  <c r="T330" i="50"/>
  <c r="T314" i="50"/>
  <c r="T298" i="50"/>
  <c r="T282" i="50"/>
  <c r="T266" i="50"/>
  <c r="T250" i="50"/>
  <c r="T234" i="50"/>
  <c r="T218" i="50"/>
  <c r="U354" i="50"/>
  <c r="U338" i="50"/>
  <c r="U290" i="50"/>
  <c r="U274" i="50"/>
  <c r="U230" i="50"/>
  <c r="U226" i="50"/>
  <c r="AF367" i="50"/>
  <c r="AF351" i="50"/>
  <c r="AF335" i="50"/>
  <c r="AF319" i="50"/>
  <c r="AF313" i="50"/>
  <c r="AF217" i="50"/>
  <c r="AG310" i="50"/>
  <c r="AG290" i="50"/>
  <c r="AG246" i="50"/>
  <c r="AF363" i="50"/>
  <c r="AF347" i="50"/>
  <c r="AF331" i="50"/>
  <c r="AF315" i="50"/>
  <c r="AF299" i="50"/>
  <c r="AF283" i="50"/>
  <c r="AF267" i="50"/>
  <c r="AF251" i="50"/>
  <c r="AF235" i="50"/>
  <c r="AF219" i="50"/>
  <c r="AG366" i="50"/>
  <c r="AG350" i="50"/>
  <c r="AG338" i="50"/>
  <c r="AG326" i="50"/>
  <c r="AG318" i="50"/>
  <c r="AG306" i="50"/>
  <c r="AG294" i="50"/>
  <c r="AG286" i="50"/>
  <c r="AG274" i="50"/>
  <c r="AG262" i="50"/>
  <c r="AG254" i="50"/>
  <c r="AG242" i="50"/>
  <c r="AG230" i="50"/>
  <c r="AG229" i="50"/>
  <c r="R108" i="50"/>
  <c r="U108" i="50" s="1"/>
  <c r="R104" i="50"/>
  <c r="U104" i="50" s="1"/>
  <c r="R100" i="50"/>
  <c r="U100" i="50" s="1"/>
  <c r="R96" i="50"/>
  <c r="U96" i="50" s="1"/>
  <c r="R92" i="50"/>
  <c r="R88" i="50"/>
  <c r="U88" i="50" s="1"/>
  <c r="R84" i="50"/>
  <c r="U84" i="50" s="1"/>
  <c r="R80" i="50"/>
  <c r="U80" i="50" s="1"/>
  <c r="R76" i="50"/>
  <c r="R72" i="50"/>
  <c r="U72" i="50" s="1"/>
  <c r="R68" i="50"/>
  <c r="U68" i="50" s="1"/>
  <c r="R64" i="50"/>
  <c r="U64" i="50" s="1"/>
  <c r="R60" i="50"/>
  <c r="U60" i="50" s="1"/>
  <c r="R56" i="50"/>
  <c r="U56" i="50" s="1"/>
  <c r="R52" i="50"/>
  <c r="U52" i="50" s="1"/>
  <c r="R48" i="50"/>
  <c r="U48" i="50" s="1"/>
  <c r="R44" i="50"/>
  <c r="R40" i="50"/>
  <c r="U40" i="50" s="1"/>
  <c r="R36" i="50"/>
  <c r="U36" i="50" s="1"/>
  <c r="R32" i="50"/>
  <c r="U32" i="50" s="1"/>
  <c r="R28" i="50"/>
  <c r="U28" i="50" s="1"/>
  <c r="AF359" i="50"/>
  <c r="AF343" i="50"/>
  <c r="AF327" i="50"/>
  <c r="AF311" i="50"/>
  <c r="AF301" i="50"/>
  <c r="AF295" i="50"/>
  <c r="AF285" i="50"/>
  <c r="AF279" i="50"/>
  <c r="AF269" i="50"/>
  <c r="AF263" i="50"/>
  <c r="AF253" i="50"/>
  <c r="AF247" i="50"/>
  <c r="AF237" i="50"/>
  <c r="AF231" i="50"/>
  <c r="AF221" i="50"/>
  <c r="AG362" i="50"/>
  <c r="AG346" i="50"/>
  <c r="AG222" i="50"/>
  <c r="AG330" i="50"/>
  <c r="AG314" i="50"/>
  <c r="AG298" i="50"/>
  <c r="AG282" i="50"/>
  <c r="AG266" i="50"/>
  <c r="AG250" i="50"/>
  <c r="AG234" i="50"/>
  <c r="AG218" i="50"/>
  <c r="AF34" i="50"/>
  <c r="AF362" i="50"/>
  <c r="AF346" i="50"/>
  <c r="AF330" i="50"/>
  <c r="AF314" i="50"/>
  <c r="AF298" i="50"/>
  <c r="AF282" i="50"/>
  <c r="AF266" i="50"/>
  <c r="AF250" i="50"/>
  <c r="AF234" i="50"/>
  <c r="AF218" i="50"/>
  <c r="AF27" i="50"/>
  <c r="AF81" i="50"/>
  <c r="AF141" i="50"/>
  <c r="AF182" i="50"/>
  <c r="AF366" i="50"/>
  <c r="AF355" i="50"/>
  <c r="AF350" i="50"/>
  <c r="AF339" i="50"/>
  <c r="AF334" i="50"/>
  <c r="AF323" i="50"/>
  <c r="AF318" i="50"/>
  <c r="AF307" i="50"/>
  <c r="AF302" i="50"/>
  <c r="AF291" i="50"/>
  <c r="AF286" i="50"/>
  <c r="AF275" i="50"/>
  <c r="AF270" i="50"/>
  <c r="AF259" i="50"/>
  <c r="AF254" i="50"/>
  <c r="AF243" i="50"/>
  <c r="AF238" i="50"/>
  <c r="AF227" i="50"/>
  <c r="AF222" i="50"/>
  <c r="AD216" i="50"/>
  <c r="AD212" i="50"/>
  <c r="AD208" i="50"/>
  <c r="AD204" i="50"/>
  <c r="AD200" i="50"/>
  <c r="AD196" i="50"/>
  <c r="AD192" i="50"/>
  <c r="AD188" i="50"/>
  <c r="AD184" i="50"/>
  <c r="AD180" i="50"/>
  <c r="AD176" i="50"/>
  <c r="AD172" i="50"/>
  <c r="AG172" i="50" s="1"/>
  <c r="AD168" i="50"/>
  <c r="AD164" i="50"/>
  <c r="AD160" i="50"/>
  <c r="AD156" i="50"/>
  <c r="AD152" i="50"/>
  <c r="AD148" i="50"/>
  <c r="AD144" i="50"/>
  <c r="AG144" i="50" s="1"/>
  <c r="AD140" i="50"/>
  <c r="AD136" i="50"/>
  <c r="AD132" i="50"/>
  <c r="AD124" i="50"/>
  <c r="AG124" i="50" s="1"/>
  <c r="AD120" i="50"/>
  <c r="AD116" i="50"/>
  <c r="AD112" i="50"/>
  <c r="AG112" i="50" s="1"/>
  <c r="AD108" i="50"/>
  <c r="AD104" i="50"/>
  <c r="AD100" i="50"/>
  <c r="AD96" i="50"/>
  <c r="AD88" i="50"/>
  <c r="AG88" i="50" s="1"/>
  <c r="AD84" i="50"/>
  <c r="AD80" i="50"/>
  <c r="AD72" i="50"/>
  <c r="AD68" i="50"/>
  <c r="AG68" i="50" s="1"/>
  <c r="AD64" i="50"/>
  <c r="AD60" i="50"/>
  <c r="AG60" i="50" s="1"/>
  <c r="AD56" i="50"/>
  <c r="AG56" i="50" s="1"/>
  <c r="AD52" i="50"/>
  <c r="AD48" i="50"/>
  <c r="AD44" i="50"/>
  <c r="AD40" i="50"/>
  <c r="AG40" i="50" s="1"/>
  <c r="AD32" i="50"/>
  <c r="AD28" i="50"/>
  <c r="AD24" i="50"/>
  <c r="AD16" i="50"/>
  <c r="AD12" i="50"/>
  <c r="AG12" i="50" s="1"/>
  <c r="AD8" i="50"/>
  <c r="AF134" i="50"/>
  <c r="AF137" i="50"/>
  <c r="AF139" i="50"/>
  <c r="AF189" i="50"/>
  <c r="AF358" i="50"/>
  <c r="AF342" i="50"/>
  <c r="AF326" i="50"/>
  <c r="AF310" i="50"/>
  <c r="AF294" i="50"/>
  <c r="AF278" i="50"/>
  <c r="AF262" i="50"/>
  <c r="AF246" i="50"/>
  <c r="AF230" i="50"/>
  <c r="AF46" i="50"/>
  <c r="AC368" i="50"/>
  <c r="AF368" i="50" s="1"/>
  <c r="AC364" i="50"/>
  <c r="AG364" i="50" s="1"/>
  <c r="AC360" i="50"/>
  <c r="AG360" i="50" s="1"/>
  <c r="AC356" i="50"/>
  <c r="AF356" i="50" s="1"/>
  <c r="AC352" i="50"/>
  <c r="AG352" i="50" s="1"/>
  <c r="AC348" i="50"/>
  <c r="AG348" i="50" s="1"/>
  <c r="AC344" i="50"/>
  <c r="AG344" i="50" s="1"/>
  <c r="AC340" i="50"/>
  <c r="AF340" i="50" s="1"/>
  <c r="AC336" i="50"/>
  <c r="AG336" i="50" s="1"/>
  <c r="AC332" i="50"/>
  <c r="AG332" i="50" s="1"/>
  <c r="AC328" i="50"/>
  <c r="AG328" i="50" s="1"/>
  <c r="AC324" i="50"/>
  <c r="AF324" i="50" s="1"/>
  <c r="AC320" i="50"/>
  <c r="AF320" i="50" s="1"/>
  <c r="AC316" i="50"/>
  <c r="AG316" i="50" s="1"/>
  <c r="AC312" i="50"/>
  <c r="AG312" i="50" s="1"/>
  <c r="AC308" i="50"/>
  <c r="AF308" i="50" s="1"/>
  <c r="AC304" i="50"/>
  <c r="AF304" i="50" s="1"/>
  <c r="AC300" i="50"/>
  <c r="AG300" i="50" s="1"/>
  <c r="AC296" i="50"/>
  <c r="AG296" i="50" s="1"/>
  <c r="AC292" i="50"/>
  <c r="AF292" i="50" s="1"/>
  <c r="AC288" i="50"/>
  <c r="AG288" i="50" s="1"/>
  <c r="AC284" i="50"/>
  <c r="AG284" i="50" s="1"/>
  <c r="AC280" i="50"/>
  <c r="AG280" i="50" s="1"/>
  <c r="AC276" i="50"/>
  <c r="AF276" i="50" s="1"/>
  <c r="AC272" i="50"/>
  <c r="AG272" i="50" s="1"/>
  <c r="AC268" i="50"/>
  <c r="AG268" i="50" s="1"/>
  <c r="AC264" i="50"/>
  <c r="AG264" i="50" s="1"/>
  <c r="AC260" i="50"/>
  <c r="AF260" i="50" s="1"/>
  <c r="AC256" i="50"/>
  <c r="AF256" i="50" s="1"/>
  <c r="AC252" i="50"/>
  <c r="AG252" i="50" s="1"/>
  <c r="AC248" i="50"/>
  <c r="AG248" i="50" s="1"/>
  <c r="AC244" i="50"/>
  <c r="AF244" i="50" s="1"/>
  <c r="AC240" i="50"/>
  <c r="AF240" i="50" s="1"/>
  <c r="AC236" i="50"/>
  <c r="AG236" i="50" s="1"/>
  <c r="AC232" i="50"/>
  <c r="AG232" i="50" s="1"/>
  <c r="AC228" i="50"/>
  <c r="AF228" i="50" s="1"/>
  <c r="AC224" i="50"/>
  <c r="AG224" i="50" s="1"/>
  <c r="AC220" i="50"/>
  <c r="AG220" i="50" s="1"/>
  <c r="AC216" i="50"/>
  <c r="AC212" i="50"/>
  <c r="AF212" i="50" s="1"/>
  <c r="AC200" i="50"/>
  <c r="AF200" i="50" s="1"/>
  <c r="AC196" i="50"/>
  <c r="AC192" i="50"/>
  <c r="AC188" i="50"/>
  <c r="AC184" i="50"/>
  <c r="AF184" i="50" s="1"/>
  <c r="AC180" i="50"/>
  <c r="AC168" i="50"/>
  <c r="AC164" i="50"/>
  <c r="AF164" i="50" s="1"/>
  <c r="AC160" i="50"/>
  <c r="AC156" i="50"/>
  <c r="AC152" i="50"/>
  <c r="AC148" i="50"/>
  <c r="AF148" i="50" s="1"/>
  <c r="AC136" i="50"/>
  <c r="AF136" i="50" s="1"/>
  <c r="AC132" i="50"/>
  <c r="AC128" i="50"/>
  <c r="AC124" i="50"/>
  <c r="AC120" i="50"/>
  <c r="AC116" i="50"/>
  <c r="AC104" i="50"/>
  <c r="AC100" i="50"/>
  <c r="AF100" i="50" s="1"/>
  <c r="AC96" i="50"/>
  <c r="AC92" i="50"/>
  <c r="AG92" i="50" s="1"/>
  <c r="AC88" i="50"/>
  <c r="AC84" i="50"/>
  <c r="AF84" i="50" s="1"/>
  <c r="AC80" i="50"/>
  <c r="AC76" i="50"/>
  <c r="AG76" i="50" s="1"/>
  <c r="AC72" i="50"/>
  <c r="AC68" i="50"/>
  <c r="AC48" i="50"/>
  <c r="AF48" i="50" s="1"/>
  <c r="AC44" i="50"/>
  <c r="AC40" i="50"/>
  <c r="AC36" i="50"/>
  <c r="AG36" i="50" s="1"/>
  <c r="AC32" i="50"/>
  <c r="AF32" i="50" s="1"/>
  <c r="AC28" i="50"/>
  <c r="AC24" i="50"/>
  <c r="AC20" i="50"/>
  <c r="AG20" i="50" s="1"/>
  <c r="AC16" i="50"/>
  <c r="AF16" i="50" s="1"/>
  <c r="AC12" i="50"/>
  <c r="AC8" i="50"/>
  <c r="AF14" i="50"/>
  <c r="AF7" i="50"/>
  <c r="AF21" i="50"/>
  <c r="AF23" i="50"/>
  <c r="AF37" i="50"/>
  <c r="AF39" i="50"/>
  <c r="AF58" i="50"/>
  <c r="AF60" i="50"/>
  <c r="AF77" i="50"/>
  <c r="AF79" i="50"/>
  <c r="AF106" i="50"/>
  <c r="AF110" i="50"/>
  <c r="AF112" i="50"/>
  <c r="AF114" i="50"/>
  <c r="AF10" i="50"/>
  <c r="AF19" i="50"/>
  <c r="AF26" i="50"/>
  <c r="AF33" i="50"/>
  <c r="AF73" i="50"/>
  <c r="AF82" i="50"/>
  <c r="AF91" i="50"/>
  <c r="AF102" i="50"/>
  <c r="AF13" i="50"/>
  <c r="AF15" i="50"/>
  <c r="AF29" i="50"/>
  <c r="AF45" i="50"/>
  <c r="AF47" i="50"/>
  <c r="AF51" i="50"/>
  <c r="AF53" i="50"/>
  <c r="AF55" i="50"/>
  <c r="AF57" i="50"/>
  <c r="AF61" i="50"/>
  <c r="AF63" i="50"/>
  <c r="AF65" i="50"/>
  <c r="AF71" i="50"/>
  <c r="AF85" i="50"/>
  <c r="AF87" i="50"/>
  <c r="AF94" i="50"/>
  <c r="AF105" i="50"/>
  <c r="AF107" i="50"/>
  <c r="AF109" i="50"/>
  <c r="AF113" i="50"/>
  <c r="AF115" i="50"/>
  <c r="AF129" i="50"/>
  <c r="AF133" i="50"/>
  <c r="AF135" i="50"/>
  <c r="AF170" i="50"/>
  <c r="AF172" i="50"/>
  <c r="AF174" i="50"/>
  <c r="AF178" i="50"/>
  <c r="AF185" i="50"/>
  <c r="AF353" i="50"/>
  <c r="AF337" i="50"/>
  <c r="AF321" i="50"/>
  <c r="AF305" i="50"/>
  <c r="AF289" i="50"/>
  <c r="AF273" i="50"/>
  <c r="AF257" i="50"/>
  <c r="AF241" i="50"/>
  <c r="AF225" i="50"/>
  <c r="AF118" i="50"/>
  <c r="AF125" i="50"/>
  <c r="AF131" i="50"/>
  <c r="AF138" i="50"/>
  <c r="AF142" i="50"/>
  <c r="AF144" i="50"/>
  <c r="AF146" i="50"/>
  <c r="AF153" i="50"/>
  <c r="AF155" i="50"/>
  <c r="AF166" i="50"/>
  <c r="AF181" i="50"/>
  <c r="AF183" i="50"/>
  <c r="AF190" i="50"/>
  <c r="AF201" i="50"/>
  <c r="AF205" i="50"/>
  <c r="AF209" i="50"/>
  <c r="AF357" i="50"/>
  <c r="AF341" i="50"/>
  <c r="AF325" i="50"/>
  <c r="AF309" i="50"/>
  <c r="AF293" i="50"/>
  <c r="AF277" i="50"/>
  <c r="AF261" i="50"/>
  <c r="AF245" i="50"/>
  <c r="AF229" i="50"/>
  <c r="AF149" i="50"/>
  <c r="AF151" i="50"/>
  <c r="AF158" i="50"/>
  <c r="AF169" i="50"/>
  <c r="AF171" i="50"/>
  <c r="AF173" i="50"/>
  <c r="AF177" i="50"/>
  <c r="AF179" i="50"/>
  <c r="AF186" i="50"/>
  <c r="AF193" i="50"/>
  <c r="AF197" i="50"/>
  <c r="AF199" i="50"/>
  <c r="AF214" i="50"/>
  <c r="AF364" i="50"/>
  <c r="AF360" i="50"/>
  <c r="AF352" i="50"/>
  <c r="AF348" i="50"/>
  <c r="AF344" i="50"/>
  <c r="AF332" i="50"/>
  <c r="AF328" i="50"/>
  <c r="AF316" i="50"/>
  <c r="AF312" i="50"/>
  <c r="AF300" i="50"/>
  <c r="AF296" i="50"/>
  <c r="AF288" i="50"/>
  <c r="AF284" i="50"/>
  <c r="AF280" i="50"/>
  <c r="AF268" i="50"/>
  <c r="AF264" i="50"/>
  <c r="AF252" i="50"/>
  <c r="AF248" i="50"/>
  <c r="AF236" i="50"/>
  <c r="AF232" i="50"/>
  <c r="AF224" i="50"/>
  <c r="AF220" i="50"/>
  <c r="AF216" i="50"/>
  <c r="AF196" i="50"/>
  <c r="AF180" i="50"/>
  <c r="AF168" i="50"/>
  <c r="AF152" i="50"/>
  <c r="AF128" i="50"/>
  <c r="AF116" i="50"/>
  <c r="AF96" i="50"/>
  <c r="AF92" i="50"/>
  <c r="AF44" i="50"/>
  <c r="AF36" i="50"/>
  <c r="AF20" i="50"/>
  <c r="AF54" i="50"/>
  <c r="AF62" i="50"/>
  <c r="AF66" i="50"/>
  <c r="AF83" i="50"/>
  <c r="AF187" i="50"/>
  <c r="AF6" i="50"/>
  <c r="AF38" i="50"/>
  <c r="AF203" i="50"/>
  <c r="AF35" i="50"/>
  <c r="AF95" i="50"/>
  <c r="AF127" i="50"/>
  <c r="AF159" i="50"/>
  <c r="AF191" i="50"/>
  <c r="AF42" i="50"/>
  <c r="AF59" i="50"/>
  <c r="AF90" i="50"/>
  <c r="AF111" i="50"/>
  <c r="AF143" i="50"/>
  <c r="AF175" i="50"/>
  <c r="AF207" i="50"/>
  <c r="AF5" i="50"/>
  <c r="AF17" i="50"/>
  <c r="AF22" i="50"/>
  <c r="AF30" i="50"/>
  <c r="AF75" i="50"/>
  <c r="AF78" i="50"/>
  <c r="AF89" i="50"/>
  <c r="AD4" i="50"/>
  <c r="AG4" i="50" s="1"/>
  <c r="AF31" i="50"/>
  <c r="AF70" i="50"/>
  <c r="AF25" i="50"/>
  <c r="AF28" i="50"/>
  <c r="AF69" i="50"/>
  <c r="AF76" i="50"/>
  <c r="AF86" i="50"/>
  <c r="T365" i="50"/>
  <c r="T359" i="50"/>
  <c r="T349" i="50"/>
  <c r="T343" i="50"/>
  <c r="T333" i="50"/>
  <c r="T327" i="50"/>
  <c r="T317" i="50"/>
  <c r="T311" i="50"/>
  <c r="T301" i="50"/>
  <c r="T295" i="50"/>
  <c r="T285" i="50"/>
  <c r="T279" i="50"/>
  <c r="T269" i="50"/>
  <c r="T263" i="50"/>
  <c r="T253" i="50"/>
  <c r="T247" i="50"/>
  <c r="T237" i="50"/>
  <c r="T231" i="50"/>
  <c r="T221" i="50"/>
  <c r="T363" i="50"/>
  <c r="T353" i="50"/>
  <c r="T347" i="50"/>
  <c r="T337" i="50"/>
  <c r="T331" i="50"/>
  <c r="T321" i="50"/>
  <c r="T315" i="50"/>
  <c r="T305" i="50"/>
  <c r="T299" i="50"/>
  <c r="T289" i="50"/>
  <c r="T283" i="50"/>
  <c r="T273" i="50"/>
  <c r="T267" i="50"/>
  <c r="T257" i="50"/>
  <c r="T251" i="50"/>
  <c r="T241" i="50"/>
  <c r="T235" i="50"/>
  <c r="T225" i="50"/>
  <c r="T219" i="50"/>
  <c r="T313" i="50"/>
  <c r="T249" i="50"/>
  <c r="T366" i="50"/>
  <c r="T355" i="50"/>
  <c r="T350" i="50"/>
  <c r="T339" i="50"/>
  <c r="T334" i="50"/>
  <c r="T323" i="50"/>
  <c r="T318" i="50"/>
  <c r="T307" i="50"/>
  <c r="T302" i="50"/>
  <c r="T291" i="50"/>
  <c r="T286" i="50"/>
  <c r="T275" i="50"/>
  <c r="T270" i="50"/>
  <c r="T259" i="50"/>
  <c r="T254" i="50"/>
  <c r="T243" i="50"/>
  <c r="T238" i="50"/>
  <c r="T227" i="50"/>
  <c r="T222" i="50"/>
  <c r="T354" i="50"/>
  <c r="T338" i="50"/>
  <c r="T322" i="50"/>
  <c r="T306" i="50"/>
  <c r="T290" i="50"/>
  <c r="T274" i="50"/>
  <c r="T258" i="50"/>
  <c r="T242" i="50"/>
  <c r="T226" i="50"/>
  <c r="T358" i="50"/>
  <c r="T342" i="50"/>
  <c r="T326" i="50"/>
  <c r="T310" i="50"/>
  <c r="T294" i="50"/>
  <c r="T278" i="50"/>
  <c r="T262" i="50"/>
  <c r="T246" i="50"/>
  <c r="T230" i="50"/>
  <c r="T368" i="50"/>
  <c r="T364" i="50"/>
  <c r="T360" i="50"/>
  <c r="T356" i="50"/>
  <c r="T352" i="50"/>
  <c r="T348" i="50"/>
  <c r="T344" i="50"/>
  <c r="T340" i="50"/>
  <c r="T336" i="50"/>
  <c r="T332" i="50"/>
  <c r="T328" i="50"/>
  <c r="T324" i="50"/>
  <c r="T320" i="50"/>
  <c r="T316" i="50"/>
  <c r="T312" i="50"/>
  <c r="T308" i="50"/>
  <c r="T304" i="50"/>
  <c r="T300" i="50"/>
  <c r="T296" i="50"/>
  <c r="T292" i="50"/>
  <c r="T288" i="50"/>
  <c r="T284" i="50"/>
  <c r="T280" i="50"/>
  <c r="T276" i="50"/>
  <c r="T272" i="50"/>
  <c r="T268" i="50"/>
  <c r="T264" i="50"/>
  <c r="T260" i="50"/>
  <c r="T256" i="50"/>
  <c r="T252" i="50"/>
  <c r="T248" i="50"/>
  <c r="T244" i="50"/>
  <c r="T240" i="50"/>
  <c r="T236" i="50"/>
  <c r="T232" i="50"/>
  <c r="T228" i="50"/>
  <c r="T224" i="50"/>
  <c r="T220" i="50"/>
  <c r="AF4" i="50"/>
  <c r="AF24" i="50"/>
  <c r="AF40" i="50"/>
  <c r="AF56" i="50"/>
  <c r="AF80" i="50"/>
  <c r="T175" i="50"/>
  <c r="T207" i="50"/>
  <c r="T211" i="50"/>
  <c r="T215" i="50"/>
  <c r="T35" i="50"/>
  <c r="T47" i="50"/>
  <c r="T111" i="50"/>
  <c r="T116" i="50"/>
  <c r="T120" i="50"/>
  <c r="T124" i="50"/>
  <c r="T148" i="50"/>
  <c r="T152" i="50"/>
  <c r="T156" i="50"/>
  <c r="T163" i="50"/>
  <c r="T24" i="50"/>
  <c r="T28" i="50"/>
  <c r="T67" i="50"/>
  <c r="T79" i="50"/>
  <c r="T15" i="50"/>
  <c r="T52" i="50"/>
  <c r="T56" i="50"/>
  <c r="T60" i="50"/>
  <c r="T84" i="50"/>
  <c r="T88" i="50"/>
  <c r="T195" i="50"/>
  <c r="T99" i="50"/>
  <c r="T131" i="50"/>
  <c r="T143" i="50"/>
  <c r="T180" i="50"/>
  <c r="T184" i="50"/>
  <c r="T188" i="50"/>
  <c r="T19" i="50"/>
  <c r="T23" i="50"/>
  <c r="T25" i="50"/>
  <c r="T27" i="50"/>
  <c r="T31" i="50"/>
  <c r="T83" i="50"/>
  <c r="T87" i="50"/>
  <c r="T89" i="50"/>
  <c r="T91" i="50"/>
  <c r="T95" i="50"/>
  <c r="T147" i="50"/>
  <c r="T151" i="50"/>
  <c r="T153" i="50"/>
  <c r="T155" i="50"/>
  <c r="T159" i="50"/>
  <c r="T51" i="50"/>
  <c r="T55" i="50"/>
  <c r="T57" i="50"/>
  <c r="T59" i="50"/>
  <c r="T63" i="50"/>
  <c r="T115" i="50"/>
  <c r="T119" i="50"/>
  <c r="T121" i="50"/>
  <c r="T123" i="50"/>
  <c r="T127" i="50"/>
  <c r="T179" i="50"/>
  <c r="T183" i="50"/>
  <c r="T185" i="50"/>
  <c r="T187" i="50"/>
  <c r="T191" i="50"/>
  <c r="T199" i="50"/>
  <c r="T201" i="50"/>
  <c r="T212" i="50"/>
  <c r="T216" i="50"/>
  <c r="T8" i="50"/>
  <c r="T12" i="50"/>
  <c r="T18" i="50"/>
  <c r="T36" i="50"/>
  <c r="T40" i="50"/>
  <c r="T50" i="50"/>
  <c r="T68" i="50"/>
  <c r="T72" i="50"/>
  <c r="T82" i="50"/>
  <c r="T100" i="50"/>
  <c r="T104" i="50"/>
  <c r="T108" i="50"/>
  <c r="T114" i="50"/>
  <c r="T132" i="50"/>
  <c r="T136" i="50"/>
  <c r="T140" i="50"/>
  <c r="T146" i="50"/>
  <c r="T164" i="50"/>
  <c r="T168" i="50"/>
  <c r="T172" i="50"/>
  <c r="T178" i="50"/>
  <c r="T196" i="50"/>
  <c r="T200" i="50"/>
  <c r="T204" i="50"/>
  <c r="T210" i="50"/>
  <c r="T7" i="50"/>
  <c r="T9" i="50"/>
  <c r="T11" i="50"/>
  <c r="T39" i="50"/>
  <c r="T41" i="50"/>
  <c r="T43" i="50"/>
  <c r="T71" i="50"/>
  <c r="T73" i="50"/>
  <c r="T75" i="50"/>
  <c r="T103" i="50"/>
  <c r="T105" i="50"/>
  <c r="T107" i="50"/>
  <c r="T135" i="50"/>
  <c r="T137" i="50"/>
  <c r="T139" i="50"/>
  <c r="T167" i="50"/>
  <c r="T169" i="50"/>
  <c r="T171" i="50"/>
  <c r="T203" i="50"/>
  <c r="T34" i="50"/>
  <c r="T66" i="50"/>
  <c r="T98" i="50"/>
  <c r="T130" i="50"/>
  <c r="T162" i="50"/>
  <c r="T194" i="50"/>
  <c r="T6" i="50"/>
  <c r="T13" i="50"/>
  <c r="T16" i="50"/>
  <c r="T22" i="50"/>
  <c r="T29" i="50"/>
  <c r="T38" i="50"/>
  <c r="T45" i="50"/>
  <c r="T48" i="50"/>
  <c r="T54" i="50"/>
  <c r="T61" i="50"/>
  <c r="T70" i="50"/>
  <c r="T77" i="50"/>
  <c r="T86" i="50"/>
  <c r="T93" i="50"/>
  <c r="T102" i="50"/>
  <c r="T109" i="50"/>
  <c r="T112" i="50"/>
  <c r="T118" i="50"/>
  <c r="T125" i="50"/>
  <c r="T128" i="50"/>
  <c r="T134" i="50"/>
  <c r="T141" i="50"/>
  <c r="T144" i="50"/>
  <c r="T150" i="50"/>
  <c r="T157" i="50"/>
  <c r="T160" i="50"/>
  <c r="T166" i="50"/>
  <c r="T173" i="50"/>
  <c r="T176" i="50"/>
  <c r="T182" i="50"/>
  <c r="T189" i="50"/>
  <c r="T192" i="50"/>
  <c r="T198" i="50"/>
  <c r="T205" i="50"/>
  <c r="T208" i="50"/>
  <c r="T214" i="50"/>
  <c r="T10" i="50"/>
  <c r="T17" i="50"/>
  <c r="T26" i="50"/>
  <c r="T33" i="50"/>
  <c r="T42" i="50"/>
  <c r="T49" i="50"/>
  <c r="T58" i="50"/>
  <c r="T65" i="50"/>
  <c r="T74" i="50"/>
  <c r="T81" i="50"/>
  <c r="T90" i="50"/>
  <c r="T97" i="50"/>
  <c r="T106" i="50"/>
  <c r="T113" i="50"/>
  <c r="T122" i="50"/>
  <c r="T129" i="50"/>
  <c r="T138" i="50"/>
  <c r="T145" i="50"/>
  <c r="T154" i="50"/>
  <c r="T161" i="50"/>
  <c r="T170" i="50"/>
  <c r="T177" i="50"/>
  <c r="T186" i="50"/>
  <c r="T193" i="50"/>
  <c r="T202" i="50"/>
  <c r="T209" i="50"/>
  <c r="T5" i="50"/>
  <c r="T14" i="50"/>
  <c r="T21" i="50"/>
  <c r="T30" i="50"/>
  <c r="T37" i="50"/>
  <c r="T46" i="50"/>
  <c r="T53" i="50"/>
  <c r="T62" i="50"/>
  <c r="T69" i="50"/>
  <c r="T78" i="50"/>
  <c r="T85" i="50"/>
  <c r="T94" i="50"/>
  <c r="T101" i="50"/>
  <c r="T110" i="50"/>
  <c r="T117" i="50"/>
  <c r="T126" i="50"/>
  <c r="T133" i="50"/>
  <c r="T142" i="50"/>
  <c r="T149" i="50"/>
  <c r="T158" i="50"/>
  <c r="T165" i="50"/>
  <c r="T174" i="50"/>
  <c r="T181" i="50"/>
  <c r="T190" i="50"/>
  <c r="T197" i="50"/>
  <c r="T206" i="50"/>
  <c r="T213" i="50"/>
  <c r="R4" i="50"/>
  <c r="U4" i="50" s="1"/>
  <c r="Q4" i="50"/>
  <c r="AG32" i="50" l="1"/>
  <c r="AF52" i="50"/>
  <c r="AG52" i="50"/>
  <c r="AF192" i="50"/>
  <c r="AG192" i="50"/>
  <c r="AG256" i="50"/>
  <c r="AG320" i="50"/>
  <c r="T64" i="50"/>
  <c r="T20" i="50"/>
  <c r="AF272" i="50"/>
  <c r="AF336" i="50"/>
  <c r="AG16" i="50"/>
  <c r="AF72" i="50"/>
  <c r="AG72" i="50"/>
  <c r="AG96" i="50"/>
  <c r="AF132" i="50"/>
  <c r="AG132" i="50"/>
  <c r="AG148" i="50"/>
  <c r="AG164" i="50"/>
  <c r="AG180" i="50"/>
  <c r="AG196" i="50"/>
  <c r="AG212" i="50"/>
  <c r="AG228" i="50"/>
  <c r="AG244" i="50"/>
  <c r="AG260" i="50"/>
  <c r="AG276" i="50"/>
  <c r="AG292" i="50"/>
  <c r="AG308" i="50"/>
  <c r="AG324" i="50"/>
  <c r="AG340" i="50"/>
  <c r="AG356" i="50"/>
  <c r="AF108" i="50"/>
  <c r="AG108" i="50"/>
  <c r="AF160" i="50"/>
  <c r="AG160" i="50"/>
  <c r="AF208" i="50"/>
  <c r="AG208" i="50"/>
  <c r="AG304" i="50"/>
  <c r="AG368" i="50"/>
  <c r="T4" i="50"/>
  <c r="T80" i="50"/>
  <c r="AF12" i="50"/>
  <c r="AG24" i="50"/>
  <c r="AG44" i="50"/>
  <c r="AG80" i="50"/>
  <c r="AG100" i="50"/>
  <c r="AG116" i="50"/>
  <c r="AG136" i="50"/>
  <c r="AG152" i="50"/>
  <c r="AG168" i="50"/>
  <c r="AG184" i="50"/>
  <c r="AG200" i="50"/>
  <c r="AG216" i="50"/>
  <c r="AF176" i="50"/>
  <c r="AG176" i="50"/>
  <c r="AG240" i="50"/>
  <c r="T96" i="50"/>
  <c r="T32" i="50"/>
  <c r="AF88" i="50"/>
  <c r="AF8" i="50"/>
  <c r="AG8" i="50"/>
  <c r="AG28" i="50"/>
  <c r="AG48" i="50"/>
  <c r="AF64" i="50"/>
  <c r="AG64" i="50"/>
  <c r="AG84" i="50"/>
  <c r="AF104" i="50"/>
  <c r="AG104" i="50"/>
  <c r="AF120" i="50"/>
  <c r="AG120" i="50"/>
  <c r="AF140" i="50"/>
  <c r="AG140" i="50"/>
  <c r="AF156" i="50"/>
  <c r="AG156" i="50"/>
  <c r="AG188" i="50"/>
  <c r="AF204" i="50"/>
  <c r="AG204" i="50"/>
  <c r="U44" i="50"/>
  <c r="U76" i="50"/>
  <c r="U92" i="50"/>
  <c r="AF68" i="50"/>
  <c r="AF124" i="50"/>
  <c r="AF188" i="50"/>
  <c r="F25" i="40"/>
  <c r="G25" i="40"/>
  <c r="G26" i="40"/>
  <c r="G24" i="40"/>
  <c r="F26" i="40"/>
  <c r="BC25" i="40" l="1"/>
  <c r="BC26" i="40" l="1"/>
  <c r="H7" i="49" l="1"/>
  <c r="H8" i="49"/>
  <c r="H9" i="49"/>
  <c r="H10" i="49"/>
  <c r="H11" i="49"/>
  <c r="H12" i="49"/>
  <c r="H13" i="49"/>
  <c r="H14" i="49"/>
  <c r="H15" i="49"/>
  <c r="H16" i="49"/>
  <c r="H17" i="49"/>
  <c r="H18" i="49"/>
  <c r="H19" i="49"/>
  <c r="H20" i="49"/>
  <c r="H21" i="49"/>
  <c r="H22" i="49"/>
  <c r="H23" i="49"/>
  <c r="H24" i="49"/>
  <c r="H25" i="49"/>
  <c r="H26" i="49"/>
  <c r="H27" i="49"/>
  <c r="H28" i="49"/>
  <c r="H29" i="49"/>
  <c r="H30" i="49"/>
  <c r="H31" i="49"/>
  <c r="H32" i="49"/>
  <c r="H33" i="49"/>
  <c r="H34" i="49"/>
  <c r="H35" i="49"/>
  <c r="H36" i="49"/>
  <c r="H37" i="49"/>
  <c r="H38" i="49"/>
  <c r="H39" i="49"/>
  <c r="H40" i="49"/>
  <c r="H41" i="49"/>
  <c r="H42" i="49"/>
  <c r="H43" i="49"/>
  <c r="H44" i="49"/>
  <c r="H45" i="49"/>
  <c r="H46" i="49"/>
  <c r="H47" i="49"/>
  <c r="H48" i="49"/>
  <c r="H49" i="49"/>
  <c r="H50" i="49"/>
  <c r="H51" i="49"/>
  <c r="H52" i="49"/>
  <c r="H53" i="49"/>
  <c r="H54" i="49"/>
  <c r="H55" i="49"/>
  <c r="H56" i="49"/>
  <c r="H57" i="49"/>
  <c r="H58" i="49"/>
  <c r="H59" i="49"/>
  <c r="H60" i="49"/>
  <c r="H61" i="49"/>
  <c r="H62" i="49"/>
  <c r="H63" i="49"/>
  <c r="H64" i="49"/>
  <c r="H65" i="49"/>
  <c r="H66" i="49"/>
  <c r="H67" i="49"/>
  <c r="H68" i="49"/>
  <c r="H69" i="49"/>
  <c r="H70" i="49"/>
  <c r="H71" i="49"/>
  <c r="H72" i="49"/>
  <c r="H73" i="49"/>
  <c r="H74" i="49"/>
  <c r="H75" i="49"/>
  <c r="H76" i="49"/>
  <c r="H77" i="49"/>
  <c r="H78" i="49"/>
  <c r="H79" i="49"/>
  <c r="H80" i="49"/>
  <c r="H81" i="49"/>
  <c r="H82" i="49"/>
  <c r="H83" i="49"/>
  <c r="H84" i="49"/>
  <c r="H85" i="49"/>
  <c r="H86" i="49"/>
  <c r="H87" i="49"/>
  <c r="H88" i="49"/>
  <c r="H89" i="49"/>
  <c r="H90" i="49"/>
  <c r="H91" i="49"/>
  <c r="H92" i="49"/>
  <c r="H93" i="49"/>
  <c r="H94" i="49"/>
  <c r="H95" i="49"/>
  <c r="H96" i="49"/>
  <c r="H97" i="49"/>
  <c r="H6" i="49"/>
  <c r="H98" i="49" s="1"/>
  <c r="G7" i="49"/>
  <c r="G8" i="49"/>
  <c r="G9" i="49"/>
  <c r="G10" i="49"/>
  <c r="G11" i="49"/>
  <c r="G12" i="49"/>
  <c r="G13" i="49"/>
  <c r="G14" i="49"/>
  <c r="G15" i="49"/>
  <c r="G16" i="49"/>
  <c r="G17" i="49"/>
  <c r="G18" i="49"/>
  <c r="G19" i="49"/>
  <c r="G20" i="49"/>
  <c r="G21" i="49"/>
  <c r="G22" i="49"/>
  <c r="G23" i="49"/>
  <c r="G24" i="49"/>
  <c r="G25" i="49"/>
  <c r="G26" i="49"/>
  <c r="G27" i="49"/>
  <c r="G28" i="49"/>
  <c r="G29" i="49"/>
  <c r="G30" i="49"/>
  <c r="G31" i="49"/>
  <c r="G32" i="49"/>
  <c r="G33" i="49"/>
  <c r="G34" i="49"/>
  <c r="G35" i="49"/>
  <c r="G36" i="49"/>
  <c r="G37" i="49"/>
  <c r="G38" i="49"/>
  <c r="G39" i="49"/>
  <c r="G40" i="49"/>
  <c r="G41" i="49"/>
  <c r="G42" i="49"/>
  <c r="G43" i="49"/>
  <c r="G44" i="49"/>
  <c r="G45" i="49"/>
  <c r="G46" i="49"/>
  <c r="G47" i="49"/>
  <c r="G48" i="49"/>
  <c r="G49" i="49"/>
  <c r="G50" i="49"/>
  <c r="G51" i="49"/>
  <c r="G52" i="49"/>
  <c r="G53" i="49"/>
  <c r="G54" i="49"/>
  <c r="G55" i="49"/>
  <c r="G56" i="49"/>
  <c r="G57" i="49"/>
  <c r="G58" i="49"/>
  <c r="G59" i="49"/>
  <c r="G60" i="49"/>
  <c r="G61" i="49"/>
  <c r="G62" i="49"/>
  <c r="G63" i="49"/>
  <c r="G64" i="49"/>
  <c r="G65" i="49"/>
  <c r="G66" i="49"/>
  <c r="G67" i="49"/>
  <c r="G68" i="49"/>
  <c r="G69" i="49"/>
  <c r="G70" i="49"/>
  <c r="G71" i="49"/>
  <c r="G72" i="49"/>
  <c r="G73" i="49"/>
  <c r="G74" i="49"/>
  <c r="G75" i="49"/>
  <c r="G76" i="49"/>
  <c r="G77" i="49"/>
  <c r="G78" i="49"/>
  <c r="G79" i="49"/>
  <c r="G80" i="49"/>
  <c r="G81" i="49"/>
  <c r="G82" i="49"/>
  <c r="G83" i="49"/>
  <c r="G84" i="49"/>
  <c r="G85" i="49"/>
  <c r="G86" i="49"/>
  <c r="G87" i="49"/>
  <c r="G88" i="49"/>
  <c r="G89" i="49"/>
  <c r="G90" i="49"/>
  <c r="G91" i="49"/>
  <c r="G92" i="49"/>
  <c r="G93" i="49"/>
  <c r="G94" i="49"/>
  <c r="G95" i="49"/>
  <c r="G96" i="49"/>
  <c r="G97" i="49"/>
  <c r="G6" i="49"/>
  <c r="G98" i="49" s="1"/>
  <c r="G99" i="49" s="1"/>
  <c r="F7" i="49"/>
  <c r="F8" i="49"/>
  <c r="F9" i="49"/>
  <c r="F10" i="49"/>
  <c r="F11" i="49"/>
  <c r="F12" i="49"/>
  <c r="F13" i="49"/>
  <c r="F14" i="49"/>
  <c r="F15" i="49"/>
  <c r="F16" i="49"/>
  <c r="F17" i="49"/>
  <c r="F18" i="49"/>
  <c r="F19" i="49"/>
  <c r="F20" i="49"/>
  <c r="F21" i="49"/>
  <c r="F22" i="49"/>
  <c r="F23" i="49"/>
  <c r="F24" i="49"/>
  <c r="F25" i="49"/>
  <c r="F26" i="49"/>
  <c r="F27" i="49"/>
  <c r="F28" i="49"/>
  <c r="F29" i="49"/>
  <c r="F30" i="49"/>
  <c r="F31" i="49"/>
  <c r="F32" i="49"/>
  <c r="F33" i="49"/>
  <c r="F34" i="49"/>
  <c r="F35" i="49"/>
  <c r="F36" i="49"/>
  <c r="F37" i="49"/>
  <c r="F38" i="49"/>
  <c r="F39" i="49"/>
  <c r="F40" i="49"/>
  <c r="F41" i="49"/>
  <c r="F42" i="49"/>
  <c r="F43" i="49"/>
  <c r="F44" i="49"/>
  <c r="F45" i="49"/>
  <c r="F46" i="49"/>
  <c r="F47" i="49"/>
  <c r="F48" i="49"/>
  <c r="F49" i="49"/>
  <c r="F50" i="49"/>
  <c r="F51" i="49"/>
  <c r="F52" i="49"/>
  <c r="F53" i="49"/>
  <c r="F54" i="49"/>
  <c r="F55" i="49"/>
  <c r="F56" i="49"/>
  <c r="F57" i="49"/>
  <c r="F58" i="49"/>
  <c r="F59" i="49"/>
  <c r="F60" i="49"/>
  <c r="F61" i="49"/>
  <c r="F62" i="49"/>
  <c r="F63" i="49"/>
  <c r="F64" i="49"/>
  <c r="F65" i="49"/>
  <c r="F66" i="49"/>
  <c r="F67" i="49"/>
  <c r="F68" i="49"/>
  <c r="F69" i="49"/>
  <c r="F70" i="49"/>
  <c r="F71" i="49"/>
  <c r="F72" i="49"/>
  <c r="F73" i="49"/>
  <c r="F74" i="49"/>
  <c r="F75" i="49"/>
  <c r="F76" i="49"/>
  <c r="F77" i="49"/>
  <c r="F78" i="49"/>
  <c r="F79" i="49"/>
  <c r="F80" i="49"/>
  <c r="F81" i="49"/>
  <c r="F82" i="49"/>
  <c r="F83" i="49"/>
  <c r="F84" i="49"/>
  <c r="F85" i="49"/>
  <c r="F86" i="49"/>
  <c r="F87" i="49"/>
  <c r="F88" i="49"/>
  <c r="F89" i="49"/>
  <c r="F90" i="49"/>
  <c r="F91" i="49"/>
  <c r="F92" i="49"/>
  <c r="F93" i="49"/>
  <c r="F94" i="49"/>
  <c r="F95" i="49"/>
  <c r="F96" i="49"/>
  <c r="F97" i="49"/>
  <c r="F6" i="49"/>
  <c r="F98" i="49" s="1"/>
  <c r="E7" i="49"/>
  <c r="E8" i="49"/>
  <c r="E9" i="49"/>
  <c r="E10" i="49"/>
  <c r="E11" i="49"/>
  <c r="E12" i="49"/>
  <c r="E13" i="49"/>
  <c r="E14" i="49"/>
  <c r="E15" i="49"/>
  <c r="E16" i="49"/>
  <c r="E17" i="49"/>
  <c r="E18" i="49"/>
  <c r="E19" i="49"/>
  <c r="E20" i="49"/>
  <c r="E21" i="49"/>
  <c r="E22" i="49"/>
  <c r="E23" i="49"/>
  <c r="E24" i="49"/>
  <c r="E25" i="49"/>
  <c r="E26" i="49"/>
  <c r="E27" i="49"/>
  <c r="E28" i="49"/>
  <c r="E29" i="49"/>
  <c r="E30" i="49"/>
  <c r="E31" i="49"/>
  <c r="E32" i="49"/>
  <c r="E33" i="49"/>
  <c r="E34" i="49"/>
  <c r="E35" i="49"/>
  <c r="E36" i="49"/>
  <c r="E37" i="49"/>
  <c r="E38" i="49"/>
  <c r="E39" i="49"/>
  <c r="E40" i="49"/>
  <c r="E41" i="49"/>
  <c r="E42" i="49"/>
  <c r="E43" i="49"/>
  <c r="E44" i="49"/>
  <c r="E45" i="49"/>
  <c r="E46" i="49"/>
  <c r="E47" i="49"/>
  <c r="E48" i="49"/>
  <c r="E49" i="49"/>
  <c r="E50" i="49"/>
  <c r="E51" i="49"/>
  <c r="E52" i="49"/>
  <c r="E53" i="49"/>
  <c r="E54" i="49"/>
  <c r="E55" i="49"/>
  <c r="E56" i="49"/>
  <c r="E57" i="49"/>
  <c r="E58" i="49"/>
  <c r="E59" i="49"/>
  <c r="E60" i="49"/>
  <c r="E61" i="49"/>
  <c r="E62" i="49"/>
  <c r="E63" i="49"/>
  <c r="E64" i="49"/>
  <c r="E65" i="49"/>
  <c r="E66" i="49"/>
  <c r="E67" i="49"/>
  <c r="E68" i="49"/>
  <c r="E69" i="49"/>
  <c r="E70" i="49"/>
  <c r="E71" i="49"/>
  <c r="E72" i="49"/>
  <c r="E73" i="49"/>
  <c r="E74" i="49"/>
  <c r="E75" i="49"/>
  <c r="E76" i="49"/>
  <c r="E77" i="49"/>
  <c r="E78" i="49"/>
  <c r="E79" i="49"/>
  <c r="E80" i="49"/>
  <c r="E81" i="49"/>
  <c r="E82" i="49"/>
  <c r="E83" i="49"/>
  <c r="E84" i="49"/>
  <c r="E85" i="49"/>
  <c r="E86" i="49"/>
  <c r="E87" i="49"/>
  <c r="E88" i="49"/>
  <c r="E89" i="49"/>
  <c r="E90" i="49"/>
  <c r="E91" i="49"/>
  <c r="E92" i="49"/>
  <c r="E93" i="49"/>
  <c r="E94" i="49"/>
  <c r="E95" i="49"/>
  <c r="E96" i="49"/>
  <c r="E97" i="49"/>
  <c r="E6" i="49"/>
  <c r="E98" i="49" s="1"/>
  <c r="E99" i="49" s="1"/>
  <c r="U30" i="44"/>
  <c r="U29" i="44"/>
  <c r="W30" i="44"/>
  <c r="W32" i="44"/>
  <c r="W33" i="44"/>
  <c r="W34" i="44"/>
  <c r="W35" i="44"/>
  <c r="W29" i="44"/>
  <c r="U32" i="44"/>
  <c r="U33" i="44"/>
  <c r="U34" i="44"/>
  <c r="U35" i="44"/>
  <c r="S30" i="44"/>
  <c r="S32" i="44"/>
  <c r="S33" i="44"/>
  <c r="S34" i="44"/>
  <c r="S35" i="44"/>
  <c r="S29" i="44"/>
  <c r="Q30" i="44"/>
  <c r="Q32" i="44"/>
  <c r="Q33" i="44"/>
  <c r="Q34" i="44"/>
  <c r="Q35" i="44"/>
  <c r="Q29" i="44"/>
  <c r="O30" i="44"/>
  <c r="O32" i="44"/>
  <c r="O33" i="44"/>
  <c r="O34" i="44"/>
  <c r="O35" i="44"/>
  <c r="O29" i="44"/>
  <c r="V30" i="44"/>
  <c r="V32" i="44"/>
  <c r="V33" i="44"/>
  <c r="V34" i="44"/>
  <c r="V35" i="44"/>
  <c r="V29" i="44"/>
  <c r="T32" i="44"/>
  <c r="T33" i="44"/>
  <c r="T34" i="44"/>
  <c r="T35" i="44"/>
  <c r="T30" i="44"/>
  <c r="T29" i="44"/>
  <c r="R30" i="44"/>
  <c r="R32" i="44"/>
  <c r="R33" i="44"/>
  <c r="R34" i="44"/>
  <c r="R35" i="44"/>
  <c r="R29" i="44"/>
  <c r="P30" i="44"/>
  <c r="P32" i="44"/>
  <c r="P33" i="44"/>
  <c r="P34" i="44"/>
  <c r="P35" i="44"/>
  <c r="P29" i="44"/>
  <c r="N30" i="44"/>
  <c r="N32" i="44"/>
  <c r="N33" i="44"/>
  <c r="N34" i="44"/>
  <c r="N35" i="44"/>
  <c r="N29" i="44"/>
  <c r="Z6" i="44"/>
  <c r="Z7" i="44"/>
  <c r="Z9" i="44"/>
  <c r="Z10" i="44"/>
  <c r="Z11" i="44"/>
  <c r="Z12" i="44"/>
  <c r="Q6" i="44"/>
  <c r="Q7" i="44"/>
  <c r="Q9" i="44"/>
  <c r="Q10" i="44"/>
  <c r="Q11" i="44"/>
  <c r="Q12" i="44"/>
  <c r="Q13" i="44"/>
  <c r="Q14" i="44"/>
  <c r="Q15" i="44"/>
  <c r="Q16" i="44"/>
  <c r="Q17" i="44"/>
  <c r="Q18" i="44"/>
  <c r="Q19" i="44"/>
  <c r="Q20" i="44"/>
  <c r="Q24" i="44"/>
  <c r="E22" i="48"/>
  <c r="G22" i="48" s="1"/>
  <c r="E19" i="48"/>
  <c r="G19" i="48" s="1"/>
  <c r="E20" i="48"/>
  <c r="G20" i="48" s="1"/>
  <c r="E21" i="48"/>
  <c r="G21" i="48" s="1"/>
  <c r="E63" i="48"/>
  <c r="G63" i="48" s="1"/>
  <c r="E23" i="48"/>
  <c r="G23" i="48" s="1"/>
  <c r="E52" i="48"/>
  <c r="G52" i="48" s="1"/>
  <c r="E24" i="48"/>
  <c r="G24" i="48" s="1"/>
  <c r="E25" i="48"/>
  <c r="G25" i="48" s="1"/>
  <c r="E26" i="48"/>
  <c r="G26" i="48" s="1"/>
  <c r="E27" i="48"/>
  <c r="G27" i="48" s="1"/>
  <c r="E28" i="48"/>
  <c r="G28" i="48" s="1"/>
  <c r="E29" i="48"/>
  <c r="G29" i="48" s="1"/>
  <c r="E30" i="48"/>
  <c r="G30" i="48" s="1"/>
  <c r="E31" i="48"/>
  <c r="G31" i="48" s="1"/>
  <c r="E32" i="48"/>
  <c r="G32" i="48" s="1"/>
  <c r="E33" i="48"/>
  <c r="G33" i="48" s="1"/>
  <c r="E34" i="48"/>
  <c r="G34" i="48" s="1"/>
  <c r="E53" i="48"/>
  <c r="G53" i="48" s="1"/>
  <c r="E35" i="48"/>
  <c r="G35" i="48" s="1"/>
  <c r="E36" i="48"/>
  <c r="G36" i="48" s="1"/>
  <c r="E37" i="48"/>
  <c r="G37" i="48" s="1"/>
  <c r="E38" i="48"/>
  <c r="G38" i="48" s="1"/>
  <c r="E39" i="48"/>
  <c r="G39" i="48" s="1"/>
  <c r="E54" i="48"/>
  <c r="G54" i="48" s="1"/>
  <c r="E55" i="48"/>
  <c r="G55" i="48" s="1"/>
  <c r="E40" i="48"/>
  <c r="G40" i="48" s="1"/>
  <c r="E56" i="48"/>
  <c r="G56" i="48" s="1"/>
  <c r="E57" i="48"/>
  <c r="G57" i="48" s="1"/>
  <c r="E58" i="48"/>
  <c r="G58" i="48" s="1"/>
  <c r="E59" i="48"/>
  <c r="G59" i="48" s="1"/>
  <c r="E41" i="48"/>
  <c r="G41" i="48" s="1"/>
  <c r="E60" i="48"/>
  <c r="G60" i="48" s="1"/>
  <c r="E61" i="48"/>
  <c r="G61" i="48" s="1"/>
  <c r="E62" i="48"/>
  <c r="G62" i="48" s="1"/>
  <c r="E42" i="48"/>
  <c r="G42" i="48" s="1"/>
  <c r="E43" i="48"/>
  <c r="G43" i="48" s="1"/>
  <c r="E44" i="48"/>
  <c r="G44" i="48" s="1"/>
  <c r="E45" i="48"/>
  <c r="G45" i="48" s="1"/>
  <c r="E46" i="48"/>
  <c r="G46" i="48" s="1"/>
  <c r="E47" i="48"/>
  <c r="G47" i="48" s="1"/>
  <c r="E48" i="48"/>
  <c r="G48" i="48" s="1"/>
  <c r="E49" i="48"/>
  <c r="G49" i="48" s="1"/>
  <c r="E50" i="48"/>
  <c r="G50" i="48" s="1"/>
  <c r="E51" i="48"/>
  <c r="G51" i="48" s="1"/>
  <c r="E7" i="48"/>
  <c r="G7" i="48" s="1"/>
  <c r="E8" i="48"/>
  <c r="G8" i="48" s="1"/>
  <c r="E9" i="48"/>
  <c r="G9" i="48" s="1"/>
  <c r="E10" i="48"/>
  <c r="G10" i="48" s="1"/>
  <c r="E11" i="48"/>
  <c r="G11" i="48" s="1"/>
  <c r="E12" i="48"/>
  <c r="G12" i="48" s="1"/>
  <c r="E13" i="48"/>
  <c r="G13" i="48" s="1"/>
  <c r="E14" i="48"/>
  <c r="G14" i="48" s="1"/>
  <c r="E15" i="48"/>
  <c r="G15" i="48" s="1"/>
  <c r="E16" i="48"/>
  <c r="G16" i="48" s="1"/>
  <c r="E17" i="48"/>
  <c r="G17" i="48" s="1"/>
  <c r="E18" i="48"/>
  <c r="G18" i="48" s="1"/>
  <c r="E6" i="48"/>
  <c r="G6" i="48" s="1"/>
  <c r="K82" i="45" l="1"/>
  <c r="H84" i="45"/>
  <c r="AR7" i="45"/>
  <c r="R45" i="45"/>
  <c r="S45" i="45" s="1"/>
  <c r="O45" i="45"/>
  <c r="K72" i="45"/>
  <c r="L72" i="45" s="1"/>
  <c r="H72" i="45"/>
  <c r="Q28" i="45"/>
  <c r="K28" i="45"/>
  <c r="L28" i="45" s="1"/>
  <c r="H28" i="45"/>
  <c r="H27" i="45"/>
  <c r="I13" i="44"/>
  <c r="N7" i="47"/>
  <c r="N9" i="47"/>
  <c r="N10" i="47"/>
  <c r="M7" i="47"/>
  <c r="M9" i="47"/>
  <c r="M10" i="47"/>
  <c r="H7" i="44"/>
  <c r="L30" i="44" s="1"/>
  <c r="H9" i="44"/>
  <c r="L32" i="44" s="1"/>
  <c r="H10" i="44"/>
  <c r="L33" i="44" s="1"/>
  <c r="H11" i="44"/>
  <c r="L34" i="44" s="1"/>
  <c r="H12" i="44"/>
  <c r="L35" i="44" s="1"/>
  <c r="H6" i="44"/>
  <c r="L29" i="44" s="1"/>
  <c r="B15" i="40"/>
  <c r="H13" i="44" l="1"/>
  <c r="F18" i="46"/>
  <c r="AE24" i="40" l="1"/>
  <c r="AE23" i="40"/>
  <c r="AE22" i="40"/>
  <c r="AE20" i="40"/>
  <c r="AE19" i="40"/>
  <c r="AE11" i="40"/>
  <c r="F12" i="40"/>
  <c r="AU12" i="40" s="1"/>
  <c r="AR20" i="40"/>
  <c r="BB24" i="40"/>
  <c r="F4" i="40"/>
  <c r="G22" i="40"/>
  <c r="G18" i="40"/>
  <c r="G14" i="40"/>
  <c r="G13" i="40"/>
  <c r="G10" i="40"/>
  <c r="G6" i="40"/>
  <c r="G5" i="40"/>
  <c r="AD25" i="40"/>
  <c r="AE25" i="40" s="1"/>
  <c r="AE21" i="40"/>
  <c r="F22" i="40"/>
  <c r="AI22" i="40" s="1"/>
  <c r="G11" i="40"/>
  <c r="G12" i="40"/>
  <c r="G16" i="40"/>
  <c r="G17" i="40"/>
  <c r="G19" i="40"/>
  <c r="G20" i="40"/>
  <c r="G21" i="40"/>
  <c r="G23" i="40"/>
  <c r="G9" i="40"/>
  <c r="F10" i="40"/>
  <c r="AU10" i="40" s="1"/>
  <c r="F11" i="40"/>
  <c r="F13" i="40"/>
  <c r="F14" i="40"/>
  <c r="AI14" i="40" s="1"/>
  <c r="F16" i="40"/>
  <c r="AU16" i="40" s="1"/>
  <c r="F17" i="40"/>
  <c r="F18" i="40"/>
  <c r="AU18" i="40" s="1"/>
  <c r="F19" i="40"/>
  <c r="AI19" i="40" s="1"/>
  <c r="F20" i="40"/>
  <c r="F21" i="40"/>
  <c r="AI21" i="40" s="1"/>
  <c r="F23" i="40"/>
  <c r="F24" i="40"/>
  <c r="AU24" i="40" s="1"/>
  <c r="F9" i="40"/>
  <c r="AU9" i="40" s="1"/>
  <c r="F8" i="40"/>
  <c r="AU8" i="40" s="1"/>
  <c r="AC10" i="40"/>
  <c r="AC11" i="40"/>
  <c r="AB10" i="40"/>
  <c r="AB11" i="40"/>
  <c r="AB12" i="40"/>
  <c r="AB13" i="40"/>
  <c r="AB20" i="40"/>
  <c r="G7" i="40"/>
  <c r="G8" i="40"/>
  <c r="F5" i="40"/>
  <c r="AU5" i="40" s="1"/>
  <c r="F6" i="40"/>
  <c r="AU6" i="40" s="1"/>
  <c r="F7" i="40"/>
  <c r="AU7" i="40" s="1"/>
  <c r="G4" i="40"/>
  <c r="AA20" i="40"/>
  <c r="AC20" i="40" s="1"/>
  <c r="B30" i="46"/>
  <c r="D30" i="46" s="1"/>
  <c r="B29" i="46"/>
  <c r="D29" i="46" s="1"/>
  <c r="C28" i="46"/>
  <c r="D28" i="46" s="1"/>
  <c r="C27" i="46"/>
  <c r="D27" i="46" s="1"/>
  <c r="C17" i="42"/>
  <c r="C18" i="42"/>
  <c r="C19" i="42"/>
  <c r="C20" i="42"/>
  <c r="C21" i="42"/>
  <c r="C22" i="42"/>
  <c r="C23" i="42"/>
  <c r="C24" i="42"/>
  <c r="C25" i="42"/>
  <c r="C26" i="42"/>
  <c r="C27" i="42"/>
  <c r="C28" i="42"/>
  <c r="C29" i="42"/>
  <c r="C30" i="42"/>
  <c r="C31" i="42"/>
  <c r="C32" i="42"/>
  <c r="C33" i="42"/>
  <c r="C34" i="42"/>
  <c r="C35" i="42"/>
  <c r="C36" i="42"/>
  <c r="C37" i="42"/>
  <c r="C38" i="42"/>
  <c r="C39" i="42"/>
  <c r="C40" i="42"/>
  <c r="C41" i="42"/>
  <c r="C42" i="42"/>
  <c r="C43" i="42"/>
  <c r="C44" i="42"/>
  <c r="C45" i="42"/>
  <c r="C46" i="42"/>
  <c r="C47" i="42"/>
  <c r="C48" i="42"/>
  <c r="C49" i="42"/>
  <c r="D2" i="41"/>
  <c r="E2" i="41" s="1"/>
  <c r="F2" i="41"/>
  <c r="D3" i="41"/>
  <c r="E3" i="41" s="1"/>
  <c r="F3" i="41"/>
  <c r="D4" i="41"/>
  <c r="E4" i="41" s="1"/>
  <c r="F4" i="41"/>
  <c r="F5" i="41"/>
  <c r="F6" i="41"/>
  <c r="C7" i="41"/>
  <c r="D7" i="41" s="1"/>
  <c r="E7" i="41" s="1"/>
  <c r="C9" i="41"/>
  <c r="D9" i="41" s="1"/>
  <c r="E9" i="41" s="1"/>
  <c r="F9" i="41"/>
  <c r="F10" i="41"/>
  <c r="F11" i="41"/>
  <c r="D12" i="41"/>
  <c r="E12" i="41" s="1"/>
  <c r="D13" i="41"/>
  <c r="E13" i="41" s="1"/>
  <c r="H6" i="45"/>
  <c r="K6" i="45"/>
  <c r="L6" i="45" s="1"/>
  <c r="O6" i="45"/>
  <c r="R6" i="45"/>
  <c r="S6" i="45" s="1"/>
  <c r="V6" i="45"/>
  <c r="Y6" i="45"/>
  <c r="Z6" i="45" s="1"/>
  <c r="AC6" i="45"/>
  <c r="AF6" i="45"/>
  <c r="AG6" i="45" s="1"/>
  <c r="AJ6" i="45"/>
  <c r="AM6" i="45"/>
  <c r="AN6" i="45" s="1"/>
  <c r="AR6" i="45"/>
  <c r="AS6" i="45" s="1"/>
  <c r="H7" i="45"/>
  <c r="K7" i="45"/>
  <c r="L7" i="45" s="1"/>
  <c r="O7" i="45"/>
  <c r="R7" i="45"/>
  <c r="S7" i="45" s="1"/>
  <c r="V7" i="45"/>
  <c r="Y7" i="45"/>
  <c r="Z7" i="45" s="1"/>
  <c r="AC7" i="45"/>
  <c r="AF7" i="45"/>
  <c r="AG7" i="45" s="1"/>
  <c r="AJ7" i="45"/>
  <c r="AM7" i="45"/>
  <c r="AN7" i="45" s="1"/>
  <c r="AS7" i="45"/>
  <c r="H8" i="45"/>
  <c r="K8" i="45"/>
  <c r="L8" i="45" s="1"/>
  <c r="O8" i="45"/>
  <c r="R8" i="45"/>
  <c r="S8" i="45" s="1"/>
  <c r="V8" i="45"/>
  <c r="Y8" i="45"/>
  <c r="Z8" i="45" s="1"/>
  <c r="AE8" i="45"/>
  <c r="AJ8" i="45"/>
  <c r="AM8" i="45"/>
  <c r="AN8" i="45" s="1"/>
  <c r="AR8" i="45"/>
  <c r="AS8" i="45" s="1"/>
  <c r="H9" i="45"/>
  <c r="K9" i="45"/>
  <c r="L9" i="45" s="1"/>
  <c r="O9" i="45"/>
  <c r="R9" i="45"/>
  <c r="S9" i="45" s="1"/>
  <c r="V9" i="45"/>
  <c r="Y9" i="45"/>
  <c r="Z9" i="45" s="1"/>
  <c r="AJ9" i="45"/>
  <c r="AM9" i="45"/>
  <c r="AN9" i="45" s="1"/>
  <c r="AR9" i="45"/>
  <c r="AS9" i="45" s="1"/>
  <c r="H10" i="45"/>
  <c r="K10" i="45"/>
  <c r="L10" i="45" s="1"/>
  <c r="O10" i="45"/>
  <c r="R10" i="45"/>
  <c r="S10" i="45" s="1"/>
  <c r="X10" i="45"/>
  <c r="AC10" i="45"/>
  <c r="AF10" i="45"/>
  <c r="AG10" i="45" s="1"/>
  <c r="AJ10" i="45"/>
  <c r="AM10" i="45"/>
  <c r="AN10" i="45" s="1"/>
  <c r="AR10" i="45"/>
  <c r="AS10" i="45" s="1"/>
  <c r="H11" i="45"/>
  <c r="K11" i="45"/>
  <c r="L11" i="45" s="1"/>
  <c r="O11" i="45"/>
  <c r="R11" i="45"/>
  <c r="S11" i="45" s="1"/>
  <c r="AC11" i="45"/>
  <c r="AF11" i="45"/>
  <c r="AG11" i="45" s="1"/>
  <c r="AJ11" i="45"/>
  <c r="AM11" i="45"/>
  <c r="AN11" i="45" s="1"/>
  <c r="AR11" i="45"/>
  <c r="AS11" i="45" s="1"/>
  <c r="H12" i="45"/>
  <c r="K12" i="45"/>
  <c r="L12" i="45" s="1"/>
  <c r="O12" i="45"/>
  <c r="R12" i="45"/>
  <c r="S12" i="45" s="1"/>
  <c r="V12" i="45"/>
  <c r="Y12" i="45"/>
  <c r="Z12" i="45" s="1"/>
  <c r="AC12" i="45"/>
  <c r="AF12" i="45"/>
  <c r="AG12" i="45" s="1"/>
  <c r="AJ12" i="45"/>
  <c r="AM12" i="45"/>
  <c r="AN12" i="45" s="1"/>
  <c r="AR12" i="45"/>
  <c r="AS12" i="45" s="1"/>
  <c r="H13" i="45"/>
  <c r="K13" i="45"/>
  <c r="L13" i="45" s="1"/>
  <c r="O13" i="45"/>
  <c r="R13" i="45"/>
  <c r="S13" i="45" s="1"/>
  <c r="V13" i="45"/>
  <c r="Y13" i="45"/>
  <c r="Z13" i="45" s="1"/>
  <c r="AC13" i="45"/>
  <c r="AF13" i="45"/>
  <c r="AG13" i="45" s="1"/>
  <c r="AL13" i="45"/>
  <c r="AR13" i="45"/>
  <c r="AS13" i="45" s="1"/>
  <c r="H14" i="45"/>
  <c r="K14" i="45"/>
  <c r="L14" i="45" s="1"/>
  <c r="O14" i="45"/>
  <c r="R14" i="45"/>
  <c r="S14" i="45" s="1"/>
  <c r="V14" i="45"/>
  <c r="Y14" i="45"/>
  <c r="Z14" i="45" s="1"/>
  <c r="AC14" i="45"/>
  <c r="AF14" i="45"/>
  <c r="AG14" i="45" s="1"/>
  <c r="AR14" i="45"/>
  <c r="AS14" i="45" s="1"/>
  <c r="H15" i="45"/>
  <c r="K15" i="45"/>
  <c r="L15" i="45" s="1"/>
  <c r="O15" i="45"/>
  <c r="R15" i="45"/>
  <c r="S15" i="45" s="1"/>
  <c r="V15" i="45"/>
  <c r="Y15" i="45"/>
  <c r="Z15" i="45" s="1"/>
  <c r="AC15" i="45"/>
  <c r="AF15" i="45"/>
  <c r="AG15" i="45" s="1"/>
  <c r="AJ15" i="45"/>
  <c r="AM15" i="45"/>
  <c r="AN15" i="45" s="1"/>
  <c r="AR15" i="45"/>
  <c r="AS15" i="45" s="1"/>
  <c r="H16" i="45"/>
  <c r="K16" i="45"/>
  <c r="L16" i="45" s="1"/>
  <c r="O16" i="45"/>
  <c r="R16" i="45"/>
  <c r="S16" i="45" s="1"/>
  <c r="V16" i="45"/>
  <c r="Y16" i="45"/>
  <c r="Z16" i="45" s="1"/>
  <c r="AC16" i="45"/>
  <c r="AF16" i="45"/>
  <c r="AG16" i="45" s="1"/>
  <c r="AJ16" i="45"/>
  <c r="AM16" i="45"/>
  <c r="AN16" i="45" s="1"/>
  <c r="AR16" i="45"/>
  <c r="AS16" i="45" s="1"/>
  <c r="H17" i="45"/>
  <c r="K17" i="45"/>
  <c r="L17" i="45" s="1"/>
  <c r="O17" i="45"/>
  <c r="R17" i="45"/>
  <c r="S17" i="45" s="1"/>
  <c r="X17" i="45"/>
  <c r="AE17" i="45"/>
  <c r="AJ17" i="45"/>
  <c r="AM17" i="45"/>
  <c r="AN17" i="45" s="1"/>
  <c r="AR17" i="45"/>
  <c r="AS17" i="45" s="1"/>
  <c r="H18" i="45"/>
  <c r="K18" i="45"/>
  <c r="L18" i="45" s="1"/>
  <c r="O18" i="45"/>
  <c r="R18" i="45"/>
  <c r="S18" i="45" s="1"/>
  <c r="AJ18" i="45"/>
  <c r="AM18" i="45"/>
  <c r="AN18" i="45" s="1"/>
  <c r="AR18" i="45"/>
  <c r="AS18" i="45" s="1"/>
  <c r="H19" i="45"/>
  <c r="K19" i="45"/>
  <c r="L19" i="45" s="1"/>
  <c r="Q19" i="45"/>
  <c r="V19" i="45"/>
  <c r="Y19" i="45"/>
  <c r="Z19" i="45" s="1"/>
  <c r="AC19" i="45"/>
  <c r="AF19" i="45"/>
  <c r="AG19" i="45" s="1"/>
  <c r="AJ19" i="45"/>
  <c r="AM19" i="45"/>
  <c r="AN19" i="45" s="1"/>
  <c r="AR19" i="45"/>
  <c r="AS19" i="45" s="1"/>
  <c r="H20" i="45"/>
  <c r="K20" i="45"/>
  <c r="L20" i="45" s="1"/>
  <c r="V20" i="45"/>
  <c r="Y20" i="45"/>
  <c r="Z20" i="45" s="1"/>
  <c r="AC20" i="45"/>
  <c r="AF20" i="45"/>
  <c r="AG20" i="45" s="1"/>
  <c r="AJ20" i="45"/>
  <c r="AM20" i="45"/>
  <c r="AN20" i="45" s="1"/>
  <c r="AR20" i="45"/>
  <c r="AS20" i="45" s="1"/>
  <c r="H21" i="45"/>
  <c r="K21" i="45"/>
  <c r="L21" i="45" s="1"/>
  <c r="O21" i="45"/>
  <c r="R21" i="45"/>
  <c r="S21" i="45" s="1"/>
  <c r="V21" i="45"/>
  <c r="Y21" i="45"/>
  <c r="Z21" i="45" s="1"/>
  <c r="AC21" i="45"/>
  <c r="AF21" i="45"/>
  <c r="AG21" i="45" s="1"/>
  <c r="AJ21" i="45"/>
  <c r="AM21" i="45"/>
  <c r="AN21" i="45" s="1"/>
  <c r="AR21" i="45"/>
  <c r="AS21" i="45" s="1"/>
  <c r="H22" i="45"/>
  <c r="K22" i="45"/>
  <c r="L22" i="45" s="1"/>
  <c r="O22" i="45"/>
  <c r="R22" i="45"/>
  <c r="S22" i="45" s="1"/>
  <c r="V22" i="45"/>
  <c r="Y22" i="45"/>
  <c r="Z22" i="45" s="1"/>
  <c r="AC22" i="45"/>
  <c r="AF22" i="45"/>
  <c r="AG22" i="45" s="1"/>
  <c r="AL22" i="45"/>
  <c r="AR22" i="45"/>
  <c r="AS22" i="45" s="1"/>
  <c r="H23" i="45"/>
  <c r="K23" i="45"/>
  <c r="L23" i="45" s="1"/>
  <c r="O23" i="45"/>
  <c r="R23" i="45"/>
  <c r="S23" i="45" s="1"/>
  <c r="V23" i="45"/>
  <c r="Y23" i="45"/>
  <c r="Z23" i="45" s="1"/>
  <c r="AC23" i="45"/>
  <c r="AF23" i="45"/>
  <c r="AG23" i="45" s="1"/>
  <c r="AR23" i="45"/>
  <c r="AS23" i="45" s="1"/>
  <c r="J24" i="45"/>
  <c r="O24" i="45"/>
  <c r="R24" i="45"/>
  <c r="S24" i="45" s="1"/>
  <c r="X24" i="45"/>
  <c r="AC24" i="45"/>
  <c r="AF24" i="45"/>
  <c r="AG24" i="45" s="1"/>
  <c r="AJ24" i="45"/>
  <c r="AM24" i="45"/>
  <c r="AN24" i="45" s="1"/>
  <c r="AR24" i="45"/>
  <c r="AS24" i="45" s="1"/>
  <c r="AC25" i="45"/>
  <c r="AF25" i="45"/>
  <c r="AG25" i="45" s="1"/>
  <c r="AJ25" i="45"/>
  <c r="AM25" i="45"/>
  <c r="AN25" i="45" s="1"/>
  <c r="AR25" i="45"/>
  <c r="AS25" i="45" s="1"/>
  <c r="H26" i="45"/>
  <c r="K26" i="45"/>
  <c r="L26" i="45" s="1"/>
  <c r="O25" i="45"/>
  <c r="R25" i="45"/>
  <c r="S25" i="45" s="1"/>
  <c r="V26" i="45"/>
  <c r="Y26" i="45"/>
  <c r="Z26" i="45" s="1"/>
  <c r="AC26" i="45"/>
  <c r="AF26" i="45"/>
  <c r="AG26" i="45" s="1"/>
  <c r="AL26" i="45"/>
  <c r="AR26" i="45"/>
  <c r="AS26" i="45" s="1"/>
  <c r="K27" i="45"/>
  <c r="L27" i="45" s="1"/>
  <c r="V27" i="45"/>
  <c r="Y27" i="45"/>
  <c r="Z27" i="45" s="1"/>
  <c r="AC27" i="45"/>
  <c r="AF27" i="45"/>
  <c r="AG27" i="45" s="1"/>
  <c r="AR27" i="45"/>
  <c r="AS27" i="45" s="1"/>
  <c r="H29" i="45"/>
  <c r="K29" i="45"/>
  <c r="L29" i="45" s="1"/>
  <c r="O26" i="45"/>
  <c r="R26" i="45"/>
  <c r="S26" i="45" s="1"/>
  <c r="V28" i="45"/>
  <c r="Y28" i="45"/>
  <c r="Z28" i="45" s="1"/>
  <c r="AC28" i="45"/>
  <c r="AF28" i="45"/>
  <c r="AG28" i="45" s="1"/>
  <c r="AJ28" i="45"/>
  <c r="AM28" i="45"/>
  <c r="AN28" i="45" s="1"/>
  <c r="AR28" i="45"/>
  <c r="AS28" i="45" s="1"/>
  <c r="H30" i="45"/>
  <c r="K30" i="45"/>
  <c r="L30" i="45" s="1"/>
  <c r="O27" i="45"/>
  <c r="R27" i="45"/>
  <c r="S27" i="45" s="1"/>
  <c r="V29" i="45"/>
  <c r="Y29" i="45"/>
  <c r="Z29" i="45" s="1"/>
  <c r="AC29" i="45"/>
  <c r="AF29" i="45"/>
  <c r="AG29" i="45" s="1"/>
  <c r="AJ29" i="45"/>
  <c r="AM29" i="45"/>
  <c r="AN29" i="45" s="1"/>
  <c r="AR29" i="45"/>
  <c r="AS29" i="45" s="1"/>
  <c r="H31" i="45"/>
  <c r="K31" i="45"/>
  <c r="L31" i="45" s="1"/>
  <c r="V30" i="45"/>
  <c r="Y30" i="45"/>
  <c r="Z30" i="45" s="1"/>
  <c r="AE30" i="45"/>
  <c r="AJ30" i="45"/>
  <c r="AM30" i="45"/>
  <c r="AN30" i="45" s="1"/>
  <c r="AR30" i="45"/>
  <c r="AS30" i="45" s="1"/>
  <c r="H32" i="45"/>
  <c r="K32" i="45"/>
  <c r="L32" i="45" s="1"/>
  <c r="V31" i="45"/>
  <c r="Y31" i="45"/>
  <c r="Z31" i="45" s="1"/>
  <c r="AJ31" i="45"/>
  <c r="AM31" i="45"/>
  <c r="AN31" i="45" s="1"/>
  <c r="AR31" i="45"/>
  <c r="AS31" i="45" s="1"/>
  <c r="H33" i="45"/>
  <c r="K33" i="45"/>
  <c r="L33" i="45" s="1"/>
  <c r="O30" i="45"/>
  <c r="R30" i="45"/>
  <c r="S30" i="45" s="1"/>
  <c r="V32" i="45"/>
  <c r="Y32" i="45"/>
  <c r="Z32" i="45" s="1"/>
  <c r="AL32" i="45"/>
  <c r="AR32" i="45"/>
  <c r="AS32" i="45" s="1"/>
  <c r="H34" i="45"/>
  <c r="K34" i="45"/>
  <c r="L34" i="45" s="1"/>
  <c r="V33" i="45"/>
  <c r="Y33" i="45"/>
  <c r="Z33" i="45" s="1"/>
  <c r="AQ33" i="45"/>
  <c r="AQ4" i="45" s="1"/>
  <c r="H35" i="45"/>
  <c r="K35" i="45"/>
  <c r="L35" i="45" s="1"/>
  <c r="V34" i="45"/>
  <c r="Y34" i="45"/>
  <c r="Z34" i="45" s="1"/>
  <c r="AJ34" i="45"/>
  <c r="AM34" i="45"/>
  <c r="AN34" i="45" s="1"/>
  <c r="H36" i="45"/>
  <c r="K36" i="45"/>
  <c r="L36" i="45" s="1"/>
  <c r="O33" i="45"/>
  <c r="R33" i="45"/>
  <c r="S33" i="45" s="1"/>
  <c r="X35" i="45"/>
  <c r="AJ35" i="45"/>
  <c r="AM35" i="45"/>
  <c r="AN35" i="45" s="1"/>
  <c r="H37" i="45"/>
  <c r="K37" i="45"/>
  <c r="L37" i="45" s="1"/>
  <c r="AJ36" i="45"/>
  <c r="AM36" i="45"/>
  <c r="AN36" i="45" s="1"/>
  <c r="H38" i="45"/>
  <c r="K38" i="45"/>
  <c r="L38" i="45" s="1"/>
  <c r="O34" i="45"/>
  <c r="R34" i="45"/>
  <c r="S34" i="45" s="1"/>
  <c r="AL37" i="45"/>
  <c r="H39" i="45"/>
  <c r="K39" i="45"/>
  <c r="L39" i="45" s="1"/>
  <c r="O35" i="45"/>
  <c r="R35" i="45"/>
  <c r="S35" i="45" s="1"/>
  <c r="J40" i="45"/>
  <c r="O36" i="45"/>
  <c r="R36" i="45"/>
  <c r="S36" i="45" s="1"/>
  <c r="AJ39" i="45"/>
  <c r="AM39" i="45"/>
  <c r="AN39" i="45" s="1"/>
  <c r="O37" i="45"/>
  <c r="R37" i="45"/>
  <c r="S37" i="45" s="1"/>
  <c r="AJ40" i="45"/>
  <c r="AM40" i="45"/>
  <c r="AN40" i="45" s="1"/>
  <c r="H42" i="45"/>
  <c r="K42" i="45"/>
  <c r="L42" i="45" s="1"/>
  <c r="O38" i="45"/>
  <c r="R38" i="45"/>
  <c r="S38" i="45" s="1"/>
  <c r="AJ41" i="45"/>
  <c r="AM41" i="45"/>
  <c r="AN41" i="45" s="1"/>
  <c r="H43" i="45"/>
  <c r="K43" i="45"/>
  <c r="L43" i="45" s="1"/>
  <c r="O39" i="45"/>
  <c r="R39" i="45"/>
  <c r="S39" i="45" s="1"/>
  <c r="AJ42" i="45"/>
  <c r="AM42" i="45"/>
  <c r="AN42" i="45" s="1"/>
  <c r="H44" i="45"/>
  <c r="K44" i="45"/>
  <c r="L44" i="45" s="1"/>
  <c r="AJ43" i="45"/>
  <c r="AM43" i="45"/>
  <c r="AN43" i="45" s="1"/>
  <c r="H45" i="45"/>
  <c r="K45" i="45"/>
  <c r="L45" i="45" s="1"/>
  <c r="O40" i="45"/>
  <c r="R40" i="45"/>
  <c r="S40" i="45" s="1"/>
  <c r="AJ44" i="45"/>
  <c r="AM44" i="45"/>
  <c r="AN44" i="45" s="1"/>
  <c r="H46" i="45"/>
  <c r="K46" i="45"/>
  <c r="L46" i="45" s="1"/>
  <c r="O41" i="45"/>
  <c r="R41" i="45"/>
  <c r="S41" i="45" s="1"/>
  <c r="AJ45" i="45"/>
  <c r="AM45" i="45"/>
  <c r="AN45" i="45" s="1"/>
  <c r="H47" i="45"/>
  <c r="K47" i="45"/>
  <c r="L47" i="45" s="1"/>
  <c r="Q42" i="45"/>
  <c r="AJ46" i="45"/>
  <c r="AM46" i="45"/>
  <c r="AN46" i="45" s="1"/>
  <c r="H48" i="45"/>
  <c r="K48" i="45"/>
  <c r="L48" i="45" s="1"/>
  <c r="AL47" i="45"/>
  <c r="H49" i="45"/>
  <c r="K49" i="45"/>
  <c r="L49" i="45" s="1"/>
  <c r="O44" i="45"/>
  <c r="R44" i="45"/>
  <c r="S44" i="45" s="1"/>
  <c r="H50" i="45"/>
  <c r="K50" i="45"/>
  <c r="L50" i="45" s="1"/>
  <c r="O46" i="45"/>
  <c r="R46" i="45"/>
  <c r="S46" i="45" s="1"/>
  <c r="H51" i="45"/>
  <c r="K51" i="45"/>
  <c r="L51" i="45" s="1"/>
  <c r="O47" i="45"/>
  <c r="R47" i="45"/>
  <c r="S47" i="45" s="1"/>
  <c r="J52" i="45"/>
  <c r="O48" i="45"/>
  <c r="R48" i="45"/>
  <c r="S48" i="45" s="1"/>
  <c r="O49" i="45"/>
  <c r="R49" i="45"/>
  <c r="S49" i="45" s="1"/>
  <c r="O50" i="45"/>
  <c r="R50" i="45"/>
  <c r="S50" i="45" s="1"/>
  <c r="H54" i="45"/>
  <c r="K54" i="45"/>
  <c r="L54" i="45" s="1"/>
  <c r="O51" i="45"/>
  <c r="R51" i="45"/>
  <c r="S51" i="45" s="1"/>
  <c r="H55" i="45"/>
  <c r="K55" i="45"/>
  <c r="L55" i="45" s="1"/>
  <c r="Q52" i="45"/>
  <c r="H56" i="45"/>
  <c r="K56" i="45"/>
  <c r="L56" i="45" s="1"/>
  <c r="H57" i="45"/>
  <c r="K57" i="45"/>
  <c r="L57" i="45" s="1"/>
  <c r="O54" i="45"/>
  <c r="R54" i="45"/>
  <c r="S54" i="45" s="1"/>
  <c r="H58" i="45"/>
  <c r="K58" i="45"/>
  <c r="L58" i="45" s="1"/>
  <c r="O55" i="45"/>
  <c r="R55" i="45"/>
  <c r="S55" i="45" s="1"/>
  <c r="H59" i="45"/>
  <c r="K59" i="45"/>
  <c r="L59" i="45" s="1"/>
  <c r="O56" i="45"/>
  <c r="R56" i="45"/>
  <c r="S56" i="45" s="1"/>
  <c r="H60" i="45"/>
  <c r="K60" i="45"/>
  <c r="L60" i="45" s="1"/>
  <c r="O57" i="45"/>
  <c r="R57" i="45"/>
  <c r="S57" i="45" s="1"/>
  <c r="H61" i="45"/>
  <c r="K61" i="45"/>
  <c r="L61" i="45" s="1"/>
  <c r="O58" i="45"/>
  <c r="R58" i="45"/>
  <c r="S58" i="45" s="1"/>
  <c r="H62" i="45"/>
  <c r="K62" i="45"/>
  <c r="L62" i="45" s="1"/>
  <c r="O59" i="45"/>
  <c r="R59" i="45"/>
  <c r="S59" i="45" s="1"/>
  <c r="H63" i="45"/>
  <c r="K63" i="45"/>
  <c r="L63" i="45" s="1"/>
  <c r="O60" i="45"/>
  <c r="R60" i="45"/>
  <c r="S60" i="45" s="1"/>
  <c r="H64" i="45"/>
  <c r="K64" i="45"/>
  <c r="L64" i="45" s="1"/>
  <c r="O61" i="45"/>
  <c r="R61" i="45"/>
  <c r="S61" i="45" s="1"/>
  <c r="J65" i="45"/>
  <c r="Q62" i="45"/>
  <c r="H67" i="45"/>
  <c r="K67" i="45"/>
  <c r="L67" i="45" s="1"/>
  <c r="H68" i="45"/>
  <c r="K68" i="45"/>
  <c r="L68" i="45" s="1"/>
  <c r="H69" i="45"/>
  <c r="K69" i="45"/>
  <c r="L69" i="45" s="1"/>
  <c r="H70" i="45"/>
  <c r="K70" i="45"/>
  <c r="L70" i="45" s="1"/>
  <c r="H71" i="45"/>
  <c r="K71" i="45"/>
  <c r="L71" i="45" s="1"/>
  <c r="H73" i="45"/>
  <c r="K73" i="45"/>
  <c r="L73" i="45" s="1"/>
  <c r="H74" i="45"/>
  <c r="K74" i="45"/>
  <c r="L74" i="45" s="1"/>
  <c r="H75" i="45"/>
  <c r="K75" i="45"/>
  <c r="L75" i="45" s="1"/>
  <c r="H76" i="45"/>
  <c r="K76" i="45"/>
  <c r="L76" i="45" s="1"/>
  <c r="H77" i="45"/>
  <c r="K77" i="45"/>
  <c r="L77" i="45" s="1"/>
  <c r="J78" i="45"/>
  <c r="H80" i="45"/>
  <c r="K80" i="45"/>
  <c r="L80" i="45" s="1"/>
  <c r="H81" i="45"/>
  <c r="K81" i="45"/>
  <c r="L81" i="45" s="1"/>
  <c r="H82" i="45"/>
  <c r="L82" i="45"/>
  <c r="H83" i="45"/>
  <c r="K83" i="45"/>
  <c r="L83" i="45" s="1"/>
  <c r="K84" i="45"/>
  <c r="L84" i="45" s="1"/>
  <c r="H85" i="45"/>
  <c r="K85" i="45"/>
  <c r="L85" i="45" s="1"/>
  <c r="H86" i="45"/>
  <c r="K86" i="45"/>
  <c r="L86" i="45" s="1"/>
  <c r="H87" i="45"/>
  <c r="K87" i="45"/>
  <c r="L87" i="45" s="1"/>
  <c r="H88" i="45"/>
  <c r="K88" i="45"/>
  <c r="L88" i="45" s="1"/>
  <c r="H89" i="45"/>
  <c r="K89" i="45"/>
  <c r="L89" i="45" s="1"/>
  <c r="H90" i="45"/>
  <c r="K90" i="45"/>
  <c r="L90" i="45" s="1"/>
  <c r="H91" i="45"/>
  <c r="K91" i="45"/>
  <c r="L91" i="45" s="1"/>
  <c r="H92" i="45"/>
  <c r="K92" i="45"/>
  <c r="L92" i="45" s="1"/>
  <c r="H93" i="45"/>
  <c r="K93" i="45"/>
  <c r="L93" i="45" s="1"/>
  <c r="H94" i="45"/>
  <c r="K94" i="45"/>
  <c r="L94" i="45" s="1"/>
  <c r="H95" i="45"/>
  <c r="K95" i="45"/>
  <c r="L95" i="45" s="1"/>
  <c r="J96" i="45"/>
  <c r="H5" i="44"/>
  <c r="D42" i="44"/>
  <c r="D43" i="44"/>
  <c r="D44" i="44"/>
  <c r="D45" i="44"/>
  <c r="D46" i="44"/>
  <c r="D47" i="44"/>
  <c r="D48" i="44"/>
  <c r="B5" i="46"/>
  <c r="B6" i="46"/>
  <c r="B7" i="46"/>
  <c r="B8" i="46"/>
  <c r="B9" i="46"/>
  <c r="D10" i="46"/>
  <c r="C12" i="46"/>
  <c r="G12" i="46" s="1"/>
  <c r="D12" i="46"/>
  <c r="C13" i="46"/>
  <c r="G13" i="46" s="1"/>
  <c r="C14" i="46"/>
  <c r="D14" i="46"/>
  <c r="F14" i="46"/>
  <c r="D15" i="46"/>
  <c r="G15" i="46"/>
  <c r="B16" i="46"/>
  <c r="F16" i="46"/>
  <c r="B18" i="46"/>
  <c r="G18" i="46"/>
  <c r="B19" i="46"/>
  <c r="F19" i="46"/>
  <c r="B20" i="46"/>
  <c r="F20" i="46"/>
  <c r="G20" i="46"/>
  <c r="B21" i="46"/>
  <c r="G21" i="46"/>
  <c r="C22" i="46"/>
  <c r="G22" i="46" s="1"/>
  <c r="D23" i="46"/>
  <c r="AV4" i="40"/>
  <c r="AV5" i="40"/>
  <c r="AV6" i="40"/>
  <c r="AV7" i="40"/>
  <c r="AV8" i="40"/>
  <c r="AV9" i="40"/>
  <c r="AV10" i="40"/>
  <c r="AV11" i="40"/>
  <c r="AA12" i="40"/>
  <c r="AC12" i="40" s="1"/>
  <c r="AV12" i="40"/>
  <c r="AA13" i="40"/>
  <c r="AC13" i="40" s="1"/>
  <c r="AV13" i="40"/>
  <c r="AN15" i="40"/>
  <c r="C21" i="40"/>
  <c r="C22" i="40"/>
  <c r="C23" i="40"/>
  <c r="I2" i="34"/>
  <c r="E3" i="34"/>
  <c r="I33" i="34" s="1"/>
  <c r="I3" i="34"/>
  <c r="E4" i="34"/>
  <c r="I34" i="34" s="1"/>
  <c r="I4" i="34"/>
  <c r="I5" i="34"/>
  <c r="I6" i="34"/>
  <c r="I7" i="34"/>
  <c r="I8" i="34"/>
  <c r="D9" i="34"/>
  <c r="I29" i="34" s="1"/>
  <c r="I9" i="34"/>
  <c r="I10" i="34"/>
  <c r="I11" i="34"/>
  <c r="K33" i="34"/>
  <c r="K34" i="34"/>
  <c r="K35" i="34"/>
  <c r="K36" i="34"/>
  <c r="I37" i="34"/>
  <c r="K37" i="34"/>
  <c r="I38" i="34"/>
  <c r="I39" i="34"/>
  <c r="I40" i="34"/>
  <c r="I41" i="34"/>
  <c r="B4" i="35"/>
  <c r="C4" i="35" s="1"/>
  <c r="B5" i="35"/>
  <c r="C5" i="35"/>
  <c r="B6" i="35"/>
  <c r="C6" i="35" s="1"/>
  <c r="B7" i="35"/>
  <c r="C7" i="35"/>
  <c r="B8" i="35"/>
  <c r="C8" i="35" s="1"/>
  <c r="B9" i="35"/>
  <c r="C9" i="35"/>
  <c r="B10" i="35"/>
  <c r="C10" i="35" s="1"/>
  <c r="B11" i="35"/>
  <c r="C11" i="35"/>
  <c r="B12" i="35"/>
  <c r="C12" i="35" s="1"/>
  <c r="B13" i="35"/>
  <c r="C13" i="35"/>
  <c r="B14" i="35"/>
  <c r="C14" i="35" s="1"/>
  <c r="B15" i="35"/>
  <c r="C15" i="35"/>
  <c r="B16" i="35"/>
  <c r="C16" i="35" s="1"/>
  <c r="B17" i="35"/>
  <c r="C17" i="35"/>
  <c r="B18" i="35"/>
  <c r="C18" i="35" s="1"/>
  <c r="B19" i="35"/>
  <c r="C19" i="35" s="1"/>
  <c r="C2" i="34"/>
  <c r="I12" i="34" s="1"/>
  <c r="B20" i="35"/>
  <c r="C3" i="34" s="1"/>
  <c r="I13" i="34" s="1"/>
  <c r="B21" i="35"/>
  <c r="C21" i="35" s="1"/>
  <c r="B22" i="35"/>
  <c r="C5" i="34" s="1"/>
  <c r="I15" i="34" s="1"/>
  <c r="B23" i="35"/>
  <c r="C5" i="41" s="1"/>
  <c r="D5" i="41" s="1"/>
  <c r="E5" i="41" s="1"/>
  <c r="B24" i="35"/>
  <c r="B25" i="35"/>
  <c r="C25" i="35" s="1"/>
  <c r="B26" i="35"/>
  <c r="C9" i="34" s="1"/>
  <c r="I19" i="34" s="1"/>
  <c r="B27" i="35"/>
  <c r="C10" i="34" s="1"/>
  <c r="I20" i="34" s="1"/>
  <c r="B28" i="35"/>
  <c r="B29" i="35"/>
  <c r="D2" i="34" s="1"/>
  <c r="I22" i="34" s="1"/>
  <c r="B30" i="35"/>
  <c r="C30" i="35" s="1"/>
  <c r="B31" i="35"/>
  <c r="D4" i="34" s="1"/>
  <c r="I24" i="34" s="1"/>
  <c r="B32" i="35"/>
  <c r="C32" i="35" s="1"/>
  <c r="B33" i="35"/>
  <c r="D6" i="34" s="1"/>
  <c r="I26" i="34" s="1"/>
  <c r="B34" i="35"/>
  <c r="D7" i="34" s="1"/>
  <c r="I27" i="34" s="1"/>
  <c r="C34" i="35"/>
  <c r="P35" i="35"/>
  <c r="P36" i="35"/>
  <c r="D37" i="35"/>
  <c r="P37" i="35"/>
  <c r="P38" i="35"/>
  <c r="P39" i="35"/>
  <c r="P40" i="35"/>
  <c r="D41" i="35"/>
  <c r="P41" i="35"/>
  <c r="P42" i="35"/>
  <c r="D42" i="35"/>
  <c r="P43" i="35"/>
  <c r="E6" i="34"/>
  <c r="I36" i="34" s="1"/>
  <c r="P44" i="35"/>
  <c r="D44" i="35"/>
  <c r="C14" i="40"/>
  <c r="N45" i="35"/>
  <c r="P45" i="35" s="1"/>
  <c r="D45" i="35" s="1"/>
  <c r="D46" i="35"/>
  <c r="P46" i="35"/>
  <c r="N47" i="35"/>
  <c r="C17" i="40"/>
  <c r="N48" i="35"/>
  <c r="AI17" i="40" s="1"/>
  <c r="F3" i="3"/>
  <c r="O3" i="3"/>
  <c r="F4" i="3"/>
  <c r="O4" i="3"/>
  <c r="F5" i="3"/>
  <c r="O5" i="3"/>
  <c r="F6" i="3"/>
  <c r="O6" i="3"/>
  <c r="F7" i="3"/>
  <c r="O7" i="3"/>
  <c r="F8" i="3"/>
  <c r="O8" i="3"/>
  <c r="F9" i="3"/>
  <c r="H9" i="3"/>
  <c r="O9" i="3"/>
  <c r="F10" i="3"/>
  <c r="H10" i="3"/>
  <c r="O10" i="3"/>
  <c r="F11" i="3"/>
  <c r="H11" i="3"/>
  <c r="O11" i="3"/>
  <c r="F12" i="3"/>
  <c r="H12" i="3"/>
  <c r="O12" i="3"/>
  <c r="F13" i="3"/>
  <c r="H13" i="3"/>
  <c r="O13" i="3"/>
  <c r="F14" i="3"/>
  <c r="H14" i="3"/>
  <c r="O14" i="3"/>
  <c r="F15" i="3"/>
  <c r="H15" i="3"/>
  <c r="K15" i="3"/>
  <c r="O15" i="3"/>
  <c r="F16" i="3"/>
  <c r="H16" i="3"/>
  <c r="K16" i="3"/>
  <c r="O16" i="3"/>
  <c r="F17" i="3"/>
  <c r="H17" i="3"/>
  <c r="K17" i="3"/>
  <c r="O17" i="3"/>
  <c r="F18" i="3"/>
  <c r="H18" i="3"/>
  <c r="K18" i="3"/>
  <c r="O18" i="3"/>
  <c r="F19" i="3"/>
  <c r="H19" i="3"/>
  <c r="K19" i="3"/>
  <c r="O19" i="3"/>
  <c r="F20" i="3"/>
  <c r="H20" i="3"/>
  <c r="K20" i="3"/>
  <c r="O20" i="3"/>
  <c r="F21" i="3"/>
  <c r="H21" i="3"/>
  <c r="K21" i="3"/>
  <c r="O21" i="3"/>
  <c r="F22" i="3"/>
  <c r="H22" i="3"/>
  <c r="K22" i="3"/>
  <c r="O22" i="3"/>
  <c r="F23" i="3"/>
  <c r="H23" i="3"/>
  <c r="K23" i="3"/>
  <c r="O23" i="3"/>
  <c r="F24" i="3"/>
  <c r="H24" i="3"/>
  <c r="K24" i="3"/>
  <c r="O24" i="3"/>
  <c r="F25" i="3"/>
  <c r="H25" i="3"/>
  <c r="K25" i="3"/>
  <c r="O25" i="3"/>
  <c r="F26" i="3"/>
  <c r="H26" i="3"/>
  <c r="K26" i="3"/>
  <c r="O26" i="3"/>
  <c r="F27" i="3"/>
  <c r="H27" i="3"/>
  <c r="K27" i="3"/>
  <c r="O27" i="3"/>
  <c r="F28" i="3"/>
  <c r="H28" i="3"/>
  <c r="K28" i="3"/>
  <c r="O28" i="3"/>
  <c r="H29" i="3"/>
  <c r="O29" i="3"/>
  <c r="H30" i="3"/>
  <c r="O30" i="3"/>
  <c r="H31" i="3"/>
  <c r="O31" i="3"/>
  <c r="H32" i="3"/>
  <c r="O32" i="3"/>
  <c r="H33" i="3"/>
  <c r="O33" i="3"/>
  <c r="H34" i="3"/>
  <c r="K34" i="3"/>
  <c r="O34" i="3"/>
  <c r="H35" i="3"/>
  <c r="K35" i="3"/>
  <c r="O35" i="3"/>
  <c r="K36" i="3"/>
  <c r="O36" i="3"/>
  <c r="K37" i="3"/>
  <c r="O37" i="3"/>
  <c r="O38" i="3"/>
  <c r="B39" i="3"/>
  <c r="B40" i="3"/>
  <c r="G43" i="3"/>
  <c r="AA4" i="1"/>
  <c r="AA5" i="1"/>
  <c r="X6" i="1"/>
  <c r="AA6" i="1"/>
  <c r="AA7" i="1"/>
  <c r="X8" i="1"/>
  <c r="AA8" i="1"/>
  <c r="AA9" i="1"/>
  <c r="J10" i="1"/>
  <c r="J17" i="1" s="1"/>
  <c r="K10" i="1"/>
  <c r="K15" i="1" s="1"/>
  <c r="L10" i="1"/>
  <c r="L15" i="1" s="1"/>
  <c r="M10" i="1"/>
  <c r="M14" i="1" s="1"/>
  <c r="N10" i="1"/>
  <c r="O10" i="1"/>
  <c r="O11" i="1" s="1"/>
  <c r="P10" i="1"/>
  <c r="P15" i="1" s="1"/>
  <c r="Q10" i="1"/>
  <c r="Q19" i="1"/>
  <c r="R10" i="1"/>
  <c r="G41" i="3" s="1"/>
  <c r="S10" i="1"/>
  <c r="S16" i="1" s="1"/>
  <c r="T10" i="1"/>
  <c r="T19" i="1"/>
  <c r="U10" i="1"/>
  <c r="U14" i="1" s="1"/>
  <c r="V10" i="1"/>
  <c r="V17" i="1" s="1"/>
  <c r="W10" i="1"/>
  <c r="K11" i="1"/>
  <c r="L11" i="1"/>
  <c r="T11" i="1"/>
  <c r="B13" i="1"/>
  <c r="C13" i="1"/>
  <c r="D13" i="1"/>
  <c r="E13" i="1"/>
  <c r="F13" i="1"/>
  <c r="G13" i="1"/>
  <c r="H13" i="1"/>
  <c r="I13" i="1"/>
  <c r="J13" i="1"/>
  <c r="K13" i="1"/>
  <c r="L13" i="1"/>
  <c r="M13" i="1"/>
  <c r="N13" i="1"/>
  <c r="O13" i="1"/>
  <c r="P13" i="1"/>
  <c r="Q13" i="1"/>
  <c r="R13" i="1"/>
  <c r="S13" i="1"/>
  <c r="T13" i="1"/>
  <c r="U13" i="1"/>
  <c r="V13" i="1"/>
  <c r="W13" i="1"/>
  <c r="B14" i="1"/>
  <c r="C14" i="1"/>
  <c r="D14" i="1"/>
  <c r="E14" i="1"/>
  <c r="AI13" i="1" s="1"/>
  <c r="F14" i="1"/>
  <c r="G14" i="1"/>
  <c r="H14" i="1"/>
  <c r="I14" i="1"/>
  <c r="K14" i="1"/>
  <c r="T14" i="1"/>
  <c r="W14" i="1"/>
  <c r="B15" i="1"/>
  <c r="C15" i="1"/>
  <c r="D15" i="1"/>
  <c r="E15" i="1"/>
  <c r="F15" i="1"/>
  <c r="G15" i="1"/>
  <c r="H15" i="1"/>
  <c r="I15" i="1"/>
  <c r="N15" i="1"/>
  <c r="O15" i="1"/>
  <c r="Q15" i="1"/>
  <c r="T15" i="1"/>
  <c r="U15" i="1"/>
  <c r="W15" i="1"/>
  <c r="B16" i="1"/>
  <c r="C16" i="1"/>
  <c r="D16" i="1"/>
  <c r="E16" i="1"/>
  <c r="F16" i="1"/>
  <c r="G16" i="1"/>
  <c r="H16" i="1"/>
  <c r="I16" i="1"/>
  <c r="P16" i="1"/>
  <c r="T16" i="1"/>
  <c r="W16" i="1"/>
  <c r="B17" i="1"/>
  <c r="C17" i="1"/>
  <c r="D17" i="1"/>
  <c r="E17" i="1"/>
  <c r="F17" i="1"/>
  <c r="G17" i="1"/>
  <c r="H17" i="1"/>
  <c r="I17" i="1"/>
  <c r="K17" i="1"/>
  <c r="N17" i="1"/>
  <c r="T17" i="1"/>
  <c r="W17" i="1"/>
  <c r="B18" i="1"/>
  <c r="C18" i="1"/>
  <c r="D18" i="1"/>
  <c r="E18" i="1"/>
  <c r="F18" i="1"/>
  <c r="G18" i="1"/>
  <c r="H18" i="1"/>
  <c r="I18" i="1"/>
  <c r="K18" i="1"/>
  <c r="O18" i="1"/>
  <c r="T18" i="1"/>
  <c r="W18" i="1"/>
  <c r="B19" i="1"/>
  <c r="C19" i="1"/>
  <c r="D19" i="1"/>
  <c r="E19" i="1"/>
  <c r="F19" i="1"/>
  <c r="G19" i="1"/>
  <c r="H19" i="1"/>
  <c r="I19" i="1"/>
  <c r="K19" i="1"/>
  <c r="N19" i="1"/>
  <c r="W19" i="1"/>
  <c r="I22" i="1"/>
  <c r="I23" i="1"/>
  <c r="I24" i="1"/>
  <c r="I25" i="1"/>
  <c r="I26" i="1"/>
  <c r="J27" i="1"/>
  <c r="J28" i="1" s="1"/>
  <c r="K27" i="1"/>
  <c r="K28" i="1" s="1"/>
  <c r="L27" i="1"/>
  <c r="L28" i="1" s="1"/>
  <c r="M27" i="1"/>
  <c r="M28" i="1" s="1"/>
  <c r="N27" i="1"/>
  <c r="N28" i="1" s="1"/>
  <c r="O27" i="1"/>
  <c r="O28" i="1" s="1"/>
  <c r="P27" i="1"/>
  <c r="P28" i="1"/>
  <c r="G37" i="1"/>
  <c r="H37" i="1"/>
  <c r="I37" i="1"/>
  <c r="J37" i="1"/>
  <c r="J38" i="1" s="1"/>
  <c r="K37" i="1"/>
  <c r="L37" i="1"/>
  <c r="M37" i="1"/>
  <c r="N37" i="1"/>
  <c r="N38" i="1" s="1"/>
  <c r="O37" i="1"/>
  <c r="P37" i="1"/>
  <c r="I38" i="1"/>
  <c r="K38" i="1"/>
  <c r="L38" i="1"/>
  <c r="M38" i="1"/>
  <c r="O38" i="1"/>
  <c r="P38" i="1"/>
  <c r="J41" i="1"/>
  <c r="K41" i="1"/>
  <c r="L41" i="1"/>
  <c r="M41" i="1"/>
  <c r="N41" i="1"/>
  <c r="O41" i="1"/>
  <c r="P41" i="1"/>
  <c r="P46" i="1" s="1"/>
  <c r="P47" i="1" s="1"/>
  <c r="J42" i="1"/>
  <c r="K42" i="1"/>
  <c r="L42" i="1"/>
  <c r="L46" i="1" s="1"/>
  <c r="L47" i="1" s="1"/>
  <c r="M42" i="1"/>
  <c r="N42" i="1"/>
  <c r="O42" i="1"/>
  <c r="P42" i="1"/>
  <c r="J43" i="1"/>
  <c r="K43" i="1"/>
  <c r="L43" i="1"/>
  <c r="M43" i="1"/>
  <c r="N43" i="1"/>
  <c r="O43" i="1"/>
  <c r="P43" i="1"/>
  <c r="J44" i="1"/>
  <c r="K44" i="1"/>
  <c r="L44" i="1"/>
  <c r="M44" i="1"/>
  <c r="N44" i="1"/>
  <c r="O44" i="1"/>
  <c r="P44" i="1"/>
  <c r="J45" i="1"/>
  <c r="K45" i="1"/>
  <c r="L45" i="1"/>
  <c r="M45" i="1"/>
  <c r="N45" i="1"/>
  <c r="O45" i="1"/>
  <c r="P45" i="1"/>
  <c r="I46" i="1"/>
  <c r="Q46" i="1"/>
  <c r="R46" i="1"/>
  <c r="R47" i="1" s="1"/>
  <c r="S46" i="1"/>
  <c r="S47" i="1" s="1"/>
  <c r="I47" i="1"/>
  <c r="Q47" i="1"/>
  <c r="M51" i="1"/>
  <c r="N51" i="1"/>
  <c r="M52" i="1"/>
  <c r="N52" i="1"/>
  <c r="M53" i="1"/>
  <c r="N53" i="1"/>
  <c r="M54" i="1"/>
  <c r="N54" i="1"/>
  <c r="M55" i="1"/>
  <c r="N55" i="1"/>
  <c r="M56" i="1"/>
  <c r="N56" i="1"/>
  <c r="A70" i="1"/>
  <c r="G15" i="40"/>
  <c r="F15" i="40"/>
  <c r="AU15" i="40" s="1"/>
  <c r="D38" i="35"/>
  <c r="D11" i="34"/>
  <c r="I31" i="34" s="1"/>
  <c r="C11" i="34"/>
  <c r="I21" i="34" s="1"/>
  <c r="C28" i="35"/>
  <c r="E5" i="34"/>
  <c r="I35" i="34" s="1"/>
  <c r="D48" i="35"/>
  <c r="D43" i="35"/>
  <c r="D39" i="35"/>
  <c r="C6" i="41"/>
  <c r="D6" i="41" s="1"/>
  <c r="E6" i="41" s="1"/>
  <c r="D8" i="34"/>
  <c r="I28" i="34" s="1"/>
  <c r="D35" i="35"/>
  <c r="Q11" i="1"/>
  <c r="Q14" i="1"/>
  <c r="Q16" i="1"/>
  <c r="Q18" i="1"/>
  <c r="Q21" i="1"/>
  <c r="AI20" i="40"/>
  <c r="B20" i="40" s="1"/>
  <c r="AN20" i="40" s="1"/>
  <c r="U19" i="1"/>
  <c r="Q17" i="1"/>
  <c r="R18" i="1"/>
  <c r="N11" i="1"/>
  <c r="N14" i="1"/>
  <c r="N16" i="1"/>
  <c r="N18" i="1"/>
  <c r="J14" i="1"/>
  <c r="J18" i="1"/>
  <c r="D40" i="35"/>
  <c r="D36" i="35"/>
  <c r="C7" i="34"/>
  <c r="I17" i="34" s="1"/>
  <c r="C24" i="35"/>
  <c r="D10" i="34"/>
  <c r="I30" i="34" s="1"/>
  <c r="E2" i="34"/>
  <c r="I32" i="34" s="1"/>
  <c r="AI24" i="40"/>
  <c r="B24" i="40" s="1"/>
  <c r="AN24" i="40" s="1"/>
  <c r="AU13" i="40"/>
  <c r="AU4" i="40"/>
  <c r="AU19" i="40"/>
  <c r="AU20" i="40"/>
  <c r="AU11" i="40"/>
  <c r="AS15" i="40"/>
  <c r="AI23" i="40"/>
  <c r="K39" i="34"/>
  <c r="AV15" i="40"/>
  <c r="AI18" i="40" l="1"/>
  <c r="B18" i="40" s="1"/>
  <c r="AU14" i="40"/>
  <c r="AU17" i="40"/>
  <c r="AR21" i="40"/>
  <c r="C8" i="41"/>
  <c r="D8" i="41" s="1"/>
  <c r="E8" i="41" s="1"/>
  <c r="C10" i="41"/>
  <c r="D10" i="41" s="1"/>
  <c r="E10" i="41" s="1"/>
  <c r="B23" i="40"/>
  <c r="AN23" i="40" s="1"/>
  <c r="AU23" i="40"/>
  <c r="AL15" i="40"/>
  <c r="AL17" i="40"/>
  <c r="K46" i="1"/>
  <c r="K47" i="1" s="1"/>
  <c r="O54" i="1"/>
  <c r="R16" i="1"/>
  <c r="C20" i="35"/>
  <c r="L16" i="1"/>
  <c r="B22" i="40"/>
  <c r="AN22" i="40" s="1"/>
  <c r="C6" i="34"/>
  <c r="I16" i="34" s="1"/>
  <c r="V18" i="1"/>
  <c r="U11" i="1"/>
  <c r="O55" i="1"/>
  <c r="K16" i="1"/>
  <c r="C4" i="34"/>
  <c r="I14" i="34" s="1"/>
  <c r="G14" i="46"/>
  <c r="G44" i="3"/>
  <c r="P18" i="1"/>
  <c r="P11" i="1"/>
  <c r="P19" i="1"/>
  <c r="C23" i="35"/>
  <c r="D13" i="46"/>
  <c r="D16" i="46" s="1"/>
  <c r="AI16" i="1"/>
  <c r="AU22" i="40"/>
  <c r="M11" i="1"/>
  <c r="O57" i="1"/>
  <c r="O46" i="1"/>
  <c r="O47" i="1" s="1"/>
  <c r="V19" i="1"/>
  <c r="S17" i="1"/>
  <c r="D34" i="35"/>
  <c r="R14" i="1"/>
  <c r="U17" i="1"/>
  <c r="U18" i="1"/>
  <c r="O53" i="1"/>
  <c r="O51" i="1"/>
  <c r="N46" i="1"/>
  <c r="N47" i="1" s="1"/>
  <c r="J46" i="1"/>
  <c r="J47" i="1" s="1"/>
  <c r="M46" i="1"/>
  <c r="M47" i="1" s="1"/>
  <c r="R19" i="1"/>
  <c r="AF17" i="1"/>
  <c r="AG17" i="1" s="1"/>
  <c r="R17" i="1"/>
  <c r="S15" i="1"/>
  <c r="P14" i="1"/>
  <c r="C33" i="35"/>
  <c r="C31" i="35"/>
  <c r="B23" i="46"/>
  <c r="B21" i="40"/>
  <c r="AN21" i="40" s="1"/>
  <c r="R11" i="1"/>
  <c r="D3" i="34"/>
  <c r="I23" i="34" s="1"/>
  <c r="U16" i="1"/>
  <c r="O56" i="1"/>
  <c r="O52" i="1"/>
  <c r="I27" i="1"/>
  <c r="I28" i="1" s="1"/>
  <c r="S18" i="1"/>
  <c r="P17" i="1"/>
  <c r="R15" i="1"/>
  <c r="L14" i="1"/>
  <c r="F23" i="46"/>
  <c r="B10" i="46"/>
  <c r="G16" i="46"/>
  <c r="B19" i="40"/>
  <c r="AF16" i="1"/>
  <c r="AG16" i="1" s="1"/>
  <c r="P57" i="1"/>
  <c r="AE16" i="1"/>
  <c r="AV18" i="40"/>
  <c r="K42" i="34"/>
  <c r="AE13" i="1"/>
  <c r="D5" i="34"/>
  <c r="I25" i="34" s="1"/>
  <c r="X10" i="1"/>
  <c r="J11" i="1"/>
  <c r="V16" i="1"/>
  <c r="C22" i="35"/>
  <c r="M18" i="1"/>
  <c r="N57" i="1"/>
  <c r="S19" i="1"/>
  <c r="M19" i="1"/>
  <c r="L17" i="1"/>
  <c r="O16" i="1"/>
  <c r="V15" i="1"/>
  <c r="J15" i="1"/>
  <c r="AE14" i="1" s="1"/>
  <c r="S14" i="1"/>
  <c r="S11" i="1"/>
  <c r="L19" i="1"/>
  <c r="C11" i="41"/>
  <c r="D11" i="41" s="1"/>
  <c r="E11" i="41" s="1"/>
  <c r="C29" i="35"/>
  <c r="C26" i="35"/>
  <c r="C8" i="34"/>
  <c r="I18" i="34" s="1"/>
  <c r="G19" i="46"/>
  <c r="G23" i="46" s="1"/>
  <c r="Q3" i="45"/>
  <c r="AL3" i="45"/>
  <c r="M16" i="1"/>
  <c r="G42" i="3"/>
  <c r="C27" i="35"/>
  <c r="J3" i="45"/>
  <c r="AI17" i="1"/>
  <c r="AF13" i="1"/>
  <c r="AG13" i="1" s="1"/>
  <c r="V14" i="1"/>
  <c r="M17" i="1"/>
  <c r="M15" i="1"/>
  <c r="AE10" i="1"/>
  <c r="AU21" i="40"/>
  <c r="AE17" i="1"/>
  <c r="J16" i="1"/>
  <c r="AE15" i="1" s="1"/>
  <c r="AC5" i="1"/>
  <c r="AA10" i="1"/>
  <c r="O19" i="1"/>
  <c r="J19" i="1"/>
  <c r="AB18" i="1" s="1"/>
  <c r="AC18" i="1" s="1"/>
  <c r="L18" i="1"/>
  <c r="AB8" i="1" s="1"/>
  <c r="O17" i="1"/>
  <c r="O14" i="1"/>
  <c r="X3" i="45"/>
  <c r="B14" i="40"/>
  <c r="AV14" i="40" s="1"/>
  <c r="AI16" i="40"/>
  <c r="AL16" i="40" s="1"/>
  <c r="B17" i="40"/>
  <c r="AN17" i="40" s="1"/>
  <c r="AN26" i="45"/>
  <c r="AE3" i="45"/>
  <c r="D49" i="44"/>
  <c r="AN37" i="45"/>
  <c r="AG8" i="45"/>
  <c r="L78" i="45"/>
  <c r="L65" i="45"/>
  <c r="L52" i="45"/>
  <c r="L24" i="45"/>
  <c r="L96" i="45"/>
  <c r="Z35" i="45"/>
  <c r="L40" i="45"/>
  <c r="S28" i="45"/>
  <c r="Z24" i="45"/>
  <c r="AN22" i="45"/>
  <c r="AS33" i="45"/>
  <c r="AS4" i="45" s="1"/>
  <c r="Z10" i="45"/>
  <c r="S62" i="45"/>
  <c r="S52" i="45"/>
  <c r="AN47" i="45"/>
  <c r="S42" i="45"/>
  <c r="AN32" i="45"/>
  <c r="S19" i="45"/>
  <c r="AG30" i="45"/>
  <c r="Z17" i="45"/>
  <c r="AG17" i="45"/>
  <c r="AN13" i="45"/>
  <c r="AB7" i="1" l="1"/>
  <c r="AI10" i="1"/>
  <c r="AS14" i="40"/>
  <c r="AB4" i="1"/>
  <c r="AI4" i="1" s="1"/>
  <c r="AF14" i="1"/>
  <c r="AG14" i="1" s="1"/>
  <c r="AF15" i="1"/>
  <c r="AG15" i="1" s="1"/>
  <c r="AC6" i="1"/>
  <c r="AC9" i="1"/>
  <c r="AB6" i="1"/>
  <c r="K43" i="34"/>
  <c r="AN19" i="40"/>
  <c r="AN14" i="40"/>
  <c r="AE11" i="1"/>
  <c r="AA11" i="1"/>
  <c r="AC7" i="1"/>
  <c r="AI7" i="1" s="1"/>
  <c r="AB9" i="1"/>
  <c r="AI9" i="1" s="1"/>
  <c r="AV19" i="40"/>
  <c r="AI14" i="1"/>
  <c r="K38" i="34"/>
  <c r="AC8" i="1"/>
  <c r="AF18" i="1"/>
  <c r="AG18" i="1" s="1"/>
  <c r="AA18" i="1"/>
  <c r="AC4" i="1"/>
  <c r="AI15" i="1"/>
  <c r="AF5" i="1"/>
  <c r="AG5" i="1"/>
  <c r="AE18" i="1"/>
  <c r="AB5" i="1"/>
  <c r="AI5" i="1" s="1"/>
  <c r="AI18" i="1"/>
  <c r="D47" i="35"/>
  <c r="N50" i="35"/>
  <c r="B16" i="40"/>
  <c r="K40" i="34" s="1"/>
  <c r="K41" i="34"/>
  <c r="AS17" i="40"/>
  <c r="AV17" i="40"/>
  <c r="AN3" i="45"/>
  <c r="S3" i="45"/>
  <c r="AG3" i="45"/>
  <c r="Z3" i="45"/>
  <c r="L3" i="45"/>
  <c r="H30" i="44"/>
  <c r="M30" i="44" s="1"/>
  <c r="H29" i="44"/>
  <c r="M29" i="44" s="1"/>
  <c r="H28" i="44"/>
  <c r="AI6" i="1" l="1"/>
  <c r="AG9" i="1"/>
  <c r="AF9" i="1"/>
  <c r="AF4" i="1"/>
  <c r="AG4" i="1"/>
  <c r="AG7" i="1"/>
  <c r="AF7" i="1"/>
  <c r="AG6" i="1"/>
  <c r="AF6" i="1"/>
  <c r="AG8" i="1"/>
  <c r="AF8" i="1"/>
  <c r="AI8" i="1"/>
  <c r="AV16" i="40"/>
  <c r="AN16" i="40"/>
  <c r="H31" i="44"/>
  <c r="H32" i="44" l="1"/>
  <c r="M32" i="44" s="1"/>
  <c r="H33" i="44" l="1"/>
  <c r="M33" i="44" s="1"/>
  <c r="H34" i="44" l="1"/>
  <c r="M34" i="44" s="1"/>
  <c r="H35" i="44" l="1"/>
  <c r="M35" i="4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Cédric</author>
  </authors>
  <commentList>
    <comment ref="C2" authorId="0" shapeId="0" xr:uid="{00000000-0006-0000-0300-000001000000}">
      <text>
        <r>
          <rPr>
            <b/>
            <sz val="8"/>
            <color indexed="81"/>
            <rFont val="Tahoma"/>
            <family val="2"/>
          </rPr>
          <t>Pierre Elie:</t>
        </r>
        <r>
          <rPr>
            <sz val="8"/>
            <color indexed="81"/>
            <rFont val="Tahoma"/>
            <family val="2"/>
          </rPr>
          <t xml:space="preserve">
 ° Il faut que tu relise le texte de la page 140 et 141 de notre rapport de
1984  , car ce que tu mes dans la premiere colonne, que je comprends comme
etant un nombre de pêcheur , n'est pas juste , puisque tu separes les
chiffres  Aff Mar et Elie et Rigaud en indiquant d'un coté 25 et de l'autre
60   . Les 60 comprennent les 25 inscrits Maritime (que nous avions estimé
car 25 licences de peche avaient ete demandées par les inscrits pour pecher
en amaont de la limite de salure des eaux : zone La Rouelle à  Redon )  et
le reste etant des pecheurs prof Fluviaux . Ne pas oublier qu'a l'epoque
nous avions beaucoup de pecheurs amateurs , pechant en bateaux , comme en
Loire ( au moins une 100aine ) .
 </t>
        </r>
      </text>
    </comment>
    <comment ref="C21" authorId="0" shapeId="0" xr:uid="{00000000-0006-0000-0300-000002000000}">
      <text>
        <r>
          <rPr>
            <b/>
            <sz val="8"/>
            <color indexed="81"/>
            <rFont val="Tahoma"/>
            <family val="2"/>
          </rPr>
          <t>Cédric:</t>
        </r>
        <r>
          <rPr>
            <sz val="8"/>
            <color indexed="81"/>
            <rFont val="Tahoma"/>
            <family val="2"/>
          </rPr>
          <t xml:space="preserve">
123 bateaux actifs</t>
        </r>
      </text>
    </comment>
    <comment ref="D22" authorId="0" shapeId="0" xr:uid="{00000000-0006-0000-0300-000003000000}">
      <text>
        <r>
          <rPr>
            <b/>
            <sz val="8"/>
            <color indexed="81"/>
            <rFont val="Tahoma"/>
            <family val="2"/>
          </rPr>
          <t>Cédric:</t>
        </r>
        <r>
          <rPr>
            <sz val="8"/>
            <color indexed="81"/>
            <rFont val="Tahoma"/>
            <family val="2"/>
          </rPr>
          <t xml:space="preserve">
Données capculées sur l'ensemble de la pêcherie par Désaunay et Guérault (comptage de bateaux)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Cédric</author>
    <author>Anonyme</author>
    <author xml:space="preserve"> Cédric Briand</author>
    <author>cedric</author>
    <author>Brice Sauvaget</author>
  </authors>
  <commentList>
    <comment ref="S2" authorId="0" shapeId="0" xr:uid="{00000000-0006-0000-0600-000001000000}">
      <text>
        <r>
          <rPr>
            <b/>
            <sz val="8"/>
            <color indexed="81"/>
            <rFont val="Tahoma"/>
            <family val="2"/>
          </rPr>
          <t>Pierre Elie:</t>
        </r>
        <r>
          <rPr>
            <sz val="8"/>
            <color indexed="81"/>
            <rFont val="Tahoma"/>
            <family val="2"/>
          </rPr>
          <t xml:space="preserve">
 ° Il faut que tu relise le texte de la page 140 et 141 de notre rapport de
1984  , car ce que tu mes dans la premiere colonne, que je comprends comme
etant un nombre de pêcheur , n'est pas juste , puisque tu separes les
chiffres  Aff Mar et Elie et Rigaud en indiquant d'un coté 25 et de l'autre
60   . Les 60 comprennent les 25 inscrits Maritime (que nous avions estimé
car 25 licences de peche avaient ete demandées par les inscrits pour pecher
en amaont de la limite de salure des eaux : zone La Rouelle à  Redon )  et
le reste etant des pecheurs prof Fluviaux . Ne pas oublier qu'a l'epoque
nous avions beaucoup de pecheurs amateurs , pechant en bateaux , comme en
Loire ( au moins une 100aine ) .
 </t>
        </r>
      </text>
    </comment>
    <comment ref="E4" authorId="0" shapeId="0" xr:uid="{00000000-0006-0000-0600-000002000000}">
      <text>
        <r>
          <rPr>
            <b/>
            <sz val="8"/>
            <color indexed="81"/>
            <rFont val="Tahoma"/>
            <family val="2"/>
          </rPr>
          <t>Pierre Elie:</t>
        </r>
        <r>
          <rPr>
            <sz val="8"/>
            <color indexed="81"/>
            <rFont val="Tahoma"/>
            <family val="2"/>
          </rPr>
          <t xml:space="preserve">
500 kg  de 1952-1953  
àt 1964-1965</t>
        </r>
      </text>
    </comment>
    <comment ref="S22" authorId="0" shapeId="0" xr:uid="{00000000-0006-0000-0600-000003000000}">
      <text>
        <r>
          <rPr>
            <b/>
            <sz val="8"/>
            <color indexed="81"/>
            <rFont val="Tahoma"/>
            <family val="2"/>
          </rPr>
          <t>Pierre Elie:</t>
        </r>
        <r>
          <rPr>
            <sz val="8"/>
            <color indexed="81"/>
            <rFont val="Tahoma"/>
            <family val="2"/>
          </rPr>
          <t xml:space="preserve">
123 bateaux actifs</t>
        </r>
      </text>
    </comment>
    <comment ref="G24" authorId="1" shapeId="0" xr:uid="{00000000-0006-0000-0600-000004000000}">
      <text>
        <r>
          <rPr>
            <b/>
            <sz val="8"/>
            <color indexed="81"/>
            <rFont val="Tahoma"/>
            <family val="2"/>
          </rPr>
          <t>Anonyme:</t>
        </r>
        <r>
          <rPr>
            <sz val="8"/>
            <color indexed="81"/>
            <rFont val="Tahoma"/>
            <family val="2"/>
          </rPr>
          <t xml:space="preserve">
A partir des données d'échantillon extropolées à la population</t>
        </r>
      </text>
    </comment>
    <comment ref="N35" authorId="0" shapeId="0" xr:uid="{00000000-0006-0000-0600-000005000000}">
      <text>
        <r>
          <rPr>
            <b/>
            <sz val="8"/>
            <color indexed="81"/>
            <rFont val="Tahoma"/>
            <family val="2"/>
          </rPr>
          <t>Cédric:</t>
        </r>
        <r>
          <rPr>
            <sz val="8"/>
            <color indexed="81"/>
            <rFont val="Tahoma"/>
            <family val="2"/>
          </rPr>
          <t xml:space="preserve">
hyp efficacité de 50% de la passe</t>
        </r>
      </text>
    </comment>
    <comment ref="N36" authorId="0" shapeId="0" xr:uid="{00000000-0006-0000-0600-000006000000}">
      <text>
        <r>
          <rPr>
            <b/>
            <sz val="8"/>
            <color indexed="81"/>
            <rFont val="Tahoma"/>
            <family val="2"/>
          </rPr>
          <t>Cédric:</t>
        </r>
        <r>
          <rPr>
            <sz val="8"/>
            <color indexed="81"/>
            <rFont val="Tahoma"/>
            <family val="2"/>
          </rPr>
          <t xml:space="preserve">
hyp efficacité de 50%</t>
        </r>
      </text>
    </comment>
    <comment ref="N37" authorId="0" shapeId="0" xr:uid="{00000000-0006-0000-0600-000007000000}">
      <text>
        <r>
          <rPr>
            <b/>
            <sz val="8"/>
            <color indexed="81"/>
            <rFont val="Tahoma"/>
            <family val="2"/>
          </rPr>
          <t>Cédric:</t>
        </r>
        <r>
          <rPr>
            <sz val="8"/>
            <color indexed="81"/>
            <rFont val="Tahoma"/>
            <family val="2"/>
          </rPr>
          <t xml:space="preserve">
hyp efficacité de 50%</t>
        </r>
      </text>
    </comment>
    <comment ref="N38" authorId="1" shapeId="0" xr:uid="{00000000-0006-0000-0600-000008000000}">
      <text>
        <r>
          <rPr>
            <b/>
            <sz val="8"/>
            <color indexed="81"/>
            <rFont val="Tahoma"/>
            <family val="2"/>
          </rPr>
          <t>Anonyme:</t>
        </r>
        <r>
          <rPr>
            <sz val="8"/>
            <color indexed="81"/>
            <rFont val="Tahoma"/>
            <family val="2"/>
          </rPr>
          <t xml:space="preserve">
Marquages recaptures, probablement sous-estimé</t>
        </r>
      </text>
    </comment>
    <comment ref="N39" authorId="1" shapeId="0" xr:uid="{00000000-0006-0000-0600-000009000000}">
      <text>
        <r>
          <rPr>
            <b/>
            <sz val="8"/>
            <color indexed="81"/>
            <rFont val="Tahoma"/>
            <family val="2"/>
          </rPr>
          <t>Anonyme:</t>
        </r>
        <r>
          <rPr>
            <sz val="8"/>
            <color indexed="81"/>
            <rFont val="Tahoma"/>
            <family val="2"/>
          </rPr>
          <t xml:space="preserve">
Marquage recaptures</t>
        </r>
      </text>
    </comment>
    <comment ref="N40" authorId="1" shapeId="0" xr:uid="{00000000-0006-0000-0600-00000A000000}">
      <text>
        <r>
          <rPr>
            <b/>
            <sz val="8"/>
            <color indexed="81"/>
            <rFont val="Tahoma"/>
            <family val="2"/>
          </rPr>
          <t>Anonyme:</t>
        </r>
        <r>
          <rPr>
            <sz val="8"/>
            <color indexed="81"/>
            <rFont val="Tahoma"/>
            <family val="2"/>
          </rPr>
          <t xml:space="preserve">
Hypothèse efficiacité 30 % passe</t>
        </r>
      </text>
    </comment>
    <comment ref="N41" authorId="1" shapeId="0" xr:uid="{00000000-0006-0000-0600-00000B000000}">
      <text>
        <r>
          <rPr>
            <b/>
            <sz val="8"/>
            <color indexed="81"/>
            <rFont val="Tahoma"/>
            <family val="2"/>
          </rPr>
          <t>Anonyme:</t>
        </r>
        <r>
          <rPr>
            <sz val="8"/>
            <color indexed="81"/>
            <rFont val="Tahoma"/>
            <family val="2"/>
          </rPr>
          <t xml:space="preserve">
Rapport 2002
Marquage recaptures</t>
        </r>
      </text>
    </comment>
    <comment ref="N42" authorId="1" shapeId="0" xr:uid="{00000000-0006-0000-0600-00000C000000}">
      <text>
        <r>
          <rPr>
            <b/>
            <sz val="8"/>
            <color indexed="81"/>
            <rFont val="Tahoma"/>
            <family val="2"/>
          </rPr>
          <t>Anonyme:</t>
        </r>
        <r>
          <rPr>
            <sz val="8"/>
            <color indexed="81"/>
            <rFont val="Tahoma"/>
            <family val="2"/>
          </rPr>
          <t xml:space="preserve">
Rapport 2003
Marquage recaptures</t>
        </r>
      </text>
    </comment>
    <comment ref="N43" authorId="1" shapeId="0" xr:uid="{00000000-0006-0000-0600-00000D000000}">
      <text>
        <r>
          <rPr>
            <b/>
            <sz val="8"/>
            <color indexed="81"/>
            <rFont val="Tahoma"/>
            <family val="2"/>
          </rPr>
          <t>Anonyme:</t>
        </r>
        <r>
          <rPr>
            <sz val="8"/>
            <color indexed="81"/>
            <rFont val="Tahoma"/>
            <family val="2"/>
          </rPr>
          <t xml:space="preserve">
Rapport 2004
Marquage recaptures</t>
        </r>
      </text>
    </comment>
    <comment ref="N44" authorId="1" shapeId="0" xr:uid="{00000000-0006-0000-0600-00000E000000}">
      <text>
        <r>
          <rPr>
            <b/>
            <sz val="8"/>
            <color indexed="81"/>
            <rFont val="Tahoma"/>
            <family val="2"/>
          </rPr>
          <t>Anonyme:</t>
        </r>
        <r>
          <rPr>
            <sz val="8"/>
            <color indexed="81"/>
            <rFont val="Tahoma"/>
            <family val="2"/>
          </rPr>
          <t xml:space="preserve">
A calculer …, valeur provisoire</t>
        </r>
      </text>
    </comment>
    <comment ref="N46" authorId="2" shapeId="0" xr:uid="{00000000-0006-0000-0600-00000F000000}">
      <text>
        <r>
          <rPr>
            <b/>
            <sz val="8"/>
            <color indexed="81"/>
            <rFont val="Tahoma"/>
            <family val="2"/>
          </rPr>
          <t xml:space="preserve"> Cédric Briand:</t>
        </r>
        <r>
          <rPr>
            <sz val="8"/>
            <color indexed="81"/>
            <rFont val="Tahoma"/>
            <family val="2"/>
          </rPr>
          <t xml:space="preserve">
Calculé à partir de l'hypothèse basse (mauvais recrutement modèle GEMAC sur 5.7 T). Probablement sous estimé considérant que le recrutement total est supérieur à ça... </t>
        </r>
      </text>
    </comment>
    <comment ref="N47" authorId="2" shapeId="0" xr:uid="{00000000-0006-0000-0600-000010000000}">
      <text>
        <r>
          <rPr>
            <b/>
            <sz val="8"/>
            <color indexed="81"/>
            <rFont val="Tahoma"/>
            <family val="2"/>
          </rPr>
          <t xml:space="preserve"> Cédric Briand:</t>
        </r>
        <r>
          <rPr>
            <sz val="8"/>
            <color indexed="81"/>
            <rFont val="Tahoma"/>
            <family val="2"/>
          </rPr>
          <t xml:space="preserve">
plus de 100 kg correspond à des arrivées tardives entre moy et importantes pour 5.9 T
25 %
14 % mars
et 2.4 avril
=16.4 %
Pour des arrivées exceptionnelles
23.2+4.6=27.8
C*0.164/(1-0.164)=arrivées tardives (mars+avril)=0.6888</t>
        </r>
      </text>
    </comment>
    <comment ref="B48" authorId="3" shapeId="0" xr:uid="{00000000-0006-0000-0600-000011000000}">
      <text>
        <r>
          <rPr>
            <b/>
            <sz val="10"/>
            <color indexed="81"/>
            <rFont val="Tahoma"/>
            <family val="2"/>
          </rPr>
          <t>cedric:</t>
        </r>
        <r>
          <rPr>
            <sz val="10"/>
            <color indexed="81"/>
            <rFont val="Tahoma"/>
            <family val="2"/>
          </rPr>
          <t xml:space="preserve">
Année moyenne, les arrivées d'avril représentent 0.036 du total.
Donc total=c/(1-0.36)</t>
        </r>
      </text>
    </comment>
    <comment ref="N48" authorId="3" shapeId="0" xr:uid="{00000000-0006-0000-0600-000012000000}">
      <text>
        <r>
          <rPr>
            <b/>
            <sz val="10"/>
            <color indexed="81"/>
            <rFont val="Tahoma"/>
            <family val="2"/>
          </rPr>
          <t>cedric:</t>
        </r>
        <r>
          <rPr>
            <sz val="10"/>
            <color indexed="81"/>
            <rFont val="Tahoma"/>
            <family val="2"/>
          </rPr>
          <t xml:space="preserve">
Hyp avril = moyen 4.6 % des captures totales, arrivées exceptionnelles ? 
</t>
        </r>
      </text>
    </comment>
    <comment ref="O48" authorId="3" shapeId="0" xr:uid="{00000000-0006-0000-0600-000013000000}">
      <text>
        <r>
          <rPr>
            <b/>
            <sz val="10"/>
            <color indexed="81"/>
            <rFont val="Tahoma"/>
            <family val="2"/>
          </rPr>
          <t>cedric:</t>
        </r>
        <r>
          <rPr>
            <sz val="10"/>
            <color indexed="81"/>
            <rFont val="Tahoma"/>
            <family val="2"/>
          </rPr>
          <t xml:space="preserve">
Demande de prolongation au 15 avril par les pêcheurs, prolongation accordée au 31 mars</t>
        </r>
      </text>
    </comment>
    <comment ref="N56" authorId="4" shapeId="0" xr:uid="{00000000-0006-0000-0600-000014000000}">
      <text>
        <r>
          <rPr>
            <b/>
            <sz val="9"/>
            <color indexed="81"/>
            <rFont val="Tahoma"/>
            <family val="2"/>
          </rPr>
          <t>Brice Sauvaget:</t>
        </r>
        <r>
          <rPr>
            <sz val="9"/>
            <color indexed="81"/>
            <rFont val="Tahoma"/>
            <family val="2"/>
          </rPr>
          <t xml:space="preserve">
à la grosse louche : sur mars, environ 50/50 passe et sédentarisation, car stades &gt; VIA2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Brice Sauvaget</author>
    <author>Cédric</author>
    <author>cedric</author>
    <author xml:space="preserve"> Cédric Briand</author>
    <author>Cédric Briand</author>
    <author>brice.sauvaget</author>
    <author>tc={2CA60DA0-8E40-49D1-A9FB-5BAC8CD43523}</author>
    <author>tc={65211C37-ABD9-46BF-909F-BBD0E2978A98}</author>
  </authors>
  <commentList>
    <comment ref="N1" authorId="0" shapeId="0" xr:uid="{00000000-0006-0000-0700-000001000000}">
      <text>
        <r>
          <rPr>
            <b/>
            <sz val="9"/>
            <color indexed="81"/>
            <rFont val="Tahoma"/>
            <family val="2"/>
          </rPr>
          <t>Brice :</t>
        </r>
        <r>
          <rPr>
            <sz val="9"/>
            <color indexed="81"/>
            <rFont val="Tahoma"/>
            <family val="2"/>
          </rPr>
          <t xml:space="preserve">
onglets  Civ_pêches IAV</t>
        </r>
      </text>
    </comment>
    <comment ref="F2" authorId="0" shapeId="0" xr:uid="{00000000-0006-0000-0700-000002000000}">
      <text>
        <r>
          <rPr>
            <b/>
            <sz val="9"/>
            <color indexed="81"/>
            <rFont val="Tahoma"/>
            <family val="2"/>
          </rPr>
          <t>Brice :</t>
        </r>
        <r>
          <rPr>
            <sz val="9"/>
            <color indexed="81"/>
            <rFont val="Tahoma"/>
            <family val="2"/>
          </rPr>
          <t xml:space="preserve">
</t>
        </r>
        <r>
          <rPr>
            <b/>
            <sz val="9"/>
            <color indexed="81"/>
            <rFont val="Tahoma"/>
            <family val="2"/>
          </rPr>
          <t>migration nette</t>
        </r>
        <r>
          <rPr>
            <sz val="9"/>
            <color indexed="81"/>
            <rFont val="Tahoma"/>
            <family val="2"/>
          </rPr>
          <t xml:space="preserve">
</t>
        </r>
        <r>
          <rPr>
            <b/>
            <sz val="9"/>
            <color indexed="81"/>
            <rFont val="Tahoma"/>
            <family val="2"/>
          </rPr>
          <t xml:space="preserve">- </t>
        </r>
        <r>
          <rPr>
            <sz val="9"/>
            <color indexed="81"/>
            <rFont val="Tahoma"/>
            <family val="2"/>
          </rPr>
          <t xml:space="preserve">mortalité 
</t>
        </r>
        <r>
          <rPr>
            <b/>
            <sz val="9"/>
            <color indexed="81"/>
            <rFont val="Tahoma"/>
            <family val="2"/>
          </rPr>
          <t xml:space="preserve">- </t>
        </r>
        <r>
          <rPr>
            <sz val="9"/>
            <color indexed="81"/>
            <rFont val="Tahoma"/>
            <family val="2"/>
          </rPr>
          <t>marquages passe vers estuaire</t>
        </r>
      </text>
    </comment>
    <comment ref="J2" authorId="0" shapeId="0" xr:uid="{00000000-0006-0000-0700-000003000000}">
      <text>
        <r>
          <rPr>
            <b/>
            <sz val="9"/>
            <color indexed="81"/>
            <rFont val="Tahoma"/>
            <family val="2"/>
          </rPr>
          <t>Brice :</t>
        </r>
        <r>
          <rPr>
            <sz val="9"/>
            <color indexed="81"/>
            <rFont val="Tahoma"/>
            <family val="2"/>
          </rPr>
          <t xml:space="preserve">
onglet  Marq_passe estu</t>
        </r>
      </text>
    </comment>
    <comment ref="AB2" authorId="0" shapeId="0" xr:uid="{00000000-0006-0000-0700-000004000000}">
      <text>
        <r>
          <rPr>
            <b/>
            <sz val="9"/>
            <color indexed="81"/>
            <rFont val="Tahoma"/>
            <family val="2"/>
          </rPr>
          <t xml:space="preserve">Brice :
</t>
        </r>
        <r>
          <rPr>
            <sz val="9"/>
            <color indexed="81"/>
            <rFont val="Tahoma"/>
            <family val="2"/>
          </rPr>
          <t>Transport +
Transport Fédé IAV</t>
        </r>
      </text>
    </comment>
    <comment ref="AD11" authorId="1" shapeId="0" xr:uid="{00000000-0006-0000-0700-000005000000}">
      <text>
        <r>
          <rPr>
            <b/>
            <sz val="9"/>
            <color indexed="81"/>
            <rFont val="Tahoma"/>
            <family val="2"/>
          </rPr>
          <t>Cédric:</t>
        </r>
        <r>
          <rPr>
            <sz val="9"/>
            <color indexed="81"/>
            <rFont val="Tahoma"/>
            <family val="2"/>
          </rPr>
          <t xml:space="preserve">
X:\Migrateur\migration\Arzal\Pêches scientifiques\2003\suivi civelles mareyeur Total 70 kg civelles stockés chez le mareyeur, beaucoup de mortalité, des civelles disparues dans le "net"</t>
        </r>
      </text>
    </comment>
    <comment ref="Z12" authorId="0" shapeId="0" xr:uid="{00000000-0006-0000-0700-000006000000}">
      <text>
        <r>
          <rPr>
            <b/>
            <sz val="9"/>
            <color indexed="81"/>
            <rFont val="Tahoma"/>
            <family val="2"/>
          </rPr>
          <t>Brice :</t>
        </r>
        <r>
          <rPr>
            <sz val="9"/>
            <color indexed="81"/>
            <rFont val="Tahoma"/>
            <family val="2"/>
          </rPr>
          <t xml:space="preserve">
Aff</t>
        </r>
      </text>
    </comment>
    <comment ref="Z13" authorId="0" shapeId="0" xr:uid="{00000000-0006-0000-0700-000007000000}">
      <text>
        <r>
          <rPr>
            <b/>
            <sz val="9"/>
            <color indexed="81"/>
            <rFont val="Tahoma"/>
            <family val="2"/>
          </rPr>
          <t>Brice :</t>
        </r>
        <r>
          <rPr>
            <sz val="9"/>
            <color indexed="81"/>
            <rFont val="Tahoma"/>
            <family val="2"/>
          </rPr>
          <t xml:space="preserve">
Arz</t>
        </r>
      </text>
    </comment>
    <comment ref="AL14" authorId="2" shapeId="0" xr:uid="{00000000-0006-0000-0700-000008000000}">
      <text>
        <r>
          <rPr>
            <b/>
            <sz val="10"/>
            <color indexed="81"/>
            <rFont val="Tahoma"/>
            <family val="2"/>
          </rPr>
          <t>cedric:</t>
        </r>
        <r>
          <rPr>
            <sz val="10"/>
            <color indexed="81"/>
            <rFont val="Tahoma"/>
            <family val="2"/>
          </rPr>
          <t xml:space="preserve">
Je fais une hypothèse d'efficacité de passe de 20% car la passe n'est plus perturbée par la pêcherie</t>
        </r>
      </text>
    </comment>
    <comment ref="AS14" authorId="2" shapeId="0" xr:uid="{00000000-0006-0000-0700-000009000000}">
      <text>
        <r>
          <rPr>
            <b/>
            <sz val="10"/>
            <color indexed="81"/>
            <rFont val="Tahoma"/>
            <family val="2"/>
          </rPr>
          <t>cedric:</t>
        </r>
        <r>
          <rPr>
            <sz val="10"/>
            <color indexed="81"/>
            <rFont val="Tahoma"/>
            <family val="2"/>
          </rPr>
          <t xml:space="preserve">
En considérant que le recrutement d'avril est de 5%, les captures de mars + arrivées tardives forment la totalité de mars + avril et 95% de ce total la part de mars...
41% pour les arrivées de mars on est proche des arrivées historiques de 45%.
L'alternative est de mettre une efficacité de passe plus grande mais je n'ai pas de raison objective de faire ce choix, 20% c'est plus que les valeurs observées pour des arrivées tardives équivalentes ... mais avec pêche</t>
        </r>
      </text>
    </comment>
    <comment ref="F15" authorId="2" shapeId="0" xr:uid="{00000000-0006-0000-0700-00000A000000}">
      <text>
        <r>
          <rPr>
            <b/>
            <sz val="10"/>
            <color indexed="81"/>
            <rFont val="Tahoma"/>
            <family val="2"/>
          </rPr>
          <t>cedric:</t>
        </r>
        <r>
          <rPr>
            <sz val="10"/>
            <color indexed="81"/>
            <rFont val="Tahoma"/>
            <family val="2"/>
          </rPr>
          <t xml:space="preserve">
A partir de cette année
deux passes au lieu d'une seule</t>
        </r>
      </text>
    </comment>
    <comment ref="L15" authorId="2" shapeId="0" xr:uid="{00000000-0006-0000-0700-00000B000000}">
      <text>
        <r>
          <rPr>
            <b/>
            <sz val="10"/>
            <color indexed="81"/>
            <rFont val="Tahoma"/>
            <family val="2"/>
          </rPr>
          <t>cedric:</t>
        </r>
        <r>
          <rPr>
            <sz val="10"/>
            <color indexed="81"/>
            <rFont val="Tahoma"/>
            <family val="2"/>
          </rPr>
          <t xml:space="preserve">
440000</t>
        </r>
      </text>
    </comment>
    <comment ref="N15" authorId="0" shapeId="0" xr:uid="{00000000-0006-0000-0700-00000C000000}">
      <text>
        <r>
          <rPr>
            <b/>
            <sz val="10"/>
            <color indexed="81"/>
            <rFont val="Calibri"/>
            <family val="2"/>
            <scheme val="minor"/>
          </rPr>
          <t>Brice :</t>
        </r>
        <r>
          <rPr>
            <sz val="10"/>
            <color indexed="81"/>
            <rFont val="Calibri"/>
            <family val="2"/>
            <scheme val="minor"/>
          </rPr>
          <t xml:space="preserve">
pêchées lors des éclusages</t>
        </r>
      </text>
    </comment>
    <comment ref="AI15" authorId="3" shapeId="0" xr:uid="{00000000-0006-0000-0700-00000D000000}">
      <text>
        <r>
          <rPr>
            <b/>
            <sz val="8"/>
            <color indexed="81"/>
            <rFont val="Tahoma"/>
            <family val="2"/>
          </rPr>
          <t xml:space="preserve"> Cédric Briand:</t>
        </r>
        <r>
          <rPr>
            <sz val="8"/>
            <color indexed="81"/>
            <rFont val="Tahoma"/>
            <family val="2"/>
          </rPr>
          <t xml:space="preserve">
Calculé à partir de l'hypothèse basse (mauvais recrutement modèle GEMAC sur 5.7 T). Probablement sous estimé considérant que le recrutement total est supérieur à ça... 
Note le calcul est directement issu des modélisations prédictives de gemac</t>
        </r>
      </text>
    </comment>
    <comment ref="AL15" authorId="2" shapeId="0" xr:uid="{00000000-0006-0000-0700-00000E000000}">
      <text>
        <r>
          <rPr>
            <b/>
            <sz val="10"/>
            <color indexed="81"/>
            <rFont val="Tahoma"/>
            <family val="2"/>
          </rPr>
          <t>cedric:</t>
        </r>
        <r>
          <rPr>
            <sz val="10"/>
            <color indexed="81"/>
            <rFont val="Tahoma"/>
            <family val="2"/>
          </rPr>
          <t xml:space="preserve">
Cette efficacité est plausible...</t>
        </r>
      </text>
    </comment>
    <comment ref="AS15" authorId="2" shapeId="0" xr:uid="{00000000-0006-0000-0700-00000F000000}">
      <text>
        <r>
          <rPr>
            <b/>
            <sz val="10"/>
            <color indexed="81"/>
            <rFont val="Tahoma"/>
            <family val="2"/>
          </rPr>
          <t>cedric:</t>
        </r>
        <r>
          <rPr>
            <sz val="10"/>
            <color indexed="81"/>
            <rFont val="Tahoma"/>
            <family val="2"/>
          </rPr>
          <t xml:space="preserve">
Correspond à 25% de proba… Ca n'en fait donc pas une année exceptionnelle</t>
        </r>
      </text>
    </comment>
    <comment ref="AI16" authorId="3" shapeId="0" xr:uid="{00000000-0006-0000-0700-000010000000}">
      <text>
        <r>
          <rPr>
            <b/>
            <sz val="8"/>
            <color indexed="81"/>
            <rFont val="Tahoma"/>
            <family val="2"/>
          </rPr>
          <t xml:space="preserve"> Cédric Briand:</t>
        </r>
        <r>
          <rPr>
            <sz val="8"/>
            <color indexed="81"/>
            <rFont val="Tahoma"/>
            <family val="2"/>
          </rPr>
          <t xml:space="preserve">
plus de 100 kg correspond à des arrivées tardives entre moy et importantes pour 5.9 T
25 %
14 % mars
et 2.4 avril
=16.4 %
C*0.164/(1-0.164)=arrivées tardives (mars+avril)=0.6888
Pour des arrivées correspondant à des arrivées moyennes
23.2+4.6=27.8
C*0.164/(1-0.164)=arrivées tardives (mars+avril)=0.6888</t>
        </r>
      </text>
    </comment>
    <comment ref="AL16" authorId="2" shapeId="0" xr:uid="{00000000-0006-0000-0700-000011000000}">
      <text>
        <r>
          <rPr>
            <b/>
            <sz val="10"/>
            <color indexed="81"/>
            <rFont val="Tahoma"/>
            <family val="2"/>
          </rPr>
          <t>cedric:</t>
        </r>
        <r>
          <rPr>
            <sz val="10"/>
            <color indexed="81"/>
            <rFont val="Tahoma"/>
            <family val="2"/>
          </rPr>
          <t xml:space="preserve">
Plausible</t>
        </r>
      </text>
    </comment>
    <comment ref="AS16" authorId="2" shapeId="0" xr:uid="{00000000-0006-0000-0700-000012000000}">
      <text>
        <r>
          <rPr>
            <b/>
            <sz val="10"/>
            <color indexed="81"/>
            <rFont val="Tahoma"/>
            <family val="2"/>
          </rPr>
          <t>cedric:</t>
        </r>
        <r>
          <rPr>
            <sz val="10"/>
            <color indexed="81"/>
            <rFont val="Tahoma"/>
            <family val="2"/>
          </rPr>
          <t xml:space="preserve">
Valeur d'entrée du modèle</t>
        </r>
      </text>
    </comment>
    <comment ref="AI17" authorId="2" shapeId="0" xr:uid="{00000000-0006-0000-0700-000013000000}">
      <text>
        <r>
          <rPr>
            <b/>
            <sz val="10"/>
            <color indexed="81"/>
            <rFont val="Tahoma"/>
            <family val="2"/>
          </rPr>
          <t>cedric:</t>
        </r>
        <r>
          <rPr>
            <sz val="10"/>
            <color indexed="81"/>
            <rFont val="Tahoma"/>
            <family val="2"/>
          </rPr>
          <t xml:space="preserve">
cedric:
Hyp avril = moyen 4.6 % des captures totales, arrivées exceptionnelles ? </t>
        </r>
      </text>
    </comment>
    <comment ref="AS17" authorId="2" shapeId="0" xr:uid="{00000000-0006-0000-0700-000014000000}">
      <text>
        <r>
          <rPr>
            <b/>
            <sz val="10"/>
            <color indexed="81"/>
            <rFont val="Tahoma"/>
            <family val="2"/>
          </rPr>
          <t>cedric:</t>
        </r>
        <r>
          <rPr>
            <sz val="10"/>
            <color indexed="81"/>
            <rFont val="Tahoma"/>
            <family val="2"/>
          </rPr>
          <t xml:space="preserve">
C'est que des captures, et en effet par rapport à la série historique c'est pas mal.
</t>
        </r>
      </text>
    </comment>
    <comment ref="C18" authorId="4" shapeId="0" xr:uid="{00000000-0006-0000-0700-000015000000}">
      <text>
        <r>
          <rPr>
            <b/>
            <sz val="9"/>
            <color indexed="81"/>
            <rFont val="Tahoma"/>
            <family val="2"/>
          </rPr>
          <t>Cédric Briand:</t>
        </r>
        <r>
          <rPr>
            <sz val="9"/>
            <color indexed="81"/>
            <rFont val="Tahoma"/>
            <family val="2"/>
          </rPr>
          <t xml:space="preserve">
Source CLPMEM, l'ancienne version (90% du quota national était à 3 685.7</t>
        </r>
      </text>
    </comment>
    <comment ref="F18" authorId="2" shapeId="0" xr:uid="{00000000-0006-0000-0700-000016000000}">
      <text>
        <r>
          <rPr>
            <b/>
            <sz val="10"/>
            <color indexed="81"/>
            <rFont val="Tahoma"/>
            <family val="2"/>
          </rPr>
          <t>cedric:</t>
        </r>
        <r>
          <rPr>
            <sz val="10"/>
            <color indexed="81"/>
            <rFont val="Tahoma"/>
            <family val="2"/>
          </rPr>
          <t xml:space="preserve">
La deuxième passe tombe en rade autour du 2 mai</t>
        </r>
      </text>
    </comment>
    <comment ref="AL18" authorId="4" shapeId="0" xr:uid="{00000000-0006-0000-0700-000017000000}">
      <text>
        <r>
          <rPr>
            <b/>
            <sz val="8"/>
            <color indexed="81"/>
            <rFont val="Tahoma"/>
            <family val="2"/>
          </rPr>
          <t>Cédric Briand:</t>
        </r>
        <r>
          <rPr>
            <sz val="8"/>
            <color indexed="81"/>
            <rFont val="Tahoma"/>
            <family val="2"/>
          </rPr>
          <t xml:space="preserve">
Plus d'idée de ce qui se passe , défaut = valeur basse (je suis gentil) 5 %</t>
        </r>
      </text>
    </comment>
    <comment ref="AS18" authorId="4" shapeId="0" xr:uid="{00000000-0006-0000-0700-000018000000}">
      <text>
        <r>
          <rPr>
            <b/>
            <sz val="8"/>
            <color indexed="81"/>
            <rFont val="Tahoma"/>
            <family val="2"/>
          </rPr>
          <t>Cédric Briand:</t>
        </r>
        <r>
          <rPr>
            <sz val="8"/>
            <color indexed="81"/>
            <rFont val="Tahoma"/>
            <family val="2"/>
          </rPr>
          <t xml:space="preserve">
Ici on prend les captures qui ont continué juqu'en avril</t>
        </r>
      </text>
    </comment>
    <comment ref="C19" authorId="5" shapeId="0" xr:uid="{00000000-0006-0000-0700-000019000000}">
      <text>
        <r>
          <rPr>
            <sz val="10"/>
            <color indexed="81"/>
            <rFont val="Arial"/>
            <family val="2"/>
          </rPr>
          <t>Brice :
dépassement du quota</t>
        </r>
        <r>
          <rPr>
            <sz val="9"/>
            <color indexed="81"/>
            <rFont val="Tahoma"/>
            <family val="2"/>
          </rPr>
          <t xml:space="preserve">
</t>
        </r>
      </text>
    </comment>
    <comment ref="AD19" authorId="5" shapeId="0" xr:uid="{00000000-0006-0000-0700-00001A000000}">
      <text>
        <r>
          <rPr>
            <sz val="10"/>
            <color indexed="81"/>
            <rFont val="Arial"/>
            <family val="2"/>
          </rPr>
          <t>repeuplement CRPMEM Bretagne
étiers de Vilaine entre Foleux et Rieux  + Trévelo</t>
        </r>
      </text>
    </comment>
    <comment ref="AR19" authorId="4" shapeId="0" xr:uid="{00000000-0006-0000-0700-00001B000000}">
      <text>
        <r>
          <rPr>
            <b/>
            <sz val="8"/>
            <color indexed="81"/>
            <rFont val="Tahoma"/>
            <family val="2"/>
          </rPr>
          <t>Cédric Briand:</t>
        </r>
        <r>
          <rPr>
            <sz val="8"/>
            <color indexed="81"/>
            <rFont val="Tahoma"/>
            <family val="2"/>
          </rPr>
          <t xml:space="preserve">
données Fish pass</t>
        </r>
      </text>
    </comment>
    <comment ref="B20" authorId="4" shapeId="0" xr:uid="{00000000-0006-0000-0700-00001C000000}">
      <text>
        <r>
          <rPr>
            <b/>
            <sz val="9"/>
            <color indexed="81"/>
            <rFont val="Tahoma"/>
            <family val="2"/>
          </rPr>
          <t>Cédric Briand:</t>
        </r>
        <r>
          <rPr>
            <sz val="9"/>
            <color indexed="81"/>
            <rFont val="Tahoma"/>
            <family val="2"/>
          </rPr>
          <t xml:space="preserve">
La valeur de 15 % d'efficacité de la passe semble plausible.</t>
        </r>
      </text>
    </comment>
    <comment ref="C20" authorId="4" shapeId="0" xr:uid="{00000000-0006-0000-0700-00001D000000}">
      <text>
        <r>
          <rPr>
            <b/>
            <sz val="9"/>
            <color indexed="81"/>
            <rFont val="Tahoma"/>
            <family val="2"/>
          </rPr>
          <t>Cédric Briand:</t>
        </r>
        <r>
          <rPr>
            <sz val="9"/>
            <color indexed="81"/>
            <rFont val="Tahoma"/>
            <family val="2"/>
          </rPr>
          <t xml:space="preserve">
données source cogepomi</t>
        </r>
      </text>
    </comment>
    <comment ref="M20" authorId="4" shapeId="0" xr:uid="{00000000-0006-0000-0700-00001E000000}">
      <text>
        <r>
          <rPr>
            <b/>
            <sz val="9"/>
            <color indexed="81"/>
            <rFont val="Tahoma"/>
            <family val="2"/>
          </rPr>
          <t>Cédric Briand:</t>
        </r>
        <r>
          <rPr>
            <sz val="9"/>
            <color indexed="81"/>
            <rFont val="Tahoma"/>
            <family val="2"/>
          </rPr>
          <t xml:space="preserve">
4 manœuvres d'écluse dont trois ont fait l'objet d'un suivi. Application d'un modèle plus simple (une seule mesure à pleine mer en surface)
source Briand et sauvaget 2013</t>
        </r>
      </text>
    </comment>
    <comment ref="Z20" authorId="0" shapeId="0" xr:uid="{00000000-0006-0000-0700-00001F000000}">
      <text>
        <r>
          <rPr>
            <b/>
            <sz val="9"/>
            <color indexed="81"/>
            <rFont val="Tahoma"/>
            <family val="2"/>
          </rPr>
          <t>Brice :</t>
        </r>
        <r>
          <rPr>
            <sz val="9"/>
            <color indexed="81"/>
            <rFont val="Tahoma"/>
            <family val="2"/>
          </rPr>
          <t xml:space="preserve">
Rhodoir</t>
        </r>
      </text>
    </comment>
    <comment ref="AD20" authorId="5" shapeId="0" xr:uid="{00000000-0006-0000-0700-000020000000}">
      <text>
        <r>
          <rPr>
            <sz val="10"/>
            <color indexed="81"/>
            <rFont val="Arial"/>
            <family val="2"/>
          </rPr>
          <t>repeuplement CRPMEM Bretagne
boires de Vilaine entre Arzal et Rieux
+ 5kg alevinage Rhodoir</t>
        </r>
      </text>
    </comment>
    <comment ref="AI20" authorId="0" shapeId="0" xr:uid="{00000000-0006-0000-0700-000021000000}">
      <text>
        <r>
          <rPr>
            <b/>
            <sz val="9"/>
            <color indexed="81"/>
            <rFont val="Tahoma"/>
            <family val="2"/>
          </rPr>
          <t>Brice Sauvaget:</t>
        </r>
        <r>
          <rPr>
            <sz val="9"/>
            <color indexed="81"/>
            <rFont val="Tahoma"/>
            <family val="2"/>
          </rPr>
          <t xml:space="preserve">
285 arrivées avant avril</t>
        </r>
      </text>
    </comment>
    <comment ref="C21" authorId="4" shapeId="0" xr:uid="{00000000-0006-0000-0700-000022000000}">
      <text>
        <r>
          <rPr>
            <b/>
            <sz val="9"/>
            <color indexed="81"/>
            <rFont val="Tahoma"/>
            <family val="2"/>
          </rPr>
          <t>Cédric Briand:</t>
        </r>
        <r>
          <rPr>
            <sz val="9"/>
            <color indexed="81"/>
            <rFont val="Tahoma"/>
            <family val="2"/>
          </rPr>
          <t xml:space="preserve">
quota conso+repeuplement vilaine+transport supplémentaire improvisé</t>
        </r>
      </text>
    </comment>
    <comment ref="AD21" authorId="5" shapeId="0" xr:uid="{00000000-0006-0000-0700-000023000000}">
      <text>
        <r>
          <rPr>
            <sz val="10"/>
            <color indexed="81"/>
            <rFont val="Arial"/>
            <family val="2"/>
          </rPr>
          <t>repeuplement CRPMEM Bretagne
Vilaine entre Arzal et Rieux
+ 260 kg le 25/04 (opération libre non encadrée, transport direct en amont de l'ouvrage)</t>
        </r>
      </text>
    </comment>
    <comment ref="AI21" authorId="0" shapeId="0" xr:uid="{00000000-0006-0000-0700-000024000000}">
      <text>
        <r>
          <rPr>
            <b/>
            <sz val="9"/>
            <color indexed="81"/>
            <rFont val="Tahoma"/>
            <family val="2"/>
          </rPr>
          <t>Brice Sauvaget:</t>
        </r>
        <r>
          <rPr>
            <sz val="9"/>
            <color indexed="81"/>
            <rFont val="Tahoma"/>
            <family val="2"/>
          </rPr>
          <t xml:space="preserve">
455 arrivées avant avril
</t>
        </r>
      </text>
    </comment>
    <comment ref="C22" authorId="0" shapeId="0" xr:uid="{00000000-0006-0000-0700-000025000000}">
      <text>
        <r>
          <rPr>
            <b/>
            <sz val="9"/>
            <color indexed="81"/>
            <rFont val="Tahoma"/>
            <family val="2"/>
          </rPr>
          <t>hypothèse :
Vilaine = 90% de l'UGA Bretagne</t>
        </r>
      </text>
    </comment>
    <comment ref="AD22" authorId="5" shapeId="0" xr:uid="{00000000-0006-0000-0700-000026000000}">
      <text>
        <r>
          <rPr>
            <sz val="10"/>
            <color indexed="81"/>
            <rFont val="Arial"/>
            <family val="2"/>
          </rPr>
          <t>repeuplements CRPMEM Bretagne 
300kg Oust entre la Potinais et St Martin/Oust
350kg Aff à la Gacilly
2è repeuplement sur un appel à projet supplémentaire</t>
        </r>
      </text>
    </comment>
    <comment ref="AI22" authorId="0" shapeId="0" xr:uid="{00000000-0006-0000-0700-000027000000}">
      <text>
        <r>
          <rPr>
            <b/>
            <sz val="9"/>
            <color indexed="81"/>
            <rFont val="Tahoma"/>
            <family val="2"/>
          </rPr>
          <t>Brice Sauvaget:</t>
        </r>
        <r>
          <rPr>
            <sz val="9"/>
            <color indexed="81"/>
            <rFont val="Tahoma"/>
            <family val="2"/>
          </rPr>
          <t xml:space="preserve">
1436 avant avril , celles qui ne sont pas montées sur la passe ont probablement été capturées, 15 % efficacité sur le reste</t>
        </r>
      </text>
    </comment>
    <comment ref="B23" authorId="0" shapeId="0" xr:uid="{00000000-0006-0000-0700-000028000000}">
      <text>
        <r>
          <rPr>
            <b/>
            <sz val="9"/>
            <color indexed="81"/>
            <rFont val="Tahoma"/>
            <family val="2"/>
          </rPr>
          <t>Brice Sauvaget:</t>
        </r>
        <r>
          <rPr>
            <sz val="9"/>
            <color indexed="81"/>
            <rFont val="Tahoma"/>
            <family val="2"/>
          </rPr>
          <t xml:space="preserve">
340 au lieu de 225 car il y a eu de la mortalite, trois semaines de stockage..
</t>
        </r>
      </text>
    </comment>
    <comment ref="C23" authorId="0" shapeId="0" xr:uid="{00000000-0006-0000-0700-000029000000}">
      <text>
        <r>
          <rPr>
            <b/>
            <sz val="9"/>
            <color indexed="81"/>
            <rFont val="Tahoma"/>
            <family val="2"/>
          </rPr>
          <t>Brice Sauvaget:</t>
        </r>
        <r>
          <rPr>
            <sz val="9"/>
            <color indexed="81"/>
            <rFont val="Tahoma"/>
            <family val="2"/>
          </rPr>
          <t xml:space="preserve">
Bretagne  5515kg
82% PGA
conso 2699 : 2568
repeu 4088 : ?</t>
        </r>
      </text>
    </comment>
    <comment ref="AD23" authorId="5" shapeId="0" xr:uid="{00000000-0006-0000-0700-00002A000000}">
      <text>
        <r>
          <rPr>
            <sz val="10"/>
            <color indexed="81"/>
            <rFont val="Arial"/>
            <family val="2"/>
          </rPr>
          <t>repeuplement CRPMEM Bretagne
Vilaine entre Guipry et Molière
343 prévus, grosse mortalité et amaigrissement général (François Rault)</t>
        </r>
      </text>
    </comment>
    <comment ref="C24" authorId="1" shapeId="0" xr:uid="{00000000-0006-0000-0700-00002B000000}">
      <text>
        <r>
          <rPr>
            <b/>
            <sz val="9"/>
            <color indexed="81"/>
            <rFont val="Tahoma"/>
            <family val="2"/>
          </rPr>
          <t>Cédric:</t>
        </r>
        <r>
          <rPr>
            <sz val="9"/>
            <color indexed="81"/>
            <rFont val="Tahoma"/>
            <family val="2"/>
          </rPr>
          <t xml:space="preserve">
source guillaume 19/05 télécapeche</t>
        </r>
      </text>
    </comment>
    <comment ref="AD24" authorId="5" shapeId="0" xr:uid="{00000000-0006-0000-0700-00002C000000}">
      <text>
        <r>
          <rPr>
            <sz val="10"/>
            <color indexed="81"/>
            <rFont val="Arial"/>
            <family val="2"/>
          </rPr>
          <t>repeuplement CRPMEM Bretagne
Vilaine entre amont moulin Bourg des Comptes
et aval moulin Champcor Bruz</t>
        </r>
      </text>
    </comment>
    <comment ref="BB24" authorId="4" shapeId="0" xr:uid="{00000000-0006-0000-0700-00002D000000}">
      <text>
        <r>
          <rPr>
            <b/>
            <sz val="9"/>
            <color indexed="81"/>
            <rFont val="Tahoma"/>
            <family val="2"/>
          </rPr>
          <t>Cédric Briand:</t>
        </r>
        <r>
          <rPr>
            <sz val="9"/>
            <color indexed="81"/>
            <rFont val="Tahoma"/>
            <family val="2"/>
          </rPr>
          <t xml:space="preserve">
200 et 200 de don des UGA Adour et Seine Normandie (à vérifier)</t>
        </r>
      </text>
    </comment>
    <comment ref="C25" authorId="1" shapeId="0" xr:uid="{00000000-0006-0000-0700-00002E000000}">
      <text>
        <r>
          <rPr>
            <b/>
            <sz val="9"/>
            <color indexed="81"/>
            <rFont val="Tahoma"/>
            <family val="2"/>
          </rPr>
          <t>Cédric:</t>
        </r>
        <r>
          <rPr>
            <sz val="9"/>
            <color indexed="81"/>
            <rFont val="Tahoma"/>
            <family val="2"/>
          </rPr>
          <t xml:space="preserve">
source guillaume 16/01/18 </t>
        </r>
      </text>
    </comment>
    <comment ref="AD25" authorId="1" shapeId="0" xr:uid="{00000000-0006-0000-0700-00002F000000}">
      <text>
        <r>
          <rPr>
            <b/>
            <sz val="10"/>
            <color indexed="81"/>
            <rFont val="Tahoma"/>
            <family val="2"/>
          </rPr>
          <t xml:space="preserve">Cédric:
</t>
        </r>
        <r>
          <rPr>
            <sz val="10"/>
            <color indexed="81"/>
            <rFont val="Tahoma"/>
            <family val="2"/>
          </rPr>
          <t>348kg soit 1.044M entre confluence Oust et l'écluse de Malon
92 lors d'une opération privée sur l'Isac, 100% de marquées.  Entre le secteur de la confluence du bras de l'Isac à la Vilaine et l'écluse de Malneuf à Guenrouet</t>
        </r>
      </text>
    </comment>
    <comment ref="AR25" authorId="1" shapeId="0" xr:uid="{00000000-0006-0000-0700-000030000000}">
      <text>
        <r>
          <rPr>
            <b/>
            <sz val="9"/>
            <color indexed="81"/>
            <rFont val="Tahoma"/>
            <family val="2"/>
          </rPr>
          <t>Cédric:4.4</t>
        </r>
        <r>
          <rPr>
            <sz val="9"/>
            <color indexed="81"/>
            <rFont val="Tahoma"/>
            <family val="2"/>
          </rPr>
          <t xml:space="preserve">
</t>
        </r>
      </text>
    </comment>
    <comment ref="BC25" authorId="4" shapeId="0" xr:uid="{00000000-0006-0000-0700-000031000000}">
      <text>
        <r>
          <rPr>
            <b/>
            <sz val="9"/>
            <color indexed="81"/>
            <rFont val="Tahoma"/>
            <family val="2"/>
          </rPr>
          <t>Brice Sauvaget:</t>
        </r>
        <r>
          <rPr>
            <sz val="9"/>
            <color indexed="81"/>
            <rFont val="Tahoma"/>
            <family val="2"/>
          </rPr>
          <t xml:space="preserve">
100 et 300 de don des UGA Adour et Seine Normandie, +10kg ...</t>
        </r>
      </text>
    </comment>
    <comment ref="C26" authorId="1" shapeId="0" xr:uid="{996C296A-ECEB-4A63-9679-DE7A0C9151A4}">
      <text>
        <r>
          <rPr>
            <b/>
            <sz val="9"/>
            <color indexed="81"/>
            <rFont val="Tahoma"/>
            <family val="2"/>
          </rPr>
          <t>Cédric:</t>
        </r>
        <r>
          <rPr>
            <sz val="9"/>
            <color indexed="81"/>
            <rFont val="Tahoma"/>
            <family val="2"/>
          </rPr>
          <t xml:space="preserve">
source Guillaume 28/10/19 </t>
        </r>
      </text>
    </comment>
    <comment ref="AD26" authorId="5" shapeId="0" xr:uid="{00000000-0006-0000-0700-000032000000}">
      <text>
        <r>
          <rPr>
            <sz val="10"/>
            <color indexed="81"/>
            <rFont val="Arial"/>
            <family val="2"/>
          </rPr>
          <t>Aulne, entre Pleyben et Châteauneuf-du-Faou
fin février
source site Ouest France</t>
        </r>
      </text>
    </comment>
    <comment ref="BC26" authorId="0" shapeId="0" xr:uid="{00000000-0006-0000-0700-000033000000}">
      <text>
        <r>
          <rPr>
            <b/>
            <sz val="9"/>
            <color indexed="81"/>
            <rFont val="Tahoma"/>
            <family val="2"/>
          </rPr>
          <t>Brice Sauvaget:</t>
        </r>
        <r>
          <rPr>
            <sz val="9"/>
            <color indexed="81"/>
            <rFont val="Tahoma"/>
            <family val="2"/>
          </rPr>
          <t xml:space="preserve">
+ 1300kg Adour</t>
        </r>
      </text>
    </comment>
    <comment ref="C27" authorId="1" shapeId="0" xr:uid="{6C7F4C0A-0086-4B2A-9DE7-B8884CD04455}">
      <text>
        <r>
          <rPr>
            <b/>
            <sz val="9"/>
            <color indexed="81"/>
            <rFont val="Tahoma"/>
            <family val="2"/>
          </rPr>
          <t>Cédric:</t>
        </r>
        <r>
          <rPr>
            <sz val="9"/>
            <color indexed="81"/>
            <rFont val="Tahoma"/>
            <family val="2"/>
          </rPr>
          <t xml:space="preserve">
source Guillaume 28/10/19 et 18/01/2021  1869 C 3263 R  Bretagne TT  5 774,25 kg / C° 2 330,70 kg / R° 3 443,55 kg</t>
        </r>
      </text>
    </comment>
    <comment ref="AD27" authorId="5" shapeId="0" xr:uid="{BAE24414-D583-4C6A-A7AD-EE6FD680CFF9}">
      <text>
        <r>
          <rPr>
            <sz val="10"/>
            <color indexed="81"/>
            <rFont val="Arial"/>
            <family val="2"/>
          </rPr>
          <t>Aulne, entre Châteauneuf-du-Faou et Landeleau, environ 1.38M d'individus
1er mars, pêchées le 19 fév
source cdpmem 56</t>
        </r>
      </text>
    </comment>
    <comment ref="BC27" authorId="0" shapeId="0" xr:uid="{1DD01A05-D542-40B4-A699-9F15F16C866D}">
      <text>
        <r>
          <rPr>
            <b/>
            <sz val="10"/>
            <color indexed="81"/>
            <rFont val="Tahoma"/>
            <family val="2"/>
          </rPr>
          <t>Brice Sauvaget:</t>
        </r>
        <r>
          <rPr>
            <sz val="10"/>
            <color indexed="81"/>
            <rFont val="Tahoma"/>
            <family val="2"/>
          </rPr>
          <t xml:space="preserve">
report de quota refusé grâce à l'avis négatif de la BMI 56</t>
        </r>
      </text>
    </comment>
    <comment ref="C28" authorId="1" shapeId="0" xr:uid="{474CC16E-E557-4B1C-839D-C3E0110C8992}">
      <text>
        <r>
          <rPr>
            <b/>
            <sz val="9"/>
            <color indexed="81"/>
            <rFont val="Tahoma"/>
            <family val="2"/>
          </rPr>
          <t>Brice:</t>
        </r>
        <r>
          <rPr>
            <sz val="9"/>
            <color indexed="81"/>
            <rFont val="Tahoma"/>
            <family val="2"/>
          </rPr>
          <t xml:space="preserve">
source Guillaume 22/01/21
 Bretagne 
TT 4 017,62 kg / C° 2 334,96 kg / R° 1 682,66 kg
L'affectation du COVID sur la saison 2019-2020 sur le repeuplement.
</t>
        </r>
      </text>
    </comment>
    <comment ref="AD28" authorId="6" shapeId="0" xr:uid="{2CA60DA0-8E40-49D1-A9FB-5BAC8CD435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VERIFIER AVEC GAELLE
Réponse :
    Entre écluse de Cleden-poher et l'écluse de Paule</t>
      </text>
    </comment>
    <comment ref="AI28" authorId="7" shapeId="0" xr:uid="{65211C37-ABD9-46BF-909F-BBD0E2978A9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Arrivées moy de 30% en mars et 3% en avril
fin au 22 mars : 10 à 20% de tardives
Réponse :
    345-690</t>
      </text>
    </comment>
    <comment ref="C29" authorId="4" shapeId="0" xr:uid="{08D0F779-753B-45B2-B9D4-A010CA97929A}">
      <text>
        <r>
          <rPr>
            <b/>
            <sz val="9"/>
            <color indexed="81"/>
            <rFont val="Tahoma"/>
            <family val="2"/>
          </rPr>
          <t>Cédric Briand:</t>
        </r>
        <r>
          <rPr>
            <sz val="9"/>
            <color indexed="81"/>
            <rFont val="Tahoma"/>
            <family val="2"/>
          </rPr>
          <t xml:space="preserve">
source Guillaume Le Priellec 18/01 
Vilaine
2020-2021
TT 4 525,5 kg / C° 1 643,95 kg / R° 2 881,55 kg
2020-2021* Bretagne (récupération quota repeuplement)
TT 5 338,95 kg / C° 2 060,50 kg / R° 3 278,45 kg
</t>
        </r>
      </text>
    </comment>
    <comment ref="AD29" authorId="4" shapeId="0" xr:uid="{344E1C9D-48CB-4315-AE4C-714EE0F7A491}">
      <text>
        <r>
          <rPr>
            <b/>
            <sz val="9"/>
            <color indexed="81"/>
            <rFont val="Tahoma"/>
            <charset val="1"/>
          </rPr>
          <t>Cédric Briand:</t>
        </r>
        <r>
          <rPr>
            <sz val="9"/>
            <color indexed="81"/>
            <rFont val="Tahoma"/>
            <charset val="1"/>
          </rPr>
          <t xml:space="preserve">
Aulne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Brice Sauvaget</author>
  </authors>
  <commentList>
    <comment ref="U3" authorId="0" shapeId="0" xr:uid="{00000000-0006-0000-0900-000001000000}">
      <text>
        <r>
          <rPr>
            <b/>
            <sz val="9"/>
            <color indexed="81"/>
            <rFont val="Tahoma"/>
            <family val="2"/>
          </rPr>
          <t>calculs dans feuille
Civ_pêches IAV_eff pds</t>
        </r>
      </text>
    </comment>
    <comment ref="F4" authorId="0" shapeId="0" xr:uid="{00000000-0006-0000-0900-000002000000}">
      <text>
        <r>
          <rPr>
            <b/>
            <sz val="9"/>
            <color indexed="81"/>
            <rFont val="Tahoma"/>
            <family val="2"/>
          </rPr>
          <t>5 = marquage
dans mortciv</t>
        </r>
      </text>
    </comment>
    <comment ref="G4" authorId="0" shapeId="0" xr:uid="{00000000-0006-0000-0900-000003000000}">
      <text>
        <r>
          <rPr>
            <b/>
            <sz val="9"/>
            <color indexed="81"/>
            <rFont val="Tahoma"/>
            <family val="2"/>
          </rPr>
          <t>6 = marquage
dans bd_contmig</t>
        </r>
      </text>
    </comment>
    <comment ref="P4" authorId="0" shapeId="0" xr:uid="{00000000-0006-0000-0900-000004000000}">
      <text>
        <r>
          <rPr>
            <b/>
            <sz val="9"/>
            <color indexed="81"/>
            <rFont val="Tahoma"/>
            <family val="2"/>
          </rPr>
          <t>5 = marquage
dans mortciv</t>
        </r>
      </text>
    </comment>
    <comment ref="Y4" authorId="0" shapeId="0" xr:uid="{00000000-0006-0000-0900-000005000000}">
      <text>
        <r>
          <rPr>
            <b/>
            <sz val="9"/>
            <color indexed="81"/>
            <rFont val="Tahoma"/>
            <family val="2"/>
          </rPr>
          <t>5 = marquage
dans mortciv</t>
        </r>
      </text>
    </comment>
    <comment ref="G5" authorId="0" shapeId="0" xr:uid="{00000000-0006-0000-0900-000006000000}">
      <text>
        <r>
          <rPr>
            <b/>
            <sz val="9"/>
            <color indexed="81"/>
            <rFont val="Tahoma"/>
            <family val="2"/>
          </rPr>
          <t>CHTC_1998</t>
        </r>
      </text>
    </comment>
    <comment ref="B26" authorId="0" shapeId="0" xr:uid="{00000000-0006-0000-0900-000007000000}">
      <text>
        <r>
          <rPr>
            <b/>
            <sz val="9"/>
            <color indexed="81"/>
            <rFont val="Tahoma"/>
            <family val="2"/>
          </rPr>
          <t xml:space="preserve">calculs dans feuille
Civ_pêches IAV_pds eff
</t>
        </r>
      </text>
    </comment>
    <comment ref="F27" authorId="0" shapeId="0" xr:uid="{00000000-0006-0000-0900-000008000000}">
      <text>
        <r>
          <rPr>
            <b/>
            <sz val="9"/>
            <color indexed="81"/>
            <rFont val="Tahoma"/>
            <family val="2"/>
          </rPr>
          <t>5 = marquage
dans mortciv</t>
        </r>
      </text>
    </comment>
    <comment ref="G27" authorId="0" shapeId="0" xr:uid="{00000000-0006-0000-0900-000009000000}">
      <text>
        <r>
          <rPr>
            <b/>
            <sz val="9"/>
            <color indexed="81"/>
            <rFont val="Tahoma"/>
            <family val="2"/>
          </rPr>
          <t>6 = marquage
dans bd_contmig</t>
        </r>
      </text>
    </comment>
    <comment ref="G28" authorId="0" shapeId="0" xr:uid="{00000000-0006-0000-0900-00000A000000}">
      <text>
        <r>
          <rPr>
            <b/>
            <sz val="9"/>
            <color indexed="81"/>
            <rFont val="Tahoma"/>
            <family val="2"/>
          </rPr>
          <t>CHTC_1998</t>
        </r>
      </text>
    </comment>
    <comment ref="C41" authorId="0" shapeId="0" xr:uid="{00000000-0006-0000-0900-00000B000000}">
      <text>
        <r>
          <rPr>
            <b/>
            <sz val="9"/>
            <color indexed="81"/>
            <rFont val="Tahoma"/>
            <family val="2"/>
          </rPr>
          <t>coefficients actualisés par Cédric en 2017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Brice Sauvaget</author>
  </authors>
  <commentList>
    <comment ref="B5" authorId="0" shapeId="0" xr:uid="{00000000-0006-0000-0A00-000001000000}">
      <text>
        <r>
          <rPr>
            <b/>
            <sz val="9"/>
            <color indexed="81"/>
            <rFont val="Tahoma"/>
            <family val="2"/>
          </rPr>
          <t>coefficients actualisés par Cédric en 2017</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Brice Sauvaget</author>
  </authors>
  <commentList>
    <comment ref="B5" authorId="0" shapeId="0" xr:uid="{00000000-0006-0000-0B00-000001000000}">
      <text>
        <r>
          <rPr>
            <b/>
            <sz val="9"/>
            <color indexed="81"/>
            <rFont val="Tahoma"/>
            <family val="2"/>
          </rPr>
          <t>coefficients actualisés par Cédric en 2017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Brice Sauvaget</author>
  </authors>
  <commentList>
    <comment ref="B5" authorId="0" shapeId="0" xr:uid="{00000000-0006-0000-0D00-000001000000}">
      <text>
        <r>
          <rPr>
            <b/>
            <sz val="9"/>
            <color indexed="81"/>
            <rFont val="Tahoma"/>
            <family val="2"/>
          </rPr>
          <t>coefficients actualisés par Cédric en 2017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cedric</author>
  </authors>
  <commentList>
    <comment ref="E8" authorId="0" shapeId="0" xr:uid="{00000000-0006-0000-0E00-000001000000}">
      <text>
        <r>
          <rPr>
            <b/>
            <sz val="10"/>
            <color indexed="81"/>
            <rFont val="Tahoma"/>
            <family val="2"/>
          </rPr>
          <t>cedric:</t>
        </r>
        <r>
          <rPr>
            <sz val="10"/>
            <color indexed="81"/>
            <rFont val="Tahoma"/>
            <family val="2"/>
          </rPr>
          <t xml:space="preserve">
Modifié je suis obligé de faire l'hypothèse d'arrivées tardives exceptionnelles</t>
        </r>
      </text>
    </comment>
    <comment ref="I38" authorId="0" shapeId="0" xr:uid="{00000000-0006-0000-0E00-000002000000}">
      <text>
        <r>
          <rPr>
            <b/>
            <sz val="10"/>
            <color indexed="81"/>
            <rFont val="Tahoma"/>
            <family val="2"/>
          </rPr>
          <t>cedric:</t>
        </r>
        <r>
          <rPr>
            <sz val="10"/>
            <color indexed="81"/>
            <rFont val="Tahoma"/>
            <family val="2"/>
          </rPr>
          <t xml:space="preserve">
Modifié je suis obligé de faire l'hypothèse d'arrivées tardives exceptionnelles</t>
        </r>
      </text>
    </comment>
  </commentList>
</comments>
</file>

<file path=xl/sharedStrings.xml><?xml version="1.0" encoding="utf-8"?>
<sst xmlns="http://schemas.openxmlformats.org/spreadsheetml/2006/main" count="3846" uniqueCount="365">
  <si>
    <t>note: Saison = année n + nov dec année n-1</t>
  </si>
  <si>
    <t>Année</t>
  </si>
  <si>
    <t>NOV</t>
  </si>
  <si>
    <t>DEC</t>
  </si>
  <si>
    <t>JAN</t>
  </si>
  <si>
    <t>FEV</t>
  </si>
  <si>
    <t>MAR</t>
  </si>
  <si>
    <t>AVR</t>
  </si>
  <si>
    <t>Analyse d'un échantillon par IFREMER</t>
  </si>
  <si>
    <t>CPUE</t>
  </si>
  <si>
    <t>Campagne</t>
  </si>
  <si>
    <t>Moyenne lissée sur cinq ans</t>
  </si>
  <si>
    <t>-</t>
  </si>
  <si>
    <t>Nb de licences</t>
  </si>
  <si>
    <t>Affaires maritimes</t>
  </si>
  <si>
    <t>Inscrits maritimes</t>
  </si>
  <si>
    <t>moy8083</t>
  </si>
  <si>
    <t>moy9698</t>
  </si>
  <si>
    <t xml:space="preserve">CPUE /sortie </t>
  </si>
  <si>
    <t>CPUE base 100</t>
  </si>
  <si>
    <t>Guerault et Desaunay (T)</t>
  </si>
  <si>
    <t>Elie et rigaud (T)</t>
  </si>
  <si>
    <t>prix d'achat F/kg</t>
  </si>
  <si>
    <t>(Castelnaud et al)</t>
  </si>
  <si>
    <t>effort nb sortie / nb jour</t>
  </si>
  <si>
    <t>Prix moyen par campagne</t>
  </si>
  <si>
    <t>Elie et rigaud, 1984 et Guérault et Desaunay 1989</t>
  </si>
  <si>
    <t>Données affmar</t>
  </si>
  <si>
    <t>(Elie et Rigaud, dont professionnels fluviaux)</t>
  </si>
  <si>
    <t>Nombre de pêcheurs</t>
  </si>
  <si>
    <t>(Souce affmar)</t>
  </si>
  <si>
    <t>Captures totales en tonnes</t>
  </si>
  <si>
    <t>Souce historique</t>
  </si>
  <si>
    <t>(année n-1 n)</t>
  </si>
  <si>
    <t>%</t>
  </si>
  <si>
    <t>Ecartype/moy</t>
  </si>
  <si>
    <t>Total</t>
  </si>
  <si>
    <t>Données source affaires maritimes, Vilaine</t>
  </si>
  <si>
    <t>Données source affaires maritimes, Loire (Saint nazaire)</t>
  </si>
  <si>
    <t>Données source affaires maritimes, Loire (Nantes Pornic)</t>
  </si>
  <si>
    <t>% 1987-1995</t>
  </si>
  <si>
    <t>²</t>
  </si>
  <si>
    <t>Pourcentages</t>
  </si>
  <si>
    <t>MOY 1987-1995</t>
  </si>
  <si>
    <t>STD</t>
  </si>
  <si>
    <t>intervalle confiance</t>
  </si>
  <si>
    <t>MED 1987-1995</t>
  </si>
  <si>
    <t>MOY 1987-2006</t>
  </si>
  <si>
    <t>% median</t>
  </si>
  <si>
    <t>SD %</t>
  </si>
  <si>
    <t>ecart type du %</t>
  </si>
  <si>
    <t>Season (n-1,n)</t>
  </si>
  <si>
    <t>Campagne (année n-1 n)</t>
  </si>
  <si>
    <t>Série historique recrutement</t>
  </si>
  <si>
    <t>Arrivées tardives</t>
  </si>
  <si>
    <t>Données corrigées mesures régulation</t>
  </si>
  <si>
    <t>Effort nb sortie / nb jour</t>
  </si>
  <si>
    <t>Inscrits maritimes (source Aff mar)</t>
  </si>
  <si>
    <t>(source)</t>
  </si>
  <si>
    <t>Série Castelnaud et al. 1994</t>
  </si>
  <si>
    <t>Série Castelnaud 2003</t>
  </si>
  <si>
    <t>Données Aff Mar</t>
  </si>
  <si>
    <t>Briand et al., 2003</t>
  </si>
  <si>
    <t>Briand</t>
  </si>
  <si>
    <t>CLPMEM</t>
  </si>
  <si>
    <t>arrêt de la pêcherie</t>
  </si>
  <si>
    <t>Echappement en tonnes</t>
  </si>
  <si>
    <t>1995_1996</t>
  </si>
  <si>
    <t>1996_1997</t>
  </si>
  <si>
    <t>1997_1998</t>
  </si>
  <si>
    <t>1998_1999</t>
  </si>
  <si>
    <t>1999_2000</t>
  </si>
  <si>
    <t>2000_2001</t>
  </si>
  <si>
    <t>2001_2002</t>
  </si>
  <si>
    <t>2002_2003</t>
  </si>
  <si>
    <t>2003_2004</t>
  </si>
  <si>
    <t>2004_2005</t>
  </si>
  <si>
    <t>2005_2006</t>
  </si>
  <si>
    <t>2006_2007</t>
  </si>
  <si>
    <t>2007_2008</t>
  </si>
  <si>
    <t>2008_2009</t>
  </si>
  <si>
    <t xml:space="preserve">Recrutement </t>
  </si>
  <si>
    <t xml:space="preserve">Passe obs. </t>
  </si>
  <si>
    <t>Echappement</t>
  </si>
  <si>
    <t>kg</t>
  </si>
  <si>
    <t>Briand 2009</t>
  </si>
  <si>
    <t>Début de saison</t>
  </si>
  <si>
    <t>Fin de saison</t>
  </si>
  <si>
    <t xml:space="preserve">stop 12 °C </t>
  </si>
  <si>
    <t>stop 12 °C</t>
  </si>
  <si>
    <t>700 kg passe</t>
  </si>
  <si>
    <t>600 kg passe</t>
  </si>
  <si>
    <t>1-dec</t>
  </si>
  <si>
    <t>400 kg passe + 400 kg estuaire</t>
  </si>
  <si>
    <t>300 kg passe + 400 kg estuaire</t>
  </si>
  <si>
    <t>Diminution jusqu’au 15 février en trois ans</t>
  </si>
  <si>
    <t>Mise en place des quotas de pêche avec un quota de XX t pour la Vilaine…</t>
  </si>
  <si>
    <t>La date du 11 mars est entérinée au cogepomi puis manifestation des pêcheurs demandant au regard des conditions extrêmement mauvaises un report au 15 avril et lettres de députés. La préfecture décide une extension au 31 mars.</t>
  </si>
  <si>
    <t>2009_2010</t>
  </si>
  <si>
    <t>date</t>
  </si>
  <si>
    <t>En gras valeur d'entrée hyp du calcul</t>
  </si>
  <si>
    <t>Cible d’échappement
(règle de décision)</t>
  </si>
  <si>
    <t>Pêches
expérimentales</t>
  </si>
  <si>
    <t>Instruction ministérielle de ne plus modifier la gestion.</t>
  </si>
  <si>
    <t>Sédentarisation</t>
  </si>
  <si>
    <t>% S/R</t>
  </si>
  <si>
    <t>Captures
pêcherie obs.</t>
  </si>
  <si>
    <t xml:space="preserve">Arrivées
tardives </t>
  </si>
  <si>
    <t>Efficacité
passe</t>
  </si>
  <si>
    <t>Taux
d'exploitation</t>
  </si>
  <si>
    <t>% mars</t>
  </si>
  <si>
    <t>% avril</t>
  </si>
  <si>
    <t>Source</t>
  </si>
  <si>
    <t>%passe</t>
  </si>
  <si>
    <t>%arrivées tardives</t>
  </si>
  <si>
    <t>2010_2011</t>
  </si>
  <si>
    <t>2011_2012</t>
  </si>
  <si>
    <t>Quota rep.</t>
  </si>
  <si>
    <t>Quota cons.</t>
  </si>
  <si>
    <t>Gestion par quota, environ 200 kg en moins car arrêt biologique</t>
  </si>
  <si>
    <t>Gestion par quota</t>
  </si>
  <si>
    <t>Transport</t>
  </si>
  <si>
    <t>rapport national 2012</t>
  </si>
  <si>
    <t>Nouvelles données</t>
  </si>
  <si>
    <t>1984-1996</t>
  </si>
  <si>
    <t>1970-1984</t>
  </si>
  <si>
    <t>pour graphe</t>
  </si>
  <si>
    <t>racine</t>
  </si>
  <si>
    <t>recr/capt</t>
  </si>
  <si>
    <t>1996-2000</t>
  </si>
  <si>
    <t>capt</t>
  </si>
  <si>
    <t>ech</t>
  </si>
  <si>
    <t>pas</t>
  </si>
  <si>
    <t>2000-2005</t>
  </si>
  <si>
    <t>Average price</t>
  </si>
  <si>
    <t>prix</t>
  </si>
  <si>
    <t>Year</t>
  </si>
  <si>
    <t>2006-2009</t>
  </si>
  <si>
    <t>2009-2012</t>
  </si>
  <si>
    <t>pech</t>
  </si>
  <si>
    <t>ref</t>
  </si>
  <si>
    <t>ICES recruit trend 2012</t>
  </si>
  <si>
    <t>2012_2013</t>
  </si>
  <si>
    <t>source Cogepomi</t>
  </si>
  <si>
    <t>ferme</t>
  </si>
  <si>
    <t>Briand et sauvaget,2013</t>
  </si>
  <si>
    <t>2013_2014</t>
  </si>
  <si>
    <t>2014_2015</t>
  </si>
  <si>
    <t>voir onglet bilan_gestion</t>
  </si>
  <si>
    <t>2015_2016</t>
  </si>
  <si>
    <r>
      <rPr>
        <b/>
        <sz val="10"/>
        <rFont val="Arial"/>
        <family val="2"/>
      </rPr>
      <t>1</t>
    </r>
    <r>
      <rPr>
        <sz val="10"/>
        <rFont val="Arial"/>
        <family val="2"/>
      </rPr>
      <t xml:space="preserve">
Relâché amont</t>
    </r>
  </si>
  <si>
    <r>
      <rPr>
        <b/>
        <sz val="10"/>
        <rFont val="Arial"/>
        <family val="2"/>
      </rPr>
      <t>2</t>
    </r>
    <r>
      <rPr>
        <sz val="10"/>
        <rFont val="Arial"/>
        <family val="2"/>
      </rPr>
      <t xml:space="preserve">
Trépassé</t>
    </r>
  </si>
  <si>
    <r>
      <rPr>
        <b/>
        <sz val="10"/>
        <rFont val="Arial"/>
        <family val="2"/>
      </rPr>
      <t>3</t>
    </r>
    <r>
      <rPr>
        <sz val="10"/>
        <rFont val="Arial"/>
        <family val="2"/>
      </rPr>
      <t xml:space="preserve">
Transport</t>
    </r>
  </si>
  <si>
    <r>
      <rPr>
        <b/>
        <sz val="10"/>
        <rFont val="Arial"/>
        <family val="2"/>
      </rPr>
      <t>4</t>
    </r>
    <r>
      <rPr>
        <sz val="10"/>
        <rFont val="Arial"/>
        <family val="2"/>
      </rPr>
      <t xml:space="preserve">
Elevage</t>
    </r>
  </si>
  <si>
    <r>
      <rPr>
        <b/>
        <sz val="10"/>
        <rFont val="Arial"/>
        <family val="2"/>
      </rPr>
      <t>6</t>
    </r>
    <r>
      <rPr>
        <sz val="10"/>
        <rFont val="Arial"/>
        <family val="2"/>
      </rPr>
      <t xml:space="preserve">
Marquage</t>
    </r>
  </si>
  <si>
    <r>
      <rPr>
        <b/>
        <sz val="10"/>
        <rFont val="Arial"/>
        <family val="2"/>
      </rPr>
      <t>5</t>
    </r>
    <r>
      <rPr>
        <sz val="10"/>
        <rFont val="Arial"/>
        <family val="2"/>
      </rPr>
      <t xml:space="preserve">
Marquage</t>
    </r>
  </si>
  <si>
    <t>/</t>
  </si>
  <si>
    <t>mortciv</t>
  </si>
  <si>
    <t>bd_contmig</t>
  </si>
  <si>
    <t>Effectif</t>
  </si>
  <si>
    <t>jour</t>
  </si>
  <si>
    <t>date debut</t>
  </si>
  <si>
    <t>coef conv</t>
  </si>
  <si>
    <t>doy</t>
  </si>
  <si>
    <t>date standard</t>
  </si>
  <si>
    <t>standard</t>
  </si>
  <si>
    <t>coef</t>
  </si>
  <si>
    <t>effectif</t>
  </si>
  <si>
    <t>1. Relâché en amont</t>
  </si>
  <si>
    <t>3. Transport</t>
  </si>
  <si>
    <t>Effectif depuis Poids</t>
  </si>
  <si>
    <t>2. Trépassé</t>
  </si>
  <si>
    <t>4. Elevage</t>
  </si>
  <si>
    <t>CHTC_1998</t>
  </si>
  <si>
    <t>TOTAL</t>
  </si>
  <si>
    <t>5. Marquage  /aval</t>
  </si>
  <si>
    <t>6. Marquage  /amont</t>
  </si>
  <si>
    <t>lâcher aval</t>
  </si>
  <si>
    <t>lâcher amont</t>
  </si>
  <si>
    <t>Total pêché</t>
  </si>
  <si>
    <t>Pêches expérimentales de civelles  IAV</t>
  </si>
  <si>
    <t>Relaché en amont</t>
  </si>
  <si>
    <t>Trépassé</t>
  </si>
  <si>
    <t>Elevage</t>
  </si>
  <si>
    <t>Marquage</t>
  </si>
  <si>
    <t>Eclusages</t>
  </si>
  <si>
    <t>hypothèse d’efficacité des 4 éclusages sans suivi à 75% des éclusages avec suivi (délai plus court entre l’ouverture de la porte amont de l’écluse et le premier éclusage)</t>
  </si>
  <si>
    <t>poids (g)</t>
  </si>
  <si>
    <t>Poids (g)</t>
  </si>
  <si>
    <t>poids (kg)</t>
  </si>
  <si>
    <t>Migration passe(s)</t>
  </si>
  <si>
    <t>BB</t>
  </si>
  <si>
    <t>RN</t>
  </si>
  <si>
    <t>RhoB</t>
  </si>
  <si>
    <t>colorant</t>
  </si>
  <si>
    <r>
      <t>Marquages passe vers estuaire</t>
    </r>
    <r>
      <rPr>
        <b/>
        <sz val="10"/>
        <rFont val="Arial"/>
        <family val="2"/>
      </rPr>
      <t xml:space="preserve">  (source bilanMR)</t>
    </r>
  </si>
  <si>
    <t>modif base pour créer un lot marquage</t>
  </si>
  <si>
    <t>poids moy</t>
  </si>
  <si>
    <t>eff corrigé</t>
  </si>
  <si>
    <t>Mortalité in situ (suivi repeuplement CRPMEM)</t>
  </si>
  <si>
    <t>Mortalité en labo</t>
  </si>
  <si>
    <t>2016_2017</t>
  </si>
  <si>
    <t xml:space="preserve">recrutement_kg </t>
  </si>
  <si>
    <t>capture_pecherie_kg</t>
  </si>
  <si>
    <t>passe_total_kg</t>
  </si>
  <si>
    <t>passe_total_n</t>
  </si>
  <si>
    <t>passe_relachees_kg</t>
  </si>
  <si>
    <t>passe_mortes_kg</t>
  </si>
  <si>
    <t>passe_mortes_n</t>
  </si>
  <si>
    <t>passe_relachees_n</t>
  </si>
  <si>
    <t>eclusage_kg</t>
  </si>
  <si>
    <t>eclusage_n</t>
  </si>
  <si>
    <t>peche_kg</t>
  </si>
  <si>
    <t>peche_n</t>
  </si>
  <si>
    <t>peche_amont_kg</t>
  </si>
  <si>
    <t>peche_amont_n</t>
  </si>
  <si>
    <t>passe_marquage_kg</t>
  </si>
  <si>
    <t>passe_marquage_n</t>
  </si>
  <si>
    <t>peche_marquage_kg</t>
  </si>
  <si>
    <t>peche_marquage_n</t>
  </si>
  <si>
    <t>peche_morte_kg</t>
  </si>
  <si>
    <t>peche_morte_n</t>
  </si>
  <si>
    <t>peche_elevage_kg</t>
  </si>
  <si>
    <t>peche_elevage_n</t>
  </si>
  <si>
    <t>peche_transport_kg</t>
  </si>
  <si>
    <t>peche_transport_n</t>
  </si>
  <si>
    <t>passe_tranport_kg</t>
  </si>
  <si>
    <t>passe_transport_n</t>
  </si>
  <si>
    <t>Télécapêche (Guillaume)</t>
  </si>
  <si>
    <t>transport_CLPMEM_kg</t>
  </si>
  <si>
    <t>transport_CLPMEM_n</t>
  </si>
  <si>
    <t>transport_total_kg</t>
  </si>
  <si>
    <t>transport_total_n</t>
  </si>
  <si>
    <t>saison</t>
  </si>
  <si>
    <t>""</t>
  </si>
  <si>
    <t>La Licorne</t>
  </si>
  <si>
    <t>peche scientifique avec suivi pour repeuplement</t>
  </si>
  <si>
    <t>trepasse</t>
  </si>
  <si>
    <t>stades VA et VB dans une classe commune</t>
  </si>
  <si>
    <t>lacher en amont immediat du barrage</t>
  </si>
  <si>
    <t>marquage</t>
  </si>
  <si>
    <t>trepasse apres le marquage</t>
  </si>
  <si>
    <t>poids humide, stades VA et VB dans une classe commune</t>
  </si>
  <si>
    <t>stades VA et VB dans une classe commune, 1 VIB</t>
  </si>
  <si>
    <t>Flotille</t>
  </si>
  <si>
    <t>stades pigmentaires</t>
  </si>
  <si>
    <t>poids</t>
  </si>
  <si>
    <t>devenir</t>
  </si>
  <si>
    <t>lot</t>
  </si>
  <si>
    <t>bateau</t>
  </si>
  <si>
    <t>datedebut</t>
  </si>
  <si>
    <t>datefin</t>
  </si>
  <si>
    <t>typepeche</t>
  </si>
  <si>
    <t>lotpere</t>
  </si>
  <si>
    <t>remarque</t>
  </si>
  <si>
    <t>lot poids moyen humide</t>
  </si>
  <si>
    <t>biométrie</t>
  </si>
  <si>
    <t>poids moyen, stades pigmentaires</t>
  </si>
  <si>
    <t>stades pigmentaires, 1 VIB</t>
  </si>
  <si>
    <t>marquage BB</t>
  </si>
  <si>
    <t>trepasse apres les marquages</t>
  </si>
  <si>
    <t>marquage RB</t>
  </si>
  <si>
    <t>peche scientifique</t>
  </si>
  <si>
    <t>alevinage etang aux moines</t>
  </si>
  <si>
    <t>alevinage landes de poce</t>
  </si>
  <si>
    <t>alevinage etang de la roussiere</t>
  </si>
  <si>
    <t>biométrie, stades pigmentaires</t>
  </si>
  <si>
    <t>Saint Pierre</t>
  </si>
  <si>
    <t>Ma Romance</t>
  </si>
  <si>
    <t>peche scientifique sans suivi pour repeuplement</t>
  </si>
  <si>
    <t>alevinage sur la valliere</t>
  </si>
  <si>
    <t>alevinage etang d'ouee</t>
  </si>
  <si>
    <t>alevinage amont</t>
  </si>
  <si>
    <t>mortalite apres marquage</t>
  </si>
  <si>
    <t>civelle pechee en surface</t>
  </si>
  <si>
    <t>civelle pechee en perche</t>
  </si>
  <si>
    <t>avec 26 jours de stabulation en eau douce</t>
  </si>
  <si>
    <t>suivi de mortalite en cage IAV, biometrie</t>
  </si>
  <si>
    <t>mis en elevage a la socogema puis alevinage bv Vilaine fin mars</t>
  </si>
  <si>
    <t>stades pigmentaires avec 26 jours de stabulation en eau douce</t>
  </si>
  <si>
    <t>stades pigmentaires, biométrie</t>
  </si>
  <si>
    <t>Eureka</t>
  </si>
  <si>
    <t>La Brise</t>
  </si>
  <si>
    <t>mortalité après marquage</t>
  </si>
  <si>
    <t>suivi de mortalite en cage IAV</t>
  </si>
  <si>
    <t>alevinage bv amont Vilaine par FD35</t>
  </si>
  <si>
    <t>Berceau du marin</t>
  </si>
  <si>
    <t>biometrie, stades pigmentaires</t>
  </si>
  <si>
    <t>alevinage bv amont Vilaine Folleux</t>
  </si>
  <si>
    <t>trepasse chez mareyeur</t>
  </si>
  <si>
    <t>L'Azur</t>
  </si>
  <si>
    <t>Le Baraka</t>
  </si>
  <si>
    <t>Josy</t>
  </si>
  <si>
    <t>alevinage bv amont Vilaine vannage Isac</t>
  </si>
  <si>
    <t>alevinage bv amont Vilaine pont de Cran</t>
  </si>
  <si>
    <t>alevinage bv amont Vilaine Rieux</t>
  </si>
  <si>
    <t>lot poids moyen humide, biométrie</t>
  </si>
  <si>
    <t>alevinage Aff fede 35</t>
  </si>
  <si>
    <t>Le Jouet des Flots</t>
  </si>
  <si>
    <t>alevinage bv amont Vilaine Folleux, Roche-Bernard, Marzan</t>
  </si>
  <si>
    <t>trepasse au cours du marquage</t>
  </si>
  <si>
    <t>trepasse au cours de la stabulation</t>
  </si>
  <si>
    <t>suivi de mortalite en cage IAV, civelles pechees en perche</t>
  </si>
  <si>
    <t>suivi de mortalite en cage IAV, civelles pechees en surface</t>
  </si>
  <si>
    <t>biometrie</t>
  </si>
  <si>
    <t>suivi de mortalite en cage IAV, civelles pechees en surface, mycoses lors de la stabulation</t>
  </si>
  <si>
    <t>alevinage</t>
  </si>
  <si>
    <t>suivi mortalite en cage IAV</t>
  </si>
  <si>
    <t>mortalite sur echantillon IAV</t>
  </si>
  <si>
    <t>mortalite apres stabulation chez le mareyeur</t>
  </si>
  <si>
    <t>stades pigmentaires sur mortes</t>
  </si>
  <si>
    <t>Le Labo</t>
  </si>
  <si>
    <t>Le Goanag</t>
  </si>
  <si>
    <t>envoyées au Cemagref</t>
  </si>
  <si>
    <t>alevinage Arz</t>
  </si>
  <si>
    <t>Armorique</t>
  </si>
  <si>
    <t>fichier pêches
Denis</t>
  </si>
  <si>
    <t>Brice  janvier-octobre 2017</t>
  </si>
  <si>
    <t>OK</t>
  </si>
  <si>
    <t>Brice  octobre 2017</t>
  </si>
  <si>
    <t>Poids depuis Effectif</t>
  </si>
  <si>
    <t>après correction mortciv en 2017</t>
  </si>
  <si>
    <t>total eff</t>
  </si>
  <si>
    <t>total pds</t>
  </si>
  <si>
    <t>2017-2018</t>
  </si>
  <si>
    <t>2018 : civ/angll des chenaux le 22/02</t>
  </si>
  <si>
    <t>2018-2019</t>
  </si>
  <si>
    <t>MAJ déc19</t>
  </si>
  <si>
    <t>civ gabion</t>
  </si>
  <si>
    <t>civ guideau</t>
  </si>
  <si>
    <t>total poids</t>
  </si>
  <si>
    <t>total effectif</t>
  </si>
  <si>
    <t>coef 19</t>
  </si>
  <si>
    <t>coef 18</t>
  </si>
  <si>
    <t>MORTES</t>
  </si>
  <si>
    <t>VIVANTES</t>
  </si>
  <si>
    <t>total EFF'</t>
  </si>
  <si>
    <t>total PDS'</t>
  </si>
  <si>
    <t>2019-2020</t>
  </si>
  <si>
    <t>2020-2021</t>
  </si>
  <si>
    <t>2021_2022</t>
  </si>
  <si>
    <t>Arrivées
tardives  (hyp bassse)</t>
  </si>
  <si>
    <t>Arrivées
tardives  (hyp haute)</t>
  </si>
  <si>
    <t>Taux
d'exploitation (hyp basse)</t>
  </si>
  <si>
    <t>Taux
d'exploitation (hyp haute)</t>
  </si>
  <si>
    <t>Repeuplement en civelles en Bretagne</t>
  </si>
  <si>
    <t>Poids déversé</t>
  </si>
  <si>
    <t>Eff de civelles</t>
  </si>
  <si>
    <t>Nb de civelles/1 kg</t>
  </si>
  <si>
    <t>Bassin</t>
  </si>
  <si>
    <t>Lieu de déversement</t>
  </si>
  <si>
    <t>Vilaine</t>
  </si>
  <si>
    <t>Etiers de Vilaine entre Folleux et Rieux</t>
  </si>
  <si>
    <t>Boires de Vilaine entre Arzal et Rieux</t>
  </si>
  <si>
    <t>Entre Arzal et Rieux</t>
  </si>
  <si>
    <t>Vilaine-Oust</t>
  </si>
  <si>
    <t>Entre la Potinais et l'Ecluse de Limur / Entre la Potinais et St Martin sur Oust avec l'Aff jusqu'à la Gacilly</t>
  </si>
  <si>
    <t>Entre l'écluse de Guipry et l'écluse de Molière</t>
  </si>
  <si>
    <t>Entre l'écluse de la Molière et le Moulin de Champcors</t>
  </si>
  <si>
    <t>Entre le la confluence de l'Oust à la Vilaine et l'écluse de Malon. Sur l'Isac, entre le secteur de la confluence du bras de l'Isac à la Vilaine et l'écluse de Malneuf à Guenrouet</t>
  </si>
  <si>
    <t>Aulne</t>
  </si>
  <si>
    <t>Entre l'écluse de Trésiguidy et l'écluse de Stéreon</t>
  </si>
  <si>
    <t>Entre l'écluse de Kersalig et l'écluse de Pénity</t>
  </si>
  <si>
    <t>Entre l'écluse de Cleden-Poher et l'écluse de Paule</t>
  </si>
  <si>
    <t>MOY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</si>
</sst>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0.0"/>
    <numFmt numFmtId="166" formatCode="0.000000"/>
    <numFmt numFmtId="167" formatCode="0.00000"/>
    <numFmt numFmtId="168" formatCode="0.0%"/>
    <numFmt numFmtId="169" formatCode="#,##0.00_);[Red]\(#,##0.00\)"/>
    <numFmt numFmtId="170" formatCode="[$€]#,##0.00_);[Red]\([$€]#,##0.00\)"/>
    <numFmt numFmtId="171" formatCode="#,##0.0"/>
  </numFmts>
  <fonts count="77" x14ac:knownFonts="1">
    <font>
      <sz val="10"/>
      <name val="Arial"/>
    </font>
    <font>
      <sz val="11"/>
      <color theme="1"/>
      <name val="Calibri"/>
      <family val="2"/>
      <scheme val="minor"/>
    </font>
    <font>
      <sz val="11"/>
      <name val="Calibri"/>
      <family val="2"/>
    </font>
    <font>
      <sz val="11"/>
      <color theme="1"/>
      <name val="Calibri"/>
      <family val="2"/>
      <scheme val="minor"/>
    </font>
    <font>
      <sz val="10"/>
      <name val="Arial"/>
      <family val="2"/>
    </font>
    <font>
      <sz val="11"/>
      <name val="Arial"/>
      <family val="2"/>
    </font>
    <font>
      <sz val="10"/>
      <name val="Arial"/>
      <family val="2"/>
    </font>
    <font>
      <sz val="10"/>
      <color indexed="10"/>
      <name val="Arial"/>
      <family val="2"/>
    </font>
    <font>
      <sz val="10"/>
      <color indexed="8"/>
      <name val="Arial"/>
      <family val="2"/>
    </font>
    <font>
      <b/>
      <sz val="10"/>
      <name val="Arial"/>
      <family val="2"/>
    </font>
    <font>
      <sz val="8"/>
      <color indexed="81"/>
      <name val="Tahoma"/>
      <family val="2"/>
    </font>
    <font>
      <b/>
      <sz val="8"/>
      <color indexed="81"/>
      <name val="Tahoma"/>
      <family val="2"/>
    </font>
    <font>
      <sz val="10"/>
      <name val="MS Sans Serif"/>
      <family val="2"/>
    </font>
    <font>
      <sz val="10"/>
      <name val="Book Antiqua"/>
      <family val="1"/>
    </font>
    <font>
      <i/>
      <sz val="10"/>
      <color indexed="8"/>
      <name val="Arial"/>
      <family val="2"/>
    </font>
    <font>
      <b/>
      <sz val="9"/>
      <name val="Arial"/>
      <family val="2"/>
    </font>
    <font>
      <sz val="8"/>
      <name val="Arial"/>
      <family val="2"/>
    </font>
    <font>
      <sz val="10"/>
      <color indexed="8"/>
      <name val="Arial"/>
      <family val="2"/>
    </font>
    <font>
      <sz val="10"/>
      <color indexed="81"/>
      <name val="Tahoma"/>
      <family val="2"/>
    </font>
    <font>
      <b/>
      <sz val="10"/>
      <color indexed="81"/>
      <name val="Tahoma"/>
      <family val="2"/>
    </font>
    <font>
      <sz val="11"/>
      <name val="Calibri"/>
      <family val="2"/>
    </font>
    <font>
      <i/>
      <sz val="11"/>
      <name val="Calibri"/>
      <family val="2"/>
    </font>
    <font>
      <b/>
      <sz val="11"/>
      <name val="Calibri"/>
      <family val="2"/>
    </font>
    <font>
      <sz val="9"/>
      <color indexed="81"/>
      <name val="Tahoma"/>
      <family val="2"/>
    </font>
    <font>
      <sz val="10"/>
      <color indexed="81"/>
      <name val="Arial"/>
      <family val="2"/>
    </font>
    <font>
      <b/>
      <sz val="9"/>
      <color indexed="81"/>
      <name val="Tahoma"/>
      <family val="2"/>
    </font>
    <font>
      <b/>
      <sz val="11"/>
      <name val="Arial"/>
      <family val="2"/>
    </font>
    <font>
      <b/>
      <sz val="12"/>
      <name val="Arial"/>
      <family val="2"/>
    </font>
    <font>
      <i/>
      <sz val="10"/>
      <name val="Arial"/>
      <family val="2"/>
    </font>
    <font>
      <sz val="10"/>
      <name val="Arial"/>
      <family val="2"/>
    </font>
    <font>
      <sz val="10"/>
      <name val="Arial"/>
      <family val="2"/>
    </font>
    <font>
      <sz val="11"/>
      <name val="Calibri"/>
      <family val="2"/>
    </font>
    <font>
      <i/>
      <sz val="11"/>
      <name val="Calibri"/>
      <family val="2"/>
    </font>
    <font>
      <sz val="9"/>
      <name val="Arial"/>
      <family val="2"/>
    </font>
    <font>
      <b/>
      <sz val="11"/>
      <name val="Calibri"/>
      <family val="2"/>
    </font>
    <font>
      <b/>
      <sz val="10"/>
      <name val="Arial"/>
      <family val="2"/>
    </font>
    <font>
      <sz val="11"/>
      <color theme="1"/>
      <name val="Calibri"/>
      <family val="2"/>
      <scheme val="minor"/>
    </font>
    <font>
      <sz val="11"/>
      <color theme="0"/>
      <name val="Calibri"/>
      <family val="2"/>
      <scheme val="minor"/>
    </font>
    <font>
      <sz val="11"/>
      <color rgb="FFFF0000"/>
      <name val="Calibri"/>
      <family val="2"/>
      <scheme val="minor"/>
    </font>
    <font>
      <b/>
      <sz val="11"/>
      <color rgb="FFFA7D00"/>
      <name val="Calibri"/>
      <family val="2"/>
      <scheme val="minor"/>
    </font>
    <font>
      <sz val="11"/>
      <color rgb="FFFA7D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sz val="11"/>
      <color rgb="FF006100"/>
      <name val="Calibri"/>
      <family val="2"/>
      <scheme val="minor"/>
    </font>
    <font>
      <b/>
      <sz val="11"/>
      <color rgb="FF3F3F3F"/>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1"/>
      <color theme="0"/>
      <name val="Calibri"/>
      <family val="2"/>
      <scheme val="minor"/>
    </font>
    <font>
      <sz val="10"/>
      <color rgb="FFFF0000"/>
      <name val="Book Antiqua"/>
      <family val="1"/>
    </font>
    <font>
      <b/>
      <i/>
      <sz val="8"/>
      <color rgb="FF000000"/>
      <name val="Palatino Linotype"/>
      <family val="1"/>
    </font>
    <font>
      <sz val="8"/>
      <color rgb="FF000000"/>
      <name val="Palatino Linotype"/>
      <family val="1"/>
    </font>
    <font>
      <sz val="10"/>
      <color rgb="FFFF0000"/>
      <name val="Arial"/>
      <family val="2"/>
    </font>
    <font>
      <sz val="11"/>
      <color rgb="FFFF0000"/>
      <name val="Calibri"/>
      <family val="2"/>
    </font>
    <font>
      <b/>
      <sz val="11"/>
      <color rgb="FFFF0000"/>
      <name val="Arial"/>
      <family val="2"/>
    </font>
    <font>
      <sz val="10"/>
      <color rgb="FF00B050"/>
      <name val="Arial"/>
      <family val="2"/>
    </font>
    <font>
      <sz val="10"/>
      <color theme="1"/>
      <name val="Arial"/>
      <family val="2"/>
    </font>
    <font>
      <sz val="11"/>
      <color theme="1"/>
      <name val="Calibri"/>
      <family val="2"/>
    </font>
    <font>
      <b/>
      <sz val="10"/>
      <color rgb="FFFF0000"/>
      <name val="Arial"/>
      <family val="2"/>
    </font>
    <font>
      <b/>
      <sz val="10"/>
      <color rgb="FF00B050"/>
      <name val="Arial"/>
      <family val="2"/>
    </font>
    <font>
      <sz val="10"/>
      <name val="Calibri"/>
      <family val="2"/>
    </font>
    <font>
      <sz val="11"/>
      <name val="Calibri"/>
      <family val="2"/>
      <scheme val="minor"/>
    </font>
    <font>
      <sz val="11"/>
      <color rgb="FF00B050"/>
      <name val="Arial"/>
      <family val="2"/>
    </font>
    <font>
      <b/>
      <sz val="10"/>
      <color indexed="81"/>
      <name val="Calibri"/>
      <family val="2"/>
      <scheme val="minor"/>
    </font>
    <font>
      <sz val="10"/>
      <color indexed="81"/>
      <name val="Calibri"/>
      <family val="2"/>
      <scheme val="minor"/>
    </font>
    <font>
      <i/>
      <sz val="10"/>
      <color rgb="FFFF0000"/>
      <name val="Arial"/>
      <family val="2"/>
    </font>
    <font>
      <sz val="8"/>
      <name val="Arial"/>
      <family val="2"/>
    </font>
    <font>
      <sz val="9"/>
      <color indexed="81"/>
      <name val="Tahoma"/>
      <charset val="1"/>
    </font>
    <font>
      <b/>
      <u/>
      <sz val="11"/>
      <color theme="1"/>
      <name val="Calibri"/>
      <family val="2"/>
      <scheme val="minor"/>
    </font>
    <font>
      <sz val="11"/>
      <color theme="0" tint="-0.249977111117893"/>
      <name val="Calibri"/>
      <family val="2"/>
      <scheme val="minor"/>
    </font>
    <font>
      <b/>
      <sz val="11"/>
      <color theme="0" tint="-0.249977111117893"/>
      <name val="Calibri"/>
      <family val="2"/>
      <scheme val="minor"/>
    </font>
    <font>
      <i/>
      <sz val="11"/>
      <color theme="1"/>
      <name val="Calibri"/>
      <family val="2"/>
      <scheme val="minor"/>
    </font>
    <font>
      <b/>
      <sz val="9"/>
      <color indexed="81"/>
      <name val="Tahoma"/>
      <charset val="1"/>
    </font>
  </fonts>
  <fills count="50">
    <fill>
      <patternFill patternType="none"/>
    </fill>
    <fill>
      <patternFill patternType="gray125"/>
    </fill>
    <fill>
      <patternFill patternType="solid">
        <fgColor indexed="22"/>
        <bgColor indexed="64"/>
      </patternFill>
    </fill>
    <fill>
      <patternFill patternType="solid">
        <fgColor indexed="35"/>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FFCC"/>
      </patternFill>
    </fill>
    <fill>
      <patternFill patternType="solid">
        <fgColor rgb="FFFFCC99"/>
      </patternFill>
    </fill>
    <fill>
      <patternFill patternType="solid">
        <fgColor rgb="FFFFC7CE"/>
      </patternFill>
    </fill>
    <fill>
      <patternFill patternType="solid">
        <fgColor rgb="FFFFEB9C"/>
      </patternFill>
    </fill>
    <fill>
      <patternFill patternType="solid">
        <fgColor rgb="FFC6EFCE"/>
      </patternFill>
    </fill>
    <fill>
      <patternFill patternType="solid">
        <fgColor rgb="FFA5A5A5"/>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bgColor indexed="64"/>
      </patternFill>
    </fill>
    <fill>
      <patternFill patternType="solid">
        <fgColor theme="4" tint="0.39997558519241921"/>
        <bgColor indexed="64"/>
      </patternFill>
    </fill>
    <fill>
      <patternFill patternType="solid">
        <fgColor rgb="FF00B0F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39997558519241921"/>
        <bgColor indexed="64"/>
      </patternFill>
    </fill>
  </fills>
  <borders count="22">
    <border>
      <left/>
      <right/>
      <top/>
      <bottom/>
      <diagonal/>
    </border>
    <border>
      <left/>
      <right style="medium">
        <color indexed="64"/>
      </right>
      <top/>
      <bottom style="medium">
        <color indexed="64"/>
      </bottom>
      <diagonal/>
    </border>
    <border>
      <left/>
      <right/>
      <top/>
      <bottom style="medium">
        <color indexed="8"/>
      </bottom>
      <diagonal/>
    </border>
    <border>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style="medium">
        <color rgb="FF000000"/>
      </right>
      <top style="thick">
        <color rgb="FF000000"/>
      </top>
      <bottom style="medium">
        <color rgb="FF000000"/>
      </bottom>
      <diagonal/>
    </border>
    <border>
      <left/>
      <right style="medium">
        <color rgb="FF000000"/>
      </right>
      <top/>
      <bottom/>
      <diagonal/>
    </border>
    <border>
      <left/>
      <right style="medium">
        <color rgb="FF000000"/>
      </right>
      <top/>
      <bottom style="thick">
        <color rgb="FF000000"/>
      </bottom>
      <diagonal/>
    </border>
    <border>
      <left style="thin">
        <color indexed="64"/>
      </left>
      <right style="thin">
        <color indexed="64"/>
      </right>
      <top style="thin">
        <color indexed="64"/>
      </top>
      <bottom style="thin">
        <color indexed="64"/>
      </bottom>
      <diagonal/>
    </border>
  </borders>
  <cellStyleXfs count="52">
    <xf numFmtId="0" fontId="0" fillId="0" borderId="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8" fillId="0" borderId="0" applyNumberFormat="0" applyFill="0" applyBorder="0" applyAlignment="0" applyProtection="0"/>
    <xf numFmtId="0" fontId="39" fillId="29" borderId="9" applyNumberFormat="0" applyAlignment="0" applyProtection="0"/>
    <xf numFmtId="0" fontId="40" fillId="0" borderId="10" applyNumberFormat="0" applyFill="0" applyAlignment="0" applyProtection="0"/>
    <xf numFmtId="0" fontId="36" fillId="30" borderId="11" applyNumberFormat="0" applyFont="0" applyAlignment="0" applyProtection="0"/>
    <xf numFmtId="0" fontId="41" fillId="31" borderId="9" applyNumberFormat="0" applyAlignment="0" applyProtection="0"/>
    <xf numFmtId="170" fontId="12" fillId="0" borderId="0" applyFont="0" applyFill="0" applyBorder="0" applyAlignment="0" applyProtection="0"/>
    <xf numFmtId="0" fontId="42" fillId="32" borderId="0" applyNumberFormat="0" applyBorder="0" applyAlignment="0" applyProtection="0"/>
    <xf numFmtId="169" fontId="12" fillId="0" borderId="0" applyFont="0" applyFill="0" applyBorder="0" applyAlignment="0" applyProtection="0"/>
    <xf numFmtId="0" fontId="43" fillId="33" borderId="0" applyNumberFormat="0" applyBorder="0" applyAlignment="0" applyProtection="0"/>
    <xf numFmtId="0" fontId="4" fillId="0" borderId="0"/>
    <xf numFmtId="0" fontId="36" fillId="0" borderId="0"/>
    <xf numFmtId="0" fontId="5" fillId="0" borderId="0"/>
    <xf numFmtId="0" fontId="12"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34" borderId="0" applyNumberFormat="0" applyBorder="0" applyAlignment="0" applyProtection="0"/>
    <xf numFmtId="0" fontId="45" fillId="29" borderId="12"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13" applyNumberFormat="0" applyFill="0" applyAlignment="0" applyProtection="0"/>
    <xf numFmtId="0" fontId="49" fillId="0" borderId="14" applyNumberFormat="0" applyFill="0" applyAlignment="0" applyProtection="0"/>
    <xf numFmtId="0" fontId="50" fillId="0" borderId="15" applyNumberFormat="0" applyFill="0" applyAlignment="0" applyProtection="0"/>
    <xf numFmtId="0" fontId="50" fillId="0" borderId="0" applyNumberFormat="0" applyFill="0" applyBorder="0" applyAlignment="0" applyProtection="0"/>
    <xf numFmtId="0" fontId="51" fillId="0" borderId="16" applyNumberFormat="0" applyFill="0" applyAlignment="0" applyProtection="0"/>
    <xf numFmtId="0" fontId="52" fillId="35" borderId="17" applyNumberFormat="0" applyAlignment="0" applyProtection="0"/>
    <xf numFmtId="0" fontId="1" fillId="0" borderId="0"/>
  </cellStyleXfs>
  <cellXfs count="254">
    <xf numFmtId="0" fontId="0" fillId="0" borderId="0" xfId="0"/>
    <xf numFmtId="165" fontId="0" fillId="0" borderId="0" xfId="0" applyNumberFormat="1"/>
    <xf numFmtId="0" fontId="0" fillId="2" borderId="0" xfId="0" applyFill="1" applyAlignment="1">
      <alignment horizontal="center"/>
    </xf>
    <xf numFmtId="0" fontId="0" fillId="0" borderId="0" xfId="0" applyAlignment="1">
      <alignment horizontal="center"/>
    </xf>
    <xf numFmtId="0" fontId="0" fillId="0" borderId="0" xfId="0" quotePrefix="1" applyAlignment="1">
      <alignment horizontal="center"/>
    </xf>
    <xf numFmtId="0" fontId="7" fillId="0" borderId="0" xfId="0" applyFont="1" applyAlignment="1">
      <alignment horizontal="center"/>
    </xf>
    <xf numFmtId="0" fontId="0" fillId="0" borderId="0" xfId="0" quotePrefix="1" applyAlignment="1">
      <alignment horizontal="left"/>
    </xf>
    <xf numFmtId="165" fontId="0" fillId="2" borderId="0" xfId="0" applyNumberFormat="1" applyFill="1" applyAlignment="1">
      <alignment horizontal="center"/>
    </xf>
    <xf numFmtId="165" fontId="0" fillId="0" borderId="0" xfId="0" applyNumberFormat="1" applyAlignment="1">
      <alignment horizontal="center"/>
    </xf>
    <xf numFmtId="1" fontId="9" fillId="0" borderId="0" xfId="38" applyNumberFormat="1" applyFont="1"/>
    <xf numFmtId="1" fontId="6" fillId="0" borderId="0" xfId="38" applyNumberFormat="1" applyFont="1"/>
    <xf numFmtId="165" fontId="6" fillId="0" borderId="0" xfId="36" applyNumberFormat="1" applyFont="1"/>
    <xf numFmtId="165" fontId="9" fillId="0" borderId="0" xfId="36" applyNumberFormat="1" applyFont="1"/>
    <xf numFmtId="165" fontId="6" fillId="0" borderId="0" xfId="38" applyNumberFormat="1" applyFont="1"/>
    <xf numFmtId="165" fontId="9" fillId="0" borderId="0" xfId="38" applyNumberFormat="1" applyFont="1"/>
    <xf numFmtId="165" fontId="7" fillId="0" borderId="0" xfId="38" applyNumberFormat="1" applyFont="1"/>
    <xf numFmtId="165" fontId="7" fillId="0" borderId="0" xfId="36" applyNumberFormat="1" applyFont="1"/>
    <xf numFmtId="165" fontId="8" fillId="0" borderId="0" xfId="38" applyNumberFormat="1" applyFont="1"/>
    <xf numFmtId="165" fontId="6" fillId="3" borderId="0" xfId="38" applyNumberFormat="1" applyFont="1" applyFill="1"/>
    <xf numFmtId="1" fontId="9" fillId="0" borderId="0" xfId="36" applyNumberFormat="1" applyFont="1"/>
    <xf numFmtId="2" fontId="6" fillId="0" borderId="0" xfId="38" applyNumberFormat="1" applyFont="1"/>
    <xf numFmtId="1" fontId="6" fillId="0" borderId="0" xfId="36" applyNumberFormat="1" applyFont="1"/>
    <xf numFmtId="9" fontId="6" fillId="0" borderId="0" xfId="39" applyFont="1"/>
    <xf numFmtId="168" fontId="6" fillId="0" borderId="0" xfId="39" applyNumberFormat="1" applyFont="1"/>
    <xf numFmtId="164" fontId="6" fillId="0" borderId="0" xfId="39" applyNumberFormat="1" applyFont="1"/>
    <xf numFmtId="0" fontId="15" fillId="0" borderId="0" xfId="0" applyFont="1" applyAlignment="1">
      <alignment horizontal="center"/>
    </xf>
    <xf numFmtId="2" fontId="0" fillId="0" borderId="0" xfId="0" applyNumberFormat="1" applyAlignment="1">
      <alignment horizontal="center"/>
    </xf>
    <xf numFmtId="1" fontId="0" fillId="0" borderId="0" xfId="0" applyNumberFormat="1"/>
    <xf numFmtId="10" fontId="6" fillId="0" borderId="0" xfId="39" applyNumberFormat="1" applyFont="1"/>
    <xf numFmtId="9" fontId="0" fillId="0" borderId="0" xfId="39" applyFont="1"/>
    <xf numFmtId="2" fontId="0" fillId="0" borderId="0" xfId="0" applyNumberFormat="1"/>
    <xf numFmtId="0" fontId="13" fillId="0" borderId="1" xfId="0" applyFont="1" applyBorder="1" applyAlignment="1">
      <alignment horizontal="center"/>
    </xf>
    <xf numFmtId="0" fontId="13" fillId="0" borderId="2" xfId="0" applyFont="1" applyBorder="1" applyAlignment="1">
      <alignment horizontal="justify" wrapText="1"/>
    </xf>
    <xf numFmtId="0" fontId="13" fillId="0" borderId="3" xfId="0" applyFont="1" applyBorder="1" applyAlignment="1">
      <alignment horizontal="center"/>
    </xf>
    <xf numFmtId="0" fontId="6" fillId="0" borderId="0" xfId="0" applyFont="1" applyAlignment="1">
      <alignment horizontal="justify"/>
    </xf>
    <xf numFmtId="0" fontId="13" fillId="0" borderId="0" xfId="0" applyFont="1" applyAlignment="1">
      <alignment horizontal="right"/>
    </xf>
    <xf numFmtId="2" fontId="13" fillId="0" borderId="0" xfId="0" applyNumberFormat="1" applyFont="1" applyAlignment="1">
      <alignment horizontal="right"/>
    </xf>
    <xf numFmtId="0" fontId="0" fillId="0" borderId="0" xfId="0" applyAlignment="1">
      <alignment horizontal="center" vertical="center" wrapText="1"/>
    </xf>
    <xf numFmtId="1" fontId="6" fillId="0" borderId="0" xfId="0" applyNumberFormat="1" applyFont="1" applyAlignment="1">
      <alignment horizontal="center"/>
    </xf>
    <xf numFmtId="165" fontId="6" fillId="0" borderId="0" xfId="0" applyNumberFormat="1" applyFont="1" applyAlignment="1">
      <alignment horizontal="center"/>
    </xf>
    <xf numFmtId="2" fontId="6" fillId="0" borderId="0" xfId="0" applyNumberFormat="1" applyFont="1" applyAlignment="1">
      <alignment horizontal="center"/>
    </xf>
    <xf numFmtId="3" fontId="14" fillId="0" borderId="0" xfId="32" applyNumberFormat="1" applyFont="1" applyBorder="1" applyAlignment="1">
      <alignment horizontal="center" vertical="top" wrapText="1"/>
    </xf>
    <xf numFmtId="0" fontId="8" fillId="0" borderId="0" xfId="37" applyFont="1" applyAlignment="1">
      <alignment horizontal="center" vertical="top" wrapText="1"/>
    </xf>
    <xf numFmtId="3" fontId="8" fillId="0" borderId="0" xfId="32" applyNumberFormat="1" applyFont="1" applyBorder="1" applyAlignment="1">
      <alignment horizontal="center" vertical="top" wrapText="1"/>
    </xf>
    <xf numFmtId="3" fontId="7" fillId="0" borderId="0" xfId="32" applyNumberFormat="1" applyFont="1" applyFill="1" applyBorder="1" applyAlignment="1">
      <alignment horizontal="center" vertical="top" wrapText="1"/>
    </xf>
    <xf numFmtId="3" fontId="8" fillId="0" borderId="0" xfId="32" applyNumberFormat="1" applyFont="1" applyFill="1" applyBorder="1" applyAlignment="1">
      <alignment horizontal="center" vertical="top" wrapText="1"/>
    </xf>
    <xf numFmtId="171" fontId="0" fillId="0" borderId="0" xfId="0" applyNumberFormat="1"/>
    <xf numFmtId="16" fontId="17" fillId="0" borderId="4" xfId="0" applyNumberFormat="1" applyFont="1" applyBorder="1" applyAlignment="1">
      <alignment horizontal="center" wrapText="1"/>
    </xf>
    <xf numFmtId="16" fontId="17" fillId="0" borderId="0" xfId="0" applyNumberFormat="1" applyFont="1" applyAlignment="1">
      <alignment horizontal="center" wrapText="1"/>
    </xf>
    <xf numFmtId="0" fontId="6" fillId="0" borderId="0" xfId="0" applyFont="1" applyAlignment="1">
      <alignment horizontal="center" vertical="center" wrapText="1"/>
    </xf>
    <xf numFmtId="2" fontId="53" fillId="0" borderId="0" xfId="0" applyNumberFormat="1" applyFont="1" applyAlignment="1">
      <alignment horizontal="right"/>
    </xf>
    <xf numFmtId="0" fontId="0" fillId="0" borderId="0" xfId="0" applyAlignment="1">
      <alignment horizontal="center" vertical="center"/>
    </xf>
    <xf numFmtId="0" fontId="6" fillId="0" borderId="0" xfId="0" applyFont="1" applyAlignment="1">
      <alignment horizontal="center" vertical="center"/>
    </xf>
    <xf numFmtId="0" fontId="20" fillId="0" borderId="0" xfId="0" applyFont="1" applyAlignment="1">
      <alignment horizontal="center" vertical="center"/>
    </xf>
    <xf numFmtId="1" fontId="20" fillId="0" borderId="0" xfId="0" applyNumberFormat="1" applyFont="1" applyAlignment="1">
      <alignment horizontal="center" vertical="center"/>
    </xf>
    <xf numFmtId="0" fontId="22" fillId="0" borderId="0" xfId="0" applyFont="1" applyAlignment="1">
      <alignment horizontal="center" vertical="center"/>
    </xf>
    <xf numFmtId="165" fontId="20" fillId="0" borderId="0" xfId="0" applyNumberFormat="1" applyFont="1" applyAlignment="1">
      <alignment horizontal="center" vertical="center"/>
    </xf>
    <xf numFmtId="0" fontId="20" fillId="36" borderId="0" xfId="0" applyFont="1" applyFill="1" applyAlignment="1">
      <alignment horizontal="center" vertical="center"/>
    </xf>
    <xf numFmtId="0" fontId="21" fillId="36" borderId="0" xfId="0" applyFont="1" applyFill="1" applyAlignment="1">
      <alignment horizontal="center" vertical="center"/>
    </xf>
    <xf numFmtId="0" fontId="13" fillId="0" borderId="0" xfId="0" applyFont="1" applyAlignment="1">
      <alignment horizontal="justify" wrapText="1"/>
    </xf>
    <xf numFmtId="164" fontId="0" fillId="0" borderId="0" xfId="0" applyNumberFormat="1" applyAlignment="1">
      <alignment horizontal="center"/>
    </xf>
    <xf numFmtId="0" fontId="4" fillId="0" borderId="0" xfId="0" applyFont="1" applyAlignment="1">
      <alignment horizontal="center" vertical="center" wrapText="1"/>
    </xf>
    <xf numFmtId="0" fontId="4" fillId="0" borderId="0" xfId="0" applyFont="1"/>
    <xf numFmtId="0" fontId="54" fillId="0" borderId="18" xfId="0" applyFont="1" applyBorder="1" applyAlignment="1">
      <alignment horizontal="center" vertical="center" wrapText="1"/>
    </xf>
    <xf numFmtId="0" fontId="55" fillId="0" borderId="19" xfId="0" applyFont="1" applyBorder="1" applyAlignment="1">
      <alignment horizontal="center" vertical="center" wrapText="1"/>
    </xf>
    <xf numFmtId="0" fontId="55" fillId="0" borderId="20" xfId="0" applyFont="1" applyBorder="1" applyAlignment="1">
      <alignment horizontal="center" vertical="center" wrapText="1"/>
    </xf>
    <xf numFmtId="0" fontId="4" fillId="0" borderId="0" xfId="0" applyFont="1" applyAlignment="1">
      <alignment horizontal="center" vertical="center"/>
    </xf>
    <xf numFmtId="0" fontId="9" fillId="0" borderId="0" xfId="0" applyFont="1" applyAlignment="1">
      <alignment horizontal="center" vertical="center"/>
    </xf>
    <xf numFmtId="171" fontId="14" fillId="0" borderId="0" xfId="32" applyNumberFormat="1" applyFont="1" applyBorder="1" applyAlignment="1">
      <alignment horizontal="center" vertical="top" wrapText="1"/>
    </xf>
    <xf numFmtId="165" fontId="4" fillId="0" borderId="0" xfId="38" applyNumberFormat="1"/>
    <xf numFmtId="165" fontId="4" fillId="0" borderId="0" xfId="36" applyNumberFormat="1" applyFont="1"/>
    <xf numFmtId="0" fontId="56" fillId="0" borderId="0" xfId="0" applyFont="1" applyAlignment="1">
      <alignment horizontal="center" vertical="center"/>
    </xf>
    <xf numFmtId="0" fontId="56" fillId="0" borderId="0" xfId="0" applyFont="1"/>
    <xf numFmtId="14" fontId="0" fillId="0" borderId="0" xfId="0" applyNumberFormat="1" applyAlignment="1">
      <alignment horizontal="center" vertical="center"/>
    </xf>
    <xf numFmtId="0" fontId="9" fillId="0" borderId="0" xfId="0" applyFont="1" applyAlignment="1">
      <alignment horizontal="center"/>
    </xf>
    <xf numFmtId="0" fontId="4" fillId="0" borderId="0" xfId="0" applyFont="1" applyAlignment="1">
      <alignment horizontal="center"/>
    </xf>
    <xf numFmtId="4" fontId="14" fillId="0" borderId="0" xfId="32" applyNumberFormat="1" applyFont="1" applyBorder="1" applyAlignment="1">
      <alignment horizontal="center" vertical="top" wrapText="1"/>
    </xf>
    <xf numFmtId="4" fontId="8" fillId="0" borderId="0" xfId="37" applyNumberFormat="1" applyFont="1" applyAlignment="1">
      <alignment horizontal="center" vertical="top" wrapText="1"/>
    </xf>
    <xf numFmtId="0" fontId="5" fillId="0" borderId="0" xfId="0" applyFont="1"/>
    <xf numFmtId="0" fontId="26" fillId="0" borderId="0" xfId="0" applyFont="1"/>
    <xf numFmtId="0" fontId="5" fillId="0" borderId="0" xfId="0" applyFont="1" applyAlignment="1">
      <alignment horizontal="center"/>
    </xf>
    <xf numFmtId="0" fontId="9" fillId="0" borderId="0" xfId="0" applyFont="1" applyAlignment="1">
      <alignment horizontal="center" vertical="center" wrapText="1"/>
    </xf>
    <xf numFmtId="0" fontId="20" fillId="38" borderId="0" xfId="0" applyFont="1" applyFill="1" applyAlignment="1">
      <alignment horizontal="center" vertical="center"/>
    </xf>
    <xf numFmtId="14" fontId="0" fillId="0" borderId="0" xfId="0" applyNumberFormat="1"/>
    <xf numFmtId="0" fontId="9" fillId="0" borderId="0" xfId="0" applyFont="1"/>
    <xf numFmtId="14" fontId="9" fillId="0" borderId="0" xfId="0" applyNumberFormat="1" applyFont="1" applyAlignment="1">
      <alignment horizontal="center"/>
    </xf>
    <xf numFmtId="14" fontId="0" fillId="0" borderId="0" xfId="0" applyNumberFormat="1" applyAlignment="1">
      <alignment horizontal="center"/>
    </xf>
    <xf numFmtId="1" fontId="0" fillId="0" borderId="0" xfId="0" applyNumberFormat="1" applyAlignment="1">
      <alignment horizontal="center"/>
    </xf>
    <xf numFmtId="1" fontId="9" fillId="0" borderId="0" xfId="0" applyNumberFormat="1" applyFont="1" applyAlignment="1">
      <alignment horizontal="center"/>
    </xf>
    <xf numFmtId="0" fontId="27" fillId="0" borderId="0" xfId="0" applyFont="1"/>
    <xf numFmtId="1" fontId="20" fillId="36" borderId="0" xfId="0" applyNumberFormat="1" applyFont="1" applyFill="1" applyAlignment="1">
      <alignment horizontal="center" vertical="center"/>
    </xf>
    <xf numFmtId="0" fontId="58" fillId="0" borderId="0" xfId="0" applyFont="1"/>
    <xf numFmtId="14" fontId="4" fillId="0" borderId="0" xfId="0" applyNumberFormat="1" applyFont="1"/>
    <xf numFmtId="1" fontId="4" fillId="0" borderId="0" xfId="0" applyNumberFormat="1" applyFont="1" applyAlignment="1">
      <alignment horizontal="center"/>
    </xf>
    <xf numFmtId="0" fontId="28" fillId="0" borderId="0" xfId="0" applyFont="1" applyAlignment="1">
      <alignment horizontal="center"/>
    </xf>
    <xf numFmtId="1" fontId="6" fillId="0" borderId="0" xfId="0" applyNumberFormat="1" applyFont="1" applyAlignment="1">
      <alignment horizontal="center" vertical="center"/>
    </xf>
    <xf numFmtId="166" fontId="20" fillId="0" borderId="0" xfId="0" applyNumberFormat="1" applyFont="1" applyAlignment="1">
      <alignment horizontal="center" vertical="center"/>
    </xf>
    <xf numFmtId="166" fontId="0" fillId="0" borderId="0" xfId="0" applyNumberFormat="1" applyAlignment="1">
      <alignment horizontal="center"/>
    </xf>
    <xf numFmtId="165" fontId="0" fillId="0" borderId="0" xfId="0" applyNumberFormat="1" applyAlignment="1">
      <alignment horizontal="center" vertical="center"/>
    </xf>
    <xf numFmtId="166" fontId="0" fillId="0" borderId="0" xfId="0" applyNumberFormat="1" applyAlignment="1">
      <alignment horizontal="center" vertical="center"/>
    </xf>
    <xf numFmtId="166" fontId="9" fillId="0" borderId="0" xfId="0" applyNumberFormat="1" applyFont="1" applyAlignment="1">
      <alignment horizontal="center"/>
    </xf>
    <xf numFmtId="165" fontId="9" fillId="0" borderId="0" xfId="0" applyNumberFormat="1" applyFont="1"/>
    <xf numFmtId="0" fontId="0" fillId="0" borderId="0" xfId="0" applyAlignment="1">
      <alignment horizontal="right"/>
    </xf>
    <xf numFmtId="0" fontId="9" fillId="0" borderId="0" xfId="0" applyFont="1" applyAlignment="1">
      <alignment horizontal="right"/>
    </xf>
    <xf numFmtId="4" fontId="4" fillId="0" borderId="0" xfId="0" applyNumberFormat="1" applyFont="1" applyAlignment="1">
      <alignment horizontal="right"/>
    </xf>
    <xf numFmtId="0" fontId="59" fillId="0" borderId="0" xfId="0" applyFont="1"/>
    <xf numFmtId="0" fontId="29" fillId="0" borderId="0" xfId="0" applyFont="1" applyAlignment="1">
      <alignment horizontal="center" vertical="center"/>
    </xf>
    <xf numFmtId="0" fontId="29" fillId="40" borderId="0" xfId="0" applyFont="1" applyFill="1" applyAlignment="1">
      <alignment horizontal="center" vertical="center"/>
    </xf>
    <xf numFmtId="0" fontId="29" fillId="41" borderId="0" xfId="0" applyFont="1" applyFill="1" applyAlignment="1">
      <alignment horizontal="center" vertical="center"/>
    </xf>
    <xf numFmtId="0" fontId="29" fillId="43" borderId="0" xfId="0" applyFont="1" applyFill="1" applyAlignment="1">
      <alignment horizontal="center" vertical="center"/>
    </xf>
    <xf numFmtId="0" fontId="29" fillId="44" borderId="0" xfId="0" applyFont="1" applyFill="1" applyAlignment="1">
      <alignment horizontal="center" vertical="center"/>
    </xf>
    <xf numFmtId="0" fontId="29" fillId="0" borderId="0" xfId="0" applyFont="1" applyAlignment="1">
      <alignment vertical="center"/>
    </xf>
    <xf numFmtId="0" fontId="31" fillId="0" borderId="0" xfId="0" applyFont="1" applyAlignment="1">
      <alignment horizontal="center" vertical="center"/>
    </xf>
    <xf numFmtId="0" fontId="30" fillId="0" borderId="0" xfId="0" applyFont="1" applyAlignment="1">
      <alignment horizontal="center" vertical="center"/>
    </xf>
    <xf numFmtId="0" fontId="30" fillId="0" borderId="0" xfId="0" applyFont="1" applyAlignment="1">
      <alignment horizontal="center" vertical="center" wrapText="1"/>
    </xf>
    <xf numFmtId="0" fontId="30" fillId="39" borderId="0" xfId="0" applyFont="1" applyFill="1" applyAlignment="1">
      <alignment vertical="center"/>
    </xf>
    <xf numFmtId="0" fontId="30" fillId="40" borderId="0" xfId="0" applyFont="1" applyFill="1" applyAlignment="1">
      <alignment vertical="center"/>
    </xf>
    <xf numFmtId="0" fontId="30" fillId="41" borderId="0" xfId="0" applyFont="1" applyFill="1" applyAlignment="1">
      <alignment vertical="center"/>
    </xf>
    <xf numFmtId="0" fontId="30" fillId="42" borderId="0" xfId="0" applyFont="1" applyFill="1" applyAlignment="1">
      <alignment vertical="center"/>
    </xf>
    <xf numFmtId="0" fontId="30" fillId="43" borderId="0" xfId="0" applyFont="1" applyFill="1" applyAlignment="1">
      <alignment vertical="center"/>
    </xf>
    <xf numFmtId="0" fontId="30" fillId="44" borderId="0" xfId="0" applyFont="1" applyFill="1" applyAlignment="1">
      <alignment vertical="center"/>
    </xf>
    <xf numFmtId="0" fontId="30" fillId="37" borderId="0" xfId="0" applyFont="1" applyFill="1" applyAlignment="1">
      <alignment horizontal="center" vertical="center" wrapText="1"/>
    </xf>
    <xf numFmtId="0" fontId="30" fillId="0" borderId="0" xfId="0" applyFont="1" applyAlignment="1">
      <alignment vertical="center"/>
    </xf>
    <xf numFmtId="0" fontId="30" fillId="39" borderId="0" xfId="0" applyFont="1" applyFill="1" applyAlignment="1">
      <alignment horizontal="center" vertical="center"/>
    </xf>
    <xf numFmtId="0" fontId="60" fillId="39" borderId="0" xfId="0" applyFont="1" applyFill="1" applyAlignment="1">
      <alignment horizontal="center" vertical="center"/>
    </xf>
    <xf numFmtId="0" fontId="30" fillId="40" borderId="0" xfId="0" applyFont="1" applyFill="1" applyAlignment="1">
      <alignment horizontal="center" vertical="center"/>
    </xf>
    <xf numFmtId="0" fontId="30" fillId="41" borderId="0" xfId="0" applyFont="1" applyFill="1" applyAlignment="1">
      <alignment horizontal="center" vertical="center"/>
    </xf>
    <xf numFmtId="0" fontId="30" fillId="42" borderId="0" xfId="0" applyFont="1" applyFill="1" applyAlignment="1">
      <alignment horizontal="center" vertical="center"/>
    </xf>
    <xf numFmtId="0" fontId="30" fillId="43" borderId="0" xfId="0" applyFont="1" applyFill="1" applyAlignment="1">
      <alignment horizontal="center" vertical="center"/>
    </xf>
    <xf numFmtId="0" fontId="30" fillId="44" borderId="0" xfId="0" applyFont="1" applyFill="1" applyAlignment="1">
      <alignment horizontal="center" vertical="center"/>
    </xf>
    <xf numFmtId="0" fontId="31" fillId="36" borderId="0" xfId="0" applyFont="1" applyFill="1" applyAlignment="1">
      <alignment horizontal="center" vertical="center"/>
    </xf>
    <xf numFmtId="165" fontId="31" fillId="45" borderId="5" xfId="0" applyNumberFormat="1" applyFont="1" applyFill="1" applyBorder="1" applyAlignment="1">
      <alignment horizontal="center" vertical="center"/>
    </xf>
    <xf numFmtId="165" fontId="31" fillId="45" borderId="6" xfId="0" applyNumberFormat="1" applyFont="1" applyFill="1" applyBorder="1" applyAlignment="1">
      <alignment horizontal="center" vertical="center"/>
    </xf>
    <xf numFmtId="165" fontId="61" fillId="39" borderId="0" xfId="0" applyNumberFormat="1" applyFont="1" applyFill="1" applyAlignment="1">
      <alignment horizontal="center" vertical="center"/>
    </xf>
    <xf numFmtId="166" fontId="61" fillId="39" borderId="0" xfId="0" applyNumberFormat="1" applyFont="1" applyFill="1" applyAlignment="1">
      <alignment horizontal="center" vertical="center"/>
    </xf>
    <xf numFmtId="1" fontId="61" fillId="39" borderId="0" xfId="0" applyNumberFormat="1" applyFont="1" applyFill="1" applyAlignment="1">
      <alignment horizontal="center" vertical="center"/>
    </xf>
    <xf numFmtId="0" fontId="32" fillId="36" borderId="0" xfId="0" applyFont="1" applyFill="1" applyAlignment="1">
      <alignment horizontal="center" vertical="center"/>
    </xf>
    <xf numFmtId="0" fontId="29" fillId="37" borderId="0" xfId="0" applyFont="1" applyFill="1" applyAlignment="1">
      <alignment horizontal="center" vertical="center"/>
    </xf>
    <xf numFmtId="167" fontId="29" fillId="0" borderId="0" xfId="0" applyNumberFormat="1" applyFont="1" applyAlignment="1">
      <alignment horizontal="center" vertical="center"/>
    </xf>
    <xf numFmtId="0" fontId="29" fillId="36" borderId="0" xfId="0" applyFont="1" applyFill="1" applyAlignment="1">
      <alignment horizontal="center" vertical="center"/>
    </xf>
    <xf numFmtId="0" fontId="30" fillId="36" borderId="0" xfId="0" applyFont="1" applyFill="1" applyAlignment="1">
      <alignment horizontal="center" vertical="center"/>
    </xf>
    <xf numFmtId="0" fontId="33" fillId="0" borderId="0" xfId="0" applyFont="1" applyAlignment="1">
      <alignment horizontal="center" vertical="center" wrapText="1"/>
    </xf>
    <xf numFmtId="16" fontId="33" fillId="0" borderId="0" xfId="0" applyNumberFormat="1" applyFont="1" applyAlignment="1">
      <alignment horizontal="center" vertical="center" wrapText="1"/>
    </xf>
    <xf numFmtId="0" fontId="33" fillId="0" borderId="0" xfId="0" applyFont="1" applyAlignment="1">
      <alignment horizontal="left" vertical="center" wrapText="1"/>
    </xf>
    <xf numFmtId="167" fontId="29" fillId="0" borderId="0" xfId="0" applyNumberFormat="1" applyFont="1" applyAlignment="1">
      <alignment vertical="center"/>
    </xf>
    <xf numFmtId="165" fontId="31" fillId="45" borderId="7" xfId="0" applyNumberFormat="1" applyFont="1" applyFill="1" applyBorder="1" applyAlignment="1">
      <alignment horizontal="center" vertical="center"/>
    </xf>
    <xf numFmtId="165" fontId="31" fillId="45" borderId="3" xfId="0" applyNumberFormat="1" applyFont="1" applyFill="1" applyBorder="1" applyAlignment="1">
      <alignment horizontal="center" vertical="center"/>
    </xf>
    <xf numFmtId="165" fontId="31" fillId="44" borderId="0" xfId="0" applyNumberFormat="1" applyFont="1" applyFill="1" applyAlignment="1">
      <alignment horizontal="center" vertical="center"/>
    </xf>
    <xf numFmtId="166" fontId="31" fillId="44" borderId="0" xfId="0" applyNumberFormat="1" applyFont="1" applyFill="1" applyAlignment="1">
      <alignment horizontal="center" vertical="center"/>
    </xf>
    <xf numFmtId="167" fontId="56" fillId="0" borderId="0" xfId="0" applyNumberFormat="1" applyFont="1" applyAlignment="1">
      <alignment horizontal="center" vertical="center"/>
    </xf>
    <xf numFmtId="2" fontId="31" fillId="44" borderId="0" xfId="0" applyNumberFormat="1" applyFont="1" applyFill="1" applyAlignment="1">
      <alignment horizontal="center" vertical="center"/>
    </xf>
    <xf numFmtId="1" fontId="31" fillId="0" borderId="0" xfId="0" applyNumberFormat="1" applyFont="1" applyAlignment="1">
      <alignment horizontal="center" vertical="center"/>
    </xf>
    <xf numFmtId="1" fontId="29" fillId="0" borderId="0" xfId="0" applyNumberFormat="1" applyFont="1" applyAlignment="1">
      <alignment horizontal="center" vertical="center"/>
    </xf>
    <xf numFmtId="3" fontId="31" fillId="0" borderId="0" xfId="0" applyNumberFormat="1" applyFont="1" applyAlignment="1">
      <alignment horizontal="center" vertical="center"/>
    </xf>
    <xf numFmtId="0" fontId="34" fillId="0" borderId="0" xfId="0" applyFont="1" applyAlignment="1">
      <alignment horizontal="center" vertical="center"/>
    </xf>
    <xf numFmtId="165" fontId="31" fillId="0" borderId="0" xfId="0" applyNumberFormat="1" applyFont="1" applyAlignment="1">
      <alignment horizontal="center" vertical="center"/>
    </xf>
    <xf numFmtId="171" fontId="29" fillId="0" borderId="0" xfId="0" applyNumberFormat="1" applyFont="1" applyAlignment="1">
      <alignment horizontal="center" vertical="center"/>
    </xf>
    <xf numFmtId="171" fontId="35" fillId="0" borderId="0" xfId="0" applyNumberFormat="1" applyFont="1" applyAlignment="1">
      <alignment horizontal="center" vertical="center"/>
    </xf>
    <xf numFmtId="0" fontId="35" fillId="0" borderId="0" xfId="0" applyFont="1" applyAlignment="1">
      <alignment horizontal="center" vertical="center"/>
    </xf>
    <xf numFmtId="164" fontId="29" fillId="0" borderId="0" xfId="0" applyNumberFormat="1" applyFont="1" applyAlignment="1">
      <alignment vertical="center"/>
    </xf>
    <xf numFmtId="165" fontId="29" fillId="37" borderId="0" xfId="0" applyNumberFormat="1" applyFont="1" applyFill="1" applyAlignment="1">
      <alignment horizontal="center" vertical="center"/>
    </xf>
    <xf numFmtId="3" fontId="56" fillId="0" borderId="0" xfId="0" applyNumberFormat="1" applyFont="1" applyAlignment="1">
      <alignment horizontal="center" vertical="center"/>
    </xf>
    <xf numFmtId="3" fontId="57" fillId="0" borderId="0" xfId="0" applyNumberFormat="1" applyFont="1" applyAlignment="1">
      <alignment horizontal="center" vertical="center"/>
    </xf>
    <xf numFmtId="165" fontId="34" fillId="0" borderId="0" xfId="0" applyNumberFormat="1" applyFont="1" applyAlignment="1">
      <alignment horizontal="center" vertical="center"/>
    </xf>
    <xf numFmtId="165" fontId="56" fillId="0" borderId="0" xfId="0" applyNumberFormat="1" applyFont="1" applyAlignment="1">
      <alignment horizontal="center" vertical="center"/>
    </xf>
    <xf numFmtId="0" fontId="29" fillId="46" borderId="0" xfId="0" applyFont="1" applyFill="1" applyAlignment="1">
      <alignment horizontal="center" vertical="center"/>
    </xf>
    <xf numFmtId="0" fontId="30" fillId="0" borderId="0" xfId="0" applyFont="1" applyAlignment="1">
      <alignment horizontal="left" vertical="center"/>
    </xf>
    <xf numFmtId="0" fontId="30" fillId="37" borderId="0" xfId="0" applyFont="1" applyFill="1" applyAlignment="1">
      <alignment horizontal="center" vertical="center"/>
    </xf>
    <xf numFmtId="165" fontId="61" fillId="37" borderId="0" xfId="0" applyNumberFormat="1" applyFont="1" applyFill="1" applyAlignment="1">
      <alignment horizontal="center" vertical="center"/>
    </xf>
    <xf numFmtId="165" fontId="31" fillId="45" borderId="8" xfId="0" applyNumberFormat="1" applyFont="1" applyFill="1" applyBorder="1" applyAlignment="1">
      <alignment horizontal="center" vertical="center"/>
    </xf>
    <xf numFmtId="165" fontId="31" fillId="45" borderId="1" xfId="0" applyNumberFormat="1" applyFont="1" applyFill="1" applyBorder="1" applyAlignment="1">
      <alignment horizontal="center" vertical="center"/>
    </xf>
    <xf numFmtId="14" fontId="29" fillId="0" borderId="0" xfId="0" applyNumberFormat="1" applyFont="1" applyAlignment="1">
      <alignment horizontal="center" vertical="center"/>
    </xf>
    <xf numFmtId="164" fontId="29" fillId="0" borderId="0" xfId="0" applyNumberFormat="1" applyFont="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right" vertical="center"/>
    </xf>
    <xf numFmtId="0" fontId="62" fillId="0" borderId="0" xfId="0" applyFont="1" applyAlignment="1">
      <alignment horizontal="left" vertical="center"/>
    </xf>
    <xf numFmtId="0" fontId="56" fillId="0" borderId="0" xfId="0" applyFont="1" applyAlignment="1">
      <alignment horizontal="left" vertical="center"/>
    </xf>
    <xf numFmtId="0" fontId="56" fillId="0" borderId="0" xfId="0" applyFont="1" applyAlignment="1">
      <alignment vertical="center"/>
    </xf>
    <xf numFmtId="0" fontId="62" fillId="0" borderId="0" xfId="0" applyFont="1" applyAlignment="1">
      <alignment vertical="center"/>
    </xf>
    <xf numFmtId="2" fontId="29" fillId="0" borderId="0" xfId="0" applyNumberFormat="1" applyFont="1" applyAlignment="1">
      <alignment vertical="center"/>
    </xf>
    <xf numFmtId="0" fontId="4" fillId="42" borderId="0" xfId="0" applyFont="1" applyFill="1" applyAlignment="1">
      <alignment vertical="center"/>
    </xf>
    <xf numFmtId="22" fontId="0" fillId="0" borderId="0" xfId="0" applyNumberFormat="1"/>
    <xf numFmtId="0" fontId="4" fillId="0" borderId="0" xfId="0" applyFont="1" applyAlignment="1">
      <alignment horizontal="center" wrapText="1"/>
    </xf>
    <xf numFmtId="0" fontId="58" fillId="0" borderId="0" xfId="0" applyFont="1" applyAlignment="1">
      <alignment horizontal="right"/>
    </xf>
    <xf numFmtId="0" fontId="63" fillId="0" borderId="0" xfId="0" applyFont="1" applyAlignment="1">
      <alignment horizontal="center"/>
    </xf>
    <xf numFmtId="0" fontId="62" fillId="0" borderId="0" xfId="0" applyFont="1" applyAlignment="1">
      <alignment horizontal="center"/>
    </xf>
    <xf numFmtId="0" fontId="65" fillId="40" borderId="0" xfId="0" applyFont="1" applyFill="1" applyAlignment="1">
      <alignment horizontal="center" vertical="center"/>
    </xf>
    <xf numFmtId="165" fontId="65" fillId="40" borderId="0" xfId="0" applyNumberFormat="1" applyFont="1" applyFill="1" applyAlignment="1">
      <alignment horizontal="center" vertical="center"/>
    </xf>
    <xf numFmtId="166" fontId="65" fillId="40" borderId="0" xfId="0" applyNumberFormat="1" applyFont="1" applyFill="1" applyAlignment="1">
      <alignment horizontal="center" vertical="center"/>
    </xf>
    <xf numFmtId="0" fontId="3" fillId="41" borderId="0" xfId="35" applyFont="1" applyFill="1" applyAlignment="1">
      <alignment horizontal="center" vertical="center"/>
    </xf>
    <xf numFmtId="0" fontId="65" fillId="41" borderId="0" xfId="0" applyFont="1" applyFill="1" applyAlignment="1">
      <alignment horizontal="center" vertical="center"/>
    </xf>
    <xf numFmtId="165" fontId="65" fillId="41" borderId="0" xfId="0" applyNumberFormat="1" applyFont="1" applyFill="1" applyAlignment="1">
      <alignment horizontal="center" vertical="center"/>
    </xf>
    <xf numFmtId="167" fontId="65" fillId="41" borderId="0" xfId="0" applyNumberFormat="1" applyFont="1" applyFill="1" applyAlignment="1">
      <alignment horizontal="center" vertical="center"/>
    </xf>
    <xf numFmtId="166" fontId="3" fillId="43" borderId="0" xfId="35" applyNumberFormat="1" applyFont="1" applyFill="1" applyAlignment="1">
      <alignment horizontal="center" vertical="center"/>
    </xf>
    <xf numFmtId="0" fontId="65" fillId="43" borderId="0" xfId="0" applyFont="1" applyFill="1" applyAlignment="1">
      <alignment horizontal="center" vertical="center"/>
    </xf>
    <xf numFmtId="165" fontId="65" fillId="43" borderId="0" xfId="0" applyNumberFormat="1" applyFont="1" applyFill="1" applyAlignment="1">
      <alignment horizontal="center" vertical="center"/>
    </xf>
    <xf numFmtId="166" fontId="65" fillId="43" borderId="0" xfId="0" applyNumberFormat="1" applyFont="1" applyFill="1" applyAlignment="1">
      <alignment horizontal="center" vertical="center"/>
    </xf>
    <xf numFmtId="167" fontId="65" fillId="43" borderId="0" xfId="0" applyNumberFormat="1" applyFont="1" applyFill="1" applyAlignment="1">
      <alignment horizontal="center" vertical="center"/>
    </xf>
    <xf numFmtId="165" fontId="65" fillId="42" borderId="0" xfId="0" applyNumberFormat="1" applyFont="1" applyFill="1" applyAlignment="1">
      <alignment horizontal="center" vertical="center"/>
    </xf>
    <xf numFmtId="166" fontId="65" fillId="42" borderId="0" xfId="0" applyNumberFormat="1" applyFont="1" applyFill="1" applyAlignment="1">
      <alignment horizontal="center" vertical="center"/>
    </xf>
    <xf numFmtId="1" fontId="65" fillId="42" borderId="0" xfId="0" applyNumberFormat="1" applyFont="1" applyFill="1" applyAlignment="1">
      <alignment horizontal="center" vertical="center"/>
    </xf>
    <xf numFmtId="0" fontId="65" fillId="42" borderId="0" xfId="0" applyFont="1" applyFill="1" applyAlignment="1">
      <alignment horizontal="center" vertical="center"/>
    </xf>
    <xf numFmtId="167" fontId="65" fillId="42" borderId="0" xfId="0" applyNumberFormat="1" applyFont="1" applyFill="1" applyAlignment="1">
      <alignment horizontal="center" vertical="center"/>
    </xf>
    <xf numFmtId="167" fontId="0" fillId="0" borderId="0" xfId="0" applyNumberFormat="1" applyAlignment="1">
      <alignment horizontal="center"/>
    </xf>
    <xf numFmtId="165" fontId="64" fillId="0" borderId="0" xfId="0" applyNumberFormat="1" applyFont="1" applyAlignment="1">
      <alignment horizontal="center" vertical="center"/>
    </xf>
    <xf numFmtId="1" fontId="64" fillId="0" borderId="0" xfId="0" applyNumberFormat="1" applyFont="1" applyAlignment="1">
      <alignment horizontal="center" vertical="center"/>
    </xf>
    <xf numFmtId="0" fontId="66" fillId="0" borderId="0" xfId="0" applyFont="1" applyAlignment="1">
      <alignment horizontal="left" vertical="center"/>
    </xf>
    <xf numFmtId="166" fontId="65" fillId="41" borderId="0" xfId="0" applyNumberFormat="1" applyFont="1" applyFill="1" applyAlignment="1">
      <alignment horizontal="center" vertical="center"/>
    </xf>
    <xf numFmtId="166" fontId="3" fillId="41" borderId="0" xfId="35" applyNumberFormat="1" applyFont="1" applyFill="1" applyAlignment="1">
      <alignment horizontal="center" vertical="center"/>
    </xf>
    <xf numFmtId="0" fontId="65" fillId="48" borderId="0" xfId="0" applyFont="1" applyFill="1" applyAlignment="1">
      <alignment horizontal="center" vertical="center"/>
    </xf>
    <xf numFmtId="165" fontId="0" fillId="39" borderId="0" xfId="0" applyNumberFormat="1" applyFill="1"/>
    <xf numFmtId="0" fontId="0" fillId="39" borderId="0" xfId="0" applyFill="1"/>
    <xf numFmtId="171" fontId="0" fillId="39" borderId="0" xfId="0" applyNumberFormat="1" applyFill="1"/>
    <xf numFmtId="0" fontId="0" fillId="39" borderId="0" xfId="0" applyFill="1" applyAlignment="1">
      <alignment horizontal="right" vertical="center"/>
    </xf>
    <xf numFmtId="0" fontId="56" fillId="39" borderId="0" xfId="0" applyFont="1" applyFill="1"/>
    <xf numFmtId="0" fontId="56" fillId="0" borderId="0" xfId="0" applyFont="1" applyAlignment="1">
      <alignment horizontal="center"/>
    </xf>
    <xf numFmtId="0" fontId="2" fillId="0" borderId="0" xfId="0" applyFont="1" applyAlignment="1">
      <alignment horizontal="center" vertical="center"/>
    </xf>
    <xf numFmtId="3" fontId="69" fillId="0" borderId="0" xfId="32" applyNumberFormat="1" applyFont="1" applyBorder="1" applyAlignment="1">
      <alignment horizontal="center" vertical="top" wrapText="1"/>
    </xf>
    <xf numFmtId="165" fontId="57" fillId="39" borderId="0" xfId="0" applyNumberFormat="1" applyFont="1" applyFill="1" applyAlignment="1">
      <alignment horizontal="center" vertical="center"/>
    </xf>
    <xf numFmtId="165" fontId="31" fillId="37" borderId="0" xfId="0" applyNumberFormat="1" applyFont="1" applyFill="1" applyAlignment="1">
      <alignment horizontal="center" vertical="center"/>
    </xf>
    <xf numFmtId="0" fontId="62" fillId="0" borderId="0" xfId="0" applyFont="1" applyAlignment="1">
      <alignment horizontal="center" vertical="center"/>
    </xf>
    <xf numFmtId="16" fontId="0" fillId="0" borderId="0" xfId="0" applyNumberFormat="1" applyAlignment="1">
      <alignment horizontal="center"/>
    </xf>
    <xf numFmtId="0" fontId="62" fillId="0" borderId="0" xfId="34" applyFont="1"/>
    <xf numFmtId="0" fontId="56" fillId="0" borderId="0" xfId="34" applyFont="1"/>
    <xf numFmtId="0" fontId="4" fillId="0" borderId="0" xfId="34"/>
    <xf numFmtId="0" fontId="9" fillId="0" borderId="0" xfId="34" applyFont="1"/>
    <xf numFmtId="0" fontId="4" fillId="37" borderId="0" xfId="34" applyFill="1" applyAlignment="1">
      <alignment horizontal="center"/>
    </xf>
    <xf numFmtId="14" fontId="4" fillId="0" borderId="0" xfId="34" applyNumberFormat="1" applyAlignment="1">
      <alignment horizontal="center"/>
    </xf>
    <xf numFmtId="1" fontId="9" fillId="0" borderId="0" xfId="34" applyNumberFormat="1" applyFont="1"/>
    <xf numFmtId="0" fontId="4" fillId="49" borderId="0" xfId="34" applyFill="1" applyAlignment="1">
      <alignment horizontal="center"/>
    </xf>
    <xf numFmtId="0" fontId="4" fillId="49" borderId="0" xfId="34" applyFill="1"/>
    <xf numFmtId="0" fontId="4" fillId="37" borderId="0" xfId="34" applyFill="1"/>
    <xf numFmtId="0" fontId="4" fillId="0" borderId="0" xfId="34" applyAlignment="1">
      <alignment horizontal="center"/>
    </xf>
    <xf numFmtId="165" fontId="56" fillId="47" borderId="0" xfId="0" applyNumberFormat="1" applyFont="1" applyFill="1" applyAlignment="1">
      <alignment horizontal="center" vertical="center"/>
    </xf>
    <xf numFmtId="0" fontId="56" fillId="37" borderId="0" xfId="0" applyFont="1" applyFill="1" applyAlignment="1">
      <alignment horizontal="center" vertical="center"/>
    </xf>
    <xf numFmtId="3" fontId="29" fillId="0" borderId="0" xfId="0" applyNumberFormat="1" applyFont="1" applyAlignment="1">
      <alignment horizontal="center" vertical="center"/>
    </xf>
    <xf numFmtId="0" fontId="0" fillId="4" borderId="0" xfId="0" applyFill="1" applyAlignment="1">
      <alignment horizontal="center"/>
    </xf>
    <xf numFmtId="0" fontId="30" fillId="42" borderId="0" xfId="0" applyFont="1" applyFill="1" applyAlignment="1">
      <alignment horizontal="center" vertical="center"/>
    </xf>
    <xf numFmtId="0" fontId="30" fillId="39" borderId="0" xfId="0" applyFont="1" applyFill="1" applyAlignment="1">
      <alignment horizontal="center" vertical="center"/>
    </xf>
    <xf numFmtId="0" fontId="4" fillId="37" borderId="0" xfId="0" applyFont="1" applyFill="1" applyAlignment="1">
      <alignment horizontal="center" vertical="center" wrapText="1"/>
    </xf>
    <xf numFmtId="0" fontId="9"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xf>
    <xf numFmtId="0" fontId="72" fillId="0" borderId="0" xfId="51" applyFont="1"/>
    <xf numFmtId="0" fontId="1" fillId="0" borderId="0" xfId="51"/>
    <xf numFmtId="0" fontId="73" fillId="0" borderId="0" xfId="51" applyFont="1"/>
    <xf numFmtId="0" fontId="51" fillId="0" borderId="21" xfId="51" applyFont="1" applyBorder="1" applyAlignment="1">
      <alignment wrapText="1"/>
    </xf>
    <xf numFmtId="0" fontId="74" fillId="0" borderId="21" xfId="51" applyFont="1" applyBorder="1" applyAlignment="1">
      <alignment wrapText="1"/>
    </xf>
    <xf numFmtId="0" fontId="1" fillId="0" borderId="21" xfId="51" applyBorder="1" applyAlignment="1">
      <alignment wrapText="1"/>
    </xf>
    <xf numFmtId="0" fontId="73" fillId="0" borderId="21" xfId="51" applyFont="1" applyBorder="1" applyAlignment="1">
      <alignment wrapText="1"/>
    </xf>
    <xf numFmtId="0" fontId="75" fillId="0" borderId="21" xfId="51" applyFont="1" applyBorder="1" applyAlignment="1">
      <alignment wrapText="1"/>
    </xf>
    <xf numFmtId="3" fontId="75" fillId="0" borderId="21" xfId="51" applyNumberFormat="1" applyFont="1" applyBorder="1" applyAlignment="1">
      <alignment wrapText="1"/>
    </xf>
    <xf numFmtId="0" fontId="51" fillId="0" borderId="0" xfId="51" applyFont="1"/>
    <xf numFmtId="0" fontId="74" fillId="0" borderId="0" xfId="51" applyFont="1"/>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Commentaire 2" xfId="28" xr:uid="{00000000-0005-0000-0000-00001B000000}"/>
    <cellStyle name="Entrée" xfId="29" builtinId="20" customBuiltin="1"/>
    <cellStyle name="Euro" xfId="30" xr:uid="{00000000-0005-0000-0000-00001D000000}"/>
    <cellStyle name="Insatisfaisant" xfId="31" builtinId="27" customBuiltin="1"/>
    <cellStyle name="Milliers_capt9605(3pri)" xfId="32" xr:uid="{00000000-0005-0000-0000-00001F000000}"/>
    <cellStyle name="Neutre" xfId="33" builtinId="28" customBuiltin="1"/>
    <cellStyle name="Normal" xfId="0" builtinId="0"/>
    <cellStyle name="Normal 2" xfId="34" xr:uid="{00000000-0005-0000-0000-000022000000}"/>
    <cellStyle name="Normal 3" xfId="35" xr:uid="{00000000-0005-0000-0000-000023000000}"/>
    <cellStyle name="Normal 4" xfId="51" xr:uid="{509BA5C4-E92F-4717-A1F8-AB57B7C9F3B3}"/>
    <cellStyle name="Normal_CAPT7799" xfId="36" xr:uid="{00000000-0005-0000-0000-000024000000}"/>
    <cellStyle name="Normal_capt9605(3pri)" xfId="37" xr:uid="{00000000-0005-0000-0000-000025000000}"/>
    <cellStyle name="Normal_Feuil1" xfId="38" xr:uid="{00000000-0005-0000-0000-000026000000}"/>
    <cellStyle name="Pourcentage" xfId="39" builtinId="5"/>
    <cellStyle name="Pourcentage 2" xfId="40" xr:uid="{00000000-0005-0000-0000-000028000000}"/>
    <cellStyle name="Satisfaisant" xfId="41" builtinId="26" customBuiltin="1"/>
    <cellStyle name="Sortie" xfId="42" builtinId="21" customBuiltin="1"/>
    <cellStyle name="Texte explicatif" xfId="43" builtinId="53" customBuiltin="1"/>
    <cellStyle name="Titre" xfId="44" builtinId="15" customBuiltin="1"/>
    <cellStyle name="Titre 1" xfId="45" builtinId="16" customBuiltin="1"/>
    <cellStyle name="Titre 2" xfId="46" builtinId="17" customBuiltin="1"/>
    <cellStyle name="Titre 3" xfId="47" builtinId="18" customBuiltin="1"/>
    <cellStyle name="Titre 4" xfId="48" builtinId="19" customBuiltin="1"/>
    <cellStyle name="Total" xfId="49" builtinId="25" customBuiltin="1"/>
    <cellStyle name="Vérification" xfId="50" builtinId="23"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0"/>
      <color rgb="FFFF7C80"/>
      <color rgb="FFC981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worksheet" Target="worksheets/sheet16.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chartsheet" Target="chartsheets/sheet2.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9.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worksheet" Target="worksheets/sheet17.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externalLink" Target="externalLinks/externalLink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578614317045989E-2"/>
          <c:y val="4.3095654491450981E-2"/>
          <c:w val="0.92786430805738329"/>
          <c:h val="0.7748750783583771"/>
        </c:manualLayout>
      </c:layout>
      <c:barChart>
        <c:barDir val="col"/>
        <c:grouping val="clustered"/>
        <c:varyColors val="0"/>
        <c:ser>
          <c:idx val="0"/>
          <c:order val="0"/>
          <c:spPr>
            <a:solidFill>
              <a:schemeClr val="accent5">
                <a:lumMod val="75000"/>
              </a:schemeClr>
            </a:solidFill>
          </c:spPr>
          <c:invertIfNegative val="0"/>
          <c:dLbls>
            <c:spPr>
              <a:noFill/>
              <a:ln>
                <a:noFill/>
              </a:ln>
              <a:effectLst/>
            </c:spPr>
            <c:txPr>
              <a:bodyPr/>
              <a:lstStyle/>
              <a:p>
                <a:pPr>
                  <a:defRPr sz="1200" b="1">
                    <a:solidFill>
                      <a:schemeClr val="accent5">
                        <a:lumMod val="50000"/>
                      </a:schemeClr>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repeuplement_cogepomi_bre!$A$4:$A$14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repeuplement_cogepomi_bre!$B$4:$B$14</c:f>
              <c:numCache>
                <c:formatCode>General</c:formatCode>
                <c:ptCount val="11"/>
                <c:pt idx="0">
                  <c:v>200</c:v>
                </c:pt>
                <c:pt idx="1">
                  <c:v>333</c:v>
                </c:pt>
                <c:pt idx="2">
                  <c:v>306</c:v>
                </c:pt>
                <c:pt idx="3">
                  <c:v>650</c:v>
                </c:pt>
                <c:pt idx="4">
                  <c:v>225</c:v>
                </c:pt>
                <c:pt idx="5">
                  <c:v>430</c:v>
                </c:pt>
                <c:pt idx="6">
                  <c:v>448</c:v>
                </c:pt>
                <c:pt idx="7">
                  <c:v>460</c:v>
                </c:pt>
                <c:pt idx="8">
                  <c:v>460</c:v>
                </c:pt>
                <c:pt idx="9">
                  <c:v>360</c:v>
                </c:pt>
                <c:pt idx="10">
                  <c:v>330</c:v>
                </c:pt>
              </c:numCache>
            </c:numRef>
          </c:val>
          <c:extLst>
            <c:ext xmlns:c16="http://schemas.microsoft.com/office/drawing/2014/chart" uri="{C3380CC4-5D6E-409C-BE32-E72D297353CC}">
              <c16:uniqueId val="{00000000-2346-4CE0-826B-172F1977B0EE}"/>
            </c:ext>
          </c:extLst>
        </c:ser>
        <c:dLbls>
          <c:showLegendKey val="0"/>
          <c:showVal val="0"/>
          <c:showCatName val="0"/>
          <c:showSerName val="0"/>
          <c:showPercent val="0"/>
          <c:showBubbleSize val="0"/>
        </c:dLbls>
        <c:gapWidth val="150"/>
        <c:axId val="202695040"/>
        <c:axId val="202696576"/>
      </c:barChart>
      <c:catAx>
        <c:axId val="202695040"/>
        <c:scaling>
          <c:orientation val="minMax"/>
        </c:scaling>
        <c:delete val="0"/>
        <c:axPos val="b"/>
        <c:numFmt formatCode="General" sourceLinked="1"/>
        <c:majorTickMark val="out"/>
        <c:minorTickMark val="none"/>
        <c:tickLblPos val="nextTo"/>
        <c:crossAx val="202696576"/>
        <c:crosses val="autoZero"/>
        <c:auto val="1"/>
        <c:lblAlgn val="ctr"/>
        <c:lblOffset val="100"/>
        <c:noMultiLvlLbl val="0"/>
      </c:catAx>
      <c:valAx>
        <c:axId val="202696576"/>
        <c:scaling>
          <c:orientation val="minMax"/>
        </c:scaling>
        <c:delete val="0"/>
        <c:axPos val="l"/>
        <c:title>
          <c:tx>
            <c:rich>
              <a:bodyPr rot="-5400000" vert="horz"/>
              <a:lstStyle/>
              <a:p>
                <a:pPr>
                  <a:defRPr/>
                </a:pPr>
                <a:r>
                  <a:rPr lang="en-US"/>
                  <a:t>Poids déversé de civelles (kg)</a:t>
                </a:r>
              </a:p>
            </c:rich>
          </c:tx>
          <c:layout>
            <c:manualLayout>
              <c:xMode val="edge"/>
              <c:yMode val="edge"/>
              <c:x val="1.3888888888888888E-2"/>
              <c:y val="0.17419181977252846"/>
            </c:manualLayout>
          </c:layout>
          <c:overlay val="0"/>
        </c:title>
        <c:numFmt formatCode="General" sourceLinked="1"/>
        <c:majorTickMark val="out"/>
        <c:minorTickMark val="none"/>
        <c:tickLblPos val="nextTo"/>
        <c:crossAx val="20269504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336744785560785"/>
          <c:y val="3.7539103232533892E-2"/>
          <c:w val="0.78301631920490256"/>
          <c:h val="0.88471584472993503"/>
        </c:manualLayout>
      </c:layout>
      <c:bubbleChart>
        <c:varyColors val="0"/>
        <c:ser>
          <c:idx val="3"/>
          <c:order val="0"/>
          <c:tx>
            <c:strRef>
              <c:f>bilan_gestion!$BF$58</c:f>
              <c:strCache>
                <c:ptCount val="1"/>
              </c:strCache>
            </c:strRef>
          </c:tx>
          <c:spPr>
            <a:solidFill>
              <a:schemeClr val="accent6">
                <a:lumMod val="40000"/>
                <a:lumOff val="60000"/>
              </a:schemeClr>
            </a:solidFill>
            <a:ln w="25400">
              <a:noFill/>
            </a:ln>
          </c:spPr>
          <c:invertIfNegative val="0"/>
          <c:xVal>
            <c:numRef>
              <c:f>bilan_gestion!$AX$4:$AX$19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xVal>
          <c:yVal>
            <c:numLit>
              <c:formatCode>General</c:formatCode>
              <c:ptCount val="17"/>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numLit>
          </c:yVal>
          <c:bubbleSize>
            <c:numLit>
              <c:ptCount val="0"/>
            </c:numLit>
          </c:bubbleSize>
          <c:bubble3D val="1"/>
          <c:extLst>
            <c:ext xmlns:c16="http://schemas.microsoft.com/office/drawing/2014/chart" uri="{C3380CC4-5D6E-409C-BE32-E72D297353CC}">
              <c16:uniqueId val="{00000000-07AA-40C1-957F-625DB27899F7}"/>
            </c:ext>
          </c:extLst>
        </c:ser>
        <c:ser>
          <c:idx val="2"/>
          <c:order val="1"/>
          <c:tx>
            <c:strRef>
              <c:f>bilan_gestion!$BF$57</c:f>
              <c:strCache>
                <c:ptCount val="1"/>
              </c:strCache>
            </c:strRef>
          </c:tx>
          <c:invertIfNegative val="0"/>
          <c:xVal>
            <c:numRef>
              <c:f>bilan_gestion!$AX$15:$AX$19</c:f>
              <c:numCache>
                <c:formatCode>General</c:formatCode>
                <c:ptCount val="5"/>
                <c:pt idx="0">
                  <c:v>2007</c:v>
                </c:pt>
                <c:pt idx="1">
                  <c:v>2008</c:v>
                </c:pt>
                <c:pt idx="2">
                  <c:v>2009</c:v>
                </c:pt>
                <c:pt idx="3">
                  <c:v>2010</c:v>
                </c:pt>
                <c:pt idx="4">
                  <c:v>2011</c:v>
                </c:pt>
              </c:numCache>
            </c:numRef>
          </c:xVal>
          <c:yVal>
            <c:numLit>
              <c:formatCode>General</c:formatCode>
              <c:ptCount val="6"/>
              <c:pt idx="0">
                <c:v>0.3</c:v>
              </c:pt>
              <c:pt idx="1">
                <c:v>0</c:v>
              </c:pt>
              <c:pt idx="2">
                <c:v>0</c:v>
              </c:pt>
              <c:pt idx="3">
                <c:v>0</c:v>
              </c:pt>
              <c:pt idx="4">
                <c:v>0</c:v>
              </c:pt>
              <c:pt idx="5">
                <c:v>0.3</c:v>
              </c:pt>
            </c:numLit>
          </c:yVal>
          <c:bubbleSize>
            <c:numRef>
              <c:f>bilan_gestion!$L$15:$L$19</c:f>
              <c:numCache>
                <c:formatCode>0.0</c:formatCode>
                <c:ptCount val="5"/>
                <c:pt idx="0">
                  <c:v>121</c:v>
                </c:pt>
              </c:numCache>
            </c:numRef>
          </c:bubbleSize>
          <c:bubble3D val="1"/>
          <c:extLst>
            <c:ext xmlns:c16="http://schemas.microsoft.com/office/drawing/2014/chart" uri="{C3380CC4-5D6E-409C-BE32-E72D297353CC}">
              <c16:uniqueId val="{00000001-07AA-40C1-957F-625DB27899F7}"/>
            </c:ext>
          </c:extLst>
        </c:ser>
        <c:ser>
          <c:idx val="1"/>
          <c:order val="2"/>
          <c:tx>
            <c:strRef>
              <c:f>bilan_gestion!$BF$55</c:f>
              <c:strCache>
                <c:ptCount val="1"/>
              </c:strCache>
            </c:strRef>
          </c:tx>
          <c:invertIfNegative val="0"/>
          <c:xVal>
            <c:numRef>
              <c:f>bilan_gestion!$AX$4:$AX$13</c:f>
              <c:numCache>
                <c:formatCode>General</c:formatCode>
                <c:ptCount val="10"/>
                <c:pt idx="0">
                  <c:v>1996</c:v>
                </c:pt>
                <c:pt idx="1">
                  <c:v>1997</c:v>
                </c:pt>
                <c:pt idx="2">
                  <c:v>1998</c:v>
                </c:pt>
                <c:pt idx="3">
                  <c:v>1999</c:v>
                </c:pt>
                <c:pt idx="4">
                  <c:v>2000</c:v>
                </c:pt>
                <c:pt idx="5">
                  <c:v>2001</c:v>
                </c:pt>
                <c:pt idx="6">
                  <c:v>2002</c:v>
                </c:pt>
                <c:pt idx="7">
                  <c:v>2003</c:v>
                </c:pt>
                <c:pt idx="8">
                  <c:v>2004</c:v>
                </c:pt>
                <c:pt idx="9">
                  <c:v>2005</c:v>
                </c:pt>
              </c:numCache>
            </c:numRef>
          </c:xVal>
          <c:yVal>
            <c:numLit>
              <c:formatCode>General</c:formatCode>
              <c:ptCount val="10"/>
              <c:pt idx="0">
                <c:v>0.2</c:v>
              </c:pt>
              <c:pt idx="1">
                <c:v>0.2</c:v>
              </c:pt>
              <c:pt idx="2">
                <c:v>0.2</c:v>
              </c:pt>
              <c:pt idx="3">
                <c:v>0.2</c:v>
              </c:pt>
              <c:pt idx="4">
                <c:v>0.2</c:v>
              </c:pt>
              <c:pt idx="5">
                <c:v>0.2</c:v>
              </c:pt>
              <c:pt idx="6">
                <c:v>0.2</c:v>
              </c:pt>
              <c:pt idx="7">
                <c:v>0.2</c:v>
              </c:pt>
              <c:pt idx="8">
                <c:v>0.2</c:v>
              </c:pt>
              <c:pt idx="9">
                <c:v>0.2</c:v>
              </c:pt>
            </c:numLit>
          </c:yVal>
          <c:bubbleSize>
            <c:numRef>
              <c:f>bilan_gestion!$N$4:$N$13</c:f>
              <c:numCache>
                <c:formatCode>General</c:formatCode>
                <c:ptCount val="10"/>
                <c:pt idx="3" formatCode="0.0">
                  <c:v>198.16800000000001</c:v>
                </c:pt>
                <c:pt idx="4" formatCode="0.0">
                  <c:v>54.337000000000003</c:v>
                </c:pt>
                <c:pt idx="6" formatCode="0.0">
                  <c:v>89.143999999999991</c:v>
                </c:pt>
                <c:pt idx="7" formatCode="0.0">
                  <c:v>231.09399999999999</c:v>
                </c:pt>
                <c:pt idx="8" formatCode="0.0">
                  <c:v>172.08699999999999</c:v>
                </c:pt>
                <c:pt idx="9" formatCode="0.0">
                  <c:v>213.285</c:v>
                </c:pt>
              </c:numCache>
            </c:numRef>
          </c:bubbleSize>
          <c:bubble3D val="1"/>
          <c:extLst>
            <c:ext xmlns:c16="http://schemas.microsoft.com/office/drawing/2014/chart" uri="{C3380CC4-5D6E-409C-BE32-E72D297353CC}">
              <c16:uniqueId val="{00000002-07AA-40C1-957F-625DB27899F7}"/>
            </c:ext>
          </c:extLst>
        </c:ser>
        <c:ser>
          <c:idx val="0"/>
          <c:order val="3"/>
          <c:tx>
            <c:strRef>
              <c:f>bilan_gestion!$BF$56</c:f>
              <c:strCache>
                <c:ptCount val="1"/>
              </c:strCache>
            </c:strRef>
          </c:tx>
          <c:spPr>
            <a:solidFill>
              <a:schemeClr val="accent1">
                <a:lumMod val="75000"/>
              </a:schemeClr>
            </a:solidFill>
          </c:spPr>
          <c:invertIfNegative val="0"/>
          <c:xVal>
            <c:numRef>
              <c:f>bilan_gestion!$AX$4:$AX$19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xVal>
          <c:yVal>
            <c:numLit>
              <c:formatCode>General</c:formatCode>
              <c:ptCount val="17"/>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numLit>
          </c:yVal>
          <c:bubbleSize>
            <c:numRef>
              <c:f>bilan_gestion!$F$4:$F$19</c:f>
              <c:numCache>
                <c:formatCode>0.0</c:formatCode>
                <c:ptCount val="16"/>
                <c:pt idx="0">
                  <c:v>443.2</c:v>
                </c:pt>
                <c:pt idx="1">
                  <c:v>70</c:v>
                </c:pt>
                <c:pt idx="2">
                  <c:v>682.28199999999993</c:v>
                </c:pt>
                <c:pt idx="3">
                  <c:v>284.29200000000003</c:v>
                </c:pt>
                <c:pt idx="4">
                  <c:v>68.945000000000007</c:v>
                </c:pt>
                <c:pt idx="5">
                  <c:v>60.976136956379996</c:v>
                </c:pt>
                <c:pt idx="6">
                  <c:v>14.664418412941725</c:v>
                </c:pt>
                <c:pt idx="7">
                  <c:v>78.400000000000006</c:v>
                </c:pt>
                <c:pt idx="8">
                  <c:v>7.2917293233082701</c:v>
                </c:pt>
                <c:pt idx="9">
                  <c:v>29.387799999999999</c:v>
                </c:pt>
                <c:pt idx="10">
                  <c:v>217.55500000000001</c:v>
                </c:pt>
                <c:pt idx="11">
                  <c:v>101.64446918330503</c:v>
                </c:pt>
                <c:pt idx="12">
                  <c:v>112.7</c:v>
                </c:pt>
                <c:pt idx="13">
                  <c:v>42.86262185834326</c:v>
                </c:pt>
                <c:pt idx="14">
                  <c:v>5.7678360688286583</c:v>
                </c:pt>
                <c:pt idx="15">
                  <c:v>2.6750178284935311</c:v>
                </c:pt>
              </c:numCache>
            </c:numRef>
          </c:bubbleSize>
          <c:bubble3D val="1"/>
          <c:extLst>
            <c:ext xmlns:c16="http://schemas.microsoft.com/office/drawing/2014/chart" uri="{C3380CC4-5D6E-409C-BE32-E72D297353CC}">
              <c16:uniqueId val="{00000003-07AA-40C1-957F-625DB27899F7}"/>
            </c:ext>
          </c:extLst>
        </c:ser>
        <c:dLbls>
          <c:showLegendKey val="0"/>
          <c:showVal val="0"/>
          <c:showCatName val="0"/>
          <c:showSerName val="0"/>
          <c:showPercent val="0"/>
          <c:showBubbleSize val="0"/>
        </c:dLbls>
        <c:bubbleScale val="50"/>
        <c:showNegBubbles val="0"/>
        <c:axId val="94190208"/>
        <c:axId val="94200192"/>
      </c:bubbleChart>
      <c:valAx>
        <c:axId val="94190208"/>
        <c:scaling>
          <c:orientation val="minMax"/>
          <c:max val="2013"/>
          <c:min val="1995"/>
        </c:scaling>
        <c:delete val="1"/>
        <c:axPos val="b"/>
        <c:numFmt formatCode="General" sourceLinked="1"/>
        <c:majorTickMark val="out"/>
        <c:minorTickMark val="none"/>
        <c:tickLblPos val="nextTo"/>
        <c:crossAx val="94200192"/>
        <c:crosses val="autoZero"/>
        <c:crossBetween val="midCat"/>
        <c:majorUnit val="2"/>
      </c:valAx>
      <c:valAx>
        <c:axId val="94200192"/>
        <c:scaling>
          <c:orientation val="minMax"/>
          <c:max val="1"/>
          <c:min val="0"/>
        </c:scaling>
        <c:delete val="1"/>
        <c:axPos val="l"/>
        <c:numFmt formatCode="General" sourceLinked="1"/>
        <c:majorTickMark val="out"/>
        <c:minorTickMark val="none"/>
        <c:tickLblPos val="nextTo"/>
        <c:crossAx val="94190208"/>
        <c:crosses val="autoZero"/>
        <c:crossBetween val="midCat"/>
      </c:valAx>
      <c:spPr>
        <a:noFill/>
        <a:ln w="25400">
          <a:noFill/>
        </a:ln>
      </c:spPr>
    </c:plotArea>
    <c:legend>
      <c:legendPos val="r"/>
      <c:layout>
        <c:manualLayout>
          <c:xMode val="edge"/>
          <c:yMode val="edge"/>
          <c:x val="9.12921999757043E-2"/>
          <c:y val="0.44612064517576328"/>
          <c:w val="0.78230389504257269"/>
          <c:h val="8.6206788254032329E-2"/>
        </c:manualLayout>
      </c:layout>
      <c:overlay val="0"/>
      <c:txPr>
        <a:bodyPr/>
        <a:lstStyle/>
        <a:p>
          <a:pPr>
            <a:defRPr sz="1085" b="0" i="0" u="none" strike="noStrike" baseline="0">
              <a:solidFill>
                <a:srgbClr val="000000"/>
              </a:solidFill>
              <a:latin typeface="Calibri"/>
              <a:ea typeface="Calibri"/>
              <a:cs typeface="Calibri"/>
            </a:defRPr>
          </a:pPr>
          <a:endParaRPr lang="fr-FR"/>
        </a:p>
      </c:txPr>
    </c:legend>
    <c:plotVisOnly val="1"/>
    <c:dispBlanksAs val="gap"/>
    <c:showDLblsOverMax val="0"/>
  </c:chart>
  <c:spPr>
    <a:noFill/>
  </c:spPr>
  <c:txPr>
    <a:bodyPr/>
    <a:lstStyle/>
    <a:p>
      <a:pPr>
        <a:defRPr sz="1000" b="0" i="0" u="none" strike="noStrike" baseline="0">
          <a:solidFill>
            <a:srgbClr val="FFFFFF"/>
          </a:solidFill>
          <a:latin typeface="Calibri"/>
          <a:ea typeface="Calibri"/>
          <a:cs typeface="Calibri"/>
        </a:defRPr>
      </a:pPr>
      <a:endParaRPr lang="fr-FR"/>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bilan_gestion!$A$5</c:f>
              <c:strCache>
                <c:ptCount val="1"/>
                <c:pt idx="0">
                  <c:v>1996_1997</c:v>
                </c:pt>
              </c:strCache>
            </c:strRef>
          </c:tx>
          <c:dPt>
            <c:idx val="0"/>
            <c:bubble3D val="0"/>
            <c:extLst>
              <c:ext xmlns:c16="http://schemas.microsoft.com/office/drawing/2014/chart" uri="{C3380CC4-5D6E-409C-BE32-E72D297353CC}">
                <c16:uniqueId val="{00000000-8D84-47C4-9CB9-9A026B3F189C}"/>
              </c:ext>
            </c:extLst>
          </c:dPt>
          <c:dPt>
            <c:idx val="1"/>
            <c:bubble3D val="0"/>
            <c:extLst>
              <c:ext xmlns:c16="http://schemas.microsoft.com/office/drawing/2014/chart" uri="{C3380CC4-5D6E-409C-BE32-E72D297353CC}">
                <c16:uniqueId val="{00000001-8D84-47C4-9CB9-9A026B3F189C}"/>
              </c:ext>
            </c:extLst>
          </c:dPt>
          <c:dPt>
            <c:idx val="2"/>
            <c:bubble3D val="0"/>
            <c:extLst>
              <c:ext xmlns:c16="http://schemas.microsoft.com/office/drawing/2014/chart" uri="{C3380CC4-5D6E-409C-BE32-E72D297353CC}">
                <c16:uniqueId val="{00000002-8D84-47C4-9CB9-9A026B3F189C}"/>
              </c:ext>
            </c:extLst>
          </c:dPt>
          <c:dPt>
            <c:idx val="3"/>
            <c:bubble3D val="0"/>
            <c:extLst>
              <c:ext xmlns:c16="http://schemas.microsoft.com/office/drawing/2014/chart" uri="{C3380CC4-5D6E-409C-BE32-E72D297353CC}">
                <c16:uniqueId val="{00000003-8D84-47C4-9CB9-9A026B3F189C}"/>
              </c:ext>
            </c:extLst>
          </c:dPt>
          <c:dPt>
            <c:idx val="4"/>
            <c:bubble3D val="0"/>
            <c:extLst>
              <c:ext xmlns:c16="http://schemas.microsoft.com/office/drawing/2014/chart" uri="{C3380CC4-5D6E-409C-BE32-E72D297353CC}">
                <c16:uniqueId val="{00000004-8D84-47C4-9CB9-9A026B3F189C}"/>
              </c:ext>
            </c:extLst>
          </c:dPt>
          <c:dPt>
            <c:idx val="5"/>
            <c:bubble3D val="0"/>
            <c:extLst>
              <c:ext xmlns:c16="http://schemas.microsoft.com/office/drawing/2014/chart" uri="{C3380CC4-5D6E-409C-BE32-E72D297353CC}">
                <c16:uniqueId val="{00000005-8D84-47C4-9CB9-9A026B3F189C}"/>
              </c:ext>
            </c:extLst>
          </c:dPt>
          <c:dPt>
            <c:idx val="6"/>
            <c:bubble3D val="0"/>
            <c:extLst>
              <c:ext xmlns:c16="http://schemas.microsoft.com/office/drawing/2014/chart" uri="{C3380CC4-5D6E-409C-BE32-E72D297353CC}">
                <c16:uniqueId val="{00000006-8D84-47C4-9CB9-9A026B3F189C}"/>
              </c:ext>
            </c:extLst>
          </c:dPt>
          <c:dPt>
            <c:idx val="7"/>
            <c:bubble3D val="0"/>
            <c:extLst>
              <c:ext xmlns:c16="http://schemas.microsoft.com/office/drawing/2014/chart" uri="{C3380CC4-5D6E-409C-BE32-E72D297353CC}">
                <c16:uniqueId val="{00000007-8D84-47C4-9CB9-9A026B3F189C}"/>
              </c:ext>
            </c:extLst>
          </c:dPt>
          <c:dPt>
            <c:idx val="8"/>
            <c:bubble3D val="0"/>
            <c:extLst>
              <c:ext xmlns:c16="http://schemas.microsoft.com/office/drawing/2014/chart" uri="{C3380CC4-5D6E-409C-BE32-E72D297353CC}">
                <c16:uniqueId val="{00000008-8D84-47C4-9CB9-9A026B3F189C}"/>
              </c:ext>
            </c:extLst>
          </c:dPt>
          <c:dPt>
            <c:idx val="9"/>
            <c:bubble3D val="0"/>
            <c:extLst>
              <c:ext xmlns:c16="http://schemas.microsoft.com/office/drawing/2014/chart" uri="{C3380CC4-5D6E-409C-BE32-E72D297353CC}">
                <c16:uniqueId val="{00000009-8D84-47C4-9CB9-9A026B3F189C}"/>
              </c:ext>
            </c:extLst>
          </c:dPt>
          <c:dPt>
            <c:idx val="10"/>
            <c:bubble3D val="0"/>
            <c:extLst>
              <c:ext xmlns:c16="http://schemas.microsoft.com/office/drawing/2014/chart" uri="{C3380CC4-5D6E-409C-BE32-E72D297353CC}">
                <c16:uniqueId val="{0000000A-8D84-47C4-9CB9-9A026B3F189C}"/>
              </c:ext>
            </c:extLst>
          </c:dPt>
          <c:dPt>
            <c:idx val="11"/>
            <c:bubble3D val="0"/>
            <c:extLst>
              <c:ext xmlns:c16="http://schemas.microsoft.com/office/drawing/2014/chart" uri="{C3380CC4-5D6E-409C-BE32-E72D297353CC}">
                <c16:uniqueId val="{0000000B-8D84-47C4-9CB9-9A026B3F189C}"/>
              </c:ext>
            </c:extLst>
          </c:dPt>
          <c:dPt>
            <c:idx val="12"/>
            <c:bubble3D val="0"/>
            <c:extLst>
              <c:ext xmlns:c16="http://schemas.microsoft.com/office/drawing/2014/chart" uri="{C3380CC4-5D6E-409C-BE32-E72D297353CC}">
                <c16:uniqueId val="{0000000C-8D84-47C4-9CB9-9A026B3F189C}"/>
              </c:ext>
            </c:extLst>
          </c:dPt>
          <c:dPt>
            <c:idx val="13"/>
            <c:bubble3D val="0"/>
            <c:extLst>
              <c:ext xmlns:c16="http://schemas.microsoft.com/office/drawing/2014/chart" uri="{C3380CC4-5D6E-409C-BE32-E72D297353CC}">
                <c16:uniqueId val="{0000000D-8D84-47C4-9CB9-9A026B3F189C}"/>
              </c:ext>
            </c:extLst>
          </c:dPt>
          <c:dPt>
            <c:idx val="14"/>
            <c:bubble3D val="0"/>
            <c:extLst>
              <c:ext xmlns:c16="http://schemas.microsoft.com/office/drawing/2014/chart" uri="{C3380CC4-5D6E-409C-BE32-E72D297353CC}">
                <c16:uniqueId val="{0000000E-8D84-47C4-9CB9-9A026B3F189C}"/>
              </c:ext>
            </c:extLst>
          </c:dPt>
          <c:dPt>
            <c:idx val="15"/>
            <c:bubble3D val="0"/>
            <c:extLst>
              <c:ext xmlns:c16="http://schemas.microsoft.com/office/drawing/2014/chart" uri="{C3380CC4-5D6E-409C-BE32-E72D297353CC}">
                <c16:uniqueId val="{0000000F-8D84-47C4-9CB9-9A026B3F189C}"/>
              </c:ext>
            </c:extLst>
          </c:dPt>
          <c:dPt>
            <c:idx val="16"/>
            <c:bubble3D val="0"/>
            <c:extLst>
              <c:ext xmlns:c16="http://schemas.microsoft.com/office/drawing/2014/chart" uri="{C3380CC4-5D6E-409C-BE32-E72D297353CC}">
                <c16:uniqueId val="{00000010-8D84-47C4-9CB9-9A026B3F189C}"/>
              </c:ext>
            </c:extLst>
          </c:dPt>
          <c:dPt>
            <c:idx val="17"/>
            <c:bubble3D val="0"/>
            <c:extLst>
              <c:ext xmlns:c16="http://schemas.microsoft.com/office/drawing/2014/chart" uri="{C3380CC4-5D6E-409C-BE32-E72D297353CC}">
                <c16:uniqueId val="{00000011-8D84-47C4-9CB9-9A026B3F189C}"/>
              </c:ext>
            </c:extLst>
          </c:dPt>
          <c:dPt>
            <c:idx val="18"/>
            <c:bubble3D val="0"/>
            <c:extLst>
              <c:ext xmlns:c16="http://schemas.microsoft.com/office/drawing/2014/chart" uri="{C3380CC4-5D6E-409C-BE32-E72D297353CC}">
                <c16:uniqueId val="{00000012-8D84-47C4-9CB9-9A026B3F189C}"/>
              </c:ext>
            </c:extLst>
          </c:dPt>
          <c:dPt>
            <c:idx val="19"/>
            <c:bubble3D val="0"/>
            <c:extLst>
              <c:ext xmlns:c16="http://schemas.microsoft.com/office/drawing/2014/chart" uri="{C3380CC4-5D6E-409C-BE32-E72D297353CC}">
                <c16:uniqueId val="{00000013-8D84-47C4-9CB9-9A026B3F189C}"/>
              </c:ext>
            </c:extLst>
          </c:dPt>
          <c:dPt>
            <c:idx val="20"/>
            <c:bubble3D val="0"/>
            <c:extLst>
              <c:ext xmlns:c16="http://schemas.microsoft.com/office/drawing/2014/chart" uri="{C3380CC4-5D6E-409C-BE32-E72D297353CC}">
                <c16:uniqueId val="{00000014-8D84-47C4-9CB9-9A026B3F189C}"/>
              </c:ext>
            </c:extLst>
          </c:dPt>
          <c:dPt>
            <c:idx val="21"/>
            <c:bubble3D val="0"/>
            <c:extLst>
              <c:ext xmlns:c16="http://schemas.microsoft.com/office/drawing/2014/chart" uri="{C3380CC4-5D6E-409C-BE32-E72D297353CC}">
                <c16:uniqueId val="{00000015-8D84-47C4-9CB9-9A026B3F189C}"/>
              </c:ext>
            </c:extLst>
          </c:dPt>
          <c:dPt>
            <c:idx val="22"/>
            <c:bubble3D val="0"/>
            <c:extLst>
              <c:ext xmlns:c16="http://schemas.microsoft.com/office/drawing/2014/chart" uri="{C3380CC4-5D6E-409C-BE32-E72D297353CC}">
                <c16:uniqueId val="{00000016-8D84-47C4-9CB9-9A026B3F189C}"/>
              </c:ext>
            </c:extLst>
          </c:dPt>
          <c:dPt>
            <c:idx val="23"/>
            <c:bubble3D val="0"/>
            <c:extLst>
              <c:ext xmlns:c16="http://schemas.microsoft.com/office/drawing/2014/chart" uri="{C3380CC4-5D6E-409C-BE32-E72D297353CC}">
                <c16:uniqueId val="{00000017-8D84-47C4-9CB9-9A026B3F189C}"/>
              </c:ext>
            </c:extLst>
          </c:dPt>
          <c:dPt>
            <c:idx val="24"/>
            <c:bubble3D val="0"/>
            <c:extLst>
              <c:ext xmlns:c16="http://schemas.microsoft.com/office/drawing/2014/chart" uri="{C3380CC4-5D6E-409C-BE32-E72D297353CC}">
                <c16:uniqueId val="{00000018-8D84-47C4-9CB9-9A026B3F189C}"/>
              </c:ext>
            </c:extLst>
          </c:dPt>
          <c:dPt>
            <c:idx val="25"/>
            <c:bubble3D val="0"/>
            <c:extLst>
              <c:ext xmlns:c16="http://schemas.microsoft.com/office/drawing/2014/chart" uri="{C3380CC4-5D6E-409C-BE32-E72D297353CC}">
                <c16:uniqueId val="{00000019-8D84-47C4-9CB9-9A026B3F189C}"/>
              </c:ext>
            </c:extLst>
          </c:dPt>
          <c:dPt>
            <c:idx val="26"/>
            <c:bubble3D val="0"/>
            <c:extLst>
              <c:ext xmlns:c16="http://schemas.microsoft.com/office/drawing/2014/chart" uri="{C3380CC4-5D6E-409C-BE32-E72D297353CC}">
                <c16:uniqueId val="{0000001A-8D84-47C4-9CB9-9A026B3F189C}"/>
              </c:ext>
            </c:extLst>
          </c:dPt>
          <c:dPt>
            <c:idx val="27"/>
            <c:bubble3D val="0"/>
            <c:extLst>
              <c:ext xmlns:c16="http://schemas.microsoft.com/office/drawing/2014/chart" uri="{C3380CC4-5D6E-409C-BE32-E72D297353CC}">
                <c16:uniqueId val="{0000001B-8D84-47C4-9CB9-9A026B3F189C}"/>
              </c:ext>
            </c:extLst>
          </c:dPt>
          <c:dPt>
            <c:idx val="28"/>
            <c:bubble3D val="0"/>
            <c:extLst>
              <c:ext xmlns:c16="http://schemas.microsoft.com/office/drawing/2014/chart" uri="{C3380CC4-5D6E-409C-BE32-E72D297353CC}">
                <c16:uniqueId val="{0000001C-8D84-47C4-9CB9-9A026B3F189C}"/>
              </c:ext>
            </c:extLst>
          </c:dPt>
          <c:dPt>
            <c:idx val="29"/>
            <c:bubble3D val="0"/>
            <c:extLst>
              <c:ext xmlns:c16="http://schemas.microsoft.com/office/drawing/2014/chart" uri="{C3380CC4-5D6E-409C-BE32-E72D297353CC}">
                <c16:uniqueId val="{0000001D-8D84-47C4-9CB9-9A026B3F189C}"/>
              </c:ext>
            </c:extLst>
          </c:dPt>
          <c:dPt>
            <c:idx val="30"/>
            <c:bubble3D val="0"/>
            <c:extLst>
              <c:ext xmlns:c16="http://schemas.microsoft.com/office/drawing/2014/chart" uri="{C3380CC4-5D6E-409C-BE32-E72D297353CC}">
                <c16:uniqueId val="{0000001E-8D84-47C4-9CB9-9A026B3F189C}"/>
              </c:ext>
            </c:extLst>
          </c:dPt>
          <c:dPt>
            <c:idx val="31"/>
            <c:bubble3D val="0"/>
            <c:extLst>
              <c:ext xmlns:c16="http://schemas.microsoft.com/office/drawing/2014/chart" uri="{C3380CC4-5D6E-409C-BE32-E72D297353CC}">
                <c16:uniqueId val="{0000001F-8D84-47C4-9CB9-9A026B3F189C}"/>
              </c:ext>
            </c:extLst>
          </c:dPt>
          <c:dPt>
            <c:idx val="32"/>
            <c:bubble3D val="0"/>
            <c:extLst>
              <c:ext xmlns:c16="http://schemas.microsoft.com/office/drawing/2014/chart" uri="{C3380CC4-5D6E-409C-BE32-E72D297353CC}">
                <c16:uniqueId val="{00000020-8D84-47C4-9CB9-9A026B3F189C}"/>
              </c:ext>
            </c:extLst>
          </c:dPt>
          <c:dPt>
            <c:idx val="33"/>
            <c:bubble3D val="0"/>
            <c:extLst>
              <c:ext xmlns:c16="http://schemas.microsoft.com/office/drawing/2014/chart" uri="{C3380CC4-5D6E-409C-BE32-E72D297353CC}">
                <c16:uniqueId val="{00000021-8D84-47C4-9CB9-9A026B3F189C}"/>
              </c:ext>
            </c:extLst>
          </c:dPt>
          <c:dPt>
            <c:idx val="34"/>
            <c:bubble3D val="0"/>
            <c:extLst>
              <c:ext xmlns:c16="http://schemas.microsoft.com/office/drawing/2014/chart" uri="{C3380CC4-5D6E-409C-BE32-E72D297353CC}">
                <c16:uniqueId val="{00000022-8D84-47C4-9CB9-9A026B3F189C}"/>
              </c:ext>
            </c:extLst>
          </c:dPt>
          <c:dPt>
            <c:idx val="35"/>
            <c:bubble3D val="0"/>
            <c:extLst>
              <c:ext xmlns:c16="http://schemas.microsoft.com/office/drawing/2014/chart" uri="{C3380CC4-5D6E-409C-BE32-E72D297353CC}">
                <c16:uniqueId val="{00000023-8D84-47C4-9CB9-9A026B3F189C}"/>
              </c:ext>
            </c:extLst>
          </c:dPt>
          <c:dPt>
            <c:idx val="36"/>
            <c:bubble3D val="0"/>
            <c:extLst>
              <c:ext xmlns:c16="http://schemas.microsoft.com/office/drawing/2014/chart" uri="{C3380CC4-5D6E-409C-BE32-E72D297353CC}">
                <c16:uniqueId val="{00000024-8D84-47C4-9CB9-9A026B3F189C}"/>
              </c:ext>
            </c:extLst>
          </c:dPt>
          <c:dPt>
            <c:idx val="37"/>
            <c:bubble3D val="0"/>
            <c:extLst>
              <c:ext xmlns:c16="http://schemas.microsoft.com/office/drawing/2014/chart" uri="{C3380CC4-5D6E-409C-BE32-E72D297353CC}">
                <c16:uniqueId val="{00000025-8D84-47C4-9CB9-9A026B3F189C}"/>
              </c:ext>
            </c:extLst>
          </c:dPt>
          <c:dPt>
            <c:idx val="38"/>
            <c:bubble3D val="0"/>
            <c:extLst>
              <c:ext xmlns:c16="http://schemas.microsoft.com/office/drawing/2014/chart" uri="{C3380CC4-5D6E-409C-BE32-E72D297353CC}">
                <c16:uniqueId val="{00000026-8D84-47C4-9CB9-9A026B3F189C}"/>
              </c:ext>
            </c:extLst>
          </c:dPt>
          <c:dPt>
            <c:idx val="39"/>
            <c:bubble3D val="0"/>
            <c:extLst>
              <c:ext xmlns:c16="http://schemas.microsoft.com/office/drawing/2014/chart" uri="{C3380CC4-5D6E-409C-BE32-E72D297353CC}">
                <c16:uniqueId val="{00000027-8D84-47C4-9CB9-9A026B3F189C}"/>
              </c:ext>
            </c:extLst>
          </c:dPt>
          <c:dPt>
            <c:idx val="40"/>
            <c:bubble3D val="0"/>
            <c:extLst>
              <c:ext xmlns:c16="http://schemas.microsoft.com/office/drawing/2014/chart" uri="{C3380CC4-5D6E-409C-BE32-E72D297353CC}">
                <c16:uniqueId val="{00000028-8D84-47C4-9CB9-9A026B3F189C}"/>
              </c:ext>
            </c:extLst>
          </c:dPt>
          <c:dPt>
            <c:idx val="41"/>
            <c:bubble3D val="0"/>
            <c:extLst>
              <c:ext xmlns:c16="http://schemas.microsoft.com/office/drawing/2014/chart" uri="{C3380CC4-5D6E-409C-BE32-E72D297353CC}">
                <c16:uniqueId val="{00000029-8D84-47C4-9CB9-9A026B3F189C}"/>
              </c:ext>
            </c:extLst>
          </c:dPt>
          <c:dPt>
            <c:idx val="42"/>
            <c:bubble3D val="0"/>
            <c:extLst>
              <c:ext xmlns:c16="http://schemas.microsoft.com/office/drawing/2014/chart" uri="{C3380CC4-5D6E-409C-BE32-E72D297353CC}">
                <c16:uniqueId val="{0000002A-8D84-47C4-9CB9-9A026B3F189C}"/>
              </c:ext>
            </c:extLst>
          </c:dPt>
          <c:dPt>
            <c:idx val="43"/>
            <c:bubble3D val="0"/>
            <c:extLst>
              <c:ext xmlns:c16="http://schemas.microsoft.com/office/drawing/2014/chart" uri="{C3380CC4-5D6E-409C-BE32-E72D297353CC}">
                <c16:uniqueId val="{0000002B-8D84-47C4-9CB9-9A026B3F189C}"/>
              </c:ext>
            </c:extLst>
          </c:dPt>
          <c:dPt>
            <c:idx val="44"/>
            <c:bubble3D val="0"/>
            <c:extLst>
              <c:ext xmlns:c16="http://schemas.microsoft.com/office/drawing/2014/chart" uri="{C3380CC4-5D6E-409C-BE32-E72D297353CC}">
                <c16:uniqueId val="{0000002C-8D84-47C4-9CB9-9A026B3F189C}"/>
              </c:ext>
            </c:extLst>
          </c:dPt>
          <c:dPt>
            <c:idx val="45"/>
            <c:bubble3D val="0"/>
            <c:extLst>
              <c:ext xmlns:c16="http://schemas.microsoft.com/office/drawing/2014/chart" uri="{C3380CC4-5D6E-409C-BE32-E72D297353CC}">
                <c16:uniqueId val="{0000002D-8D84-47C4-9CB9-9A026B3F189C}"/>
              </c:ext>
            </c:extLst>
          </c:dPt>
          <c:dPt>
            <c:idx val="46"/>
            <c:bubble3D val="0"/>
            <c:extLst>
              <c:ext xmlns:c16="http://schemas.microsoft.com/office/drawing/2014/chart" uri="{C3380CC4-5D6E-409C-BE32-E72D297353CC}">
                <c16:uniqueId val="{0000002E-8D84-47C4-9CB9-9A026B3F189C}"/>
              </c:ext>
            </c:extLst>
          </c:dPt>
          <c:dPt>
            <c:idx val="47"/>
            <c:bubble3D val="0"/>
            <c:extLst>
              <c:ext xmlns:c16="http://schemas.microsoft.com/office/drawing/2014/chart" uri="{C3380CC4-5D6E-409C-BE32-E72D297353CC}">
                <c16:uniqueId val="{0000002F-8D84-47C4-9CB9-9A026B3F189C}"/>
              </c:ext>
            </c:extLst>
          </c:dPt>
          <c:dPt>
            <c:idx val="48"/>
            <c:bubble3D val="0"/>
            <c:extLst>
              <c:ext xmlns:c16="http://schemas.microsoft.com/office/drawing/2014/chart" uri="{C3380CC4-5D6E-409C-BE32-E72D297353CC}">
                <c16:uniqueId val="{00000030-8D84-47C4-9CB9-9A026B3F189C}"/>
              </c:ext>
            </c:extLst>
          </c:dPt>
          <c:dPt>
            <c:idx val="49"/>
            <c:bubble3D val="0"/>
            <c:extLst>
              <c:ext xmlns:c16="http://schemas.microsoft.com/office/drawing/2014/chart" uri="{C3380CC4-5D6E-409C-BE32-E72D297353CC}">
                <c16:uniqueId val="{00000031-8D84-47C4-9CB9-9A026B3F189C}"/>
              </c:ext>
            </c:extLst>
          </c:dPt>
          <c:dPt>
            <c:idx val="50"/>
            <c:bubble3D val="0"/>
            <c:extLst>
              <c:ext xmlns:c16="http://schemas.microsoft.com/office/drawing/2014/chart" uri="{C3380CC4-5D6E-409C-BE32-E72D297353CC}">
                <c16:uniqueId val="{00000032-8D84-47C4-9CB9-9A026B3F189C}"/>
              </c:ext>
            </c:extLst>
          </c:dPt>
          <c:cat>
            <c:numRef>
              <c:f>bilan_gestion!$BD$2:$BE$2</c:f>
              <c:numCache>
                <c:formatCode>General</c:formatCode>
                <c:ptCount val="2"/>
              </c:numCache>
            </c:numRef>
          </c:cat>
          <c:val>
            <c:numRef>
              <c:f>bilan_gestion!$B$5:$BD$5</c:f>
              <c:numCache>
                <c:formatCode>General</c:formatCode>
                <c:ptCount val="55"/>
                <c:pt idx="0">
                  <c:v>23920</c:v>
                </c:pt>
                <c:pt idx="1">
                  <c:v>22656</c:v>
                </c:pt>
                <c:pt idx="2" formatCode="0.0">
                  <c:v>70</c:v>
                </c:pt>
                <c:pt idx="3" formatCode="0.0">
                  <c:v>0.227883</c:v>
                </c:pt>
                <c:pt idx="4" formatCode="0.0">
                  <c:v>70</c:v>
                </c:pt>
                <c:pt idx="5" formatCode="0.000000">
                  <c:v>0.227883</c:v>
                </c:pt>
                <c:pt idx="6" formatCode="0">
                  <c:v>0</c:v>
                </c:pt>
                <c:pt idx="7" formatCode="0">
                  <c:v>0</c:v>
                </c:pt>
                <c:pt idx="30">
                  <c:v>64</c:v>
                </c:pt>
                <c:pt idx="31">
                  <c:v>1264</c:v>
                </c:pt>
                <c:pt idx="32">
                  <c:v>139</c:v>
                </c:pt>
                <c:pt idx="33">
                  <c:v>117</c:v>
                </c:pt>
                <c:pt idx="35">
                  <c:v>0.8</c:v>
                </c:pt>
                <c:pt idx="36">
                  <c:v>45.4</c:v>
                </c:pt>
                <c:pt idx="38">
                  <c:v>94.7</c:v>
                </c:pt>
                <c:pt idx="45">
                  <c:v>3.0896892655367233E-3</c:v>
                </c:pt>
                <c:pt idx="46">
                  <c:v>4.8913043478260873E-3</c:v>
                </c:pt>
                <c:pt idx="47">
                  <c:v>0</c:v>
                </c:pt>
                <c:pt idx="48">
                  <c:v>1997</c:v>
                </c:pt>
                <c:pt idx="49" formatCode="d\-mmm">
                  <c:v>40497</c:v>
                </c:pt>
                <c:pt idx="50" formatCode="d\-mmm">
                  <c:v>40298</c:v>
                </c:pt>
              </c:numCache>
            </c:numRef>
          </c:val>
          <c:extLst>
            <c:ext xmlns:c16="http://schemas.microsoft.com/office/drawing/2014/chart" uri="{C3380CC4-5D6E-409C-BE32-E72D297353CC}">
              <c16:uniqueId val="{00000033-8D84-47C4-9CB9-9A026B3F189C}"/>
            </c:ext>
          </c:extLst>
        </c:ser>
        <c:ser>
          <c:idx val="2"/>
          <c:order val="1"/>
          <c:tx>
            <c:strRef>
              <c:f>bilan_gestion!$A$6</c:f>
              <c:strCache>
                <c:ptCount val="1"/>
                <c:pt idx="0">
                  <c:v>1997_1998</c:v>
                </c:pt>
              </c:strCache>
            </c:strRef>
          </c:tx>
          <c:dPt>
            <c:idx val="0"/>
            <c:bubble3D val="0"/>
            <c:extLst>
              <c:ext xmlns:c16="http://schemas.microsoft.com/office/drawing/2014/chart" uri="{C3380CC4-5D6E-409C-BE32-E72D297353CC}">
                <c16:uniqueId val="{00000034-8D84-47C4-9CB9-9A026B3F189C}"/>
              </c:ext>
            </c:extLst>
          </c:dPt>
          <c:dPt>
            <c:idx val="1"/>
            <c:bubble3D val="0"/>
            <c:extLst>
              <c:ext xmlns:c16="http://schemas.microsoft.com/office/drawing/2014/chart" uri="{C3380CC4-5D6E-409C-BE32-E72D297353CC}">
                <c16:uniqueId val="{00000035-8D84-47C4-9CB9-9A026B3F189C}"/>
              </c:ext>
            </c:extLst>
          </c:dPt>
          <c:dPt>
            <c:idx val="2"/>
            <c:bubble3D val="0"/>
            <c:extLst>
              <c:ext xmlns:c16="http://schemas.microsoft.com/office/drawing/2014/chart" uri="{C3380CC4-5D6E-409C-BE32-E72D297353CC}">
                <c16:uniqueId val="{00000036-8D84-47C4-9CB9-9A026B3F189C}"/>
              </c:ext>
            </c:extLst>
          </c:dPt>
          <c:dPt>
            <c:idx val="3"/>
            <c:bubble3D val="0"/>
            <c:extLst>
              <c:ext xmlns:c16="http://schemas.microsoft.com/office/drawing/2014/chart" uri="{C3380CC4-5D6E-409C-BE32-E72D297353CC}">
                <c16:uniqueId val="{00000037-8D84-47C4-9CB9-9A026B3F189C}"/>
              </c:ext>
            </c:extLst>
          </c:dPt>
          <c:dPt>
            <c:idx val="4"/>
            <c:bubble3D val="0"/>
            <c:extLst>
              <c:ext xmlns:c16="http://schemas.microsoft.com/office/drawing/2014/chart" uri="{C3380CC4-5D6E-409C-BE32-E72D297353CC}">
                <c16:uniqueId val="{00000038-8D84-47C4-9CB9-9A026B3F189C}"/>
              </c:ext>
            </c:extLst>
          </c:dPt>
          <c:dPt>
            <c:idx val="5"/>
            <c:bubble3D val="0"/>
            <c:extLst>
              <c:ext xmlns:c16="http://schemas.microsoft.com/office/drawing/2014/chart" uri="{C3380CC4-5D6E-409C-BE32-E72D297353CC}">
                <c16:uniqueId val="{00000039-8D84-47C4-9CB9-9A026B3F189C}"/>
              </c:ext>
            </c:extLst>
          </c:dPt>
          <c:dPt>
            <c:idx val="6"/>
            <c:bubble3D val="0"/>
            <c:extLst>
              <c:ext xmlns:c16="http://schemas.microsoft.com/office/drawing/2014/chart" uri="{C3380CC4-5D6E-409C-BE32-E72D297353CC}">
                <c16:uniqueId val="{0000003A-8D84-47C4-9CB9-9A026B3F189C}"/>
              </c:ext>
            </c:extLst>
          </c:dPt>
          <c:dPt>
            <c:idx val="7"/>
            <c:bubble3D val="0"/>
            <c:extLst>
              <c:ext xmlns:c16="http://schemas.microsoft.com/office/drawing/2014/chart" uri="{C3380CC4-5D6E-409C-BE32-E72D297353CC}">
                <c16:uniqueId val="{0000003B-8D84-47C4-9CB9-9A026B3F189C}"/>
              </c:ext>
            </c:extLst>
          </c:dPt>
          <c:dPt>
            <c:idx val="8"/>
            <c:bubble3D val="0"/>
            <c:extLst>
              <c:ext xmlns:c16="http://schemas.microsoft.com/office/drawing/2014/chart" uri="{C3380CC4-5D6E-409C-BE32-E72D297353CC}">
                <c16:uniqueId val="{0000003C-8D84-47C4-9CB9-9A026B3F189C}"/>
              </c:ext>
            </c:extLst>
          </c:dPt>
          <c:dPt>
            <c:idx val="9"/>
            <c:bubble3D val="0"/>
            <c:extLst>
              <c:ext xmlns:c16="http://schemas.microsoft.com/office/drawing/2014/chart" uri="{C3380CC4-5D6E-409C-BE32-E72D297353CC}">
                <c16:uniqueId val="{0000003D-8D84-47C4-9CB9-9A026B3F189C}"/>
              </c:ext>
            </c:extLst>
          </c:dPt>
          <c:dPt>
            <c:idx val="10"/>
            <c:bubble3D val="0"/>
            <c:extLst>
              <c:ext xmlns:c16="http://schemas.microsoft.com/office/drawing/2014/chart" uri="{C3380CC4-5D6E-409C-BE32-E72D297353CC}">
                <c16:uniqueId val="{0000003E-8D84-47C4-9CB9-9A026B3F189C}"/>
              </c:ext>
            </c:extLst>
          </c:dPt>
          <c:dPt>
            <c:idx val="11"/>
            <c:bubble3D val="0"/>
            <c:extLst>
              <c:ext xmlns:c16="http://schemas.microsoft.com/office/drawing/2014/chart" uri="{C3380CC4-5D6E-409C-BE32-E72D297353CC}">
                <c16:uniqueId val="{0000003F-8D84-47C4-9CB9-9A026B3F189C}"/>
              </c:ext>
            </c:extLst>
          </c:dPt>
          <c:dPt>
            <c:idx val="12"/>
            <c:bubble3D val="0"/>
            <c:extLst>
              <c:ext xmlns:c16="http://schemas.microsoft.com/office/drawing/2014/chart" uri="{C3380CC4-5D6E-409C-BE32-E72D297353CC}">
                <c16:uniqueId val="{00000040-8D84-47C4-9CB9-9A026B3F189C}"/>
              </c:ext>
            </c:extLst>
          </c:dPt>
          <c:dPt>
            <c:idx val="13"/>
            <c:bubble3D val="0"/>
            <c:extLst>
              <c:ext xmlns:c16="http://schemas.microsoft.com/office/drawing/2014/chart" uri="{C3380CC4-5D6E-409C-BE32-E72D297353CC}">
                <c16:uniqueId val="{00000041-8D84-47C4-9CB9-9A026B3F189C}"/>
              </c:ext>
            </c:extLst>
          </c:dPt>
          <c:dPt>
            <c:idx val="14"/>
            <c:bubble3D val="0"/>
            <c:extLst>
              <c:ext xmlns:c16="http://schemas.microsoft.com/office/drawing/2014/chart" uri="{C3380CC4-5D6E-409C-BE32-E72D297353CC}">
                <c16:uniqueId val="{00000042-8D84-47C4-9CB9-9A026B3F189C}"/>
              </c:ext>
            </c:extLst>
          </c:dPt>
          <c:dPt>
            <c:idx val="15"/>
            <c:bubble3D val="0"/>
            <c:extLst>
              <c:ext xmlns:c16="http://schemas.microsoft.com/office/drawing/2014/chart" uri="{C3380CC4-5D6E-409C-BE32-E72D297353CC}">
                <c16:uniqueId val="{00000043-8D84-47C4-9CB9-9A026B3F189C}"/>
              </c:ext>
            </c:extLst>
          </c:dPt>
          <c:dPt>
            <c:idx val="16"/>
            <c:bubble3D val="0"/>
            <c:extLst>
              <c:ext xmlns:c16="http://schemas.microsoft.com/office/drawing/2014/chart" uri="{C3380CC4-5D6E-409C-BE32-E72D297353CC}">
                <c16:uniqueId val="{00000044-8D84-47C4-9CB9-9A026B3F189C}"/>
              </c:ext>
            </c:extLst>
          </c:dPt>
          <c:dPt>
            <c:idx val="17"/>
            <c:bubble3D val="0"/>
            <c:extLst>
              <c:ext xmlns:c16="http://schemas.microsoft.com/office/drawing/2014/chart" uri="{C3380CC4-5D6E-409C-BE32-E72D297353CC}">
                <c16:uniqueId val="{00000045-8D84-47C4-9CB9-9A026B3F189C}"/>
              </c:ext>
            </c:extLst>
          </c:dPt>
          <c:dPt>
            <c:idx val="18"/>
            <c:bubble3D val="0"/>
            <c:extLst>
              <c:ext xmlns:c16="http://schemas.microsoft.com/office/drawing/2014/chart" uri="{C3380CC4-5D6E-409C-BE32-E72D297353CC}">
                <c16:uniqueId val="{00000046-8D84-47C4-9CB9-9A026B3F189C}"/>
              </c:ext>
            </c:extLst>
          </c:dPt>
          <c:dPt>
            <c:idx val="19"/>
            <c:bubble3D val="0"/>
            <c:extLst>
              <c:ext xmlns:c16="http://schemas.microsoft.com/office/drawing/2014/chart" uri="{C3380CC4-5D6E-409C-BE32-E72D297353CC}">
                <c16:uniqueId val="{00000047-8D84-47C4-9CB9-9A026B3F189C}"/>
              </c:ext>
            </c:extLst>
          </c:dPt>
          <c:dPt>
            <c:idx val="20"/>
            <c:bubble3D val="0"/>
            <c:extLst>
              <c:ext xmlns:c16="http://schemas.microsoft.com/office/drawing/2014/chart" uri="{C3380CC4-5D6E-409C-BE32-E72D297353CC}">
                <c16:uniqueId val="{00000048-8D84-47C4-9CB9-9A026B3F189C}"/>
              </c:ext>
            </c:extLst>
          </c:dPt>
          <c:dPt>
            <c:idx val="21"/>
            <c:bubble3D val="0"/>
            <c:extLst>
              <c:ext xmlns:c16="http://schemas.microsoft.com/office/drawing/2014/chart" uri="{C3380CC4-5D6E-409C-BE32-E72D297353CC}">
                <c16:uniqueId val="{00000049-8D84-47C4-9CB9-9A026B3F189C}"/>
              </c:ext>
            </c:extLst>
          </c:dPt>
          <c:dPt>
            <c:idx val="22"/>
            <c:bubble3D val="0"/>
            <c:extLst>
              <c:ext xmlns:c16="http://schemas.microsoft.com/office/drawing/2014/chart" uri="{C3380CC4-5D6E-409C-BE32-E72D297353CC}">
                <c16:uniqueId val="{0000004A-8D84-47C4-9CB9-9A026B3F189C}"/>
              </c:ext>
            </c:extLst>
          </c:dPt>
          <c:dPt>
            <c:idx val="23"/>
            <c:bubble3D val="0"/>
            <c:extLst>
              <c:ext xmlns:c16="http://schemas.microsoft.com/office/drawing/2014/chart" uri="{C3380CC4-5D6E-409C-BE32-E72D297353CC}">
                <c16:uniqueId val="{0000004B-8D84-47C4-9CB9-9A026B3F189C}"/>
              </c:ext>
            </c:extLst>
          </c:dPt>
          <c:dPt>
            <c:idx val="24"/>
            <c:bubble3D val="0"/>
            <c:extLst>
              <c:ext xmlns:c16="http://schemas.microsoft.com/office/drawing/2014/chart" uri="{C3380CC4-5D6E-409C-BE32-E72D297353CC}">
                <c16:uniqueId val="{0000004C-8D84-47C4-9CB9-9A026B3F189C}"/>
              </c:ext>
            </c:extLst>
          </c:dPt>
          <c:dPt>
            <c:idx val="25"/>
            <c:bubble3D val="0"/>
            <c:extLst>
              <c:ext xmlns:c16="http://schemas.microsoft.com/office/drawing/2014/chart" uri="{C3380CC4-5D6E-409C-BE32-E72D297353CC}">
                <c16:uniqueId val="{0000004D-8D84-47C4-9CB9-9A026B3F189C}"/>
              </c:ext>
            </c:extLst>
          </c:dPt>
          <c:dPt>
            <c:idx val="26"/>
            <c:bubble3D val="0"/>
            <c:extLst>
              <c:ext xmlns:c16="http://schemas.microsoft.com/office/drawing/2014/chart" uri="{C3380CC4-5D6E-409C-BE32-E72D297353CC}">
                <c16:uniqueId val="{0000004E-8D84-47C4-9CB9-9A026B3F189C}"/>
              </c:ext>
            </c:extLst>
          </c:dPt>
          <c:dPt>
            <c:idx val="27"/>
            <c:bubble3D val="0"/>
            <c:extLst>
              <c:ext xmlns:c16="http://schemas.microsoft.com/office/drawing/2014/chart" uri="{C3380CC4-5D6E-409C-BE32-E72D297353CC}">
                <c16:uniqueId val="{0000004F-8D84-47C4-9CB9-9A026B3F189C}"/>
              </c:ext>
            </c:extLst>
          </c:dPt>
          <c:dPt>
            <c:idx val="28"/>
            <c:bubble3D val="0"/>
            <c:extLst>
              <c:ext xmlns:c16="http://schemas.microsoft.com/office/drawing/2014/chart" uri="{C3380CC4-5D6E-409C-BE32-E72D297353CC}">
                <c16:uniqueId val="{00000050-8D84-47C4-9CB9-9A026B3F189C}"/>
              </c:ext>
            </c:extLst>
          </c:dPt>
          <c:dPt>
            <c:idx val="29"/>
            <c:bubble3D val="0"/>
            <c:extLst>
              <c:ext xmlns:c16="http://schemas.microsoft.com/office/drawing/2014/chart" uri="{C3380CC4-5D6E-409C-BE32-E72D297353CC}">
                <c16:uniqueId val="{00000051-8D84-47C4-9CB9-9A026B3F189C}"/>
              </c:ext>
            </c:extLst>
          </c:dPt>
          <c:dPt>
            <c:idx val="30"/>
            <c:bubble3D val="0"/>
            <c:extLst>
              <c:ext xmlns:c16="http://schemas.microsoft.com/office/drawing/2014/chart" uri="{C3380CC4-5D6E-409C-BE32-E72D297353CC}">
                <c16:uniqueId val="{00000052-8D84-47C4-9CB9-9A026B3F189C}"/>
              </c:ext>
            </c:extLst>
          </c:dPt>
          <c:dPt>
            <c:idx val="31"/>
            <c:bubble3D val="0"/>
            <c:extLst>
              <c:ext xmlns:c16="http://schemas.microsoft.com/office/drawing/2014/chart" uri="{C3380CC4-5D6E-409C-BE32-E72D297353CC}">
                <c16:uniqueId val="{00000053-8D84-47C4-9CB9-9A026B3F189C}"/>
              </c:ext>
            </c:extLst>
          </c:dPt>
          <c:dPt>
            <c:idx val="32"/>
            <c:bubble3D val="0"/>
            <c:extLst>
              <c:ext xmlns:c16="http://schemas.microsoft.com/office/drawing/2014/chart" uri="{C3380CC4-5D6E-409C-BE32-E72D297353CC}">
                <c16:uniqueId val="{00000054-8D84-47C4-9CB9-9A026B3F189C}"/>
              </c:ext>
            </c:extLst>
          </c:dPt>
          <c:dPt>
            <c:idx val="33"/>
            <c:bubble3D val="0"/>
            <c:extLst>
              <c:ext xmlns:c16="http://schemas.microsoft.com/office/drawing/2014/chart" uri="{C3380CC4-5D6E-409C-BE32-E72D297353CC}">
                <c16:uniqueId val="{00000055-8D84-47C4-9CB9-9A026B3F189C}"/>
              </c:ext>
            </c:extLst>
          </c:dPt>
          <c:dPt>
            <c:idx val="34"/>
            <c:bubble3D val="0"/>
            <c:extLst>
              <c:ext xmlns:c16="http://schemas.microsoft.com/office/drawing/2014/chart" uri="{C3380CC4-5D6E-409C-BE32-E72D297353CC}">
                <c16:uniqueId val="{00000056-8D84-47C4-9CB9-9A026B3F189C}"/>
              </c:ext>
            </c:extLst>
          </c:dPt>
          <c:dPt>
            <c:idx val="35"/>
            <c:bubble3D val="0"/>
            <c:extLst>
              <c:ext xmlns:c16="http://schemas.microsoft.com/office/drawing/2014/chart" uri="{C3380CC4-5D6E-409C-BE32-E72D297353CC}">
                <c16:uniqueId val="{00000057-8D84-47C4-9CB9-9A026B3F189C}"/>
              </c:ext>
            </c:extLst>
          </c:dPt>
          <c:dPt>
            <c:idx val="36"/>
            <c:bubble3D val="0"/>
            <c:extLst>
              <c:ext xmlns:c16="http://schemas.microsoft.com/office/drawing/2014/chart" uri="{C3380CC4-5D6E-409C-BE32-E72D297353CC}">
                <c16:uniqueId val="{00000058-8D84-47C4-9CB9-9A026B3F189C}"/>
              </c:ext>
            </c:extLst>
          </c:dPt>
          <c:dPt>
            <c:idx val="37"/>
            <c:bubble3D val="0"/>
            <c:extLst>
              <c:ext xmlns:c16="http://schemas.microsoft.com/office/drawing/2014/chart" uri="{C3380CC4-5D6E-409C-BE32-E72D297353CC}">
                <c16:uniqueId val="{00000059-8D84-47C4-9CB9-9A026B3F189C}"/>
              </c:ext>
            </c:extLst>
          </c:dPt>
          <c:dPt>
            <c:idx val="38"/>
            <c:bubble3D val="0"/>
            <c:extLst>
              <c:ext xmlns:c16="http://schemas.microsoft.com/office/drawing/2014/chart" uri="{C3380CC4-5D6E-409C-BE32-E72D297353CC}">
                <c16:uniqueId val="{0000005A-8D84-47C4-9CB9-9A026B3F189C}"/>
              </c:ext>
            </c:extLst>
          </c:dPt>
          <c:dPt>
            <c:idx val="39"/>
            <c:bubble3D val="0"/>
            <c:extLst>
              <c:ext xmlns:c16="http://schemas.microsoft.com/office/drawing/2014/chart" uri="{C3380CC4-5D6E-409C-BE32-E72D297353CC}">
                <c16:uniqueId val="{0000005B-8D84-47C4-9CB9-9A026B3F189C}"/>
              </c:ext>
            </c:extLst>
          </c:dPt>
          <c:dPt>
            <c:idx val="40"/>
            <c:bubble3D val="0"/>
            <c:extLst>
              <c:ext xmlns:c16="http://schemas.microsoft.com/office/drawing/2014/chart" uri="{C3380CC4-5D6E-409C-BE32-E72D297353CC}">
                <c16:uniqueId val="{0000005C-8D84-47C4-9CB9-9A026B3F189C}"/>
              </c:ext>
            </c:extLst>
          </c:dPt>
          <c:dPt>
            <c:idx val="41"/>
            <c:bubble3D val="0"/>
            <c:extLst>
              <c:ext xmlns:c16="http://schemas.microsoft.com/office/drawing/2014/chart" uri="{C3380CC4-5D6E-409C-BE32-E72D297353CC}">
                <c16:uniqueId val="{0000005D-8D84-47C4-9CB9-9A026B3F189C}"/>
              </c:ext>
            </c:extLst>
          </c:dPt>
          <c:dPt>
            <c:idx val="42"/>
            <c:bubble3D val="0"/>
            <c:extLst>
              <c:ext xmlns:c16="http://schemas.microsoft.com/office/drawing/2014/chart" uri="{C3380CC4-5D6E-409C-BE32-E72D297353CC}">
                <c16:uniqueId val="{0000005E-8D84-47C4-9CB9-9A026B3F189C}"/>
              </c:ext>
            </c:extLst>
          </c:dPt>
          <c:dPt>
            <c:idx val="43"/>
            <c:bubble3D val="0"/>
            <c:extLst>
              <c:ext xmlns:c16="http://schemas.microsoft.com/office/drawing/2014/chart" uri="{C3380CC4-5D6E-409C-BE32-E72D297353CC}">
                <c16:uniqueId val="{0000005F-8D84-47C4-9CB9-9A026B3F189C}"/>
              </c:ext>
            </c:extLst>
          </c:dPt>
          <c:dPt>
            <c:idx val="44"/>
            <c:bubble3D val="0"/>
            <c:extLst>
              <c:ext xmlns:c16="http://schemas.microsoft.com/office/drawing/2014/chart" uri="{C3380CC4-5D6E-409C-BE32-E72D297353CC}">
                <c16:uniqueId val="{00000060-8D84-47C4-9CB9-9A026B3F189C}"/>
              </c:ext>
            </c:extLst>
          </c:dPt>
          <c:dPt>
            <c:idx val="45"/>
            <c:bubble3D val="0"/>
            <c:extLst>
              <c:ext xmlns:c16="http://schemas.microsoft.com/office/drawing/2014/chart" uri="{C3380CC4-5D6E-409C-BE32-E72D297353CC}">
                <c16:uniqueId val="{00000061-8D84-47C4-9CB9-9A026B3F189C}"/>
              </c:ext>
            </c:extLst>
          </c:dPt>
          <c:dPt>
            <c:idx val="46"/>
            <c:bubble3D val="0"/>
            <c:extLst>
              <c:ext xmlns:c16="http://schemas.microsoft.com/office/drawing/2014/chart" uri="{C3380CC4-5D6E-409C-BE32-E72D297353CC}">
                <c16:uniqueId val="{00000062-8D84-47C4-9CB9-9A026B3F189C}"/>
              </c:ext>
            </c:extLst>
          </c:dPt>
          <c:dPt>
            <c:idx val="47"/>
            <c:bubble3D val="0"/>
            <c:extLst>
              <c:ext xmlns:c16="http://schemas.microsoft.com/office/drawing/2014/chart" uri="{C3380CC4-5D6E-409C-BE32-E72D297353CC}">
                <c16:uniqueId val="{00000063-8D84-47C4-9CB9-9A026B3F189C}"/>
              </c:ext>
            </c:extLst>
          </c:dPt>
          <c:dPt>
            <c:idx val="48"/>
            <c:bubble3D val="0"/>
            <c:extLst>
              <c:ext xmlns:c16="http://schemas.microsoft.com/office/drawing/2014/chart" uri="{C3380CC4-5D6E-409C-BE32-E72D297353CC}">
                <c16:uniqueId val="{00000064-8D84-47C4-9CB9-9A026B3F189C}"/>
              </c:ext>
            </c:extLst>
          </c:dPt>
          <c:dPt>
            <c:idx val="49"/>
            <c:bubble3D val="0"/>
            <c:extLst>
              <c:ext xmlns:c16="http://schemas.microsoft.com/office/drawing/2014/chart" uri="{C3380CC4-5D6E-409C-BE32-E72D297353CC}">
                <c16:uniqueId val="{00000065-8D84-47C4-9CB9-9A026B3F189C}"/>
              </c:ext>
            </c:extLst>
          </c:dPt>
          <c:dPt>
            <c:idx val="50"/>
            <c:bubble3D val="0"/>
            <c:extLst>
              <c:ext xmlns:c16="http://schemas.microsoft.com/office/drawing/2014/chart" uri="{C3380CC4-5D6E-409C-BE32-E72D297353CC}">
                <c16:uniqueId val="{00000066-8D84-47C4-9CB9-9A026B3F189C}"/>
              </c:ext>
            </c:extLst>
          </c:dPt>
          <c:cat>
            <c:numRef>
              <c:f>bilan_gestion!$BD$2:$BE$2</c:f>
              <c:numCache>
                <c:formatCode>General</c:formatCode>
                <c:ptCount val="2"/>
              </c:numCache>
            </c:numRef>
          </c:cat>
          <c:val>
            <c:numRef>
              <c:f>bilan_gestion!$B$6:$BD$6</c:f>
              <c:numCache>
                <c:formatCode>General</c:formatCode>
                <c:ptCount val="55"/>
                <c:pt idx="0">
                  <c:v>22962</c:v>
                </c:pt>
                <c:pt idx="1">
                  <c:v>17923</c:v>
                </c:pt>
                <c:pt idx="2" formatCode="0.0">
                  <c:v>702.4</c:v>
                </c:pt>
                <c:pt idx="3" formatCode="0.0">
                  <c:v>2.375499</c:v>
                </c:pt>
                <c:pt idx="4" formatCode="0.0">
                  <c:v>682.28199999999993</c:v>
                </c:pt>
                <c:pt idx="5" formatCode="0.000000">
                  <c:v>2.3080630000000002</c:v>
                </c:pt>
                <c:pt idx="6" formatCode="0">
                  <c:v>0</c:v>
                </c:pt>
                <c:pt idx="7" formatCode="0">
                  <c:v>0</c:v>
                </c:pt>
                <c:pt idx="8" formatCode="0.0">
                  <c:v>20.117999999999999</c:v>
                </c:pt>
                <c:pt idx="9">
                  <c:v>6.7435999999999996E-2</c:v>
                </c:pt>
                <c:pt idx="30">
                  <c:v>3007</c:v>
                </c:pt>
                <c:pt idx="31">
                  <c:v>5039</c:v>
                </c:pt>
                <c:pt idx="32">
                  <c:v>4156</c:v>
                </c:pt>
                <c:pt idx="33">
                  <c:v>4720</c:v>
                </c:pt>
                <c:pt idx="35">
                  <c:v>25</c:v>
                </c:pt>
                <c:pt idx="36">
                  <c:v>14.6</c:v>
                </c:pt>
                <c:pt idx="38">
                  <c:v>78.099999999999994</c:v>
                </c:pt>
                <c:pt idx="45">
                  <c:v>3.8067399430898839E-2</c:v>
                </c:pt>
                <c:pt idx="46">
                  <c:v>0.20555700722933543</c:v>
                </c:pt>
                <c:pt idx="47">
                  <c:v>0</c:v>
                </c:pt>
                <c:pt idx="48">
                  <c:v>1998</c:v>
                </c:pt>
                <c:pt idx="49" formatCode="d\-mmm">
                  <c:v>40497</c:v>
                </c:pt>
                <c:pt idx="50" formatCode="d\-mmm">
                  <c:v>40274</c:v>
                </c:pt>
                <c:pt idx="51">
                  <c:v>0</c:v>
                </c:pt>
              </c:numCache>
            </c:numRef>
          </c:val>
          <c:extLst>
            <c:ext xmlns:c16="http://schemas.microsoft.com/office/drawing/2014/chart" uri="{C3380CC4-5D6E-409C-BE32-E72D297353CC}">
              <c16:uniqueId val="{00000067-8D84-47C4-9CB9-9A026B3F189C}"/>
            </c:ext>
          </c:extLst>
        </c:ser>
        <c:ser>
          <c:idx val="3"/>
          <c:order val="2"/>
          <c:tx>
            <c:strRef>
              <c:f>bilan_gestion!$A$7</c:f>
              <c:strCache>
                <c:ptCount val="1"/>
                <c:pt idx="0">
                  <c:v>1998_1999</c:v>
                </c:pt>
              </c:strCache>
            </c:strRef>
          </c:tx>
          <c:dPt>
            <c:idx val="0"/>
            <c:bubble3D val="0"/>
            <c:extLst>
              <c:ext xmlns:c16="http://schemas.microsoft.com/office/drawing/2014/chart" uri="{C3380CC4-5D6E-409C-BE32-E72D297353CC}">
                <c16:uniqueId val="{00000068-8D84-47C4-9CB9-9A026B3F189C}"/>
              </c:ext>
            </c:extLst>
          </c:dPt>
          <c:dPt>
            <c:idx val="1"/>
            <c:bubble3D val="0"/>
            <c:extLst>
              <c:ext xmlns:c16="http://schemas.microsoft.com/office/drawing/2014/chart" uri="{C3380CC4-5D6E-409C-BE32-E72D297353CC}">
                <c16:uniqueId val="{00000069-8D84-47C4-9CB9-9A026B3F189C}"/>
              </c:ext>
            </c:extLst>
          </c:dPt>
          <c:dPt>
            <c:idx val="2"/>
            <c:bubble3D val="0"/>
            <c:extLst>
              <c:ext xmlns:c16="http://schemas.microsoft.com/office/drawing/2014/chart" uri="{C3380CC4-5D6E-409C-BE32-E72D297353CC}">
                <c16:uniqueId val="{0000006A-8D84-47C4-9CB9-9A026B3F189C}"/>
              </c:ext>
            </c:extLst>
          </c:dPt>
          <c:dPt>
            <c:idx val="3"/>
            <c:bubble3D val="0"/>
            <c:extLst>
              <c:ext xmlns:c16="http://schemas.microsoft.com/office/drawing/2014/chart" uri="{C3380CC4-5D6E-409C-BE32-E72D297353CC}">
                <c16:uniqueId val="{0000006B-8D84-47C4-9CB9-9A026B3F189C}"/>
              </c:ext>
            </c:extLst>
          </c:dPt>
          <c:dPt>
            <c:idx val="4"/>
            <c:bubble3D val="0"/>
            <c:extLst>
              <c:ext xmlns:c16="http://schemas.microsoft.com/office/drawing/2014/chart" uri="{C3380CC4-5D6E-409C-BE32-E72D297353CC}">
                <c16:uniqueId val="{0000006C-8D84-47C4-9CB9-9A026B3F189C}"/>
              </c:ext>
            </c:extLst>
          </c:dPt>
          <c:dPt>
            <c:idx val="5"/>
            <c:bubble3D val="0"/>
            <c:extLst>
              <c:ext xmlns:c16="http://schemas.microsoft.com/office/drawing/2014/chart" uri="{C3380CC4-5D6E-409C-BE32-E72D297353CC}">
                <c16:uniqueId val="{0000006D-8D84-47C4-9CB9-9A026B3F189C}"/>
              </c:ext>
            </c:extLst>
          </c:dPt>
          <c:dPt>
            <c:idx val="6"/>
            <c:bubble3D val="0"/>
            <c:extLst>
              <c:ext xmlns:c16="http://schemas.microsoft.com/office/drawing/2014/chart" uri="{C3380CC4-5D6E-409C-BE32-E72D297353CC}">
                <c16:uniqueId val="{0000006E-8D84-47C4-9CB9-9A026B3F189C}"/>
              </c:ext>
            </c:extLst>
          </c:dPt>
          <c:dPt>
            <c:idx val="7"/>
            <c:bubble3D val="0"/>
            <c:extLst>
              <c:ext xmlns:c16="http://schemas.microsoft.com/office/drawing/2014/chart" uri="{C3380CC4-5D6E-409C-BE32-E72D297353CC}">
                <c16:uniqueId val="{0000006F-8D84-47C4-9CB9-9A026B3F189C}"/>
              </c:ext>
            </c:extLst>
          </c:dPt>
          <c:dPt>
            <c:idx val="8"/>
            <c:bubble3D val="0"/>
            <c:extLst>
              <c:ext xmlns:c16="http://schemas.microsoft.com/office/drawing/2014/chart" uri="{C3380CC4-5D6E-409C-BE32-E72D297353CC}">
                <c16:uniqueId val="{00000070-8D84-47C4-9CB9-9A026B3F189C}"/>
              </c:ext>
            </c:extLst>
          </c:dPt>
          <c:dPt>
            <c:idx val="9"/>
            <c:bubble3D val="0"/>
            <c:extLst>
              <c:ext xmlns:c16="http://schemas.microsoft.com/office/drawing/2014/chart" uri="{C3380CC4-5D6E-409C-BE32-E72D297353CC}">
                <c16:uniqueId val="{00000071-8D84-47C4-9CB9-9A026B3F189C}"/>
              </c:ext>
            </c:extLst>
          </c:dPt>
          <c:dPt>
            <c:idx val="10"/>
            <c:bubble3D val="0"/>
            <c:extLst>
              <c:ext xmlns:c16="http://schemas.microsoft.com/office/drawing/2014/chart" uri="{C3380CC4-5D6E-409C-BE32-E72D297353CC}">
                <c16:uniqueId val="{00000072-8D84-47C4-9CB9-9A026B3F189C}"/>
              </c:ext>
            </c:extLst>
          </c:dPt>
          <c:dPt>
            <c:idx val="11"/>
            <c:bubble3D val="0"/>
            <c:extLst>
              <c:ext xmlns:c16="http://schemas.microsoft.com/office/drawing/2014/chart" uri="{C3380CC4-5D6E-409C-BE32-E72D297353CC}">
                <c16:uniqueId val="{00000073-8D84-47C4-9CB9-9A026B3F189C}"/>
              </c:ext>
            </c:extLst>
          </c:dPt>
          <c:dPt>
            <c:idx val="12"/>
            <c:bubble3D val="0"/>
            <c:extLst>
              <c:ext xmlns:c16="http://schemas.microsoft.com/office/drawing/2014/chart" uri="{C3380CC4-5D6E-409C-BE32-E72D297353CC}">
                <c16:uniqueId val="{00000074-8D84-47C4-9CB9-9A026B3F189C}"/>
              </c:ext>
            </c:extLst>
          </c:dPt>
          <c:dPt>
            <c:idx val="13"/>
            <c:bubble3D val="0"/>
            <c:extLst>
              <c:ext xmlns:c16="http://schemas.microsoft.com/office/drawing/2014/chart" uri="{C3380CC4-5D6E-409C-BE32-E72D297353CC}">
                <c16:uniqueId val="{00000075-8D84-47C4-9CB9-9A026B3F189C}"/>
              </c:ext>
            </c:extLst>
          </c:dPt>
          <c:dPt>
            <c:idx val="14"/>
            <c:bubble3D val="0"/>
            <c:extLst>
              <c:ext xmlns:c16="http://schemas.microsoft.com/office/drawing/2014/chart" uri="{C3380CC4-5D6E-409C-BE32-E72D297353CC}">
                <c16:uniqueId val="{00000076-8D84-47C4-9CB9-9A026B3F189C}"/>
              </c:ext>
            </c:extLst>
          </c:dPt>
          <c:dPt>
            <c:idx val="15"/>
            <c:bubble3D val="0"/>
            <c:extLst>
              <c:ext xmlns:c16="http://schemas.microsoft.com/office/drawing/2014/chart" uri="{C3380CC4-5D6E-409C-BE32-E72D297353CC}">
                <c16:uniqueId val="{00000077-8D84-47C4-9CB9-9A026B3F189C}"/>
              </c:ext>
            </c:extLst>
          </c:dPt>
          <c:dPt>
            <c:idx val="16"/>
            <c:bubble3D val="0"/>
            <c:extLst>
              <c:ext xmlns:c16="http://schemas.microsoft.com/office/drawing/2014/chart" uri="{C3380CC4-5D6E-409C-BE32-E72D297353CC}">
                <c16:uniqueId val="{00000078-8D84-47C4-9CB9-9A026B3F189C}"/>
              </c:ext>
            </c:extLst>
          </c:dPt>
          <c:dPt>
            <c:idx val="17"/>
            <c:bubble3D val="0"/>
            <c:extLst>
              <c:ext xmlns:c16="http://schemas.microsoft.com/office/drawing/2014/chart" uri="{C3380CC4-5D6E-409C-BE32-E72D297353CC}">
                <c16:uniqueId val="{00000079-8D84-47C4-9CB9-9A026B3F189C}"/>
              </c:ext>
            </c:extLst>
          </c:dPt>
          <c:dPt>
            <c:idx val="18"/>
            <c:bubble3D val="0"/>
            <c:extLst>
              <c:ext xmlns:c16="http://schemas.microsoft.com/office/drawing/2014/chart" uri="{C3380CC4-5D6E-409C-BE32-E72D297353CC}">
                <c16:uniqueId val="{0000007A-8D84-47C4-9CB9-9A026B3F189C}"/>
              </c:ext>
            </c:extLst>
          </c:dPt>
          <c:dPt>
            <c:idx val="19"/>
            <c:bubble3D val="0"/>
            <c:extLst>
              <c:ext xmlns:c16="http://schemas.microsoft.com/office/drawing/2014/chart" uri="{C3380CC4-5D6E-409C-BE32-E72D297353CC}">
                <c16:uniqueId val="{0000007B-8D84-47C4-9CB9-9A026B3F189C}"/>
              </c:ext>
            </c:extLst>
          </c:dPt>
          <c:dPt>
            <c:idx val="20"/>
            <c:bubble3D val="0"/>
            <c:extLst>
              <c:ext xmlns:c16="http://schemas.microsoft.com/office/drawing/2014/chart" uri="{C3380CC4-5D6E-409C-BE32-E72D297353CC}">
                <c16:uniqueId val="{0000007C-8D84-47C4-9CB9-9A026B3F189C}"/>
              </c:ext>
            </c:extLst>
          </c:dPt>
          <c:dPt>
            <c:idx val="21"/>
            <c:bubble3D val="0"/>
            <c:extLst>
              <c:ext xmlns:c16="http://schemas.microsoft.com/office/drawing/2014/chart" uri="{C3380CC4-5D6E-409C-BE32-E72D297353CC}">
                <c16:uniqueId val="{0000007D-8D84-47C4-9CB9-9A026B3F189C}"/>
              </c:ext>
            </c:extLst>
          </c:dPt>
          <c:dPt>
            <c:idx val="22"/>
            <c:bubble3D val="0"/>
            <c:extLst>
              <c:ext xmlns:c16="http://schemas.microsoft.com/office/drawing/2014/chart" uri="{C3380CC4-5D6E-409C-BE32-E72D297353CC}">
                <c16:uniqueId val="{0000007E-8D84-47C4-9CB9-9A026B3F189C}"/>
              </c:ext>
            </c:extLst>
          </c:dPt>
          <c:dPt>
            <c:idx val="23"/>
            <c:bubble3D val="0"/>
            <c:extLst>
              <c:ext xmlns:c16="http://schemas.microsoft.com/office/drawing/2014/chart" uri="{C3380CC4-5D6E-409C-BE32-E72D297353CC}">
                <c16:uniqueId val="{0000007F-8D84-47C4-9CB9-9A026B3F189C}"/>
              </c:ext>
            </c:extLst>
          </c:dPt>
          <c:dPt>
            <c:idx val="24"/>
            <c:bubble3D val="0"/>
            <c:extLst>
              <c:ext xmlns:c16="http://schemas.microsoft.com/office/drawing/2014/chart" uri="{C3380CC4-5D6E-409C-BE32-E72D297353CC}">
                <c16:uniqueId val="{00000080-8D84-47C4-9CB9-9A026B3F189C}"/>
              </c:ext>
            </c:extLst>
          </c:dPt>
          <c:dPt>
            <c:idx val="25"/>
            <c:bubble3D val="0"/>
            <c:extLst>
              <c:ext xmlns:c16="http://schemas.microsoft.com/office/drawing/2014/chart" uri="{C3380CC4-5D6E-409C-BE32-E72D297353CC}">
                <c16:uniqueId val="{00000081-8D84-47C4-9CB9-9A026B3F189C}"/>
              </c:ext>
            </c:extLst>
          </c:dPt>
          <c:dPt>
            <c:idx val="26"/>
            <c:bubble3D val="0"/>
            <c:extLst>
              <c:ext xmlns:c16="http://schemas.microsoft.com/office/drawing/2014/chart" uri="{C3380CC4-5D6E-409C-BE32-E72D297353CC}">
                <c16:uniqueId val="{00000082-8D84-47C4-9CB9-9A026B3F189C}"/>
              </c:ext>
            </c:extLst>
          </c:dPt>
          <c:dPt>
            <c:idx val="27"/>
            <c:bubble3D val="0"/>
            <c:extLst>
              <c:ext xmlns:c16="http://schemas.microsoft.com/office/drawing/2014/chart" uri="{C3380CC4-5D6E-409C-BE32-E72D297353CC}">
                <c16:uniqueId val="{00000083-8D84-47C4-9CB9-9A026B3F189C}"/>
              </c:ext>
            </c:extLst>
          </c:dPt>
          <c:dPt>
            <c:idx val="28"/>
            <c:bubble3D val="0"/>
            <c:extLst>
              <c:ext xmlns:c16="http://schemas.microsoft.com/office/drawing/2014/chart" uri="{C3380CC4-5D6E-409C-BE32-E72D297353CC}">
                <c16:uniqueId val="{00000084-8D84-47C4-9CB9-9A026B3F189C}"/>
              </c:ext>
            </c:extLst>
          </c:dPt>
          <c:dPt>
            <c:idx val="29"/>
            <c:bubble3D val="0"/>
            <c:extLst>
              <c:ext xmlns:c16="http://schemas.microsoft.com/office/drawing/2014/chart" uri="{C3380CC4-5D6E-409C-BE32-E72D297353CC}">
                <c16:uniqueId val="{00000085-8D84-47C4-9CB9-9A026B3F189C}"/>
              </c:ext>
            </c:extLst>
          </c:dPt>
          <c:dPt>
            <c:idx val="30"/>
            <c:bubble3D val="0"/>
            <c:extLst>
              <c:ext xmlns:c16="http://schemas.microsoft.com/office/drawing/2014/chart" uri="{C3380CC4-5D6E-409C-BE32-E72D297353CC}">
                <c16:uniqueId val="{00000086-8D84-47C4-9CB9-9A026B3F189C}"/>
              </c:ext>
            </c:extLst>
          </c:dPt>
          <c:dPt>
            <c:idx val="31"/>
            <c:bubble3D val="0"/>
            <c:extLst>
              <c:ext xmlns:c16="http://schemas.microsoft.com/office/drawing/2014/chart" uri="{C3380CC4-5D6E-409C-BE32-E72D297353CC}">
                <c16:uniqueId val="{00000087-8D84-47C4-9CB9-9A026B3F189C}"/>
              </c:ext>
            </c:extLst>
          </c:dPt>
          <c:dPt>
            <c:idx val="32"/>
            <c:bubble3D val="0"/>
            <c:extLst>
              <c:ext xmlns:c16="http://schemas.microsoft.com/office/drawing/2014/chart" uri="{C3380CC4-5D6E-409C-BE32-E72D297353CC}">
                <c16:uniqueId val="{00000088-8D84-47C4-9CB9-9A026B3F189C}"/>
              </c:ext>
            </c:extLst>
          </c:dPt>
          <c:dPt>
            <c:idx val="33"/>
            <c:bubble3D val="0"/>
            <c:extLst>
              <c:ext xmlns:c16="http://schemas.microsoft.com/office/drawing/2014/chart" uri="{C3380CC4-5D6E-409C-BE32-E72D297353CC}">
                <c16:uniqueId val="{00000089-8D84-47C4-9CB9-9A026B3F189C}"/>
              </c:ext>
            </c:extLst>
          </c:dPt>
          <c:dPt>
            <c:idx val="34"/>
            <c:bubble3D val="0"/>
            <c:extLst>
              <c:ext xmlns:c16="http://schemas.microsoft.com/office/drawing/2014/chart" uri="{C3380CC4-5D6E-409C-BE32-E72D297353CC}">
                <c16:uniqueId val="{0000008A-8D84-47C4-9CB9-9A026B3F189C}"/>
              </c:ext>
            </c:extLst>
          </c:dPt>
          <c:dPt>
            <c:idx val="35"/>
            <c:bubble3D val="0"/>
            <c:extLst>
              <c:ext xmlns:c16="http://schemas.microsoft.com/office/drawing/2014/chart" uri="{C3380CC4-5D6E-409C-BE32-E72D297353CC}">
                <c16:uniqueId val="{0000008B-8D84-47C4-9CB9-9A026B3F189C}"/>
              </c:ext>
            </c:extLst>
          </c:dPt>
          <c:dPt>
            <c:idx val="36"/>
            <c:bubble3D val="0"/>
            <c:extLst>
              <c:ext xmlns:c16="http://schemas.microsoft.com/office/drawing/2014/chart" uri="{C3380CC4-5D6E-409C-BE32-E72D297353CC}">
                <c16:uniqueId val="{0000008C-8D84-47C4-9CB9-9A026B3F189C}"/>
              </c:ext>
            </c:extLst>
          </c:dPt>
          <c:dPt>
            <c:idx val="37"/>
            <c:bubble3D val="0"/>
            <c:extLst>
              <c:ext xmlns:c16="http://schemas.microsoft.com/office/drawing/2014/chart" uri="{C3380CC4-5D6E-409C-BE32-E72D297353CC}">
                <c16:uniqueId val="{0000008D-8D84-47C4-9CB9-9A026B3F189C}"/>
              </c:ext>
            </c:extLst>
          </c:dPt>
          <c:dPt>
            <c:idx val="38"/>
            <c:bubble3D val="0"/>
            <c:extLst>
              <c:ext xmlns:c16="http://schemas.microsoft.com/office/drawing/2014/chart" uri="{C3380CC4-5D6E-409C-BE32-E72D297353CC}">
                <c16:uniqueId val="{0000008E-8D84-47C4-9CB9-9A026B3F189C}"/>
              </c:ext>
            </c:extLst>
          </c:dPt>
          <c:dPt>
            <c:idx val="39"/>
            <c:bubble3D val="0"/>
            <c:extLst>
              <c:ext xmlns:c16="http://schemas.microsoft.com/office/drawing/2014/chart" uri="{C3380CC4-5D6E-409C-BE32-E72D297353CC}">
                <c16:uniqueId val="{0000008F-8D84-47C4-9CB9-9A026B3F189C}"/>
              </c:ext>
            </c:extLst>
          </c:dPt>
          <c:dPt>
            <c:idx val="40"/>
            <c:bubble3D val="0"/>
            <c:extLst>
              <c:ext xmlns:c16="http://schemas.microsoft.com/office/drawing/2014/chart" uri="{C3380CC4-5D6E-409C-BE32-E72D297353CC}">
                <c16:uniqueId val="{00000090-8D84-47C4-9CB9-9A026B3F189C}"/>
              </c:ext>
            </c:extLst>
          </c:dPt>
          <c:dPt>
            <c:idx val="41"/>
            <c:bubble3D val="0"/>
            <c:extLst>
              <c:ext xmlns:c16="http://schemas.microsoft.com/office/drawing/2014/chart" uri="{C3380CC4-5D6E-409C-BE32-E72D297353CC}">
                <c16:uniqueId val="{00000091-8D84-47C4-9CB9-9A026B3F189C}"/>
              </c:ext>
            </c:extLst>
          </c:dPt>
          <c:dPt>
            <c:idx val="42"/>
            <c:bubble3D val="0"/>
            <c:extLst>
              <c:ext xmlns:c16="http://schemas.microsoft.com/office/drawing/2014/chart" uri="{C3380CC4-5D6E-409C-BE32-E72D297353CC}">
                <c16:uniqueId val="{00000092-8D84-47C4-9CB9-9A026B3F189C}"/>
              </c:ext>
            </c:extLst>
          </c:dPt>
          <c:dPt>
            <c:idx val="43"/>
            <c:bubble3D val="0"/>
            <c:extLst>
              <c:ext xmlns:c16="http://schemas.microsoft.com/office/drawing/2014/chart" uri="{C3380CC4-5D6E-409C-BE32-E72D297353CC}">
                <c16:uniqueId val="{00000093-8D84-47C4-9CB9-9A026B3F189C}"/>
              </c:ext>
            </c:extLst>
          </c:dPt>
          <c:dPt>
            <c:idx val="44"/>
            <c:bubble3D val="0"/>
            <c:extLst>
              <c:ext xmlns:c16="http://schemas.microsoft.com/office/drawing/2014/chart" uri="{C3380CC4-5D6E-409C-BE32-E72D297353CC}">
                <c16:uniqueId val="{00000094-8D84-47C4-9CB9-9A026B3F189C}"/>
              </c:ext>
            </c:extLst>
          </c:dPt>
          <c:dPt>
            <c:idx val="45"/>
            <c:bubble3D val="0"/>
            <c:extLst>
              <c:ext xmlns:c16="http://schemas.microsoft.com/office/drawing/2014/chart" uri="{C3380CC4-5D6E-409C-BE32-E72D297353CC}">
                <c16:uniqueId val="{00000095-8D84-47C4-9CB9-9A026B3F189C}"/>
              </c:ext>
            </c:extLst>
          </c:dPt>
          <c:dPt>
            <c:idx val="46"/>
            <c:bubble3D val="0"/>
            <c:extLst>
              <c:ext xmlns:c16="http://schemas.microsoft.com/office/drawing/2014/chart" uri="{C3380CC4-5D6E-409C-BE32-E72D297353CC}">
                <c16:uniqueId val="{00000096-8D84-47C4-9CB9-9A026B3F189C}"/>
              </c:ext>
            </c:extLst>
          </c:dPt>
          <c:dPt>
            <c:idx val="47"/>
            <c:bubble3D val="0"/>
            <c:extLst>
              <c:ext xmlns:c16="http://schemas.microsoft.com/office/drawing/2014/chart" uri="{C3380CC4-5D6E-409C-BE32-E72D297353CC}">
                <c16:uniqueId val="{00000097-8D84-47C4-9CB9-9A026B3F189C}"/>
              </c:ext>
            </c:extLst>
          </c:dPt>
          <c:dPt>
            <c:idx val="48"/>
            <c:bubble3D val="0"/>
            <c:extLst>
              <c:ext xmlns:c16="http://schemas.microsoft.com/office/drawing/2014/chart" uri="{C3380CC4-5D6E-409C-BE32-E72D297353CC}">
                <c16:uniqueId val="{00000098-8D84-47C4-9CB9-9A026B3F189C}"/>
              </c:ext>
            </c:extLst>
          </c:dPt>
          <c:dPt>
            <c:idx val="49"/>
            <c:bubble3D val="0"/>
            <c:extLst>
              <c:ext xmlns:c16="http://schemas.microsoft.com/office/drawing/2014/chart" uri="{C3380CC4-5D6E-409C-BE32-E72D297353CC}">
                <c16:uniqueId val="{00000099-8D84-47C4-9CB9-9A026B3F189C}"/>
              </c:ext>
            </c:extLst>
          </c:dPt>
          <c:dPt>
            <c:idx val="50"/>
            <c:bubble3D val="0"/>
            <c:extLst>
              <c:ext xmlns:c16="http://schemas.microsoft.com/office/drawing/2014/chart" uri="{C3380CC4-5D6E-409C-BE32-E72D297353CC}">
                <c16:uniqueId val="{0000009A-8D84-47C4-9CB9-9A026B3F189C}"/>
              </c:ext>
            </c:extLst>
          </c:dPt>
          <c:cat>
            <c:numRef>
              <c:f>bilan_gestion!$BD$2:$BE$2</c:f>
              <c:numCache>
                <c:formatCode>General</c:formatCode>
                <c:ptCount val="2"/>
              </c:numCache>
            </c:numRef>
          </c:cat>
          <c:val>
            <c:numRef>
              <c:f>bilan_gestion!$B$7:$BD$7</c:f>
              <c:numCache>
                <c:formatCode>General</c:formatCode>
                <c:ptCount val="55"/>
                <c:pt idx="0">
                  <c:v>17022</c:v>
                </c:pt>
                <c:pt idx="1">
                  <c:v>15300</c:v>
                </c:pt>
                <c:pt idx="2" formatCode="0.0">
                  <c:v>301</c:v>
                </c:pt>
                <c:pt idx="3" formatCode="0.0">
                  <c:v>1.0861879999999999</c:v>
                </c:pt>
                <c:pt idx="4" formatCode="0.0">
                  <c:v>284.29200000000003</c:v>
                </c:pt>
                <c:pt idx="5" formatCode="0.000000">
                  <c:v>1.0296699999999999</c:v>
                </c:pt>
                <c:pt idx="6" formatCode="0">
                  <c:v>0</c:v>
                </c:pt>
                <c:pt idx="7" formatCode="0">
                  <c:v>0</c:v>
                </c:pt>
                <c:pt idx="8" formatCode="0.0">
                  <c:v>16.707999999999998</c:v>
                </c:pt>
                <c:pt idx="9">
                  <c:v>5.6517999999999999E-2</c:v>
                </c:pt>
                <c:pt idx="12" formatCode="0.0">
                  <c:v>198.16800000000001</c:v>
                </c:pt>
                <c:pt idx="13" formatCode="0.000000">
                  <c:v>0.679562</c:v>
                </c:pt>
                <c:pt idx="14" formatCode="0.0">
                  <c:v>154.59899999999999</c:v>
                </c:pt>
                <c:pt idx="15" formatCode="0.000000">
                  <c:v>0.52836500000000008</c:v>
                </c:pt>
                <c:pt idx="16" formatCode="0.0">
                  <c:v>35.741</c:v>
                </c:pt>
                <c:pt idx="17" formatCode="0.000000">
                  <c:v>0.12520999999999999</c:v>
                </c:pt>
                <c:pt idx="18" formatCode="0.0">
                  <c:v>7.8280000000000003</c:v>
                </c:pt>
                <c:pt idx="19" formatCode="0.000000">
                  <c:v>2.5987E-2</c:v>
                </c:pt>
                <c:pt idx="20" formatCode="0">
                  <c:v>0</c:v>
                </c:pt>
                <c:pt idx="21" formatCode="0">
                  <c:v>0</c:v>
                </c:pt>
                <c:pt idx="22" formatCode="0">
                  <c:v>0</c:v>
                </c:pt>
                <c:pt idx="23" formatCode="0">
                  <c:v>0</c:v>
                </c:pt>
                <c:pt idx="30">
                  <c:v>1099</c:v>
                </c:pt>
                <c:pt idx="31">
                  <c:v>1722</c:v>
                </c:pt>
                <c:pt idx="32">
                  <c:v>1397</c:v>
                </c:pt>
                <c:pt idx="33">
                  <c:v>1573</c:v>
                </c:pt>
                <c:pt idx="35">
                  <c:v>10.9</c:v>
                </c:pt>
                <c:pt idx="36">
                  <c:v>15.5</c:v>
                </c:pt>
                <c:pt idx="38">
                  <c:v>89.9</c:v>
                </c:pt>
                <c:pt idx="45">
                  <c:v>1.8581176470588236E-2</c:v>
                </c:pt>
                <c:pt idx="46">
                  <c:v>9.2409822582540241E-2</c:v>
                </c:pt>
                <c:pt idx="47">
                  <c:v>0</c:v>
                </c:pt>
                <c:pt idx="48">
                  <c:v>1999</c:v>
                </c:pt>
                <c:pt idx="49" formatCode="d\-mmm">
                  <c:v>40497</c:v>
                </c:pt>
                <c:pt idx="50" formatCode="d\-mmm">
                  <c:v>40270</c:v>
                </c:pt>
                <c:pt idx="51">
                  <c:v>0</c:v>
                </c:pt>
              </c:numCache>
            </c:numRef>
          </c:val>
          <c:extLst>
            <c:ext xmlns:c16="http://schemas.microsoft.com/office/drawing/2014/chart" uri="{C3380CC4-5D6E-409C-BE32-E72D297353CC}">
              <c16:uniqueId val="{0000009B-8D84-47C4-9CB9-9A026B3F189C}"/>
            </c:ext>
          </c:extLst>
        </c:ser>
        <c:ser>
          <c:idx val="4"/>
          <c:order val="3"/>
          <c:tx>
            <c:strRef>
              <c:f>bilan_gestion!$A$8</c:f>
              <c:strCache>
                <c:ptCount val="1"/>
                <c:pt idx="0">
                  <c:v>1999_2000</c:v>
                </c:pt>
              </c:strCache>
            </c:strRef>
          </c:tx>
          <c:dPt>
            <c:idx val="0"/>
            <c:bubble3D val="0"/>
            <c:extLst>
              <c:ext xmlns:c16="http://schemas.microsoft.com/office/drawing/2014/chart" uri="{C3380CC4-5D6E-409C-BE32-E72D297353CC}">
                <c16:uniqueId val="{0000009C-8D84-47C4-9CB9-9A026B3F189C}"/>
              </c:ext>
            </c:extLst>
          </c:dPt>
          <c:dPt>
            <c:idx val="1"/>
            <c:bubble3D val="0"/>
            <c:extLst>
              <c:ext xmlns:c16="http://schemas.microsoft.com/office/drawing/2014/chart" uri="{C3380CC4-5D6E-409C-BE32-E72D297353CC}">
                <c16:uniqueId val="{0000009D-8D84-47C4-9CB9-9A026B3F189C}"/>
              </c:ext>
            </c:extLst>
          </c:dPt>
          <c:dPt>
            <c:idx val="2"/>
            <c:bubble3D val="0"/>
            <c:extLst>
              <c:ext xmlns:c16="http://schemas.microsoft.com/office/drawing/2014/chart" uri="{C3380CC4-5D6E-409C-BE32-E72D297353CC}">
                <c16:uniqueId val="{0000009E-8D84-47C4-9CB9-9A026B3F189C}"/>
              </c:ext>
            </c:extLst>
          </c:dPt>
          <c:dPt>
            <c:idx val="3"/>
            <c:bubble3D val="0"/>
            <c:extLst>
              <c:ext xmlns:c16="http://schemas.microsoft.com/office/drawing/2014/chart" uri="{C3380CC4-5D6E-409C-BE32-E72D297353CC}">
                <c16:uniqueId val="{0000009F-8D84-47C4-9CB9-9A026B3F189C}"/>
              </c:ext>
            </c:extLst>
          </c:dPt>
          <c:dPt>
            <c:idx val="4"/>
            <c:bubble3D val="0"/>
            <c:extLst>
              <c:ext xmlns:c16="http://schemas.microsoft.com/office/drawing/2014/chart" uri="{C3380CC4-5D6E-409C-BE32-E72D297353CC}">
                <c16:uniqueId val="{000000A0-8D84-47C4-9CB9-9A026B3F189C}"/>
              </c:ext>
            </c:extLst>
          </c:dPt>
          <c:dPt>
            <c:idx val="5"/>
            <c:bubble3D val="0"/>
            <c:extLst>
              <c:ext xmlns:c16="http://schemas.microsoft.com/office/drawing/2014/chart" uri="{C3380CC4-5D6E-409C-BE32-E72D297353CC}">
                <c16:uniqueId val="{000000A1-8D84-47C4-9CB9-9A026B3F189C}"/>
              </c:ext>
            </c:extLst>
          </c:dPt>
          <c:dPt>
            <c:idx val="6"/>
            <c:bubble3D val="0"/>
            <c:extLst>
              <c:ext xmlns:c16="http://schemas.microsoft.com/office/drawing/2014/chart" uri="{C3380CC4-5D6E-409C-BE32-E72D297353CC}">
                <c16:uniqueId val="{000000A2-8D84-47C4-9CB9-9A026B3F189C}"/>
              </c:ext>
            </c:extLst>
          </c:dPt>
          <c:dPt>
            <c:idx val="7"/>
            <c:bubble3D val="0"/>
            <c:extLst>
              <c:ext xmlns:c16="http://schemas.microsoft.com/office/drawing/2014/chart" uri="{C3380CC4-5D6E-409C-BE32-E72D297353CC}">
                <c16:uniqueId val="{000000A3-8D84-47C4-9CB9-9A026B3F189C}"/>
              </c:ext>
            </c:extLst>
          </c:dPt>
          <c:dPt>
            <c:idx val="8"/>
            <c:bubble3D val="0"/>
            <c:extLst>
              <c:ext xmlns:c16="http://schemas.microsoft.com/office/drawing/2014/chart" uri="{C3380CC4-5D6E-409C-BE32-E72D297353CC}">
                <c16:uniqueId val="{000000A4-8D84-47C4-9CB9-9A026B3F189C}"/>
              </c:ext>
            </c:extLst>
          </c:dPt>
          <c:dPt>
            <c:idx val="9"/>
            <c:bubble3D val="0"/>
            <c:extLst>
              <c:ext xmlns:c16="http://schemas.microsoft.com/office/drawing/2014/chart" uri="{C3380CC4-5D6E-409C-BE32-E72D297353CC}">
                <c16:uniqueId val="{000000A5-8D84-47C4-9CB9-9A026B3F189C}"/>
              </c:ext>
            </c:extLst>
          </c:dPt>
          <c:dPt>
            <c:idx val="10"/>
            <c:bubble3D val="0"/>
            <c:extLst>
              <c:ext xmlns:c16="http://schemas.microsoft.com/office/drawing/2014/chart" uri="{C3380CC4-5D6E-409C-BE32-E72D297353CC}">
                <c16:uniqueId val="{000000A6-8D84-47C4-9CB9-9A026B3F189C}"/>
              </c:ext>
            </c:extLst>
          </c:dPt>
          <c:dPt>
            <c:idx val="11"/>
            <c:bubble3D val="0"/>
            <c:extLst>
              <c:ext xmlns:c16="http://schemas.microsoft.com/office/drawing/2014/chart" uri="{C3380CC4-5D6E-409C-BE32-E72D297353CC}">
                <c16:uniqueId val="{000000A7-8D84-47C4-9CB9-9A026B3F189C}"/>
              </c:ext>
            </c:extLst>
          </c:dPt>
          <c:dPt>
            <c:idx val="12"/>
            <c:bubble3D val="0"/>
            <c:extLst>
              <c:ext xmlns:c16="http://schemas.microsoft.com/office/drawing/2014/chart" uri="{C3380CC4-5D6E-409C-BE32-E72D297353CC}">
                <c16:uniqueId val="{000000A8-8D84-47C4-9CB9-9A026B3F189C}"/>
              </c:ext>
            </c:extLst>
          </c:dPt>
          <c:dPt>
            <c:idx val="13"/>
            <c:bubble3D val="0"/>
            <c:extLst>
              <c:ext xmlns:c16="http://schemas.microsoft.com/office/drawing/2014/chart" uri="{C3380CC4-5D6E-409C-BE32-E72D297353CC}">
                <c16:uniqueId val="{000000A9-8D84-47C4-9CB9-9A026B3F189C}"/>
              </c:ext>
            </c:extLst>
          </c:dPt>
          <c:dPt>
            <c:idx val="14"/>
            <c:bubble3D val="0"/>
            <c:extLst>
              <c:ext xmlns:c16="http://schemas.microsoft.com/office/drawing/2014/chart" uri="{C3380CC4-5D6E-409C-BE32-E72D297353CC}">
                <c16:uniqueId val="{000000AA-8D84-47C4-9CB9-9A026B3F189C}"/>
              </c:ext>
            </c:extLst>
          </c:dPt>
          <c:dPt>
            <c:idx val="15"/>
            <c:bubble3D val="0"/>
            <c:extLst>
              <c:ext xmlns:c16="http://schemas.microsoft.com/office/drawing/2014/chart" uri="{C3380CC4-5D6E-409C-BE32-E72D297353CC}">
                <c16:uniqueId val="{000000AB-8D84-47C4-9CB9-9A026B3F189C}"/>
              </c:ext>
            </c:extLst>
          </c:dPt>
          <c:dPt>
            <c:idx val="16"/>
            <c:bubble3D val="0"/>
            <c:extLst>
              <c:ext xmlns:c16="http://schemas.microsoft.com/office/drawing/2014/chart" uri="{C3380CC4-5D6E-409C-BE32-E72D297353CC}">
                <c16:uniqueId val="{000000AC-8D84-47C4-9CB9-9A026B3F189C}"/>
              </c:ext>
            </c:extLst>
          </c:dPt>
          <c:dPt>
            <c:idx val="17"/>
            <c:bubble3D val="0"/>
            <c:extLst>
              <c:ext xmlns:c16="http://schemas.microsoft.com/office/drawing/2014/chart" uri="{C3380CC4-5D6E-409C-BE32-E72D297353CC}">
                <c16:uniqueId val="{000000AD-8D84-47C4-9CB9-9A026B3F189C}"/>
              </c:ext>
            </c:extLst>
          </c:dPt>
          <c:dPt>
            <c:idx val="18"/>
            <c:bubble3D val="0"/>
            <c:extLst>
              <c:ext xmlns:c16="http://schemas.microsoft.com/office/drawing/2014/chart" uri="{C3380CC4-5D6E-409C-BE32-E72D297353CC}">
                <c16:uniqueId val="{000000AE-8D84-47C4-9CB9-9A026B3F189C}"/>
              </c:ext>
            </c:extLst>
          </c:dPt>
          <c:dPt>
            <c:idx val="19"/>
            <c:bubble3D val="0"/>
            <c:extLst>
              <c:ext xmlns:c16="http://schemas.microsoft.com/office/drawing/2014/chart" uri="{C3380CC4-5D6E-409C-BE32-E72D297353CC}">
                <c16:uniqueId val="{000000AF-8D84-47C4-9CB9-9A026B3F189C}"/>
              </c:ext>
            </c:extLst>
          </c:dPt>
          <c:dPt>
            <c:idx val="20"/>
            <c:bubble3D val="0"/>
            <c:extLst>
              <c:ext xmlns:c16="http://schemas.microsoft.com/office/drawing/2014/chart" uri="{C3380CC4-5D6E-409C-BE32-E72D297353CC}">
                <c16:uniqueId val="{000000B0-8D84-47C4-9CB9-9A026B3F189C}"/>
              </c:ext>
            </c:extLst>
          </c:dPt>
          <c:dPt>
            <c:idx val="21"/>
            <c:bubble3D val="0"/>
            <c:extLst>
              <c:ext xmlns:c16="http://schemas.microsoft.com/office/drawing/2014/chart" uri="{C3380CC4-5D6E-409C-BE32-E72D297353CC}">
                <c16:uniqueId val="{000000B1-8D84-47C4-9CB9-9A026B3F189C}"/>
              </c:ext>
            </c:extLst>
          </c:dPt>
          <c:dPt>
            <c:idx val="22"/>
            <c:bubble3D val="0"/>
            <c:extLst>
              <c:ext xmlns:c16="http://schemas.microsoft.com/office/drawing/2014/chart" uri="{C3380CC4-5D6E-409C-BE32-E72D297353CC}">
                <c16:uniqueId val="{000000B2-8D84-47C4-9CB9-9A026B3F189C}"/>
              </c:ext>
            </c:extLst>
          </c:dPt>
          <c:dPt>
            <c:idx val="23"/>
            <c:bubble3D val="0"/>
            <c:extLst>
              <c:ext xmlns:c16="http://schemas.microsoft.com/office/drawing/2014/chart" uri="{C3380CC4-5D6E-409C-BE32-E72D297353CC}">
                <c16:uniqueId val="{000000B3-8D84-47C4-9CB9-9A026B3F189C}"/>
              </c:ext>
            </c:extLst>
          </c:dPt>
          <c:dPt>
            <c:idx val="24"/>
            <c:bubble3D val="0"/>
            <c:extLst>
              <c:ext xmlns:c16="http://schemas.microsoft.com/office/drawing/2014/chart" uri="{C3380CC4-5D6E-409C-BE32-E72D297353CC}">
                <c16:uniqueId val="{000000B4-8D84-47C4-9CB9-9A026B3F189C}"/>
              </c:ext>
            </c:extLst>
          </c:dPt>
          <c:dPt>
            <c:idx val="25"/>
            <c:bubble3D val="0"/>
            <c:extLst>
              <c:ext xmlns:c16="http://schemas.microsoft.com/office/drawing/2014/chart" uri="{C3380CC4-5D6E-409C-BE32-E72D297353CC}">
                <c16:uniqueId val="{000000B5-8D84-47C4-9CB9-9A026B3F189C}"/>
              </c:ext>
            </c:extLst>
          </c:dPt>
          <c:dPt>
            <c:idx val="26"/>
            <c:bubble3D val="0"/>
            <c:extLst>
              <c:ext xmlns:c16="http://schemas.microsoft.com/office/drawing/2014/chart" uri="{C3380CC4-5D6E-409C-BE32-E72D297353CC}">
                <c16:uniqueId val="{000000B6-8D84-47C4-9CB9-9A026B3F189C}"/>
              </c:ext>
            </c:extLst>
          </c:dPt>
          <c:dPt>
            <c:idx val="27"/>
            <c:bubble3D val="0"/>
            <c:extLst>
              <c:ext xmlns:c16="http://schemas.microsoft.com/office/drawing/2014/chart" uri="{C3380CC4-5D6E-409C-BE32-E72D297353CC}">
                <c16:uniqueId val="{000000B7-8D84-47C4-9CB9-9A026B3F189C}"/>
              </c:ext>
            </c:extLst>
          </c:dPt>
          <c:dPt>
            <c:idx val="28"/>
            <c:bubble3D val="0"/>
            <c:extLst>
              <c:ext xmlns:c16="http://schemas.microsoft.com/office/drawing/2014/chart" uri="{C3380CC4-5D6E-409C-BE32-E72D297353CC}">
                <c16:uniqueId val="{000000B8-8D84-47C4-9CB9-9A026B3F189C}"/>
              </c:ext>
            </c:extLst>
          </c:dPt>
          <c:dPt>
            <c:idx val="29"/>
            <c:bubble3D val="0"/>
            <c:extLst>
              <c:ext xmlns:c16="http://schemas.microsoft.com/office/drawing/2014/chart" uri="{C3380CC4-5D6E-409C-BE32-E72D297353CC}">
                <c16:uniqueId val="{000000B9-8D84-47C4-9CB9-9A026B3F189C}"/>
              </c:ext>
            </c:extLst>
          </c:dPt>
          <c:dPt>
            <c:idx val="30"/>
            <c:bubble3D val="0"/>
            <c:extLst>
              <c:ext xmlns:c16="http://schemas.microsoft.com/office/drawing/2014/chart" uri="{C3380CC4-5D6E-409C-BE32-E72D297353CC}">
                <c16:uniqueId val="{000000BA-8D84-47C4-9CB9-9A026B3F189C}"/>
              </c:ext>
            </c:extLst>
          </c:dPt>
          <c:dPt>
            <c:idx val="31"/>
            <c:bubble3D val="0"/>
            <c:extLst>
              <c:ext xmlns:c16="http://schemas.microsoft.com/office/drawing/2014/chart" uri="{C3380CC4-5D6E-409C-BE32-E72D297353CC}">
                <c16:uniqueId val="{000000BB-8D84-47C4-9CB9-9A026B3F189C}"/>
              </c:ext>
            </c:extLst>
          </c:dPt>
          <c:dPt>
            <c:idx val="32"/>
            <c:bubble3D val="0"/>
            <c:extLst>
              <c:ext xmlns:c16="http://schemas.microsoft.com/office/drawing/2014/chart" uri="{C3380CC4-5D6E-409C-BE32-E72D297353CC}">
                <c16:uniqueId val="{000000BC-8D84-47C4-9CB9-9A026B3F189C}"/>
              </c:ext>
            </c:extLst>
          </c:dPt>
          <c:dPt>
            <c:idx val="33"/>
            <c:bubble3D val="0"/>
            <c:extLst>
              <c:ext xmlns:c16="http://schemas.microsoft.com/office/drawing/2014/chart" uri="{C3380CC4-5D6E-409C-BE32-E72D297353CC}">
                <c16:uniqueId val="{000000BD-8D84-47C4-9CB9-9A026B3F189C}"/>
              </c:ext>
            </c:extLst>
          </c:dPt>
          <c:dPt>
            <c:idx val="34"/>
            <c:bubble3D val="0"/>
            <c:extLst>
              <c:ext xmlns:c16="http://schemas.microsoft.com/office/drawing/2014/chart" uri="{C3380CC4-5D6E-409C-BE32-E72D297353CC}">
                <c16:uniqueId val="{000000BE-8D84-47C4-9CB9-9A026B3F189C}"/>
              </c:ext>
            </c:extLst>
          </c:dPt>
          <c:dPt>
            <c:idx val="35"/>
            <c:bubble3D val="0"/>
            <c:extLst>
              <c:ext xmlns:c16="http://schemas.microsoft.com/office/drawing/2014/chart" uri="{C3380CC4-5D6E-409C-BE32-E72D297353CC}">
                <c16:uniqueId val="{000000BF-8D84-47C4-9CB9-9A026B3F189C}"/>
              </c:ext>
            </c:extLst>
          </c:dPt>
          <c:dPt>
            <c:idx val="36"/>
            <c:bubble3D val="0"/>
            <c:extLst>
              <c:ext xmlns:c16="http://schemas.microsoft.com/office/drawing/2014/chart" uri="{C3380CC4-5D6E-409C-BE32-E72D297353CC}">
                <c16:uniqueId val="{000000C0-8D84-47C4-9CB9-9A026B3F189C}"/>
              </c:ext>
            </c:extLst>
          </c:dPt>
          <c:dPt>
            <c:idx val="37"/>
            <c:bubble3D val="0"/>
            <c:extLst>
              <c:ext xmlns:c16="http://schemas.microsoft.com/office/drawing/2014/chart" uri="{C3380CC4-5D6E-409C-BE32-E72D297353CC}">
                <c16:uniqueId val="{000000C1-8D84-47C4-9CB9-9A026B3F189C}"/>
              </c:ext>
            </c:extLst>
          </c:dPt>
          <c:dPt>
            <c:idx val="38"/>
            <c:bubble3D val="0"/>
            <c:extLst>
              <c:ext xmlns:c16="http://schemas.microsoft.com/office/drawing/2014/chart" uri="{C3380CC4-5D6E-409C-BE32-E72D297353CC}">
                <c16:uniqueId val="{000000C2-8D84-47C4-9CB9-9A026B3F189C}"/>
              </c:ext>
            </c:extLst>
          </c:dPt>
          <c:dPt>
            <c:idx val="39"/>
            <c:bubble3D val="0"/>
            <c:extLst>
              <c:ext xmlns:c16="http://schemas.microsoft.com/office/drawing/2014/chart" uri="{C3380CC4-5D6E-409C-BE32-E72D297353CC}">
                <c16:uniqueId val="{000000C3-8D84-47C4-9CB9-9A026B3F189C}"/>
              </c:ext>
            </c:extLst>
          </c:dPt>
          <c:dPt>
            <c:idx val="40"/>
            <c:bubble3D val="0"/>
            <c:extLst>
              <c:ext xmlns:c16="http://schemas.microsoft.com/office/drawing/2014/chart" uri="{C3380CC4-5D6E-409C-BE32-E72D297353CC}">
                <c16:uniqueId val="{000000C4-8D84-47C4-9CB9-9A026B3F189C}"/>
              </c:ext>
            </c:extLst>
          </c:dPt>
          <c:dPt>
            <c:idx val="41"/>
            <c:bubble3D val="0"/>
            <c:extLst>
              <c:ext xmlns:c16="http://schemas.microsoft.com/office/drawing/2014/chart" uri="{C3380CC4-5D6E-409C-BE32-E72D297353CC}">
                <c16:uniqueId val="{000000C5-8D84-47C4-9CB9-9A026B3F189C}"/>
              </c:ext>
            </c:extLst>
          </c:dPt>
          <c:dPt>
            <c:idx val="42"/>
            <c:bubble3D val="0"/>
            <c:extLst>
              <c:ext xmlns:c16="http://schemas.microsoft.com/office/drawing/2014/chart" uri="{C3380CC4-5D6E-409C-BE32-E72D297353CC}">
                <c16:uniqueId val="{000000C6-8D84-47C4-9CB9-9A026B3F189C}"/>
              </c:ext>
            </c:extLst>
          </c:dPt>
          <c:dPt>
            <c:idx val="43"/>
            <c:bubble3D val="0"/>
            <c:extLst>
              <c:ext xmlns:c16="http://schemas.microsoft.com/office/drawing/2014/chart" uri="{C3380CC4-5D6E-409C-BE32-E72D297353CC}">
                <c16:uniqueId val="{000000C7-8D84-47C4-9CB9-9A026B3F189C}"/>
              </c:ext>
            </c:extLst>
          </c:dPt>
          <c:dPt>
            <c:idx val="44"/>
            <c:bubble3D val="0"/>
            <c:extLst>
              <c:ext xmlns:c16="http://schemas.microsoft.com/office/drawing/2014/chart" uri="{C3380CC4-5D6E-409C-BE32-E72D297353CC}">
                <c16:uniqueId val="{000000C8-8D84-47C4-9CB9-9A026B3F189C}"/>
              </c:ext>
            </c:extLst>
          </c:dPt>
          <c:dPt>
            <c:idx val="45"/>
            <c:bubble3D val="0"/>
            <c:extLst>
              <c:ext xmlns:c16="http://schemas.microsoft.com/office/drawing/2014/chart" uri="{C3380CC4-5D6E-409C-BE32-E72D297353CC}">
                <c16:uniqueId val="{000000C9-8D84-47C4-9CB9-9A026B3F189C}"/>
              </c:ext>
            </c:extLst>
          </c:dPt>
          <c:dPt>
            <c:idx val="46"/>
            <c:bubble3D val="0"/>
            <c:extLst>
              <c:ext xmlns:c16="http://schemas.microsoft.com/office/drawing/2014/chart" uri="{C3380CC4-5D6E-409C-BE32-E72D297353CC}">
                <c16:uniqueId val="{000000CA-8D84-47C4-9CB9-9A026B3F189C}"/>
              </c:ext>
            </c:extLst>
          </c:dPt>
          <c:dPt>
            <c:idx val="47"/>
            <c:bubble3D val="0"/>
            <c:extLst>
              <c:ext xmlns:c16="http://schemas.microsoft.com/office/drawing/2014/chart" uri="{C3380CC4-5D6E-409C-BE32-E72D297353CC}">
                <c16:uniqueId val="{000000CB-8D84-47C4-9CB9-9A026B3F189C}"/>
              </c:ext>
            </c:extLst>
          </c:dPt>
          <c:dPt>
            <c:idx val="48"/>
            <c:bubble3D val="0"/>
            <c:extLst>
              <c:ext xmlns:c16="http://schemas.microsoft.com/office/drawing/2014/chart" uri="{C3380CC4-5D6E-409C-BE32-E72D297353CC}">
                <c16:uniqueId val="{000000CC-8D84-47C4-9CB9-9A026B3F189C}"/>
              </c:ext>
            </c:extLst>
          </c:dPt>
          <c:dPt>
            <c:idx val="49"/>
            <c:bubble3D val="0"/>
            <c:extLst>
              <c:ext xmlns:c16="http://schemas.microsoft.com/office/drawing/2014/chart" uri="{C3380CC4-5D6E-409C-BE32-E72D297353CC}">
                <c16:uniqueId val="{000000CD-8D84-47C4-9CB9-9A026B3F189C}"/>
              </c:ext>
            </c:extLst>
          </c:dPt>
          <c:dPt>
            <c:idx val="50"/>
            <c:bubble3D val="0"/>
            <c:extLst>
              <c:ext xmlns:c16="http://schemas.microsoft.com/office/drawing/2014/chart" uri="{C3380CC4-5D6E-409C-BE32-E72D297353CC}">
                <c16:uniqueId val="{000000CE-8D84-47C4-9CB9-9A026B3F189C}"/>
              </c:ext>
            </c:extLst>
          </c:dPt>
          <c:cat>
            <c:numRef>
              <c:f>bilan_gestion!$BD$2:$BE$2</c:f>
              <c:numCache>
                <c:formatCode>General</c:formatCode>
                <c:ptCount val="2"/>
              </c:numCache>
            </c:numRef>
          </c:cat>
          <c:val>
            <c:numRef>
              <c:f>bilan_gestion!$B$8:$BD$8</c:f>
              <c:numCache>
                <c:formatCode>General</c:formatCode>
                <c:ptCount val="55"/>
                <c:pt idx="0">
                  <c:v>14907</c:v>
                </c:pt>
                <c:pt idx="1">
                  <c:v>14200</c:v>
                </c:pt>
                <c:pt idx="2" formatCode="0.0">
                  <c:v>82.7</c:v>
                </c:pt>
                <c:pt idx="3" formatCode="0.0">
                  <c:v>0.29420200000000002</c:v>
                </c:pt>
                <c:pt idx="4" formatCode="0.0">
                  <c:v>68.945000000000007</c:v>
                </c:pt>
                <c:pt idx="5" formatCode="0.000000">
                  <c:v>0.24357000000000001</c:v>
                </c:pt>
                <c:pt idx="6" formatCode="0">
                  <c:v>0</c:v>
                </c:pt>
                <c:pt idx="7" formatCode="0">
                  <c:v>0</c:v>
                </c:pt>
                <c:pt idx="8" formatCode="0.0">
                  <c:v>13.755000000000001</c:v>
                </c:pt>
                <c:pt idx="9">
                  <c:v>5.0632000000000003E-2</c:v>
                </c:pt>
                <c:pt idx="12" formatCode="0.0">
                  <c:v>54.337000000000003</c:v>
                </c:pt>
                <c:pt idx="13" formatCode="0.000000">
                  <c:v>0.18374299999999999</c:v>
                </c:pt>
                <c:pt idx="14" formatCode="0.0">
                  <c:v>34.503</c:v>
                </c:pt>
                <c:pt idx="15" formatCode="0.000000">
                  <c:v>0.11947000000000001</c:v>
                </c:pt>
                <c:pt idx="16" formatCode="0.0">
                  <c:v>19.355</c:v>
                </c:pt>
                <c:pt idx="17" formatCode="0.000000">
                  <c:v>6.2700999999999993E-2</c:v>
                </c:pt>
                <c:pt idx="18" formatCode="0.0">
                  <c:v>0.47900000000000004</c:v>
                </c:pt>
                <c:pt idx="19" formatCode="0.000000">
                  <c:v>1.572E-3</c:v>
                </c:pt>
                <c:pt idx="20" formatCode="0">
                  <c:v>0</c:v>
                </c:pt>
                <c:pt idx="21" formatCode="0">
                  <c:v>0</c:v>
                </c:pt>
                <c:pt idx="22" formatCode="0">
                  <c:v>0</c:v>
                </c:pt>
                <c:pt idx="23" formatCode="0">
                  <c:v>0</c:v>
                </c:pt>
                <c:pt idx="30">
                  <c:v>382</c:v>
                </c:pt>
                <c:pt idx="31">
                  <c:v>707</c:v>
                </c:pt>
                <c:pt idx="32">
                  <c:v>510</c:v>
                </c:pt>
                <c:pt idx="33">
                  <c:v>532</c:v>
                </c:pt>
                <c:pt idx="35">
                  <c:v>4.5999999999999996</c:v>
                </c:pt>
                <c:pt idx="36">
                  <c:v>13.6</c:v>
                </c:pt>
                <c:pt idx="38">
                  <c:v>95.3</c:v>
                </c:pt>
                <c:pt idx="45">
                  <c:v>4.8552816901408459E-3</c:v>
                </c:pt>
                <c:pt idx="46">
                  <c:v>3.5687931844100088E-2</c:v>
                </c:pt>
                <c:pt idx="47">
                  <c:v>0</c:v>
                </c:pt>
                <c:pt idx="48">
                  <c:v>2000</c:v>
                </c:pt>
                <c:pt idx="49" formatCode="d\-mmm">
                  <c:v>40497</c:v>
                </c:pt>
                <c:pt idx="50" formatCode="d\-mmm">
                  <c:v>40283</c:v>
                </c:pt>
                <c:pt idx="51">
                  <c:v>0</c:v>
                </c:pt>
              </c:numCache>
            </c:numRef>
          </c:val>
          <c:extLst>
            <c:ext xmlns:c16="http://schemas.microsoft.com/office/drawing/2014/chart" uri="{C3380CC4-5D6E-409C-BE32-E72D297353CC}">
              <c16:uniqueId val="{000000CF-8D84-47C4-9CB9-9A026B3F189C}"/>
            </c:ext>
          </c:extLst>
        </c:ser>
        <c:ser>
          <c:idx val="5"/>
          <c:order val="4"/>
          <c:tx>
            <c:strRef>
              <c:f>bilan_gestion!$A$9</c:f>
              <c:strCache>
                <c:ptCount val="1"/>
                <c:pt idx="0">
                  <c:v>2000_2001</c:v>
                </c:pt>
              </c:strCache>
            </c:strRef>
          </c:tx>
          <c:dPt>
            <c:idx val="0"/>
            <c:bubble3D val="0"/>
            <c:extLst>
              <c:ext xmlns:c16="http://schemas.microsoft.com/office/drawing/2014/chart" uri="{C3380CC4-5D6E-409C-BE32-E72D297353CC}">
                <c16:uniqueId val="{000000D0-8D84-47C4-9CB9-9A026B3F189C}"/>
              </c:ext>
            </c:extLst>
          </c:dPt>
          <c:dPt>
            <c:idx val="1"/>
            <c:bubble3D val="0"/>
            <c:extLst>
              <c:ext xmlns:c16="http://schemas.microsoft.com/office/drawing/2014/chart" uri="{C3380CC4-5D6E-409C-BE32-E72D297353CC}">
                <c16:uniqueId val="{000000D1-8D84-47C4-9CB9-9A026B3F189C}"/>
              </c:ext>
            </c:extLst>
          </c:dPt>
          <c:dPt>
            <c:idx val="2"/>
            <c:bubble3D val="0"/>
            <c:extLst>
              <c:ext xmlns:c16="http://schemas.microsoft.com/office/drawing/2014/chart" uri="{C3380CC4-5D6E-409C-BE32-E72D297353CC}">
                <c16:uniqueId val="{000000D2-8D84-47C4-9CB9-9A026B3F189C}"/>
              </c:ext>
            </c:extLst>
          </c:dPt>
          <c:dPt>
            <c:idx val="3"/>
            <c:bubble3D val="0"/>
            <c:extLst>
              <c:ext xmlns:c16="http://schemas.microsoft.com/office/drawing/2014/chart" uri="{C3380CC4-5D6E-409C-BE32-E72D297353CC}">
                <c16:uniqueId val="{000000D3-8D84-47C4-9CB9-9A026B3F189C}"/>
              </c:ext>
            </c:extLst>
          </c:dPt>
          <c:dPt>
            <c:idx val="4"/>
            <c:bubble3D val="0"/>
            <c:extLst>
              <c:ext xmlns:c16="http://schemas.microsoft.com/office/drawing/2014/chart" uri="{C3380CC4-5D6E-409C-BE32-E72D297353CC}">
                <c16:uniqueId val="{000000D4-8D84-47C4-9CB9-9A026B3F189C}"/>
              </c:ext>
            </c:extLst>
          </c:dPt>
          <c:dPt>
            <c:idx val="5"/>
            <c:bubble3D val="0"/>
            <c:extLst>
              <c:ext xmlns:c16="http://schemas.microsoft.com/office/drawing/2014/chart" uri="{C3380CC4-5D6E-409C-BE32-E72D297353CC}">
                <c16:uniqueId val="{000000D5-8D84-47C4-9CB9-9A026B3F189C}"/>
              </c:ext>
            </c:extLst>
          </c:dPt>
          <c:dPt>
            <c:idx val="6"/>
            <c:bubble3D val="0"/>
            <c:extLst>
              <c:ext xmlns:c16="http://schemas.microsoft.com/office/drawing/2014/chart" uri="{C3380CC4-5D6E-409C-BE32-E72D297353CC}">
                <c16:uniqueId val="{000000D6-8D84-47C4-9CB9-9A026B3F189C}"/>
              </c:ext>
            </c:extLst>
          </c:dPt>
          <c:dPt>
            <c:idx val="7"/>
            <c:bubble3D val="0"/>
            <c:extLst>
              <c:ext xmlns:c16="http://schemas.microsoft.com/office/drawing/2014/chart" uri="{C3380CC4-5D6E-409C-BE32-E72D297353CC}">
                <c16:uniqueId val="{000000D7-8D84-47C4-9CB9-9A026B3F189C}"/>
              </c:ext>
            </c:extLst>
          </c:dPt>
          <c:dPt>
            <c:idx val="8"/>
            <c:bubble3D val="0"/>
            <c:extLst>
              <c:ext xmlns:c16="http://schemas.microsoft.com/office/drawing/2014/chart" uri="{C3380CC4-5D6E-409C-BE32-E72D297353CC}">
                <c16:uniqueId val="{000000D8-8D84-47C4-9CB9-9A026B3F189C}"/>
              </c:ext>
            </c:extLst>
          </c:dPt>
          <c:dPt>
            <c:idx val="9"/>
            <c:bubble3D val="0"/>
            <c:extLst>
              <c:ext xmlns:c16="http://schemas.microsoft.com/office/drawing/2014/chart" uri="{C3380CC4-5D6E-409C-BE32-E72D297353CC}">
                <c16:uniqueId val="{000000D9-8D84-47C4-9CB9-9A026B3F189C}"/>
              </c:ext>
            </c:extLst>
          </c:dPt>
          <c:dPt>
            <c:idx val="10"/>
            <c:bubble3D val="0"/>
            <c:extLst>
              <c:ext xmlns:c16="http://schemas.microsoft.com/office/drawing/2014/chart" uri="{C3380CC4-5D6E-409C-BE32-E72D297353CC}">
                <c16:uniqueId val="{000000DA-8D84-47C4-9CB9-9A026B3F189C}"/>
              </c:ext>
            </c:extLst>
          </c:dPt>
          <c:dPt>
            <c:idx val="11"/>
            <c:bubble3D val="0"/>
            <c:extLst>
              <c:ext xmlns:c16="http://schemas.microsoft.com/office/drawing/2014/chart" uri="{C3380CC4-5D6E-409C-BE32-E72D297353CC}">
                <c16:uniqueId val="{000000DB-8D84-47C4-9CB9-9A026B3F189C}"/>
              </c:ext>
            </c:extLst>
          </c:dPt>
          <c:dPt>
            <c:idx val="12"/>
            <c:bubble3D val="0"/>
            <c:extLst>
              <c:ext xmlns:c16="http://schemas.microsoft.com/office/drawing/2014/chart" uri="{C3380CC4-5D6E-409C-BE32-E72D297353CC}">
                <c16:uniqueId val="{000000DC-8D84-47C4-9CB9-9A026B3F189C}"/>
              </c:ext>
            </c:extLst>
          </c:dPt>
          <c:dPt>
            <c:idx val="13"/>
            <c:bubble3D val="0"/>
            <c:extLst>
              <c:ext xmlns:c16="http://schemas.microsoft.com/office/drawing/2014/chart" uri="{C3380CC4-5D6E-409C-BE32-E72D297353CC}">
                <c16:uniqueId val="{000000DD-8D84-47C4-9CB9-9A026B3F189C}"/>
              </c:ext>
            </c:extLst>
          </c:dPt>
          <c:dPt>
            <c:idx val="14"/>
            <c:bubble3D val="0"/>
            <c:extLst>
              <c:ext xmlns:c16="http://schemas.microsoft.com/office/drawing/2014/chart" uri="{C3380CC4-5D6E-409C-BE32-E72D297353CC}">
                <c16:uniqueId val="{000000DE-8D84-47C4-9CB9-9A026B3F189C}"/>
              </c:ext>
            </c:extLst>
          </c:dPt>
          <c:dPt>
            <c:idx val="15"/>
            <c:bubble3D val="0"/>
            <c:extLst>
              <c:ext xmlns:c16="http://schemas.microsoft.com/office/drawing/2014/chart" uri="{C3380CC4-5D6E-409C-BE32-E72D297353CC}">
                <c16:uniqueId val="{000000DF-8D84-47C4-9CB9-9A026B3F189C}"/>
              </c:ext>
            </c:extLst>
          </c:dPt>
          <c:dPt>
            <c:idx val="16"/>
            <c:bubble3D val="0"/>
            <c:extLst>
              <c:ext xmlns:c16="http://schemas.microsoft.com/office/drawing/2014/chart" uri="{C3380CC4-5D6E-409C-BE32-E72D297353CC}">
                <c16:uniqueId val="{000000E0-8D84-47C4-9CB9-9A026B3F189C}"/>
              </c:ext>
            </c:extLst>
          </c:dPt>
          <c:dPt>
            <c:idx val="17"/>
            <c:bubble3D val="0"/>
            <c:extLst>
              <c:ext xmlns:c16="http://schemas.microsoft.com/office/drawing/2014/chart" uri="{C3380CC4-5D6E-409C-BE32-E72D297353CC}">
                <c16:uniqueId val="{000000E1-8D84-47C4-9CB9-9A026B3F189C}"/>
              </c:ext>
            </c:extLst>
          </c:dPt>
          <c:dPt>
            <c:idx val="18"/>
            <c:bubble3D val="0"/>
            <c:extLst>
              <c:ext xmlns:c16="http://schemas.microsoft.com/office/drawing/2014/chart" uri="{C3380CC4-5D6E-409C-BE32-E72D297353CC}">
                <c16:uniqueId val="{000000E2-8D84-47C4-9CB9-9A026B3F189C}"/>
              </c:ext>
            </c:extLst>
          </c:dPt>
          <c:dPt>
            <c:idx val="19"/>
            <c:bubble3D val="0"/>
            <c:extLst>
              <c:ext xmlns:c16="http://schemas.microsoft.com/office/drawing/2014/chart" uri="{C3380CC4-5D6E-409C-BE32-E72D297353CC}">
                <c16:uniqueId val="{000000E3-8D84-47C4-9CB9-9A026B3F189C}"/>
              </c:ext>
            </c:extLst>
          </c:dPt>
          <c:dPt>
            <c:idx val="20"/>
            <c:bubble3D val="0"/>
            <c:extLst>
              <c:ext xmlns:c16="http://schemas.microsoft.com/office/drawing/2014/chart" uri="{C3380CC4-5D6E-409C-BE32-E72D297353CC}">
                <c16:uniqueId val="{000000E4-8D84-47C4-9CB9-9A026B3F189C}"/>
              </c:ext>
            </c:extLst>
          </c:dPt>
          <c:dPt>
            <c:idx val="21"/>
            <c:bubble3D val="0"/>
            <c:extLst>
              <c:ext xmlns:c16="http://schemas.microsoft.com/office/drawing/2014/chart" uri="{C3380CC4-5D6E-409C-BE32-E72D297353CC}">
                <c16:uniqueId val="{000000E5-8D84-47C4-9CB9-9A026B3F189C}"/>
              </c:ext>
            </c:extLst>
          </c:dPt>
          <c:dPt>
            <c:idx val="22"/>
            <c:bubble3D val="0"/>
            <c:extLst>
              <c:ext xmlns:c16="http://schemas.microsoft.com/office/drawing/2014/chart" uri="{C3380CC4-5D6E-409C-BE32-E72D297353CC}">
                <c16:uniqueId val="{000000E6-8D84-47C4-9CB9-9A026B3F189C}"/>
              </c:ext>
            </c:extLst>
          </c:dPt>
          <c:dPt>
            <c:idx val="23"/>
            <c:bubble3D val="0"/>
            <c:extLst>
              <c:ext xmlns:c16="http://schemas.microsoft.com/office/drawing/2014/chart" uri="{C3380CC4-5D6E-409C-BE32-E72D297353CC}">
                <c16:uniqueId val="{000000E7-8D84-47C4-9CB9-9A026B3F189C}"/>
              </c:ext>
            </c:extLst>
          </c:dPt>
          <c:dPt>
            <c:idx val="24"/>
            <c:bubble3D val="0"/>
            <c:extLst>
              <c:ext xmlns:c16="http://schemas.microsoft.com/office/drawing/2014/chart" uri="{C3380CC4-5D6E-409C-BE32-E72D297353CC}">
                <c16:uniqueId val="{000000E8-8D84-47C4-9CB9-9A026B3F189C}"/>
              </c:ext>
            </c:extLst>
          </c:dPt>
          <c:dPt>
            <c:idx val="25"/>
            <c:bubble3D val="0"/>
            <c:extLst>
              <c:ext xmlns:c16="http://schemas.microsoft.com/office/drawing/2014/chart" uri="{C3380CC4-5D6E-409C-BE32-E72D297353CC}">
                <c16:uniqueId val="{000000E9-8D84-47C4-9CB9-9A026B3F189C}"/>
              </c:ext>
            </c:extLst>
          </c:dPt>
          <c:dPt>
            <c:idx val="26"/>
            <c:bubble3D val="0"/>
            <c:extLst>
              <c:ext xmlns:c16="http://schemas.microsoft.com/office/drawing/2014/chart" uri="{C3380CC4-5D6E-409C-BE32-E72D297353CC}">
                <c16:uniqueId val="{000000EA-8D84-47C4-9CB9-9A026B3F189C}"/>
              </c:ext>
            </c:extLst>
          </c:dPt>
          <c:dPt>
            <c:idx val="27"/>
            <c:bubble3D val="0"/>
            <c:extLst>
              <c:ext xmlns:c16="http://schemas.microsoft.com/office/drawing/2014/chart" uri="{C3380CC4-5D6E-409C-BE32-E72D297353CC}">
                <c16:uniqueId val="{000000EB-8D84-47C4-9CB9-9A026B3F189C}"/>
              </c:ext>
            </c:extLst>
          </c:dPt>
          <c:dPt>
            <c:idx val="28"/>
            <c:bubble3D val="0"/>
            <c:extLst>
              <c:ext xmlns:c16="http://schemas.microsoft.com/office/drawing/2014/chart" uri="{C3380CC4-5D6E-409C-BE32-E72D297353CC}">
                <c16:uniqueId val="{000000EC-8D84-47C4-9CB9-9A026B3F189C}"/>
              </c:ext>
            </c:extLst>
          </c:dPt>
          <c:dPt>
            <c:idx val="29"/>
            <c:bubble3D val="0"/>
            <c:extLst>
              <c:ext xmlns:c16="http://schemas.microsoft.com/office/drawing/2014/chart" uri="{C3380CC4-5D6E-409C-BE32-E72D297353CC}">
                <c16:uniqueId val="{000000ED-8D84-47C4-9CB9-9A026B3F189C}"/>
              </c:ext>
            </c:extLst>
          </c:dPt>
          <c:dPt>
            <c:idx val="30"/>
            <c:bubble3D val="0"/>
            <c:extLst>
              <c:ext xmlns:c16="http://schemas.microsoft.com/office/drawing/2014/chart" uri="{C3380CC4-5D6E-409C-BE32-E72D297353CC}">
                <c16:uniqueId val="{000000EE-8D84-47C4-9CB9-9A026B3F189C}"/>
              </c:ext>
            </c:extLst>
          </c:dPt>
          <c:dPt>
            <c:idx val="31"/>
            <c:bubble3D val="0"/>
            <c:extLst>
              <c:ext xmlns:c16="http://schemas.microsoft.com/office/drawing/2014/chart" uri="{C3380CC4-5D6E-409C-BE32-E72D297353CC}">
                <c16:uniqueId val="{000000EF-8D84-47C4-9CB9-9A026B3F189C}"/>
              </c:ext>
            </c:extLst>
          </c:dPt>
          <c:dPt>
            <c:idx val="32"/>
            <c:bubble3D val="0"/>
            <c:extLst>
              <c:ext xmlns:c16="http://schemas.microsoft.com/office/drawing/2014/chart" uri="{C3380CC4-5D6E-409C-BE32-E72D297353CC}">
                <c16:uniqueId val="{000000F0-8D84-47C4-9CB9-9A026B3F189C}"/>
              </c:ext>
            </c:extLst>
          </c:dPt>
          <c:dPt>
            <c:idx val="33"/>
            <c:bubble3D val="0"/>
            <c:extLst>
              <c:ext xmlns:c16="http://schemas.microsoft.com/office/drawing/2014/chart" uri="{C3380CC4-5D6E-409C-BE32-E72D297353CC}">
                <c16:uniqueId val="{000000F1-8D84-47C4-9CB9-9A026B3F189C}"/>
              </c:ext>
            </c:extLst>
          </c:dPt>
          <c:dPt>
            <c:idx val="34"/>
            <c:bubble3D val="0"/>
            <c:extLst>
              <c:ext xmlns:c16="http://schemas.microsoft.com/office/drawing/2014/chart" uri="{C3380CC4-5D6E-409C-BE32-E72D297353CC}">
                <c16:uniqueId val="{000000F2-8D84-47C4-9CB9-9A026B3F189C}"/>
              </c:ext>
            </c:extLst>
          </c:dPt>
          <c:dPt>
            <c:idx val="35"/>
            <c:bubble3D val="0"/>
            <c:extLst>
              <c:ext xmlns:c16="http://schemas.microsoft.com/office/drawing/2014/chart" uri="{C3380CC4-5D6E-409C-BE32-E72D297353CC}">
                <c16:uniqueId val="{000000F3-8D84-47C4-9CB9-9A026B3F189C}"/>
              </c:ext>
            </c:extLst>
          </c:dPt>
          <c:dPt>
            <c:idx val="36"/>
            <c:bubble3D val="0"/>
            <c:extLst>
              <c:ext xmlns:c16="http://schemas.microsoft.com/office/drawing/2014/chart" uri="{C3380CC4-5D6E-409C-BE32-E72D297353CC}">
                <c16:uniqueId val="{000000F4-8D84-47C4-9CB9-9A026B3F189C}"/>
              </c:ext>
            </c:extLst>
          </c:dPt>
          <c:dPt>
            <c:idx val="37"/>
            <c:bubble3D val="0"/>
            <c:extLst>
              <c:ext xmlns:c16="http://schemas.microsoft.com/office/drawing/2014/chart" uri="{C3380CC4-5D6E-409C-BE32-E72D297353CC}">
                <c16:uniqueId val="{000000F5-8D84-47C4-9CB9-9A026B3F189C}"/>
              </c:ext>
            </c:extLst>
          </c:dPt>
          <c:dPt>
            <c:idx val="38"/>
            <c:bubble3D val="0"/>
            <c:extLst>
              <c:ext xmlns:c16="http://schemas.microsoft.com/office/drawing/2014/chart" uri="{C3380CC4-5D6E-409C-BE32-E72D297353CC}">
                <c16:uniqueId val="{000000F6-8D84-47C4-9CB9-9A026B3F189C}"/>
              </c:ext>
            </c:extLst>
          </c:dPt>
          <c:dPt>
            <c:idx val="39"/>
            <c:bubble3D val="0"/>
            <c:extLst>
              <c:ext xmlns:c16="http://schemas.microsoft.com/office/drawing/2014/chart" uri="{C3380CC4-5D6E-409C-BE32-E72D297353CC}">
                <c16:uniqueId val="{000000F7-8D84-47C4-9CB9-9A026B3F189C}"/>
              </c:ext>
            </c:extLst>
          </c:dPt>
          <c:dPt>
            <c:idx val="40"/>
            <c:bubble3D val="0"/>
            <c:extLst>
              <c:ext xmlns:c16="http://schemas.microsoft.com/office/drawing/2014/chart" uri="{C3380CC4-5D6E-409C-BE32-E72D297353CC}">
                <c16:uniqueId val="{000000F8-8D84-47C4-9CB9-9A026B3F189C}"/>
              </c:ext>
            </c:extLst>
          </c:dPt>
          <c:dPt>
            <c:idx val="41"/>
            <c:bubble3D val="0"/>
            <c:extLst>
              <c:ext xmlns:c16="http://schemas.microsoft.com/office/drawing/2014/chart" uri="{C3380CC4-5D6E-409C-BE32-E72D297353CC}">
                <c16:uniqueId val="{000000F9-8D84-47C4-9CB9-9A026B3F189C}"/>
              </c:ext>
            </c:extLst>
          </c:dPt>
          <c:dPt>
            <c:idx val="42"/>
            <c:bubble3D val="0"/>
            <c:extLst>
              <c:ext xmlns:c16="http://schemas.microsoft.com/office/drawing/2014/chart" uri="{C3380CC4-5D6E-409C-BE32-E72D297353CC}">
                <c16:uniqueId val="{000000FA-8D84-47C4-9CB9-9A026B3F189C}"/>
              </c:ext>
            </c:extLst>
          </c:dPt>
          <c:dPt>
            <c:idx val="43"/>
            <c:bubble3D val="0"/>
            <c:extLst>
              <c:ext xmlns:c16="http://schemas.microsoft.com/office/drawing/2014/chart" uri="{C3380CC4-5D6E-409C-BE32-E72D297353CC}">
                <c16:uniqueId val="{000000FB-8D84-47C4-9CB9-9A026B3F189C}"/>
              </c:ext>
            </c:extLst>
          </c:dPt>
          <c:dPt>
            <c:idx val="44"/>
            <c:bubble3D val="0"/>
            <c:extLst>
              <c:ext xmlns:c16="http://schemas.microsoft.com/office/drawing/2014/chart" uri="{C3380CC4-5D6E-409C-BE32-E72D297353CC}">
                <c16:uniqueId val="{000000FC-8D84-47C4-9CB9-9A026B3F189C}"/>
              </c:ext>
            </c:extLst>
          </c:dPt>
          <c:dPt>
            <c:idx val="45"/>
            <c:bubble3D val="0"/>
            <c:extLst>
              <c:ext xmlns:c16="http://schemas.microsoft.com/office/drawing/2014/chart" uri="{C3380CC4-5D6E-409C-BE32-E72D297353CC}">
                <c16:uniqueId val="{000000FD-8D84-47C4-9CB9-9A026B3F189C}"/>
              </c:ext>
            </c:extLst>
          </c:dPt>
          <c:dPt>
            <c:idx val="46"/>
            <c:bubble3D val="0"/>
            <c:extLst>
              <c:ext xmlns:c16="http://schemas.microsoft.com/office/drawing/2014/chart" uri="{C3380CC4-5D6E-409C-BE32-E72D297353CC}">
                <c16:uniqueId val="{000000FE-8D84-47C4-9CB9-9A026B3F189C}"/>
              </c:ext>
            </c:extLst>
          </c:dPt>
          <c:dPt>
            <c:idx val="47"/>
            <c:bubble3D val="0"/>
            <c:extLst>
              <c:ext xmlns:c16="http://schemas.microsoft.com/office/drawing/2014/chart" uri="{C3380CC4-5D6E-409C-BE32-E72D297353CC}">
                <c16:uniqueId val="{000000FF-8D84-47C4-9CB9-9A026B3F189C}"/>
              </c:ext>
            </c:extLst>
          </c:dPt>
          <c:dPt>
            <c:idx val="48"/>
            <c:bubble3D val="0"/>
            <c:extLst>
              <c:ext xmlns:c16="http://schemas.microsoft.com/office/drawing/2014/chart" uri="{C3380CC4-5D6E-409C-BE32-E72D297353CC}">
                <c16:uniqueId val="{00000100-8D84-47C4-9CB9-9A026B3F189C}"/>
              </c:ext>
            </c:extLst>
          </c:dPt>
          <c:dPt>
            <c:idx val="49"/>
            <c:bubble3D val="0"/>
            <c:extLst>
              <c:ext xmlns:c16="http://schemas.microsoft.com/office/drawing/2014/chart" uri="{C3380CC4-5D6E-409C-BE32-E72D297353CC}">
                <c16:uniqueId val="{00000101-8D84-47C4-9CB9-9A026B3F189C}"/>
              </c:ext>
            </c:extLst>
          </c:dPt>
          <c:dPt>
            <c:idx val="50"/>
            <c:bubble3D val="0"/>
            <c:extLst>
              <c:ext xmlns:c16="http://schemas.microsoft.com/office/drawing/2014/chart" uri="{C3380CC4-5D6E-409C-BE32-E72D297353CC}">
                <c16:uniqueId val="{00000102-8D84-47C4-9CB9-9A026B3F189C}"/>
              </c:ext>
            </c:extLst>
          </c:dPt>
          <c:cat>
            <c:numRef>
              <c:f>bilan_gestion!$BD$2:$BE$2</c:f>
              <c:numCache>
                <c:formatCode>General</c:formatCode>
                <c:ptCount val="2"/>
              </c:numCache>
            </c:numRef>
          </c:cat>
          <c:val>
            <c:numRef>
              <c:f>bilan_gestion!$B$9:$BD$9</c:f>
              <c:numCache>
                <c:formatCode>General</c:formatCode>
                <c:ptCount val="55"/>
                <c:pt idx="0">
                  <c:v>8479</c:v>
                </c:pt>
                <c:pt idx="1">
                  <c:v>8160</c:v>
                </c:pt>
                <c:pt idx="2" formatCode="0.0">
                  <c:v>61</c:v>
                </c:pt>
                <c:pt idx="3" formatCode="0.0">
                  <c:v>0.239264</c:v>
                </c:pt>
                <c:pt idx="4" formatCode="0.0">
                  <c:v>60.976136956379996</c:v>
                </c:pt>
                <c:pt idx="5" formatCode="0.000000">
                  <c:v>0.239175</c:v>
                </c:pt>
                <c:pt idx="6" formatCode="0.0">
                  <c:v>2.386304362000391E-2</c:v>
                </c:pt>
                <c:pt idx="7" formatCode="0.000000">
                  <c:v>8.8999999999999995E-5</c:v>
                </c:pt>
                <c:pt idx="30">
                  <c:v>339</c:v>
                </c:pt>
                <c:pt idx="31">
                  <c:v>319</c:v>
                </c:pt>
                <c:pt idx="32">
                  <c:v>419</c:v>
                </c:pt>
                <c:pt idx="33">
                  <c:v>480</c:v>
                </c:pt>
                <c:pt idx="35">
                  <c:v>6.5</c:v>
                </c:pt>
                <c:pt idx="36">
                  <c:v>12.4</c:v>
                </c:pt>
                <c:pt idx="38">
                  <c:v>96.2</c:v>
                </c:pt>
                <c:pt idx="45">
                  <c:v>7.4725658034779409E-3</c:v>
                </c:pt>
                <c:pt idx="46">
                  <c:v>5.6610449345441682E-2</c:v>
                </c:pt>
                <c:pt idx="47">
                  <c:v>0</c:v>
                </c:pt>
                <c:pt idx="48">
                  <c:v>2001</c:v>
                </c:pt>
                <c:pt idx="49" formatCode="d\-mmm">
                  <c:v>40497</c:v>
                </c:pt>
                <c:pt idx="50" formatCode="d\-mmm">
                  <c:v>40267</c:v>
                </c:pt>
                <c:pt idx="51">
                  <c:v>0</c:v>
                </c:pt>
              </c:numCache>
            </c:numRef>
          </c:val>
          <c:extLst>
            <c:ext xmlns:c16="http://schemas.microsoft.com/office/drawing/2014/chart" uri="{C3380CC4-5D6E-409C-BE32-E72D297353CC}">
              <c16:uniqueId val="{00000103-8D84-47C4-9CB9-9A026B3F189C}"/>
            </c:ext>
          </c:extLst>
        </c:ser>
        <c:ser>
          <c:idx val="6"/>
          <c:order val="5"/>
          <c:tx>
            <c:strRef>
              <c:f>bilan_gestion!$A$10</c:f>
              <c:strCache>
                <c:ptCount val="1"/>
                <c:pt idx="0">
                  <c:v>2001_2002</c:v>
                </c:pt>
              </c:strCache>
            </c:strRef>
          </c:tx>
          <c:dPt>
            <c:idx val="0"/>
            <c:bubble3D val="0"/>
            <c:extLst>
              <c:ext xmlns:c16="http://schemas.microsoft.com/office/drawing/2014/chart" uri="{C3380CC4-5D6E-409C-BE32-E72D297353CC}">
                <c16:uniqueId val="{00000104-8D84-47C4-9CB9-9A026B3F189C}"/>
              </c:ext>
            </c:extLst>
          </c:dPt>
          <c:dPt>
            <c:idx val="1"/>
            <c:bubble3D val="0"/>
            <c:extLst>
              <c:ext xmlns:c16="http://schemas.microsoft.com/office/drawing/2014/chart" uri="{C3380CC4-5D6E-409C-BE32-E72D297353CC}">
                <c16:uniqueId val="{00000105-8D84-47C4-9CB9-9A026B3F189C}"/>
              </c:ext>
            </c:extLst>
          </c:dPt>
          <c:dPt>
            <c:idx val="2"/>
            <c:bubble3D val="0"/>
            <c:extLst>
              <c:ext xmlns:c16="http://schemas.microsoft.com/office/drawing/2014/chart" uri="{C3380CC4-5D6E-409C-BE32-E72D297353CC}">
                <c16:uniqueId val="{00000106-8D84-47C4-9CB9-9A026B3F189C}"/>
              </c:ext>
            </c:extLst>
          </c:dPt>
          <c:dPt>
            <c:idx val="3"/>
            <c:bubble3D val="0"/>
            <c:extLst>
              <c:ext xmlns:c16="http://schemas.microsoft.com/office/drawing/2014/chart" uri="{C3380CC4-5D6E-409C-BE32-E72D297353CC}">
                <c16:uniqueId val="{00000107-8D84-47C4-9CB9-9A026B3F189C}"/>
              </c:ext>
            </c:extLst>
          </c:dPt>
          <c:dPt>
            <c:idx val="4"/>
            <c:bubble3D val="0"/>
            <c:extLst>
              <c:ext xmlns:c16="http://schemas.microsoft.com/office/drawing/2014/chart" uri="{C3380CC4-5D6E-409C-BE32-E72D297353CC}">
                <c16:uniqueId val="{00000108-8D84-47C4-9CB9-9A026B3F189C}"/>
              </c:ext>
            </c:extLst>
          </c:dPt>
          <c:dPt>
            <c:idx val="5"/>
            <c:bubble3D val="0"/>
            <c:extLst>
              <c:ext xmlns:c16="http://schemas.microsoft.com/office/drawing/2014/chart" uri="{C3380CC4-5D6E-409C-BE32-E72D297353CC}">
                <c16:uniqueId val="{00000109-8D84-47C4-9CB9-9A026B3F189C}"/>
              </c:ext>
            </c:extLst>
          </c:dPt>
          <c:dPt>
            <c:idx val="6"/>
            <c:bubble3D val="0"/>
            <c:extLst>
              <c:ext xmlns:c16="http://schemas.microsoft.com/office/drawing/2014/chart" uri="{C3380CC4-5D6E-409C-BE32-E72D297353CC}">
                <c16:uniqueId val="{0000010A-8D84-47C4-9CB9-9A026B3F189C}"/>
              </c:ext>
            </c:extLst>
          </c:dPt>
          <c:dPt>
            <c:idx val="7"/>
            <c:bubble3D val="0"/>
            <c:extLst>
              <c:ext xmlns:c16="http://schemas.microsoft.com/office/drawing/2014/chart" uri="{C3380CC4-5D6E-409C-BE32-E72D297353CC}">
                <c16:uniqueId val="{0000010B-8D84-47C4-9CB9-9A026B3F189C}"/>
              </c:ext>
            </c:extLst>
          </c:dPt>
          <c:dPt>
            <c:idx val="8"/>
            <c:bubble3D val="0"/>
            <c:extLst>
              <c:ext xmlns:c16="http://schemas.microsoft.com/office/drawing/2014/chart" uri="{C3380CC4-5D6E-409C-BE32-E72D297353CC}">
                <c16:uniqueId val="{0000010C-8D84-47C4-9CB9-9A026B3F189C}"/>
              </c:ext>
            </c:extLst>
          </c:dPt>
          <c:dPt>
            <c:idx val="9"/>
            <c:bubble3D val="0"/>
            <c:extLst>
              <c:ext xmlns:c16="http://schemas.microsoft.com/office/drawing/2014/chart" uri="{C3380CC4-5D6E-409C-BE32-E72D297353CC}">
                <c16:uniqueId val="{0000010D-8D84-47C4-9CB9-9A026B3F189C}"/>
              </c:ext>
            </c:extLst>
          </c:dPt>
          <c:dPt>
            <c:idx val="10"/>
            <c:bubble3D val="0"/>
            <c:extLst>
              <c:ext xmlns:c16="http://schemas.microsoft.com/office/drawing/2014/chart" uri="{C3380CC4-5D6E-409C-BE32-E72D297353CC}">
                <c16:uniqueId val="{0000010E-8D84-47C4-9CB9-9A026B3F189C}"/>
              </c:ext>
            </c:extLst>
          </c:dPt>
          <c:dPt>
            <c:idx val="11"/>
            <c:bubble3D val="0"/>
            <c:extLst>
              <c:ext xmlns:c16="http://schemas.microsoft.com/office/drawing/2014/chart" uri="{C3380CC4-5D6E-409C-BE32-E72D297353CC}">
                <c16:uniqueId val="{0000010F-8D84-47C4-9CB9-9A026B3F189C}"/>
              </c:ext>
            </c:extLst>
          </c:dPt>
          <c:dPt>
            <c:idx val="12"/>
            <c:bubble3D val="0"/>
            <c:extLst>
              <c:ext xmlns:c16="http://schemas.microsoft.com/office/drawing/2014/chart" uri="{C3380CC4-5D6E-409C-BE32-E72D297353CC}">
                <c16:uniqueId val="{00000110-8D84-47C4-9CB9-9A026B3F189C}"/>
              </c:ext>
            </c:extLst>
          </c:dPt>
          <c:dPt>
            <c:idx val="13"/>
            <c:bubble3D val="0"/>
            <c:extLst>
              <c:ext xmlns:c16="http://schemas.microsoft.com/office/drawing/2014/chart" uri="{C3380CC4-5D6E-409C-BE32-E72D297353CC}">
                <c16:uniqueId val="{00000111-8D84-47C4-9CB9-9A026B3F189C}"/>
              </c:ext>
            </c:extLst>
          </c:dPt>
          <c:dPt>
            <c:idx val="14"/>
            <c:bubble3D val="0"/>
            <c:extLst>
              <c:ext xmlns:c16="http://schemas.microsoft.com/office/drawing/2014/chart" uri="{C3380CC4-5D6E-409C-BE32-E72D297353CC}">
                <c16:uniqueId val="{00000112-8D84-47C4-9CB9-9A026B3F189C}"/>
              </c:ext>
            </c:extLst>
          </c:dPt>
          <c:dPt>
            <c:idx val="15"/>
            <c:bubble3D val="0"/>
            <c:extLst>
              <c:ext xmlns:c16="http://schemas.microsoft.com/office/drawing/2014/chart" uri="{C3380CC4-5D6E-409C-BE32-E72D297353CC}">
                <c16:uniqueId val="{00000113-8D84-47C4-9CB9-9A026B3F189C}"/>
              </c:ext>
            </c:extLst>
          </c:dPt>
          <c:dPt>
            <c:idx val="16"/>
            <c:bubble3D val="0"/>
            <c:extLst>
              <c:ext xmlns:c16="http://schemas.microsoft.com/office/drawing/2014/chart" uri="{C3380CC4-5D6E-409C-BE32-E72D297353CC}">
                <c16:uniqueId val="{00000114-8D84-47C4-9CB9-9A026B3F189C}"/>
              </c:ext>
            </c:extLst>
          </c:dPt>
          <c:dPt>
            <c:idx val="17"/>
            <c:bubble3D val="0"/>
            <c:extLst>
              <c:ext xmlns:c16="http://schemas.microsoft.com/office/drawing/2014/chart" uri="{C3380CC4-5D6E-409C-BE32-E72D297353CC}">
                <c16:uniqueId val="{00000115-8D84-47C4-9CB9-9A026B3F189C}"/>
              </c:ext>
            </c:extLst>
          </c:dPt>
          <c:dPt>
            <c:idx val="18"/>
            <c:bubble3D val="0"/>
            <c:extLst>
              <c:ext xmlns:c16="http://schemas.microsoft.com/office/drawing/2014/chart" uri="{C3380CC4-5D6E-409C-BE32-E72D297353CC}">
                <c16:uniqueId val="{00000116-8D84-47C4-9CB9-9A026B3F189C}"/>
              </c:ext>
            </c:extLst>
          </c:dPt>
          <c:dPt>
            <c:idx val="19"/>
            <c:bubble3D val="0"/>
            <c:extLst>
              <c:ext xmlns:c16="http://schemas.microsoft.com/office/drawing/2014/chart" uri="{C3380CC4-5D6E-409C-BE32-E72D297353CC}">
                <c16:uniqueId val="{00000117-8D84-47C4-9CB9-9A026B3F189C}"/>
              </c:ext>
            </c:extLst>
          </c:dPt>
          <c:dPt>
            <c:idx val="20"/>
            <c:bubble3D val="0"/>
            <c:extLst>
              <c:ext xmlns:c16="http://schemas.microsoft.com/office/drawing/2014/chart" uri="{C3380CC4-5D6E-409C-BE32-E72D297353CC}">
                <c16:uniqueId val="{00000118-8D84-47C4-9CB9-9A026B3F189C}"/>
              </c:ext>
            </c:extLst>
          </c:dPt>
          <c:dPt>
            <c:idx val="21"/>
            <c:bubble3D val="0"/>
            <c:extLst>
              <c:ext xmlns:c16="http://schemas.microsoft.com/office/drawing/2014/chart" uri="{C3380CC4-5D6E-409C-BE32-E72D297353CC}">
                <c16:uniqueId val="{00000119-8D84-47C4-9CB9-9A026B3F189C}"/>
              </c:ext>
            </c:extLst>
          </c:dPt>
          <c:dPt>
            <c:idx val="22"/>
            <c:bubble3D val="0"/>
            <c:extLst>
              <c:ext xmlns:c16="http://schemas.microsoft.com/office/drawing/2014/chart" uri="{C3380CC4-5D6E-409C-BE32-E72D297353CC}">
                <c16:uniqueId val="{0000011A-8D84-47C4-9CB9-9A026B3F189C}"/>
              </c:ext>
            </c:extLst>
          </c:dPt>
          <c:dPt>
            <c:idx val="23"/>
            <c:bubble3D val="0"/>
            <c:extLst>
              <c:ext xmlns:c16="http://schemas.microsoft.com/office/drawing/2014/chart" uri="{C3380CC4-5D6E-409C-BE32-E72D297353CC}">
                <c16:uniqueId val="{0000011B-8D84-47C4-9CB9-9A026B3F189C}"/>
              </c:ext>
            </c:extLst>
          </c:dPt>
          <c:dPt>
            <c:idx val="24"/>
            <c:bubble3D val="0"/>
            <c:extLst>
              <c:ext xmlns:c16="http://schemas.microsoft.com/office/drawing/2014/chart" uri="{C3380CC4-5D6E-409C-BE32-E72D297353CC}">
                <c16:uniqueId val="{0000011C-8D84-47C4-9CB9-9A026B3F189C}"/>
              </c:ext>
            </c:extLst>
          </c:dPt>
          <c:dPt>
            <c:idx val="25"/>
            <c:bubble3D val="0"/>
            <c:extLst>
              <c:ext xmlns:c16="http://schemas.microsoft.com/office/drawing/2014/chart" uri="{C3380CC4-5D6E-409C-BE32-E72D297353CC}">
                <c16:uniqueId val="{0000011D-8D84-47C4-9CB9-9A026B3F189C}"/>
              </c:ext>
            </c:extLst>
          </c:dPt>
          <c:dPt>
            <c:idx val="26"/>
            <c:bubble3D val="0"/>
            <c:extLst>
              <c:ext xmlns:c16="http://schemas.microsoft.com/office/drawing/2014/chart" uri="{C3380CC4-5D6E-409C-BE32-E72D297353CC}">
                <c16:uniqueId val="{0000011E-8D84-47C4-9CB9-9A026B3F189C}"/>
              </c:ext>
            </c:extLst>
          </c:dPt>
          <c:dPt>
            <c:idx val="27"/>
            <c:bubble3D val="0"/>
            <c:extLst>
              <c:ext xmlns:c16="http://schemas.microsoft.com/office/drawing/2014/chart" uri="{C3380CC4-5D6E-409C-BE32-E72D297353CC}">
                <c16:uniqueId val="{0000011F-8D84-47C4-9CB9-9A026B3F189C}"/>
              </c:ext>
            </c:extLst>
          </c:dPt>
          <c:dPt>
            <c:idx val="28"/>
            <c:bubble3D val="0"/>
            <c:extLst>
              <c:ext xmlns:c16="http://schemas.microsoft.com/office/drawing/2014/chart" uri="{C3380CC4-5D6E-409C-BE32-E72D297353CC}">
                <c16:uniqueId val="{00000120-8D84-47C4-9CB9-9A026B3F189C}"/>
              </c:ext>
            </c:extLst>
          </c:dPt>
          <c:dPt>
            <c:idx val="29"/>
            <c:bubble3D val="0"/>
            <c:extLst>
              <c:ext xmlns:c16="http://schemas.microsoft.com/office/drawing/2014/chart" uri="{C3380CC4-5D6E-409C-BE32-E72D297353CC}">
                <c16:uniqueId val="{00000121-8D84-47C4-9CB9-9A026B3F189C}"/>
              </c:ext>
            </c:extLst>
          </c:dPt>
          <c:dPt>
            <c:idx val="30"/>
            <c:bubble3D val="0"/>
            <c:extLst>
              <c:ext xmlns:c16="http://schemas.microsoft.com/office/drawing/2014/chart" uri="{C3380CC4-5D6E-409C-BE32-E72D297353CC}">
                <c16:uniqueId val="{00000122-8D84-47C4-9CB9-9A026B3F189C}"/>
              </c:ext>
            </c:extLst>
          </c:dPt>
          <c:dPt>
            <c:idx val="31"/>
            <c:bubble3D val="0"/>
            <c:extLst>
              <c:ext xmlns:c16="http://schemas.microsoft.com/office/drawing/2014/chart" uri="{C3380CC4-5D6E-409C-BE32-E72D297353CC}">
                <c16:uniqueId val="{00000123-8D84-47C4-9CB9-9A026B3F189C}"/>
              </c:ext>
            </c:extLst>
          </c:dPt>
          <c:dPt>
            <c:idx val="32"/>
            <c:bubble3D val="0"/>
            <c:extLst>
              <c:ext xmlns:c16="http://schemas.microsoft.com/office/drawing/2014/chart" uri="{C3380CC4-5D6E-409C-BE32-E72D297353CC}">
                <c16:uniqueId val="{00000124-8D84-47C4-9CB9-9A026B3F189C}"/>
              </c:ext>
            </c:extLst>
          </c:dPt>
          <c:dPt>
            <c:idx val="33"/>
            <c:bubble3D val="0"/>
            <c:extLst>
              <c:ext xmlns:c16="http://schemas.microsoft.com/office/drawing/2014/chart" uri="{C3380CC4-5D6E-409C-BE32-E72D297353CC}">
                <c16:uniqueId val="{00000125-8D84-47C4-9CB9-9A026B3F189C}"/>
              </c:ext>
            </c:extLst>
          </c:dPt>
          <c:dPt>
            <c:idx val="34"/>
            <c:bubble3D val="0"/>
            <c:extLst>
              <c:ext xmlns:c16="http://schemas.microsoft.com/office/drawing/2014/chart" uri="{C3380CC4-5D6E-409C-BE32-E72D297353CC}">
                <c16:uniqueId val="{00000126-8D84-47C4-9CB9-9A026B3F189C}"/>
              </c:ext>
            </c:extLst>
          </c:dPt>
          <c:dPt>
            <c:idx val="35"/>
            <c:bubble3D val="0"/>
            <c:extLst>
              <c:ext xmlns:c16="http://schemas.microsoft.com/office/drawing/2014/chart" uri="{C3380CC4-5D6E-409C-BE32-E72D297353CC}">
                <c16:uniqueId val="{00000127-8D84-47C4-9CB9-9A026B3F189C}"/>
              </c:ext>
            </c:extLst>
          </c:dPt>
          <c:dPt>
            <c:idx val="36"/>
            <c:bubble3D val="0"/>
            <c:extLst>
              <c:ext xmlns:c16="http://schemas.microsoft.com/office/drawing/2014/chart" uri="{C3380CC4-5D6E-409C-BE32-E72D297353CC}">
                <c16:uniqueId val="{00000128-8D84-47C4-9CB9-9A026B3F189C}"/>
              </c:ext>
            </c:extLst>
          </c:dPt>
          <c:dPt>
            <c:idx val="37"/>
            <c:bubble3D val="0"/>
            <c:extLst>
              <c:ext xmlns:c16="http://schemas.microsoft.com/office/drawing/2014/chart" uri="{C3380CC4-5D6E-409C-BE32-E72D297353CC}">
                <c16:uniqueId val="{00000129-8D84-47C4-9CB9-9A026B3F189C}"/>
              </c:ext>
            </c:extLst>
          </c:dPt>
          <c:dPt>
            <c:idx val="38"/>
            <c:bubble3D val="0"/>
            <c:extLst>
              <c:ext xmlns:c16="http://schemas.microsoft.com/office/drawing/2014/chart" uri="{C3380CC4-5D6E-409C-BE32-E72D297353CC}">
                <c16:uniqueId val="{0000012A-8D84-47C4-9CB9-9A026B3F189C}"/>
              </c:ext>
            </c:extLst>
          </c:dPt>
          <c:dPt>
            <c:idx val="39"/>
            <c:bubble3D val="0"/>
            <c:extLst>
              <c:ext xmlns:c16="http://schemas.microsoft.com/office/drawing/2014/chart" uri="{C3380CC4-5D6E-409C-BE32-E72D297353CC}">
                <c16:uniqueId val="{0000012B-8D84-47C4-9CB9-9A026B3F189C}"/>
              </c:ext>
            </c:extLst>
          </c:dPt>
          <c:dPt>
            <c:idx val="40"/>
            <c:bubble3D val="0"/>
            <c:extLst>
              <c:ext xmlns:c16="http://schemas.microsoft.com/office/drawing/2014/chart" uri="{C3380CC4-5D6E-409C-BE32-E72D297353CC}">
                <c16:uniqueId val="{0000012C-8D84-47C4-9CB9-9A026B3F189C}"/>
              </c:ext>
            </c:extLst>
          </c:dPt>
          <c:dPt>
            <c:idx val="41"/>
            <c:bubble3D val="0"/>
            <c:extLst>
              <c:ext xmlns:c16="http://schemas.microsoft.com/office/drawing/2014/chart" uri="{C3380CC4-5D6E-409C-BE32-E72D297353CC}">
                <c16:uniqueId val="{0000012D-8D84-47C4-9CB9-9A026B3F189C}"/>
              </c:ext>
            </c:extLst>
          </c:dPt>
          <c:dPt>
            <c:idx val="42"/>
            <c:bubble3D val="0"/>
            <c:extLst>
              <c:ext xmlns:c16="http://schemas.microsoft.com/office/drawing/2014/chart" uri="{C3380CC4-5D6E-409C-BE32-E72D297353CC}">
                <c16:uniqueId val="{0000012E-8D84-47C4-9CB9-9A026B3F189C}"/>
              </c:ext>
            </c:extLst>
          </c:dPt>
          <c:dPt>
            <c:idx val="43"/>
            <c:bubble3D val="0"/>
            <c:extLst>
              <c:ext xmlns:c16="http://schemas.microsoft.com/office/drawing/2014/chart" uri="{C3380CC4-5D6E-409C-BE32-E72D297353CC}">
                <c16:uniqueId val="{0000012F-8D84-47C4-9CB9-9A026B3F189C}"/>
              </c:ext>
            </c:extLst>
          </c:dPt>
          <c:dPt>
            <c:idx val="44"/>
            <c:bubble3D val="0"/>
            <c:extLst>
              <c:ext xmlns:c16="http://schemas.microsoft.com/office/drawing/2014/chart" uri="{C3380CC4-5D6E-409C-BE32-E72D297353CC}">
                <c16:uniqueId val="{00000130-8D84-47C4-9CB9-9A026B3F189C}"/>
              </c:ext>
            </c:extLst>
          </c:dPt>
          <c:dPt>
            <c:idx val="45"/>
            <c:bubble3D val="0"/>
            <c:extLst>
              <c:ext xmlns:c16="http://schemas.microsoft.com/office/drawing/2014/chart" uri="{C3380CC4-5D6E-409C-BE32-E72D297353CC}">
                <c16:uniqueId val="{00000131-8D84-47C4-9CB9-9A026B3F189C}"/>
              </c:ext>
            </c:extLst>
          </c:dPt>
          <c:dPt>
            <c:idx val="46"/>
            <c:bubble3D val="0"/>
            <c:extLst>
              <c:ext xmlns:c16="http://schemas.microsoft.com/office/drawing/2014/chart" uri="{C3380CC4-5D6E-409C-BE32-E72D297353CC}">
                <c16:uniqueId val="{00000132-8D84-47C4-9CB9-9A026B3F189C}"/>
              </c:ext>
            </c:extLst>
          </c:dPt>
          <c:dPt>
            <c:idx val="47"/>
            <c:bubble3D val="0"/>
            <c:extLst>
              <c:ext xmlns:c16="http://schemas.microsoft.com/office/drawing/2014/chart" uri="{C3380CC4-5D6E-409C-BE32-E72D297353CC}">
                <c16:uniqueId val="{00000133-8D84-47C4-9CB9-9A026B3F189C}"/>
              </c:ext>
            </c:extLst>
          </c:dPt>
          <c:dPt>
            <c:idx val="48"/>
            <c:bubble3D val="0"/>
            <c:extLst>
              <c:ext xmlns:c16="http://schemas.microsoft.com/office/drawing/2014/chart" uri="{C3380CC4-5D6E-409C-BE32-E72D297353CC}">
                <c16:uniqueId val="{00000134-8D84-47C4-9CB9-9A026B3F189C}"/>
              </c:ext>
            </c:extLst>
          </c:dPt>
          <c:dPt>
            <c:idx val="49"/>
            <c:bubble3D val="0"/>
            <c:extLst>
              <c:ext xmlns:c16="http://schemas.microsoft.com/office/drawing/2014/chart" uri="{C3380CC4-5D6E-409C-BE32-E72D297353CC}">
                <c16:uniqueId val="{00000135-8D84-47C4-9CB9-9A026B3F189C}"/>
              </c:ext>
            </c:extLst>
          </c:dPt>
          <c:dPt>
            <c:idx val="50"/>
            <c:bubble3D val="0"/>
            <c:extLst>
              <c:ext xmlns:c16="http://schemas.microsoft.com/office/drawing/2014/chart" uri="{C3380CC4-5D6E-409C-BE32-E72D297353CC}">
                <c16:uniqueId val="{00000136-8D84-47C4-9CB9-9A026B3F189C}"/>
              </c:ext>
            </c:extLst>
          </c:dPt>
          <c:cat>
            <c:numRef>
              <c:f>bilan_gestion!$BD$2:$BE$2</c:f>
              <c:numCache>
                <c:formatCode>General</c:formatCode>
                <c:ptCount val="2"/>
              </c:numCache>
            </c:numRef>
          </c:cat>
          <c:val>
            <c:numRef>
              <c:f>bilan_gestion!$B$10:$BD$10</c:f>
              <c:numCache>
                <c:formatCode>General</c:formatCode>
                <c:ptCount val="55"/>
                <c:pt idx="0">
                  <c:v>15989</c:v>
                </c:pt>
                <c:pt idx="1">
                  <c:v>15941</c:v>
                </c:pt>
                <c:pt idx="2" formatCode="0.0">
                  <c:v>17.100000000000001</c:v>
                </c:pt>
                <c:pt idx="3" formatCode="0.0">
                  <c:v>5.2984000000000003E-2</c:v>
                </c:pt>
                <c:pt idx="4" formatCode="0.0">
                  <c:v>14.664418412941725</c:v>
                </c:pt>
                <c:pt idx="5" formatCode="0.000000">
                  <c:v>4.5430999999999999E-2</c:v>
                </c:pt>
                <c:pt idx="6" formatCode="0.0">
                  <c:v>1.0581587058275024E-2</c:v>
                </c:pt>
                <c:pt idx="7" formatCode="0.000000">
                  <c:v>3.6000000000000001E-5</c:v>
                </c:pt>
                <c:pt idx="8" formatCode="0.0">
                  <c:v>2.4249999999999998</c:v>
                </c:pt>
                <c:pt idx="9">
                  <c:v>7.5170000000000002E-3</c:v>
                </c:pt>
                <c:pt idx="12" formatCode="0.0">
                  <c:v>89.143999999999991</c:v>
                </c:pt>
                <c:pt idx="13" formatCode="0.000000">
                  <c:v>0.27533999999999997</c:v>
                </c:pt>
                <c:pt idx="14" formatCode="0.0">
                  <c:v>55.704000000000001</c:v>
                </c:pt>
                <c:pt idx="15" formatCode="0.000000">
                  <c:v>0.17260900000000001</c:v>
                </c:pt>
                <c:pt idx="16" formatCode="0.0">
                  <c:v>4.6189999999999998</c:v>
                </c:pt>
                <c:pt idx="17" formatCode="0.000000">
                  <c:v>1.4182999999999999E-2</c:v>
                </c:pt>
                <c:pt idx="18" formatCode="0.0">
                  <c:v>0.04</c:v>
                </c:pt>
                <c:pt idx="19" formatCode="0.000000">
                  <c:v>1.2400000000000001E-4</c:v>
                </c:pt>
                <c:pt idx="20" formatCode="0">
                  <c:v>0</c:v>
                </c:pt>
                <c:pt idx="21" formatCode="0">
                  <c:v>0</c:v>
                </c:pt>
                <c:pt idx="22" formatCode="0.0">
                  <c:v>28.780999999999999</c:v>
                </c:pt>
                <c:pt idx="23" formatCode="0.000000">
                  <c:v>8.8424000000000003E-2</c:v>
                </c:pt>
                <c:pt idx="26" formatCode="0.0">
                  <c:v>28.780999999999999</c:v>
                </c:pt>
                <c:pt idx="27" formatCode="0.000000">
                  <c:v>8.8424000000000003E-2</c:v>
                </c:pt>
                <c:pt idx="30">
                  <c:v>116</c:v>
                </c:pt>
                <c:pt idx="31">
                  <c:v>76.781000000000006</c:v>
                </c:pt>
                <c:pt idx="32">
                  <c:v>199</c:v>
                </c:pt>
                <c:pt idx="33">
                  <c:v>225</c:v>
                </c:pt>
                <c:pt idx="35">
                  <c:v>1.7</c:v>
                </c:pt>
                <c:pt idx="36">
                  <c:v>6.6</c:v>
                </c:pt>
                <c:pt idx="38">
                  <c:v>99.7</c:v>
                </c:pt>
                <c:pt idx="45">
                  <c:v>9.1991834972346312E-4</c:v>
                </c:pt>
                <c:pt idx="46">
                  <c:v>1.4072174620051284E-2</c:v>
                </c:pt>
                <c:pt idx="47">
                  <c:v>0</c:v>
                </c:pt>
                <c:pt idx="48">
                  <c:v>2002</c:v>
                </c:pt>
                <c:pt idx="49" formatCode="d\-mmm">
                  <c:v>40497</c:v>
                </c:pt>
                <c:pt idx="50" formatCode="d\-mmm">
                  <c:v>40260</c:v>
                </c:pt>
                <c:pt idx="51">
                  <c:v>0</c:v>
                </c:pt>
              </c:numCache>
            </c:numRef>
          </c:val>
          <c:extLst>
            <c:ext xmlns:c16="http://schemas.microsoft.com/office/drawing/2014/chart" uri="{C3380CC4-5D6E-409C-BE32-E72D297353CC}">
              <c16:uniqueId val="{00000137-8D84-47C4-9CB9-9A026B3F189C}"/>
            </c:ext>
          </c:extLst>
        </c:ser>
        <c:ser>
          <c:idx val="7"/>
          <c:order val="6"/>
          <c:tx>
            <c:strRef>
              <c:f>bilan_gestion!$A$11</c:f>
              <c:strCache>
                <c:ptCount val="1"/>
                <c:pt idx="0">
                  <c:v>2002_2003</c:v>
                </c:pt>
              </c:strCache>
            </c:strRef>
          </c:tx>
          <c:dPt>
            <c:idx val="0"/>
            <c:bubble3D val="0"/>
            <c:extLst>
              <c:ext xmlns:c16="http://schemas.microsoft.com/office/drawing/2014/chart" uri="{C3380CC4-5D6E-409C-BE32-E72D297353CC}">
                <c16:uniqueId val="{00000138-8D84-47C4-9CB9-9A026B3F189C}"/>
              </c:ext>
            </c:extLst>
          </c:dPt>
          <c:dPt>
            <c:idx val="1"/>
            <c:bubble3D val="0"/>
            <c:extLst>
              <c:ext xmlns:c16="http://schemas.microsoft.com/office/drawing/2014/chart" uri="{C3380CC4-5D6E-409C-BE32-E72D297353CC}">
                <c16:uniqueId val="{00000139-8D84-47C4-9CB9-9A026B3F189C}"/>
              </c:ext>
            </c:extLst>
          </c:dPt>
          <c:dPt>
            <c:idx val="2"/>
            <c:bubble3D val="0"/>
            <c:extLst>
              <c:ext xmlns:c16="http://schemas.microsoft.com/office/drawing/2014/chart" uri="{C3380CC4-5D6E-409C-BE32-E72D297353CC}">
                <c16:uniqueId val="{0000013A-8D84-47C4-9CB9-9A026B3F189C}"/>
              </c:ext>
            </c:extLst>
          </c:dPt>
          <c:dPt>
            <c:idx val="3"/>
            <c:bubble3D val="0"/>
            <c:extLst>
              <c:ext xmlns:c16="http://schemas.microsoft.com/office/drawing/2014/chart" uri="{C3380CC4-5D6E-409C-BE32-E72D297353CC}">
                <c16:uniqueId val="{0000013B-8D84-47C4-9CB9-9A026B3F189C}"/>
              </c:ext>
            </c:extLst>
          </c:dPt>
          <c:dPt>
            <c:idx val="4"/>
            <c:bubble3D val="0"/>
            <c:extLst>
              <c:ext xmlns:c16="http://schemas.microsoft.com/office/drawing/2014/chart" uri="{C3380CC4-5D6E-409C-BE32-E72D297353CC}">
                <c16:uniqueId val="{0000013C-8D84-47C4-9CB9-9A026B3F189C}"/>
              </c:ext>
            </c:extLst>
          </c:dPt>
          <c:dPt>
            <c:idx val="5"/>
            <c:bubble3D val="0"/>
            <c:extLst>
              <c:ext xmlns:c16="http://schemas.microsoft.com/office/drawing/2014/chart" uri="{C3380CC4-5D6E-409C-BE32-E72D297353CC}">
                <c16:uniqueId val="{0000013D-8D84-47C4-9CB9-9A026B3F189C}"/>
              </c:ext>
            </c:extLst>
          </c:dPt>
          <c:dPt>
            <c:idx val="6"/>
            <c:bubble3D val="0"/>
            <c:extLst>
              <c:ext xmlns:c16="http://schemas.microsoft.com/office/drawing/2014/chart" uri="{C3380CC4-5D6E-409C-BE32-E72D297353CC}">
                <c16:uniqueId val="{0000013E-8D84-47C4-9CB9-9A026B3F189C}"/>
              </c:ext>
            </c:extLst>
          </c:dPt>
          <c:dPt>
            <c:idx val="7"/>
            <c:bubble3D val="0"/>
            <c:extLst>
              <c:ext xmlns:c16="http://schemas.microsoft.com/office/drawing/2014/chart" uri="{C3380CC4-5D6E-409C-BE32-E72D297353CC}">
                <c16:uniqueId val="{0000013F-8D84-47C4-9CB9-9A026B3F189C}"/>
              </c:ext>
            </c:extLst>
          </c:dPt>
          <c:dPt>
            <c:idx val="8"/>
            <c:bubble3D val="0"/>
            <c:extLst>
              <c:ext xmlns:c16="http://schemas.microsoft.com/office/drawing/2014/chart" uri="{C3380CC4-5D6E-409C-BE32-E72D297353CC}">
                <c16:uniqueId val="{00000140-8D84-47C4-9CB9-9A026B3F189C}"/>
              </c:ext>
            </c:extLst>
          </c:dPt>
          <c:dPt>
            <c:idx val="9"/>
            <c:bubble3D val="0"/>
            <c:extLst>
              <c:ext xmlns:c16="http://schemas.microsoft.com/office/drawing/2014/chart" uri="{C3380CC4-5D6E-409C-BE32-E72D297353CC}">
                <c16:uniqueId val="{00000141-8D84-47C4-9CB9-9A026B3F189C}"/>
              </c:ext>
            </c:extLst>
          </c:dPt>
          <c:dPt>
            <c:idx val="10"/>
            <c:bubble3D val="0"/>
            <c:extLst>
              <c:ext xmlns:c16="http://schemas.microsoft.com/office/drawing/2014/chart" uri="{C3380CC4-5D6E-409C-BE32-E72D297353CC}">
                <c16:uniqueId val="{00000142-8D84-47C4-9CB9-9A026B3F189C}"/>
              </c:ext>
            </c:extLst>
          </c:dPt>
          <c:dPt>
            <c:idx val="11"/>
            <c:bubble3D val="0"/>
            <c:extLst>
              <c:ext xmlns:c16="http://schemas.microsoft.com/office/drawing/2014/chart" uri="{C3380CC4-5D6E-409C-BE32-E72D297353CC}">
                <c16:uniqueId val="{00000143-8D84-47C4-9CB9-9A026B3F189C}"/>
              </c:ext>
            </c:extLst>
          </c:dPt>
          <c:dPt>
            <c:idx val="12"/>
            <c:bubble3D val="0"/>
            <c:extLst>
              <c:ext xmlns:c16="http://schemas.microsoft.com/office/drawing/2014/chart" uri="{C3380CC4-5D6E-409C-BE32-E72D297353CC}">
                <c16:uniqueId val="{00000144-8D84-47C4-9CB9-9A026B3F189C}"/>
              </c:ext>
            </c:extLst>
          </c:dPt>
          <c:dPt>
            <c:idx val="13"/>
            <c:bubble3D val="0"/>
            <c:extLst>
              <c:ext xmlns:c16="http://schemas.microsoft.com/office/drawing/2014/chart" uri="{C3380CC4-5D6E-409C-BE32-E72D297353CC}">
                <c16:uniqueId val="{00000145-8D84-47C4-9CB9-9A026B3F189C}"/>
              </c:ext>
            </c:extLst>
          </c:dPt>
          <c:dPt>
            <c:idx val="14"/>
            <c:bubble3D val="0"/>
            <c:extLst>
              <c:ext xmlns:c16="http://schemas.microsoft.com/office/drawing/2014/chart" uri="{C3380CC4-5D6E-409C-BE32-E72D297353CC}">
                <c16:uniqueId val="{00000146-8D84-47C4-9CB9-9A026B3F189C}"/>
              </c:ext>
            </c:extLst>
          </c:dPt>
          <c:dPt>
            <c:idx val="15"/>
            <c:bubble3D val="0"/>
            <c:extLst>
              <c:ext xmlns:c16="http://schemas.microsoft.com/office/drawing/2014/chart" uri="{C3380CC4-5D6E-409C-BE32-E72D297353CC}">
                <c16:uniqueId val="{00000147-8D84-47C4-9CB9-9A026B3F189C}"/>
              </c:ext>
            </c:extLst>
          </c:dPt>
          <c:dPt>
            <c:idx val="16"/>
            <c:bubble3D val="0"/>
            <c:extLst>
              <c:ext xmlns:c16="http://schemas.microsoft.com/office/drawing/2014/chart" uri="{C3380CC4-5D6E-409C-BE32-E72D297353CC}">
                <c16:uniqueId val="{00000148-8D84-47C4-9CB9-9A026B3F189C}"/>
              </c:ext>
            </c:extLst>
          </c:dPt>
          <c:dPt>
            <c:idx val="17"/>
            <c:bubble3D val="0"/>
            <c:extLst>
              <c:ext xmlns:c16="http://schemas.microsoft.com/office/drawing/2014/chart" uri="{C3380CC4-5D6E-409C-BE32-E72D297353CC}">
                <c16:uniqueId val="{00000149-8D84-47C4-9CB9-9A026B3F189C}"/>
              </c:ext>
            </c:extLst>
          </c:dPt>
          <c:dPt>
            <c:idx val="18"/>
            <c:bubble3D val="0"/>
            <c:extLst>
              <c:ext xmlns:c16="http://schemas.microsoft.com/office/drawing/2014/chart" uri="{C3380CC4-5D6E-409C-BE32-E72D297353CC}">
                <c16:uniqueId val="{0000014A-8D84-47C4-9CB9-9A026B3F189C}"/>
              </c:ext>
            </c:extLst>
          </c:dPt>
          <c:dPt>
            <c:idx val="19"/>
            <c:bubble3D val="0"/>
            <c:extLst>
              <c:ext xmlns:c16="http://schemas.microsoft.com/office/drawing/2014/chart" uri="{C3380CC4-5D6E-409C-BE32-E72D297353CC}">
                <c16:uniqueId val="{0000014B-8D84-47C4-9CB9-9A026B3F189C}"/>
              </c:ext>
            </c:extLst>
          </c:dPt>
          <c:dPt>
            <c:idx val="20"/>
            <c:bubble3D val="0"/>
            <c:extLst>
              <c:ext xmlns:c16="http://schemas.microsoft.com/office/drawing/2014/chart" uri="{C3380CC4-5D6E-409C-BE32-E72D297353CC}">
                <c16:uniqueId val="{0000014C-8D84-47C4-9CB9-9A026B3F189C}"/>
              </c:ext>
            </c:extLst>
          </c:dPt>
          <c:dPt>
            <c:idx val="21"/>
            <c:bubble3D val="0"/>
            <c:extLst>
              <c:ext xmlns:c16="http://schemas.microsoft.com/office/drawing/2014/chart" uri="{C3380CC4-5D6E-409C-BE32-E72D297353CC}">
                <c16:uniqueId val="{0000014D-8D84-47C4-9CB9-9A026B3F189C}"/>
              </c:ext>
            </c:extLst>
          </c:dPt>
          <c:dPt>
            <c:idx val="22"/>
            <c:bubble3D val="0"/>
            <c:extLst>
              <c:ext xmlns:c16="http://schemas.microsoft.com/office/drawing/2014/chart" uri="{C3380CC4-5D6E-409C-BE32-E72D297353CC}">
                <c16:uniqueId val="{0000014E-8D84-47C4-9CB9-9A026B3F189C}"/>
              </c:ext>
            </c:extLst>
          </c:dPt>
          <c:dPt>
            <c:idx val="23"/>
            <c:bubble3D val="0"/>
            <c:extLst>
              <c:ext xmlns:c16="http://schemas.microsoft.com/office/drawing/2014/chart" uri="{C3380CC4-5D6E-409C-BE32-E72D297353CC}">
                <c16:uniqueId val="{0000014F-8D84-47C4-9CB9-9A026B3F189C}"/>
              </c:ext>
            </c:extLst>
          </c:dPt>
          <c:dPt>
            <c:idx val="24"/>
            <c:bubble3D val="0"/>
            <c:extLst>
              <c:ext xmlns:c16="http://schemas.microsoft.com/office/drawing/2014/chart" uri="{C3380CC4-5D6E-409C-BE32-E72D297353CC}">
                <c16:uniqueId val="{00000150-8D84-47C4-9CB9-9A026B3F189C}"/>
              </c:ext>
            </c:extLst>
          </c:dPt>
          <c:dPt>
            <c:idx val="25"/>
            <c:bubble3D val="0"/>
            <c:extLst>
              <c:ext xmlns:c16="http://schemas.microsoft.com/office/drawing/2014/chart" uri="{C3380CC4-5D6E-409C-BE32-E72D297353CC}">
                <c16:uniqueId val="{00000151-8D84-47C4-9CB9-9A026B3F189C}"/>
              </c:ext>
            </c:extLst>
          </c:dPt>
          <c:dPt>
            <c:idx val="26"/>
            <c:bubble3D val="0"/>
            <c:extLst>
              <c:ext xmlns:c16="http://schemas.microsoft.com/office/drawing/2014/chart" uri="{C3380CC4-5D6E-409C-BE32-E72D297353CC}">
                <c16:uniqueId val="{00000152-8D84-47C4-9CB9-9A026B3F189C}"/>
              </c:ext>
            </c:extLst>
          </c:dPt>
          <c:dPt>
            <c:idx val="27"/>
            <c:bubble3D val="0"/>
            <c:extLst>
              <c:ext xmlns:c16="http://schemas.microsoft.com/office/drawing/2014/chart" uri="{C3380CC4-5D6E-409C-BE32-E72D297353CC}">
                <c16:uniqueId val="{00000153-8D84-47C4-9CB9-9A026B3F189C}"/>
              </c:ext>
            </c:extLst>
          </c:dPt>
          <c:dPt>
            <c:idx val="28"/>
            <c:bubble3D val="0"/>
            <c:extLst>
              <c:ext xmlns:c16="http://schemas.microsoft.com/office/drawing/2014/chart" uri="{C3380CC4-5D6E-409C-BE32-E72D297353CC}">
                <c16:uniqueId val="{00000154-8D84-47C4-9CB9-9A026B3F189C}"/>
              </c:ext>
            </c:extLst>
          </c:dPt>
          <c:dPt>
            <c:idx val="29"/>
            <c:bubble3D val="0"/>
            <c:extLst>
              <c:ext xmlns:c16="http://schemas.microsoft.com/office/drawing/2014/chart" uri="{C3380CC4-5D6E-409C-BE32-E72D297353CC}">
                <c16:uniqueId val="{00000155-8D84-47C4-9CB9-9A026B3F189C}"/>
              </c:ext>
            </c:extLst>
          </c:dPt>
          <c:dPt>
            <c:idx val="30"/>
            <c:bubble3D val="0"/>
            <c:extLst>
              <c:ext xmlns:c16="http://schemas.microsoft.com/office/drawing/2014/chart" uri="{C3380CC4-5D6E-409C-BE32-E72D297353CC}">
                <c16:uniqueId val="{00000156-8D84-47C4-9CB9-9A026B3F189C}"/>
              </c:ext>
            </c:extLst>
          </c:dPt>
          <c:dPt>
            <c:idx val="31"/>
            <c:bubble3D val="0"/>
            <c:extLst>
              <c:ext xmlns:c16="http://schemas.microsoft.com/office/drawing/2014/chart" uri="{C3380CC4-5D6E-409C-BE32-E72D297353CC}">
                <c16:uniqueId val="{00000157-8D84-47C4-9CB9-9A026B3F189C}"/>
              </c:ext>
            </c:extLst>
          </c:dPt>
          <c:dPt>
            <c:idx val="32"/>
            <c:bubble3D val="0"/>
            <c:extLst>
              <c:ext xmlns:c16="http://schemas.microsoft.com/office/drawing/2014/chart" uri="{C3380CC4-5D6E-409C-BE32-E72D297353CC}">
                <c16:uniqueId val="{00000158-8D84-47C4-9CB9-9A026B3F189C}"/>
              </c:ext>
            </c:extLst>
          </c:dPt>
          <c:dPt>
            <c:idx val="33"/>
            <c:bubble3D val="0"/>
            <c:extLst>
              <c:ext xmlns:c16="http://schemas.microsoft.com/office/drawing/2014/chart" uri="{C3380CC4-5D6E-409C-BE32-E72D297353CC}">
                <c16:uniqueId val="{00000159-8D84-47C4-9CB9-9A026B3F189C}"/>
              </c:ext>
            </c:extLst>
          </c:dPt>
          <c:dPt>
            <c:idx val="34"/>
            <c:bubble3D val="0"/>
            <c:extLst>
              <c:ext xmlns:c16="http://schemas.microsoft.com/office/drawing/2014/chart" uri="{C3380CC4-5D6E-409C-BE32-E72D297353CC}">
                <c16:uniqueId val="{0000015A-8D84-47C4-9CB9-9A026B3F189C}"/>
              </c:ext>
            </c:extLst>
          </c:dPt>
          <c:dPt>
            <c:idx val="35"/>
            <c:bubble3D val="0"/>
            <c:extLst>
              <c:ext xmlns:c16="http://schemas.microsoft.com/office/drawing/2014/chart" uri="{C3380CC4-5D6E-409C-BE32-E72D297353CC}">
                <c16:uniqueId val="{0000015B-8D84-47C4-9CB9-9A026B3F189C}"/>
              </c:ext>
            </c:extLst>
          </c:dPt>
          <c:dPt>
            <c:idx val="36"/>
            <c:bubble3D val="0"/>
            <c:extLst>
              <c:ext xmlns:c16="http://schemas.microsoft.com/office/drawing/2014/chart" uri="{C3380CC4-5D6E-409C-BE32-E72D297353CC}">
                <c16:uniqueId val="{0000015C-8D84-47C4-9CB9-9A026B3F189C}"/>
              </c:ext>
            </c:extLst>
          </c:dPt>
          <c:dPt>
            <c:idx val="37"/>
            <c:bubble3D val="0"/>
            <c:extLst>
              <c:ext xmlns:c16="http://schemas.microsoft.com/office/drawing/2014/chart" uri="{C3380CC4-5D6E-409C-BE32-E72D297353CC}">
                <c16:uniqueId val="{0000015D-8D84-47C4-9CB9-9A026B3F189C}"/>
              </c:ext>
            </c:extLst>
          </c:dPt>
          <c:dPt>
            <c:idx val="38"/>
            <c:bubble3D val="0"/>
            <c:extLst>
              <c:ext xmlns:c16="http://schemas.microsoft.com/office/drawing/2014/chart" uri="{C3380CC4-5D6E-409C-BE32-E72D297353CC}">
                <c16:uniqueId val="{0000015E-8D84-47C4-9CB9-9A026B3F189C}"/>
              </c:ext>
            </c:extLst>
          </c:dPt>
          <c:dPt>
            <c:idx val="39"/>
            <c:bubble3D val="0"/>
            <c:extLst>
              <c:ext xmlns:c16="http://schemas.microsoft.com/office/drawing/2014/chart" uri="{C3380CC4-5D6E-409C-BE32-E72D297353CC}">
                <c16:uniqueId val="{0000015F-8D84-47C4-9CB9-9A026B3F189C}"/>
              </c:ext>
            </c:extLst>
          </c:dPt>
          <c:dPt>
            <c:idx val="40"/>
            <c:bubble3D val="0"/>
            <c:extLst>
              <c:ext xmlns:c16="http://schemas.microsoft.com/office/drawing/2014/chart" uri="{C3380CC4-5D6E-409C-BE32-E72D297353CC}">
                <c16:uniqueId val="{00000160-8D84-47C4-9CB9-9A026B3F189C}"/>
              </c:ext>
            </c:extLst>
          </c:dPt>
          <c:dPt>
            <c:idx val="41"/>
            <c:bubble3D val="0"/>
            <c:extLst>
              <c:ext xmlns:c16="http://schemas.microsoft.com/office/drawing/2014/chart" uri="{C3380CC4-5D6E-409C-BE32-E72D297353CC}">
                <c16:uniqueId val="{00000161-8D84-47C4-9CB9-9A026B3F189C}"/>
              </c:ext>
            </c:extLst>
          </c:dPt>
          <c:dPt>
            <c:idx val="42"/>
            <c:bubble3D val="0"/>
            <c:extLst>
              <c:ext xmlns:c16="http://schemas.microsoft.com/office/drawing/2014/chart" uri="{C3380CC4-5D6E-409C-BE32-E72D297353CC}">
                <c16:uniqueId val="{00000162-8D84-47C4-9CB9-9A026B3F189C}"/>
              </c:ext>
            </c:extLst>
          </c:dPt>
          <c:dPt>
            <c:idx val="43"/>
            <c:bubble3D val="0"/>
            <c:extLst>
              <c:ext xmlns:c16="http://schemas.microsoft.com/office/drawing/2014/chart" uri="{C3380CC4-5D6E-409C-BE32-E72D297353CC}">
                <c16:uniqueId val="{00000163-8D84-47C4-9CB9-9A026B3F189C}"/>
              </c:ext>
            </c:extLst>
          </c:dPt>
          <c:dPt>
            <c:idx val="44"/>
            <c:bubble3D val="0"/>
            <c:extLst>
              <c:ext xmlns:c16="http://schemas.microsoft.com/office/drawing/2014/chart" uri="{C3380CC4-5D6E-409C-BE32-E72D297353CC}">
                <c16:uniqueId val="{00000164-8D84-47C4-9CB9-9A026B3F189C}"/>
              </c:ext>
            </c:extLst>
          </c:dPt>
          <c:dPt>
            <c:idx val="45"/>
            <c:bubble3D val="0"/>
            <c:extLst>
              <c:ext xmlns:c16="http://schemas.microsoft.com/office/drawing/2014/chart" uri="{C3380CC4-5D6E-409C-BE32-E72D297353CC}">
                <c16:uniqueId val="{00000165-8D84-47C4-9CB9-9A026B3F189C}"/>
              </c:ext>
            </c:extLst>
          </c:dPt>
          <c:dPt>
            <c:idx val="46"/>
            <c:bubble3D val="0"/>
            <c:extLst>
              <c:ext xmlns:c16="http://schemas.microsoft.com/office/drawing/2014/chart" uri="{C3380CC4-5D6E-409C-BE32-E72D297353CC}">
                <c16:uniqueId val="{00000166-8D84-47C4-9CB9-9A026B3F189C}"/>
              </c:ext>
            </c:extLst>
          </c:dPt>
          <c:dPt>
            <c:idx val="47"/>
            <c:bubble3D val="0"/>
            <c:extLst>
              <c:ext xmlns:c16="http://schemas.microsoft.com/office/drawing/2014/chart" uri="{C3380CC4-5D6E-409C-BE32-E72D297353CC}">
                <c16:uniqueId val="{00000167-8D84-47C4-9CB9-9A026B3F189C}"/>
              </c:ext>
            </c:extLst>
          </c:dPt>
          <c:dPt>
            <c:idx val="48"/>
            <c:bubble3D val="0"/>
            <c:extLst>
              <c:ext xmlns:c16="http://schemas.microsoft.com/office/drawing/2014/chart" uri="{C3380CC4-5D6E-409C-BE32-E72D297353CC}">
                <c16:uniqueId val="{00000168-8D84-47C4-9CB9-9A026B3F189C}"/>
              </c:ext>
            </c:extLst>
          </c:dPt>
          <c:dPt>
            <c:idx val="49"/>
            <c:bubble3D val="0"/>
            <c:extLst>
              <c:ext xmlns:c16="http://schemas.microsoft.com/office/drawing/2014/chart" uri="{C3380CC4-5D6E-409C-BE32-E72D297353CC}">
                <c16:uniqueId val="{00000169-8D84-47C4-9CB9-9A026B3F189C}"/>
              </c:ext>
            </c:extLst>
          </c:dPt>
          <c:dPt>
            <c:idx val="50"/>
            <c:bubble3D val="0"/>
            <c:extLst>
              <c:ext xmlns:c16="http://schemas.microsoft.com/office/drawing/2014/chart" uri="{C3380CC4-5D6E-409C-BE32-E72D297353CC}">
                <c16:uniqueId val="{0000016A-8D84-47C4-9CB9-9A026B3F189C}"/>
              </c:ext>
            </c:extLst>
          </c:dPt>
          <c:cat>
            <c:numRef>
              <c:f>bilan_gestion!$BD$2:$BE$2</c:f>
              <c:numCache>
                <c:formatCode>General</c:formatCode>
                <c:ptCount val="2"/>
              </c:numCache>
            </c:numRef>
          </c:cat>
          <c:val>
            <c:numRef>
              <c:f>bilan_gestion!$B$11:$BD$11</c:f>
              <c:numCache>
                <c:formatCode>General</c:formatCode>
                <c:ptCount val="55"/>
                <c:pt idx="0">
                  <c:v>10206</c:v>
                </c:pt>
                <c:pt idx="1">
                  <c:v>9171</c:v>
                </c:pt>
                <c:pt idx="2" formatCode="0.0">
                  <c:v>83.4</c:v>
                </c:pt>
                <c:pt idx="3" formatCode="0.0">
                  <c:v>0.26097700000000001</c:v>
                </c:pt>
                <c:pt idx="4" formatCode="0.0">
                  <c:v>78.400000000000006</c:v>
                </c:pt>
                <c:pt idx="5" formatCode="0.000000">
                  <c:v>0.24612700000000001</c:v>
                </c:pt>
                <c:pt idx="6" formatCode="0">
                  <c:v>0</c:v>
                </c:pt>
                <c:pt idx="7" formatCode="0">
                  <c:v>0</c:v>
                </c:pt>
                <c:pt idx="8" formatCode="0.0">
                  <c:v>5</c:v>
                </c:pt>
                <c:pt idx="9" formatCode="0.000000">
                  <c:v>1.485E-2</c:v>
                </c:pt>
                <c:pt idx="12" formatCode="0.0">
                  <c:v>231.09399999999999</c:v>
                </c:pt>
                <c:pt idx="13" formatCode="0.000000">
                  <c:v>0.65448200000000001</c:v>
                </c:pt>
                <c:pt idx="14" formatCode="0.0">
                  <c:v>125.971</c:v>
                </c:pt>
                <c:pt idx="15" formatCode="0.000000">
                  <c:v>0.36637799999999998</c:v>
                </c:pt>
                <c:pt idx="16" formatCode="0.0">
                  <c:v>11.718</c:v>
                </c:pt>
                <c:pt idx="17" formatCode="0.000000">
                  <c:v>3.4944000000000003E-2</c:v>
                </c:pt>
                <c:pt idx="18" formatCode="0.0">
                  <c:v>1.901</c:v>
                </c:pt>
                <c:pt idx="19" formatCode="0.000000">
                  <c:v>5.3670000000000002E-3</c:v>
                </c:pt>
                <c:pt idx="20" formatCode="0.0">
                  <c:v>7.2999999999999995E-2</c:v>
                </c:pt>
                <c:pt idx="21" formatCode="0.000000">
                  <c:v>2.02E-4</c:v>
                </c:pt>
                <c:pt idx="22" formatCode="0.0">
                  <c:v>91.430999999999997</c:v>
                </c:pt>
                <c:pt idx="23" formatCode="0.000000">
                  <c:v>0.24759100000000001</c:v>
                </c:pt>
                <c:pt idx="26" formatCode="0.0">
                  <c:v>91.430999999999997</c:v>
                </c:pt>
                <c:pt idx="27" formatCode="0.000000">
                  <c:v>0.24759100000000001</c:v>
                </c:pt>
                <c:pt idx="28" formatCode="0.00">
                  <c:v>44.49</c:v>
                </c:pt>
                <c:pt idx="29" formatCode="0.000000">
                  <c:v>0.13347000000000001</c:v>
                </c:pt>
                <c:pt idx="30">
                  <c:v>421</c:v>
                </c:pt>
                <c:pt idx="31">
                  <c:v>1170.921</c:v>
                </c:pt>
                <c:pt idx="32">
                  <c:v>536</c:v>
                </c:pt>
                <c:pt idx="33">
                  <c:v>685</c:v>
                </c:pt>
                <c:pt idx="35">
                  <c:v>8</c:v>
                </c:pt>
                <c:pt idx="36">
                  <c:v>10.8</c:v>
                </c:pt>
                <c:pt idx="38">
                  <c:v>89.9</c:v>
                </c:pt>
                <c:pt idx="45">
                  <c:v>8.5486860756733181E-3</c:v>
                </c:pt>
                <c:pt idx="46">
                  <c:v>6.711738193219674E-2</c:v>
                </c:pt>
                <c:pt idx="47">
                  <c:v>0</c:v>
                </c:pt>
                <c:pt idx="48">
                  <c:v>2003</c:v>
                </c:pt>
                <c:pt idx="49" formatCode="d\-mmm">
                  <c:v>40497</c:v>
                </c:pt>
                <c:pt idx="50" formatCode="d\-mmm">
                  <c:v>40260</c:v>
                </c:pt>
                <c:pt idx="51">
                  <c:v>0</c:v>
                </c:pt>
              </c:numCache>
            </c:numRef>
          </c:val>
          <c:extLst>
            <c:ext xmlns:c16="http://schemas.microsoft.com/office/drawing/2014/chart" uri="{C3380CC4-5D6E-409C-BE32-E72D297353CC}">
              <c16:uniqueId val="{0000016B-8D84-47C4-9CB9-9A026B3F189C}"/>
            </c:ext>
          </c:extLst>
        </c:ser>
        <c:ser>
          <c:idx val="8"/>
          <c:order val="7"/>
          <c:tx>
            <c:strRef>
              <c:f>bilan_gestion!$A$12</c:f>
              <c:strCache>
                <c:ptCount val="1"/>
                <c:pt idx="0">
                  <c:v>2003_2004</c:v>
                </c:pt>
              </c:strCache>
            </c:strRef>
          </c:tx>
          <c:dPt>
            <c:idx val="0"/>
            <c:bubble3D val="0"/>
            <c:extLst>
              <c:ext xmlns:c16="http://schemas.microsoft.com/office/drawing/2014/chart" uri="{C3380CC4-5D6E-409C-BE32-E72D297353CC}">
                <c16:uniqueId val="{0000016C-8D84-47C4-9CB9-9A026B3F189C}"/>
              </c:ext>
            </c:extLst>
          </c:dPt>
          <c:dPt>
            <c:idx val="1"/>
            <c:bubble3D val="0"/>
            <c:extLst>
              <c:ext xmlns:c16="http://schemas.microsoft.com/office/drawing/2014/chart" uri="{C3380CC4-5D6E-409C-BE32-E72D297353CC}">
                <c16:uniqueId val="{0000016D-8D84-47C4-9CB9-9A026B3F189C}"/>
              </c:ext>
            </c:extLst>
          </c:dPt>
          <c:dPt>
            <c:idx val="2"/>
            <c:bubble3D val="0"/>
            <c:extLst>
              <c:ext xmlns:c16="http://schemas.microsoft.com/office/drawing/2014/chart" uri="{C3380CC4-5D6E-409C-BE32-E72D297353CC}">
                <c16:uniqueId val="{0000016E-8D84-47C4-9CB9-9A026B3F189C}"/>
              </c:ext>
            </c:extLst>
          </c:dPt>
          <c:dPt>
            <c:idx val="3"/>
            <c:bubble3D val="0"/>
            <c:extLst>
              <c:ext xmlns:c16="http://schemas.microsoft.com/office/drawing/2014/chart" uri="{C3380CC4-5D6E-409C-BE32-E72D297353CC}">
                <c16:uniqueId val="{0000016F-8D84-47C4-9CB9-9A026B3F189C}"/>
              </c:ext>
            </c:extLst>
          </c:dPt>
          <c:dPt>
            <c:idx val="4"/>
            <c:bubble3D val="0"/>
            <c:extLst>
              <c:ext xmlns:c16="http://schemas.microsoft.com/office/drawing/2014/chart" uri="{C3380CC4-5D6E-409C-BE32-E72D297353CC}">
                <c16:uniqueId val="{00000170-8D84-47C4-9CB9-9A026B3F189C}"/>
              </c:ext>
            </c:extLst>
          </c:dPt>
          <c:dPt>
            <c:idx val="5"/>
            <c:bubble3D val="0"/>
            <c:extLst>
              <c:ext xmlns:c16="http://schemas.microsoft.com/office/drawing/2014/chart" uri="{C3380CC4-5D6E-409C-BE32-E72D297353CC}">
                <c16:uniqueId val="{00000171-8D84-47C4-9CB9-9A026B3F189C}"/>
              </c:ext>
            </c:extLst>
          </c:dPt>
          <c:dPt>
            <c:idx val="6"/>
            <c:bubble3D val="0"/>
            <c:extLst>
              <c:ext xmlns:c16="http://schemas.microsoft.com/office/drawing/2014/chart" uri="{C3380CC4-5D6E-409C-BE32-E72D297353CC}">
                <c16:uniqueId val="{00000172-8D84-47C4-9CB9-9A026B3F189C}"/>
              </c:ext>
            </c:extLst>
          </c:dPt>
          <c:dPt>
            <c:idx val="7"/>
            <c:bubble3D val="0"/>
            <c:extLst>
              <c:ext xmlns:c16="http://schemas.microsoft.com/office/drawing/2014/chart" uri="{C3380CC4-5D6E-409C-BE32-E72D297353CC}">
                <c16:uniqueId val="{00000173-8D84-47C4-9CB9-9A026B3F189C}"/>
              </c:ext>
            </c:extLst>
          </c:dPt>
          <c:dPt>
            <c:idx val="8"/>
            <c:bubble3D val="0"/>
            <c:extLst>
              <c:ext xmlns:c16="http://schemas.microsoft.com/office/drawing/2014/chart" uri="{C3380CC4-5D6E-409C-BE32-E72D297353CC}">
                <c16:uniqueId val="{00000174-8D84-47C4-9CB9-9A026B3F189C}"/>
              </c:ext>
            </c:extLst>
          </c:dPt>
          <c:dPt>
            <c:idx val="9"/>
            <c:bubble3D val="0"/>
            <c:extLst>
              <c:ext xmlns:c16="http://schemas.microsoft.com/office/drawing/2014/chart" uri="{C3380CC4-5D6E-409C-BE32-E72D297353CC}">
                <c16:uniqueId val="{00000175-8D84-47C4-9CB9-9A026B3F189C}"/>
              </c:ext>
            </c:extLst>
          </c:dPt>
          <c:dPt>
            <c:idx val="10"/>
            <c:bubble3D val="0"/>
            <c:extLst>
              <c:ext xmlns:c16="http://schemas.microsoft.com/office/drawing/2014/chart" uri="{C3380CC4-5D6E-409C-BE32-E72D297353CC}">
                <c16:uniqueId val="{00000176-8D84-47C4-9CB9-9A026B3F189C}"/>
              </c:ext>
            </c:extLst>
          </c:dPt>
          <c:dPt>
            <c:idx val="11"/>
            <c:bubble3D val="0"/>
            <c:extLst>
              <c:ext xmlns:c16="http://schemas.microsoft.com/office/drawing/2014/chart" uri="{C3380CC4-5D6E-409C-BE32-E72D297353CC}">
                <c16:uniqueId val="{00000177-8D84-47C4-9CB9-9A026B3F189C}"/>
              </c:ext>
            </c:extLst>
          </c:dPt>
          <c:dPt>
            <c:idx val="12"/>
            <c:bubble3D val="0"/>
            <c:extLst>
              <c:ext xmlns:c16="http://schemas.microsoft.com/office/drawing/2014/chart" uri="{C3380CC4-5D6E-409C-BE32-E72D297353CC}">
                <c16:uniqueId val="{00000178-8D84-47C4-9CB9-9A026B3F189C}"/>
              </c:ext>
            </c:extLst>
          </c:dPt>
          <c:dPt>
            <c:idx val="13"/>
            <c:bubble3D val="0"/>
            <c:extLst>
              <c:ext xmlns:c16="http://schemas.microsoft.com/office/drawing/2014/chart" uri="{C3380CC4-5D6E-409C-BE32-E72D297353CC}">
                <c16:uniqueId val="{00000179-8D84-47C4-9CB9-9A026B3F189C}"/>
              </c:ext>
            </c:extLst>
          </c:dPt>
          <c:dPt>
            <c:idx val="14"/>
            <c:bubble3D val="0"/>
            <c:extLst>
              <c:ext xmlns:c16="http://schemas.microsoft.com/office/drawing/2014/chart" uri="{C3380CC4-5D6E-409C-BE32-E72D297353CC}">
                <c16:uniqueId val="{0000017A-8D84-47C4-9CB9-9A026B3F189C}"/>
              </c:ext>
            </c:extLst>
          </c:dPt>
          <c:dPt>
            <c:idx val="15"/>
            <c:bubble3D val="0"/>
            <c:extLst>
              <c:ext xmlns:c16="http://schemas.microsoft.com/office/drawing/2014/chart" uri="{C3380CC4-5D6E-409C-BE32-E72D297353CC}">
                <c16:uniqueId val="{0000017B-8D84-47C4-9CB9-9A026B3F189C}"/>
              </c:ext>
            </c:extLst>
          </c:dPt>
          <c:dPt>
            <c:idx val="16"/>
            <c:bubble3D val="0"/>
            <c:extLst>
              <c:ext xmlns:c16="http://schemas.microsoft.com/office/drawing/2014/chart" uri="{C3380CC4-5D6E-409C-BE32-E72D297353CC}">
                <c16:uniqueId val="{0000017C-8D84-47C4-9CB9-9A026B3F189C}"/>
              </c:ext>
            </c:extLst>
          </c:dPt>
          <c:dPt>
            <c:idx val="17"/>
            <c:bubble3D val="0"/>
            <c:extLst>
              <c:ext xmlns:c16="http://schemas.microsoft.com/office/drawing/2014/chart" uri="{C3380CC4-5D6E-409C-BE32-E72D297353CC}">
                <c16:uniqueId val="{0000017D-8D84-47C4-9CB9-9A026B3F189C}"/>
              </c:ext>
            </c:extLst>
          </c:dPt>
          <c:dPt>
            <c:idx val="18"/>
            <c:bubble3D val="0"/>
            <c:extLst>
              <c:ext xmlns:c16="http://schemas.microsoft.com/office/drawing/2014/chart" uri="{C3380CC4-5D6E-409C-BE32-E72D297353CC}">
                <c16:uniqueId val="{0000017E-8D84-47C4-9CB9-9A026B3F189C}"/>
              </c:ext>
            </c:extLst>
          </c:dPt>
          <c:dPt>
            <c:idx val="19"/>
            <c:bubble3D val="0"/>
            <c:extLst>
              <c:ext xmlns:c16="http://schemas.microsoft.com/office/drawing/2014/chart" uri="{C3380CC4-5D6E-409C-BE32-E72D297353CC}">
                <c16:uniqueId val="{0000017F-8D84-47C4-9CB9-9A026B3F189C}"/>
              </c:ext>
            </c:extLst>
          </c:dPt>
          <c:dPt>
            <c:idx val="20"/>
            <c:bubble3D val="0"/>
            <c:extLst>
              <c:ext xmlns:c16="http://schemas.microsoft.com/office/drawing/2014/chart" uri="{C3380CC4-5D6E-409C-BE32-E72D297353CC}">
                <c16:uniqueId val="{00000180-8D84-47C4-9CB9-9A026B3F189C}"/>
              </c:ext>
            </c:extLst>
          </c:dPt>
          <c:dPt>
            <c:idx val="21"/>
            <c:bubble3D val="0"/>
            <c:extLst>
              <c:ext xmlns:c16="http://schemas.microsoft.com/office/drawing/2014/chart" uri="{C3380CC4-5D6E-409C-BE32-E72D297353CC}">
                <c16:uniqueId val="{00000181-8D84-47C4-9CB9-9A026B3F189C}"/>
              </c:ext>
            </c:extLst>
          </c:dPt>
          <c:dPt>
            <c:idx val="22"/>
            <c:bubble3D val="0"/>
            <c:extLst>
              <c:ext xmlns:c16="http://schemas.microsoft.com/office/drawing/2014/chart" uri="{C3380CC4-5D6E-409C-BE32-E72D297353CC}">
                <c16:uniqueId val="{00000182-8D84-47C4-9CB9-9A026B3F189C}"/>
              </c:ext>
            </c:extLst>
          </c:dPt>
          <c:dPt>
            <c:idx val="23"/>
            <c:bubble3D val="0"/>
            <c:extLst>
              <c:ext xmlns:c16="http://schemas.microsoft.com/office/drawing/2014/chart" uri="{C3380CC4-5D6E-409C-BE32-E72D297353CC}">
                <c16:uniqueId val="{00000183-8D84-47C4-9CB9-9A026B3F189C}"/>
              </c:ext>
            </c:extLst>
          </c:dPt>
          <c:dPt>
            <c:idx val="24"/>
            <c:bubble3D val="0"/>
            <c:extLst>
              <c:ext xmlns:c16="http://schemas.microsoft.com/office/drawing/2014/chart" uri="{C3380CC4-5D6E-409C-BE32-E72D297353CC}">
                <c16:uniqueId val="{00000184-8D84-47C4-9CB9-9A026B3F189C}"/>
              </c:ext>
            </c:extLst>
          </c:dPt>
          <c:dPt>
            <c:idx val="25"/>
            <c:bubble3D val="0"/>
            <c:extLst>
              <c:ext xmlns:c16="http://schemas.microsoft.com/office/drawing/2014/chart" uri="{C3380CC4-5D6E-409C-BE32-E72D297353CC}">
                <c16:uniqueId val="{00000185-8D84-47C4-9CB9-9A026B3F189C}"/>
              </c:ext>
            </c:extLst>
          </c:dPt>
          <c:dPt>
            <c:idx val="26"/>
            <c:bubble3D val="0"/>
            <c:extLst>
              <c:ext xmlns:c16="http://schemas.microsoft.com/office/drawing/2014/chart" uri="{C3380CC4-5D6E-409C-BE32-E72D297353CC}">
                <c16:uniqueId val="{00000186-8D84-47C4-9CB9-9A026B3F189C}"/>
              </c:ext>
            </c:extLst>
          </c:dPt>
          <c:dPt>
            <c:idx val="27"/>
            <c:bubble3D val="0"/>
            <c:extLst>
              <c:ext xmlns:c16="http://schemas.microsoft.com/office/drawing/2014/chart" uri="{C3380CC4-5D6E-409C-BE32-E72D297353CC}">
                <c16:uniqueId val="{00000187-8D84-47C4-9CB9-9A026B3F189C}"/>
              </c:ext>
            </c:extLst>
          </c:dPt>
          <c:dPt>
            <c:idx val="28"/>
            <c:bubble3D val="0"/>
            <c:extLst>
              <c:ext xmlns:c16="http://schemas.microsoft.com/office/drawing/2014/chart" uri="{C3380CC4-5D6E-409C-BE32-E72D297353CC}">
                <c16:uniqueId val="{00000188-8D84-47C4-9CB9-9A026B3F189C}"/>
              </c:ext>
            </c:extLst>
          </c:dPt>
          <c:dPt>
            <c:idx val="29"/>
            <c:bubble3D val="0"/>
            <c:extLst>
              <c:ext xmlns:c16="http://schemas.microsoft.com/office/drawing/2014/chart" uri="{C3380CC4-5D6E-409C-BE32-E72D297353CC}">
                <c16:uniqueId val="{00000189-8D84-47C4-9CB9-9A026B3F189C}"/>
              </c:ext>
            </c:extLst>
          </c:dPt>
          <c:dPt>
            <c:idx val="30"/>
            <c:bubble3D val="0"/>
            <c:extLst>
              <c:ext xmlns:c16="http://schemas.microsoft.com/office/drawing/2014/chart" uri="{C3380CC4-5D6E-409C-BE32-E72D297353CC}">
                <c16:uniqueId val="{0000018A-8D84-47C4-9CB9-9A026B3F189C}"/>
              </c:ext>
            </c:extLst>
          </c:dPt>
          <c:dPt>
            <c:idx val="31"/>
            <c:bubble3D val="0"/>
            <c:extLst>
              <c:ext xmlns:c16="http://schemas.microsoft.com/office/drawing/2014/chart" uri="{C3380CC4-5D6E-409C-BE32-E72D297353CC}">
                <c16:uniqueId val="{0000018B-8D84-47C4-9CB9-9A026B3F189C}"/>
              </c:ext>
            </c:extLst>
          </c:dPt>
          <c:dPt>
            <c:idx val="32"/>
            <c:bubble3D val="0"/>
            <c:extLst>
              <c:ext xmlns:c16="http://schemas.microsoft.com/office/drawing/2014/chart" uri="{C3380CC4-5D6E-409C-BE32-E72D297353CC}">
                <c16:uniqueId val="{0000018C-8D84-47C4-9CB9-9A026B3F189C}"/>
              </c:ext>
            </c:extLst>
          </c:dPt>
          <c:dPt>
            <c:idx val="33"/>
            <c:bubble3D val="0"/>
            <c:extLst>
              <c:ext xmlns:c16="http://schemas.microsoft.com/office/drawing/2014/chart" uri="{C3380CC4-5D6E-409C-BE32-E72D297353CC}">
                <c16:uniqueId val="{0000018D-8D84-47C4-9CB9-9A026B3F189C}"/>
              </c:ext>
            </c:extLst>
          </c:dPt>
          <c:dPt>
            <c:idx val="34"/>
            <c:bubble3D val="0"/>
            <c:extLst>
              <c:ext xmlns:c16="http://schemas.microsoft.com/office/drawing/2014/chart" uri="{C3380CC4-5D6E-409C-BE32-E72D297353CC}">
                <c16:uniqueId val="{0000018E-8D84-47C4-9CB9-9A026B3F189C}"/>
              </c:ext>
            </c:extLst>
          </c:dPt>
          <c:dPt>
            <c:idx val="35"/>
            <c:bubble3D val="0"/>
            <c:extLst>
              <c:ext xmlns:c16="http://schemas.microsoft.com/office/drawing/2014/chart" uri="{C3380CC4-5D6E-409C-BE32-E72D297353CC}">
                <c16:uniqueId val="{0000018F-8D84-47C4-9CB9-9A026B3F189C}"/>
              </c:ext>
            </c:extLst>
          </c:dPt>
          <c:dPt>
            <c:idx val="36"/>
            <c:bubble3D val="0"/>
            <c:extLst>
              <c:ext xmlns:c16="http://schemas.microsoft.com/office/drawing/2014/chart" uri="{C3380CC4-5D6E-409C-BE32-E72D297353CC}">
                <c16:uniqueId val="{00000190-8D84-47C4-9CB9-9A026B3F189C}"/>
              </c:ext>
            </c:extLst>
          </c:dPt>
          <c:dPt>
            <c:idx val="37"/>
            <c:bubble3D val="0"/>
            <c:extLst>
              <c:ext xmlns:c16="http://schemas.microsoft.com/office/drawing/2014/chart" uri="{C3380CC4-5D6E-409C-BE32-E72D297353CC}">
                <c16:uniqueId val="{00000191-8D84-47C4-9CB9-9A026B3F189C}"/>
              </c:ext>
            </c:extLst>
          </c:dPt>
          <c:dPt>
            <c:idx val="38"/>
            <c:bubble3D val="0"/>
            <c:extLst>
              <c:ext xmlns:c16="http://schemas.microsoft.com/office/drawing/2014/chart" uri="{C3380CC4-5D6E-409C-BE32-E72D297353CC}">
                <c16:uniqueId val="{00000192-8D84-47C4-9CB9-9A026B3F189C}"/>
              </c:ext>
            </c:extLst>
          </c:dPt>
          <c:dPt>
            <c:idx val="39"/>
            <c:bubble3D val="0"/>
            <c:extLst>
              <c:ext xmlns:c16="http://schemas.microsoft.com/office/drawing/2014/chart" uri="{C3380CC4-5D6E-409C-BE32-E72D297353CC}">
                <c16:uniqueId val="{00000193-8D84-47C4-9CB9-9A026B3F189C}"/>
              </c:ext>
            </c:extLst>
          </c:dPt>
          <c:dPt>
            <c:idx val="40"/>
            <c:bubble3D val="0"/>
            <c:extLst>
              <c:ext xmlns:c16="http://schemas.microsoft.com/office/drawing/2014/chart" uri="{C3380CC4-5D6E-409C-BE32-E72D297353CC}">
                <c16:uniqueId val="{00000194-8D84-47C4-9CB9-9A026B3F189C}"/>
              </c:ext>
            </c:extLst>
          </c:dPt>
          <c:dPt>
            <c:idx val="41"/>
            <c:bubble3D val="0"/>
            <c:extLst>
              <c:ext xmlns:c16="http://schemas.microsoft.com/office/drawing/2014/chart" uri="{C3380CC4-5D6E-409C-BE32-E72D297353CC}">
                <c16:uniqueId val="{00000195-8D84-47C4-9CB9-9A026B3F189C}"/>
              </c:ext>
            </c:extLst>
          </c:dPt>
          <c:dPt>
            <c:idx val="42"/>
            <c:bubble3D val="0"/>
            <c:extLst>
              <c:ext xmlns:c16="http://schemas.microsoft.com/office/drawing/2014/chart" uri="{C3380CC4-5D6E-409C-BE32-E72D297353CC}">
                <c16:uniqueId val="{00000196-8D84-47C4-9CB9-9A026B3F189C}"/>
              </c:ext>
            </c:extLst>
          </c:dPt>
          <c:dPt>
            <c:idx val="43"/>
            <c:bubble3D val="0"/>
            <c:extLst>
              <c:ext xmlns:c16="http://schemas.microsoft.com/office/drawing/2014/chart" uri="{C3380CC4-5D6E-409C-BE32-E72D297353CC}">
                <c16:uniqueId val="{00000197-8D84-47C4-9CB9-9A026B3F189C}"/>
              </c:ext>
            </c:extLst>
          </c:dPt>
          <c:dPt>
            <c:idx val="44"/>
            <c:bubble3D val="0"/>
            <c:extLst>
              <c:ext xmlns:c16="http://schemas.microsoft.com/office/drawing/2014/chart" uri="{C3380CC4-5D6E-409C-BE32-E72D297353CC}">
                <c16:uniqueId val="{00000198-8D84-47C4-9CB9-9A026B3F189C}"/>
              </c:ext>
            </c:extLst>
          </c:dPt>
          <c:dPt>
            <c:idx val="45"/>
            <c:bubble3D val="0"/>
            <c:extLst>
              <c:ext xmlns:c16="http://schemas.microsoft.com/office/drawing/2014/chart" uri="{C3380CC4-5D6E-409C-BE32-E72D297353CC}">
                <c16:uniqueId val="{00000199-8D84-47C4-9CB9-9A026B3F189C}"/>
              </c:ext>
            </c:extLst>
          </c:dPt>
          <c:dPt>
            <c:idx val="46"/>
            <c:bubble3D val="0"/>
            <c:extLst>
              <c:ext xmlns:c16="http://schemas.microsoft.com/office/drawing/2014/chart" uri="{C3380CC4-5D6E-409C-BE32-E72D297353CC}">
                <c16:uniqueId val="{0000019A-8D84-47C4-9CB9-9A026B3F189C}"/>
              </c:ext>
            </c:extLst>
          </c:dPt>
          <c:dPt>
            <c:idx val="47"/>
            <c:bubble3D val="0"/>
            <c:extLst>
              <c:ext xmlns:c16="http://schemas.microsoft.com/office/drawing/2014/chart" uri="{C3380CC4-5D6E-409C-BE32-E72D297353CC}">
                <c16:uniqueId val="{0000019B-8D84-47C4-9CB9-9A026B3F189C}"/>
              </c:ext>
            </c:extLst>
          </c:dPt>
          <c:dPt>
            <c:idx val="48"/>
            <c:bubble3D val="0"/>
            <c:extLst>
              <c:ext xmlns:c16="http://schemas.microsoft.com/office/drawing/2014/chart" uri="{C3380CC4-5D6E-409C-BE32-E72D297353CC}">
                <c16:uniqueId val="{0000019C-8D84-47C4-9CB9-9A026B3F189C}"/>
              </c:ext>
            </c:extLst>
          </c:dPt>
          <c:dPt>
            <c:idx val="49"/>
            <c:bubble3D val="0"/>
            <c:extLst>
              <c:ext xmlns:c16="http://schemas.microsoft.com/office/drawing/2014/chart" uri="{C3380CC4-5D6E-409C-BE32-E72D297353CC}">
                <c16:uniqueId val="{0000019D-8D84-47C4-9CB9-9A026B3F189C}"/>
              </c:ext>
            </c:extLst>
          </c:dPt>
          <c:dPt>
            <c:idx val="50"/>
            <c:bubble3D val="0"/>
            <c:extLst>
              <c:ext xmlns:c16="http://schemas.microsoft.com/office/drawing/2014/chart" uri="{C3380CC4-5D6E-409C-BE32-E72D297353CC}">
                <c16:uniqueId val="{0000019E-8D84-47C4-9CB9-9A026B3F189C}"/>
              </c:ext>
            </c:extLst>
          </c:dPt>
          <c:cat>
            <c:numRef>
              <c:f>bilan_gestion!$BD$2:$BE$2</c:f>
              <c:numCache>
                <c:formatCode>General</c:formatCode>
                <c:ptCount val="2"/>
              </c:numCache>
            </c:numRef>
          </c:cat>
          <c:val>
            <c:numRef>
              <c:f>bilan_gestion!$B$12:$BD$12</c:f>
              <c:numCache>
                <c:formatCode>General</c:formatCode>
                <c:ptCount val="55"/>
                <c:pt idx="0">
                  <c:v>7435</c:v>
                </c:pt>
                <c:pt idx="1">
                  <c:v>7237</c:v>
                </c:pt>
                <c:pt idx="2" formatCode="0.0">
                  <c:v>7.3</c:v>
                </c:pt>
                <c:pt idx="3" formatCode="0.0">
                  <c:v>2.7910999999999998E-2</c:v>
                </c:pt>
                <c:pt idx="4" formatCode="0.0">
                  <c:v>7.2917293233082701</c:v>
                </c:pt>
                <c:pt idx="5" formatCode="0.000000">
                  <c:v>2.7878E-2</c:v>
                </c:pt>
                <c:pt idx="6" formatCode="0.0">
                  <c:v>8.2706766917293225E-3</c:v>
                </c:pt>
                <c:pt idx="7" formatCode="0.000000">
                  <c:v>3.3000000000000003E-5</c:v>
                </c:pt>
                <c:pt idx="12" formatCode="0.0">
                  <c:v>172.08699999999999</c:v>
                </c:pt>
                <c:pt idx="13" formatCode="0.000000">
                  <c:v>0.53789299999999995</c:v>
                </c:pt>
                <c:pt idx="14" formatCode="0.0">
                  <c:v>81.855999999999995</c:v>
                </c:pt>
                <c:pt idx="15" formatCode="0.000000">
                  <c:v>0.26661699999999999</c:v>
                </c:pt>
                <c:pt idx="16" formatCode="0.0">
                  <c:v>3.0230000000000001</c:v>
                </c:pt>
                <c:pt idx="17" formatCode="0.000000">
                  <c:v>9.9100000000000004E-3</c:v>
                </c:pt>
                <c:pt idx="18" formatCode="0.0">
                  <c:v>3.7290000000000001</c:v>
                </c:pt>
                <c:pt idx="19" formatCode="0.000000">
                  <c:v>1.1525000000000001E-2</c:v>
                </c:pt>
                <c:pt idx="20" formatCode="0.0">
                  <c:v>0.33900000000000002</c:v>
                </c:pt>
                <c:pt idx="21" formatCode="0.000000">
                  <c:v>1.059E-3</c:v>
                </c:pt>
                <c:pt idx="22" formatCode="0.0">
                  <c:v>83.14</c:v>
                </c:pt>
                <c:pt idx="23" formatCode="0.000000">
                  <c:v>0.248782</c:v>
                </c:pt>
                <c:pt idx="24" formatCode="0.0">
                  <c:v>0.5</c:v>
                </c:pt>
                <c:pt idx="25">
                  <c:v>1.635E-3</c:v>
                </c:pt>
                <c:pt idx="26" formatCode="0.0">
                  <c:v>83.64</c:v>
                </c:pt>
                <c:pt idx="27" formatCode="0.000000">
                  <c:v>0.250417</c:v>
                </c:pt>
                <c:pt idx="30">
                  <c:v>111</c:v>
                </c:pt>
                <c:pt idx="31">
                  <c:v>281.64</c:v>
                </c:pt>
                <c:pt idx="32">
                  <c:v>136</c:v>
                </c:pt>
                <c:pt idx="33">
                  <c:v>164</c:v>
                </c:pt>
                <c:pt idx="35">
                  <c:v>2.6</c:v>
                </c:pt>
                <c:pt idx="36">
                  <c:v>2.9</c:v>
                </c:pt>
                <c:pt idx="38">
                  <c:v>97.3</c:v>
                </c:pt>
                <c:pt idx="45">
                  <c:v>1.0075624324040722E-3</c:v>
                </c:pt>
                <c:pt idx="46">
                  <c:v>2.2057834566240754E-2</c:v>
                </c:pt>
                <c:pt idx="47">
                  <c:v>0</c:v>
                </c:pt>
                <c:pt idx="48">
                  <c:v>2004</c:v>
                </c:pt>
                <c:pt idx="49" formatCode="d\-mmm">
                  <c:v>40497</c:v>
                </c:pt>
                <c:pt idx="50" formatCode="d\-mmm">
                  <c:v>40264</c:v>
                </c:pt>
                <c:pt idx="51">
                  <c:v>0</c:v>
                </c:pt>
              </c:numCache>
            </c:numRef>
          </c:val>
          <c:extLst>
            <c:ext xmlns:c16="http://schemas.microsoft.com/office/drawing/2014/chart" uri="{C3380CC4-5D6E-409C-BE32-E72D297353CC}">
              <c16:uniqueId val="{0000019F-8D84-47C4-9CB9-9A026B3F189C}"/>
            </c:ext>
          </c:extLst>
        </c:ser>
        <c:ser>
          <c:idx val="9"/>
          <c:order val="8"/>
          <c:tx>
            <c:strRef>
              <c:f>bilan_gestion!$A$13</c:f>
              <c:strCache>
                <c:ptCount val="1"/>
                <c:pt idx="0">
                  <c:v>2004_2005</c:v>
                </c:pt>
              </c:strCache>
            </c:strRef>
          </c:tx>
          <c:dPt>
            <c:idx val="0"/>
            <c:bubble3D val="0"/>
            <c:extLst>
              <c:ext xmlns:c16="http://schemas.microsoft.com/office/drawing/2014/chart" uri="{C3380CC4-5D6E-409C-BE32-E72D297353CC}">
                <c16:uniqueId val="{000001A0-8D84-47C4-9CB9-9A026B3F189C}"/>
              </c:ext>
            </c:extLst>
          </c:dPt>
          <c:dPt>
            <c:idx val="1"/>
            <c:bubble3D val="0"/>
            <c:extLst>
              <c:ext xmlns:c16="http://schemas.microsoft.com/office/drawing/2014/chart" uri="{C3380CC4-5D6E-409C-BE32-E72D297353CC}">
                <c16:uniqueId val="{000001A1-8D84-47C4-9CB9-9A026B3F189C}"/>
              </c:ext>
            </c:extLst>
          </c:dPt>
          <c:dPt>
            <c:idx val="2"/>
            <c:bubble3D val="0"/>
            <c:extLst>
              <c:ext xmlns:c16="http://schemas.microsoft.com/office/drawing/2014/chart" uri="{C3380CC4-5D6E-409C-BE32-E72D297353CC}">
                <c16:uniqueId val="{000001A2-8D84-47C4-9CB9-9A026B3F189C}"/>
              </c:ext>
            </c:extLst>
          </c:dPt>
          <c:dPt>
            <c:idx val="3"/>
            <c:bubble3D val="0"/>
            <c:extLst>
              <c:ext xmlns:c16="http://schemas.microsoft.com/office/drawing/2014/chart" uri="{C3380CC4-5D6E-409C-BE32-E72D297353CC}">
                <c16:uniqueId val="{000001A3-8D84-47C4-9CB9-9A026B3F189C}"/>
              </c:ext>
            </c:extLst>
          </c:dPt>
          <c:dPt>
            <c:idx val="4"/>
            <c:bubble3D val="0"/>
            <c:extLst>
              <c:ext xmlns:c16="http://schemas.microsoft.com/office/drawing/2014/chart" uri="{C3380CC4-5D6E-409C-BE32-E72D297353CC}">
                <c16:uniqueId val="{000001A4-8D84-47C4-9CB9-9A026B3F189C}"/>
              </c:ext>
            </c:extLst>
          </c:dPt>
          <c:dPt>
            <c:idx val="5"/>
            <c:bubble3D val="0"/>
            <c:extLst>
              <c:ext xmlns:c16="http://schemas.microsoft.com/office/drawing/2014/chart" uri="{C3380CC4-5D6E-409C-BE32-E72D297353CC}">
                <c16:uniqueId val="{000001A5-8D84-47C4-9CB9-9A026B3F189C}"/>
              </c:ext>
            </c:extLst>
          </c:dPt>
          <c:dPt>
            <c:idx val="6"/>
            <c:bubble3D val="0"/>
            <c:extLst>
              <c:ext xmlns:c16="http://schemas.microsoft.com/office/drawing/2014/chart" uri="{C3380CC4-5D6E-409C-BE32-E72D297353CC}">
                <c16:uniqueId val="{000001A6-8D84-47C4-9CB9-9A026B3F189C}"/>
              </c:ext>
            </c:extLst>
          </c:dPt>
          <c:dPt>
            <c:idx val="7"/>
            <c:bubble3D val="0"/>
            <c:extLst>
              <c:ext xmlns:c16="http://schemas.microsoft.com/office/drawing/2014/chart" uri="{C3380CC4-5D6E-409C-BE32-E72D297353CC}">
                <c16:uniqueId val="{000001A7-8D84-47C4-9CB9-9A026B3F189C}"/>
              </c:ext>
            </c:extLst>
          </c:dPt>
          <c:dPt>
            <c:idx val="8"/>
            <c:bubble3D val="0"/>
            <c:extLst>
              <c:ext xmlns:c16="http://schemas.microsoft.com/office/drawing/2014/chart" uri="{C3380CC4-5D6E-409C-BE32-E72D297353CC}">
                <c16:uniqueId val="{000001A8-8D84-47C4-9CB9-9A026B3F189C}"/>
              </c:ext>
            </c:extLst>
          </c:dPt>
          <c:dPt>
            <c:idx val="9"/>
            <c:bubble3D val="0"/>
            <c:extLst>
              <c:ext xmlns:c16="http://schemas.microsoft.com/office/drawing/2014/chart" uri="{C3380CC4-5D6E-409C-BE32-E72D297353CC}">
                <c16:uniqueId val="{000001A9-8D84-47C4-9CB9-9A026B3F189C}"/>
              </c:ext>
            </c:extLst>
          </c:dPt>
          <c:dPt>
            <c:idx val="10"/>
            <c:bubble3D val="0"/>
            <c:extLst>
              <c:ext xmlns:c16="http://schemas.microsoft.com/office/drawing/2014/chart" uri="{C3380CC4-5D6E-409C-BE32-E72D297353CC}">
                <c16:uniqueId val="{000001AA-8D84-47C4-9CB9-9A026B3F189C}"/>
              </c:ext>
            </c:extLst>
          </c:dPt>
          <c:dPt>
            <c:idx val="11"/>
            <c:bubble3D val="0"/>
            <c:extLst>
              <c:ext xmlns:c16="http://schemas.microsoft.com/office/drawing/2014/chart" uri="{C3380CC4-5D6E-409C-BE32-E72D297353CC}">
                <c16:uniqueId val="{000001AB-8D84-47C4-9CB9-9A026B3F189C}"/>
              </c:ext>
            </c:extLst>
          </c:dPt>
          <c:dPt>
            <c:idx val="12"/>
            <c:bubble3D val="0"/>
            <c:extLst>
              <c:ext xmlns:c16="http://schemas.microsoft.com/office/drawing/2014/chart" uri="{C3380CC4-5D6E-409C-BE32-E72D297353CC}">
                <c16:uniqueId val="{000001AC-8D84-47C4-9CB9-9A026B3F189C}"/>
              </c:ext>
            </c:extLst>
          </c:dPt>
          <c:dPt>
            <c:idx val="13"/>
            <c:bubble3D val="0"/>
            <c:extLst>
              <c:ext xmlns:c16="http://schemas.microsoft.com/office/drawing/2014/chart" uri="{C3380CC4-5D6E-409C-BE32-E72D297353CC}">
                <c16:uniqueId val="{000001AD-8D84-47C4-9CB9-9A026B3F189C}"/>
              </c:ext>
            </c:extLst>
          </c:dPt>
          <c:dPt>
            <c:idx val="14"/>
            <c:bubble3D val="0"/>
            <c:extLst>
              <c:ext xmlns:c16="http://schemas.microsoft.com/office/drawing/2014/chart" uri="{C3380CC4-5D6E-409C-BE32-E72D297353CC}">
                <c16:uniqueId val="{000001AE-8D84-47C4-9CB9-9A026B3F189C}"/>
              </c:ext>
            </c:extLst>
          </c:dPt>
          <c:dPt>
            <c:idx val="15"/>
            <c:bubble3D val="0"/>
            <c:extLst>
              <c:ext xmlns:c16="http://schemas.microsoft.com/office/drawing/2014/chart" uri="{C3380CC4-5D6E-409C-BE32-E72D297353CC}">
                <c16:uniqueId val="{000001AF-8D84-47C4-9CB9-9A026B3F189C}"/>
              </c:ext>
            </c:extLst>
          </c:dPt>
          <c:dPt>
            <c:idx val="16"/>
            <c:bubble3D val="0"/>
            <c:extLst>
              <c:ext xmlns:c16="http://schemas.microsoft.com/office/drawing/2014/chart" uri="{C3380CC4-5D6E-409C-BE32-E72D297353CC}">
                <c16:uniqueId val="{000001B0-8D84-47C4-9CB9-9A026B3F189C}"/>
              </c:ext>
            </c:extLst>
          </c:dPt>
          <c:dPt>
            <c:idx val="17"/>
            <c:bubble3D val="0"/>
            <c:extLst>
              <c:ext xmlns:c16="http://schemas.microsoft.com/office/drawing/2014/chart" uri="{C3380CC4-5D6E-409C-BE32-E72D297353CC}">
                <c16:uniqueId val="{000001B1-8D84-47C4-9CB9-9A026B3F189C}"/>
              </c:ext>
            </c:extLst>
          </c:dPt>
          <c:dPt>
            <c:idx val="18"/>
            <c:bubble3D val="0"/>
            <c:extLst>
              <c:ext xmlns:c16="http://schemas.microsoft.com/office/drawing/2014/chart" uri="{C3380CC4-5D6E-409C-BE32-E72D297353CC}">
                <c16:uniqueId val="{000001B2-8D84-47C4-9CB9-9A026B3F189C}"/>
              </c:ext>
            </c:extLst>
          </c:dPt>
          <c:dPt>
            <c:idx val="19"/>
            <c:bubble3D val="0"/>
            <c:extLst>
              <c:ext xmlns:c16="http://schemas.microsoft.com/office/drawing/2014/chart" uri="{C3380CC4-5D6E-409C-BE32-E72D297353CC}">
                <c16:uniqueId val="{000001B3-8D84-47C4-9CB9-9A026B3F189C}"/>
              </c:ext>
            </c:extLst>
          </c:dPt>
          <c:dPt>
            <c:idx val="20"/>
            <c:bubble3D val="0"/>
            <c:extLst>
              <c:ext xmlns:c16="http://schemas.microsoft.com/office/drawing/2014/chart" uri="{C3380CC4-5D6E-409C-BE32-E72D297353CC}">
                <c16:uniqueId val="{000001B4-8D84-47C4-9CB9-9A026B3F189C}"/>
              </c:ext>
            </c:extLst>
          </c:dPt>
          <c:dPt>
            <c:idx val="21"/>
            <c:bubble3D val="0"/>
            <c:extLst>
              <c:ext xmlns:c16="http://schemas.microsoft.com/office/drawing/2014/chart" uri="{C3380CC4-5D6E-409C-BE32-E72D297353CC}">
                <c16:uniqueId val="{000001B5-8D84-47C4-9CB9-9A026B3F189C}"/>
              </c:ext>
            </c:extLst>
          </c:dPt>
          <c:dPt>
            <c:idx val="22"/>
            <c:bubble3D val="0"/>
            <c:extLst>
              <c:ext xmlns:c16="http://schemas.microsoft.com/office/drawing/2014/chart" uri="{C3380CC4-5D6E-409C-BE32-E72D297353CC}">
                <c16:uniqueId val="{000001B6-8D84-47C4-9CB9-9A026B3F189C}"/>
              </c:ext>
            </c:extLst>
          </c:dPt>
          <c:dPt>
            <c:idx val="23"/>
            <c:bubble3D val="0"/>
            <c:extLst>
              <c:ext xmlns:c16="http://schemas.microsoft.com/office/drawing/2014/chart" uri="{C3380CC4-5D6E-409C-BE32-E72D297353CC}">
                <c16:uniqueId val="{000001B7-8D84-47C4-9CB9-9A026B3F189C}"/>
              </c:ext>
            </c:extLst>
          </c:dPt>
          <c:dPt>
            <c:idx val="24"/>
            <c:bubble3D val="0"/>
            <c:extLst>
              <c:ext xmlns:c16="http://schemas.microsoft.com/office/drawing/2014/chart" uri="{C3380CC4-5D6E-409C-BE32-E72D297353CC}">
                <c16:uniqueId val="{000001B8-8D84-47C4-9CB9-9A026B3F189C}"/>
              </c:ext>
            </c:extLst>
          </c:dPt>
          <c:dPt>
            <c:idx val="25"/>
            <c:bubble3D val="0"/>
            <c:extLst>
              <c:ext xmlns:c16="http://schemas.microsoft.com/office/drawing/2014/chart" uri="{C3380CC4-5D6E-409C-BE32-E72D297353CC}">
                <c16:uniqueId val="{000001B9-8D84-47C4-9CB9-9A026B3F189C}"/>
              </c:ext>
            </c:extLst>
          </c:dPt>
          <c:dPt>
            <c:idx val="26"/>
            <c:bubble3D val="0"/>
            <c:extLst>
              <c:ext xmlns:c16="http://schemas.microsoft.com/office/drawing/2014/chart" uri="{C3380CC4-5D6E-409C-BE32-E72D297353CC}">
                <c16:uniqueId val="{000001BA-8D84-47C4-9CB9-9A026B3F189C}"/>
              </c:ext>
            </c:extLst>
          </c:dPt>
          <c:dPt>
            <c:idx val="27"/>
            <c:bubble3D val="0"/>
            <c:extLst>
              <c:ext xmlns:c16="http://schemas.microsoft.com/office/drawing/2014/chart" uri="{C3380CC4-5D6E-409C-BE32-E72D297353CC}">
                <c16:uniqueId val="{000001BB-8D84-47C4-9CB9-9A026B3F189C}"/>
              </c:ext>
            </c:extLst>
          </c:dPt>
          <c:dPt>
            <c:idx val="28"/>
            <c:bubble3D val="0"/>
            <c:extLst>
              <c:ext xmlns:c16="http://schemas.microsoft.com/office/drawing/2014/chart" uri="{C3380CC4-5D6E-409C-BE32-E72D297353CC}">
                <c16:uniqueId val="{000001BC-8D84-47C4-9CB9-9A026B3F189C}"/>
              </c:ext>
            </c:extLst>
          </c:dPt>
          <c:dPt>
            <c:idx val="29"/>
            <c:bubble3D val="0"/>
            <c:extLst>
              <c:ext xmlns:c16="http://schemas.microsoft.com/office/drawing/2014/chart" uri="{C3380CC4-5D6E-409C-BE32-E72D297353CC}">
                <c16:uniqueId val="{000001BD-8D84-47C4-9CB9-9A026B3F189C}"/>
              </c:ext>
            </c:extLst>
          </c:dPt>
          <c:dPt>
            <c:idx val="30"/>
            <c:bubble3D val="0"/>
            <c:extLst>
              <c:ext xmlns:c16="http://schemas.microsoft.com/office/drawing/2014/chart" uri="{C3380CC4-5D6E-409C-BE32-E72D297353CC}">
                <c16:uniqueId val="{000001BE-8D84-47C4-9CB9-9A026B3F189C}"/>
              </c:ext>
            </c:extLst>
          </c:dPt>
          <c:dPt>
            <c:idx val="31"/>
            <c:bubble3D val="0"/>
            <c:extLst>
              <c:ext xmlns:c16="http://schemas.microsoft.com/office/drawing/2014/chart" uri="{C3380CC4-5D6E-409C-BE32-E72D297353CC}">
                <c16:uniqueId val="{000001BF-8D84-47C4-9CB9-9A026B3F189C}"/>
              </c:ext>
            </c:extLst>
          </c:dPt>
          <c:dPt>
            <c:idx val="32"/>
            <c:bubble3D val="0"/>
            <c:extLst>
              <c:ext xmlns:c16="http://schemas.microsoft.com/office/drawing/2014/chart" uri="{C3380CC4-5D6E-409C-BE32-E72D297353CC}">
                <c16:uniqueId val="{000001C0-8D84-47C4-9CB9-9A026B3F189C}"/>
              </c:ext>
            </c:extLst>
          </c:dPt>
          <c:dPt>
            <c:idx val="33"/>
            <c:bubble3D val="0"/>
            <c:extLst>
              <c:ext xmlns:c16="http://schemas.microsoft.com/office/drawing/2014/chart" uri="{C3380CC4-5D6E-409C-BE32-E72D297353CC}">
                <c16:uniqueId val="{000001C1-8D84-47C4-9CB9-9A026B3F189C}"/>
              </c:ext>
            </c:extLst>
          </c:dPt>
          <c:dPt>
            <c:idx val="34"/>
            <c:bubble3D val="0"/>
            <c:extLst>
              <c:ext xmlns:c16="http://schemas.microsoft.com/office/drawing/2014/chart" uri="{C3380CC4-5D6E-409C-BE32-E72D297353CC}">
                <c16:uniqueId val="{000001C2-8D84-47C4-9CB9-9A026B3F189C}"/>
              </c:ext>
            </c:extLst>
          </c:dPt>
          <c:dPt>
            <c:idx val="35"/>
            <c:bubble3D val="0"/>
            <c:extLst>
              <c:ext xmlns:c16="http://schemas.microsoft.com/office/drawing/2014/chart" uri="{C3380CC4-5D6E-409C-BE32-E72D297353CC}">
                <c16:uniqueId val="{000001C3-8D84-47C4-9CB9-9A026B3F189C}"/>
              </c:ext>
            </c:extLst>
          </c:dPt>
          <c:dPt>
            <c:idx val="36"/>
            <c:bubble3D val="0"/>
            <c:extLst>
              <c:ext xmlns:c16="http://schemas.microsoft.com/office/drawing/2014/chart" uri="{C3380CC4-5D6E-409C-BE32-E72D297353CC}">
                <c16:uniqueId val="{000001C4-8D84-47C4-9CB9-9A026B3F189C}"/>
              </c:ext>
            </c:extLst>
          </c:dPt>
          <c:dPt>
            <c:idx val="37"/>
            <c:bubble3D val="0"/>
            <c:extLst>
              <c:ext xmlns:c16="http://schemas.microsoft.com/office/drawing/2014/chart" uri="{C3380CC4-5D6E-409C-BE32-E72D297353CC}">
                <c16:uniqueId val="{000001C5-8D84-47C4-9CB9-9A026B3F189C}"/>
              </c:ext>
            </c:extLst>
          </c:dPt>
          <c:dPt>
            <c:idx val="38"/>
            <c:bubble3D val="0"/>
            <c:extLst>
              <c:ext xmlns:c16="http://schemas.microsoft.com/office/drawing/2014/chart" uri="{C3380CC4-5D6E-409C-BE32-E72D297353CC}">
                <c16:uniqueId val="{000001C6-8D84-47C4-9CB9-9A026B3F189C}"/>
              </c:ext>
            </c:extLst>
          </c:dPt>
          <c:dPt>
            <c:idx val="39"/>
            <c:bubble3D val="0"/>
            <c:extLst>
              <c:ext xmlns:c16="http://schemas.microsoft.com/office/drawing/2014/chart" uri="{C3380CC4-5D6E-409C-BE32-E72D297353CC}">
                <c16:uniqueId val="{000001C7-8D84-47C4-9CB9-9A026B3F189C}"/>
              </c:ext>
            </c:extLst>
          </c:dPt>
          <c:dPt>
            <c:idx val="40"/>
            <c:bubble3D val="0"/>
            <c:extLst>
              <c:ext xmlns:c16="http://schemas.microsoft.com/office/drawing/2014/chart" uri="{C3380CC4-5D6E-409C-BE32-E72D297353CC}">
                <c16:uniqueId val="{000001C8-8D84-47C4-9CB9-9A026B3F189C}"/>
              </c:ext>
            </c:extLst>
          </c:dPt>
          <c:dPt>
            <c:idx val="41"/>
            <c:bubble3D val="0"/>
            <c:extLst>
              <c:ext xmlns:c16="http://schemas.microsoft.com/office/drawing/2014/chart" uri="{C3380CC4-5D6E-409C-BE32-E72D297353CC}">
                <c16:uniqueId val="{000001C9-8D84-47C4-9CB9-9A026B3F189C}"/>
              </c:ext>
            </c:extLst>
          </c:dPt>
          <c:dPt>
            <c:idx val="42"/>
            <c:bubble3D val="0"/>
            <c:extLst>
              <c:ext xmlns:c16="http://schemas.microsoft.com/office/drawing/2014/chart" uri="{C3380CC4-5D6E-409C-BE32-E72D297353CC}">
                <c16:uniqueId val="{000001CA-8D84-47C4-9CB9-9A026B3F189C}"/>
              </c:ext>
            </c:extLst>
          </c:dPt>
          <c:dPt>
            <c:idx val="43"/>
            <c:bubble3D val="0"/>
            <c:extLst>
              <c:ext xmlns:c16="http://schemas.microsoft.com/office/drawing/2014/chart" uri="{C3380CC4-5D6E-409C-BE32-E72D297353CC}">
                <c16:uniqueId val="{000001CB-8D84-47C4-9CB9-9A026B3F189C}"/>
              </c:ext>
            </c:extLst>
          </c:dPt>
          <c:dPt>
            <c:idx val="44"/>
            <c:bubble3D val="0"/>
            <c:extLst>
              <c:ext xmlns:c16="http://schemas.microsoft.com/office/drawing/2014/chart" uri="{C3380CC4-5D6E-409C-BE32-E72D297353CC}">
                <c16:uniqueId val="{000001CC-8D84-47C4-9CB9-9A026B3F189C}"/>
              </c:ext>
            </c:extLst>
          </c:dPt>
          <c:dPt>
            <c:idx val="45"/>
            <c:bubble3D val="0"/>
            <c:extLst>
              <c:ext xmlns:c16="http://schemas.microsoft.com/office/drawing/2014/chart" uri="{C3380CC4-5D6E-409C-BE32-E72D297353CC}">
                <c16:uniqueId val="{000001CD-8D84-47C4-9CB9-9A026B3F189C}"/>
              </c:ext>
            </c:extLst>
          </c:dPt>
          <c:dPt>
            <c:idx val="46"/>
            <c:bubble3D val="0"/>
            <c:extLst>
              <c:ext xmlns:c16="http://schemas.microsoft.com/office/drawing/2014/chart" uri="{C3380CC4-5D6E-409C-BE32-E72D297353CC}">
                <c16:uniqueId val="{000001CE-8D84-47C4-9CB9-9A026B3F189C}"/>
              </c:ext>
            </c:extLst>
          </c:dPt>
          <c:dPt>
            <c:idx val="47"/>
            <c:bubble3D val="0"/>
            <c:extLst>
              <c:ext xmlns:c16="http://schemas.microsoft.com/office/drawing/2014/chart" uri="{C3380CC4-5D6E-409C-BE32-E72D297353CC}">
                <c16:uniqueId val="{000001CF-8D84-47C4-9CB9-9A026B3F189C}"/>
              </c:ext>
            </c:extLst>
          </c:dPt>
          <c:dPt>
            <c:idx val="48"/>
            <c:bubble3D val="0"/>
            <c:extLst>
              <c:ext xmlns:c16="http://schemas.microsoft.com/office/drawing/2014/chart" uri="{C3380CC4-5D6E-409C-BE32-E72D297353CC}">
                <c16:uniqueId val="{000001D0-8D84-47C4-9CB9-9A026B3F189C}"/>
              </c:ext>
            </c:extLst>
          </c:dPt>
          <c:dPt>
            <c:idx val="49"/>
            <c:bubble3D val="0"/>
            <c:extLst>
              <c:ext xmlns:c16="http://schemas.microsoft.com/office/drawing/2014/chart" uri="{C3380CC4-5D6E-409C-BE32-E72D297353CC}">
                <c16:uniqueId val="{000001D1-8D84-47C4-9CB9-9A026B3F189C}"/>
              </c:ext>
            </c:extLst>
          </c:dPt>
          <c:dPt>
            <c:idx val="50"/>
            <c:bubble3D val="0"/>
            <c:extLst>
              <c:ext xmlns:c16="http://schemas.microsoft.com/office/drawing/2014/chart" uri="{C3380CC4-5D6E-409C-BE32-E72D297353CC}">
                <c16:uniqueId val="{000001D2-8D84-47C4-9CB9-9A026B3F189C}"/>
              </c:ext>
            </c:extLst>
          </c:dPt>
          <c:cat>
            <c:numRef>
              <c:f>bilan_gestion!$BD$2:$BE$2</c:f>
              <c:numCache>
                <c:formatCode>General</c:formatCode>
                <c:ptCount val="2"/>
              </c:numCache>
            </c:numRef>
          </c:cat>
          <c:val>
            <c:numRef>
              <c:f>bilan_gestion!$B$13:$BD$13</c:f>
              <c:numCache>
                <c:formatCode>General</c:formatCode>
                <c:ptCount val="55"/>
                <c:pt idx="0">
                  <c:v>7111</c:v>
                </c:pt>
                <c:pt idx="1">
                  <c:v>7029</c:v>
                </c:pt>
                <c:pt idx="2" formatCode="0.0">
                  <c:v>29.4</c:v>
                </c:pt>
                <c:pt idx="3" formatCode="0.0">
                  <c:v>0.11831800000000001</c:v>
                </c:pt>
                <c:pt idx="4" formatCode="0.0">
                  <c:v>29.387799999999999</c:v>
                </c:pt>
                <c:pt idx="5" formatCode="0.000000">
                  <c:v>0.11827477600000001</c:v>
                </c:pt>
                <c:pt idx="6" formatCode="0.0">
                  <c:v>1.2199999999999999E-2</c:v>
                </c:pt>
                <c:pt idx="7" formatCode="0.000000">
                  <c:v>4.3224000000000005E-5</c:v>
                </c:pt>
                <c:pt idx="12" formatCode="0.0">
                  <c:v>213.285</c:v>
                </c:pt>
                <c:pt idx="13" formatCode="0.000000">
                  <c:v>0.67954399999999993</c:v>
                </c:pt>
                <c:pt idx="14" formatCode="0.0">
                  <c:v>52.388999999999996</c:v>
                </c:pt>
                <c:pt idx="15" formatCode="0.000000">
                  <c:v>0.18113400000000002</c:v>
                </c:pt>
                <c:pt idx="16" formatCode="0.0">
                  <c:v>9.8000000000000007</c:v>
                </c:pt>
                <c:pt idx="17" formatCode="0.000000">
                  <c:v>3.2827000000000002E-2</c:v>
                </c:pt>
                <c:pt idx="18" formatCode="0.0">
                  <c:v>4.4350000000000005</c:v>
                </c:pt>
                <c:pt idx="19" formatCode="0.000000">
                  <c:v>1.3565000000000001E-2</c:v>
                </c:pt>
                <c:pt idx="20" formatCode="0.0">
                  <c:v>0.371</c:v>
                </c:pt>
                <c:pt idx="21" formatCode="0.000000">
                  <c:v>1.2019999999999999E-3</c:v>
                </c:pt>
                <c:pt idx="22" formatCode="0.0">
                  <c:v>146.29</c:v>
                </c:pt>
                <c:pt idx="23" formatCode="0.000000">
                  <c:v>0.45081599999999999</c:v>
                </c:pt>
                <c:pt idx="24" formatCode="0.0">
                  <c:v>0.5</c:v>
                </c:pt>
                <c:pt idx="25" formatCode="0.000000">
                  <c:v>1.74E-3</c:v>
                </c:pt>
                <c:pt idx="26" formatCode="0.0">
                  <c:v>146.79</c:v>
                </c:pt>
                <c:pt idx="27" formatCode="0.000000">
                  <c:v>0.45255600000000001</c:v>
                </c:pt>
                <c:pt idx="30">
                  <c:v>182</c:v>
                </c:pt>
                <c:pt idx="31">
                  <c:v>228.79</c:v>
                </c:pt>
                <c:pt idx="32">
                  <c:v>268</c:v>
                </c:pt>
                <c:pt idx="33">
                  <c:v>513</c:v>
                </c:pt>
                <c:pt idx="35">
                  <c:v>6.1</c:v>
                </c:pt>
                <c:pt idx="36">
                  <c:v>7.3</c:v>
                </c:pt>
                <c:pt idx="38">
                  <c:v>98.8</c:v>
                </c:pt>
                <c:pt idx="45">
                  <c:v>4.1809361217811916E-3</c:v>
                </c:pt>
                <c:pt idx="46">
                  <c:v>7.2141752214878355E-2</c:v>
                </c:pt>
                <c:pt idx="48">
                  <c:v>2005</c:v>
                </c:pt>
                <c:pt idx="49">
                  <c:v>0</c:v>
                </c:pt>
                <c:pt idx="50" formatCode="d\-mmm">
                  <c:v>40257</c:v>
                </c:pt>
                <c:pt idx="51">
                  <c:v>0</c:v>
                </c:pt>
              </c:numCache>
            </c:numRef>
          </c:val>
          <c:extLst>
            <c:ext xmlns:c16="http://schemas.microsoft.com/office/drawing/2014/chart" uri="{C3380CC4-5D6E-409C-BE32-E72D297353CC}">
              <c16:uniqueId val="{000001D3-8D84-47C4-9CB9-9A026B3F189C}"/>
            </c:ext>
          </c:extLst>
        </c:ser>
        <c:ser>
          <c:idx val="10"/>
          <c:order val="9"/>
          <c:tx>
            <c:strRef>
              <c:f>bilan_gestion!$A$14</c:f>
              <c:strCache>
                <c:ptCount val="1"/>
                <c:pt idx="0">
                  <c:v>2005_2006</c:v>
                </c:pt>
              </c:strCache>
            </c:strRef>
          </c:tx>
          <c:dPt>
            <c:idx val="0"/>
            <c:bubble3D val="0"/>
            <c:extLst>
              <c:ext xmlns:c16="http://schemas.microsoft.com/office/drawing/2014/chart" uri="{C3380CC4-5D6E-409C-BE32-E72D297353CC}">
                <c16:uniqueId val="{000001D4-8D84-47C4-9CB9-9A026B3F189C}"/>
              </c:ext>
            </c:extLst>
          </c:dPt>
          <c:dPt>
            <c:idx val="1"/>
            <c:bubble3D val="0"/>
            <c:extLst>
              <c:ext xmlns:c16="http://schemas.microsoft.com/office/drawing/2014/chart" uri="{C3380CC4-5D6E-409C-BE32-E72D297353CC}">
                <c16:uniqueId val="{000001D5-8D84-47C4-9CB9-9A026B3F189C}"/>
              </c:ext>
            </c:extLst>
          </c:dPt>
          <c:dPt>
            <c:idx val="2"/>
            <c:bubble3D val="0"/>
            <c:extLst>
              <c:ext xmlns:c16="http://schemas.microsoft.com/office/drawing/2014/chart" uri="{C3380CC4-5D6E-409C-BE32-E72D297353CC}">
                <c16:uniqueId val="{000001D6-8D84-47C4-9CB9-9A026B3F189C}"/>
              </c:ext>
            </c:extLst>
          </c:dPt>
          <c:dPt>
            <c:idx val="3"/>
            <c:bubble3D val="0"/>
            <c:extLst>
              <c:ext xmlns:c16="http://schemas.microsoft.com/office/drawing/2014/chart" uri="{C3380CC4-5D6E-409C-BE32-E72D297353CC}">
                <c16:uniqueId val="{000001D7-8D84-47C4-9CB9-9A026B3F189C}"/>
              </c:ext>
            </c:extLst>
          </c:dPt>
          <c:dPt>
            <c:idx val="4"/>
            <c:bubble3D val="0"/>
            <c:extLst>
              <c:ext xmlns:c16="http://schemas.microsoft.com/office/drawing/2014/chart" uri="{C3380CC4-5D6E-409C-BE32-E72D297353CC}">
                <c16:uniqueId val="{000001D8-8D84-47C4-9CB9-9A026B3F189C}"/>
              </c:ext>
            </c:extLst>
          </c:dPt>
          <c:dPt>
            <c:idx val="5"/>
            <c:bubble3D val="0"/>
            <c:extLst>
              <c:ext xmlns:c16="http://schemas.microsoft.com/office/drawing/2014/chart" uri="{C3380CC4-5D6E-409C-BE32-E72D297353CC}">
                <c16:uniqueId val="{000001D9-8D84-47C4-9CB9-9A026B3F189C}"/>
              </c:ext>
            </c:extLst>
          </c:dPt>
          <c:dPt>
            <c:idx val="6"/>
            <c:bubble3D val="0"/>
            <c:extLst>
              <c:ext xmlns:c16="http://schemas.microsoft.com/office/drawing/2014/chart" uri="{C3380CC4-5D6E-409C-BE32-E72D297353CC}">
                <c16:uniqueId val="{000001DA-8D84-47C4-9CB9-9A026B3F189C}"/>
              </c:ext>
            </c:extLst>
          </c:dPt>
          <c:dPt>
            <c:idx val="7"/>
            <c:bubble3D val="0"/>
            <c:extLst>
              <c:ext xmlns:c16="http://schemas.microsoft.com/office/drawing/2014/chart" uri="{C3380CC4-5D6E-409C-BE32-E72D297353CC}">
                <c16:uniqueId val="{000001DB-8D84-47C4-9CB9-9A026B3F189C}"/>
              </c:ext>
            </c:extLst>
          </c:dPt>
          <c:dPt>
            <c:idx val="8"/>
            <c:bubble3D val="0"/>
            <c:extLst>
              <c:ext xmlns:c16="http://schemas.microsoft.com/office/drawing/2014/chart" uri="{C3380CC4-5D6E-409C-BE32-E72D297353CC}">
                <c16:uniqueId val="{000001DC-8D84-47C4-9CB9-9A026B3F189C}"/>
              </c:ext>
            </c:extLst>
          </c:dPt>
          <c:dPt>
            <c:idx val="9"/>
            <c:bubble3D val="0"/>
            <c:extLst>
              <c:ext xmlns:c16="http://schemas.microsoft.com/office/drawing/2014/chart" uri="{C3380CC4-5D6E-409C-BE32-E72D297353CC}">
                <c16:uniqueId val="{000001DD-8D84-47C4-9CB9-9A026B3F189C}"/>
              </c:ext>
            </c:extLst>
          </c:dPt>
          <c:dPt>
            <c:idx val="10"/>
            <c:bubble3D val="0"/>
            <c:extLst>
              <c:ext xmlns:c16="http://schemas.microsoft.com/office/drawing/2014/chart" uri="{C3380CC4-5D6E-409C-BE32-E72D297353CC}">
                <c16:uniqueId val="{000001DE-8D84-47C4-9CB9-9A026B3F189C}"/>
              </c:ext>
            </c:extLst>
          </c:dPt>
          <c:dPt>
            <c:idx val="11"/>
            <c:bubble3D val="0"/>
            <c:extLst>
              <c:ext xmlns:c16="http://schemas.microsoft.com/office/drawing/2014/chart" uri="{C3380CC4-5D6E-409C-BE32-E72D297353CC}">
                <c16:uniqueId val="{000001DF-8D84-47C4-9CB9-9A026B3F189C}"/>
              </c:ext>
            </c:extLst>
          </c:dPt>
          <c:dPt>
            <c:idx val="12"/>
            <c:bubble3D val="0"/>
            <c:extLst>
              <c:ext xmlns:c16="http://schemas.microsoft.com/office/drawing/2014/chart" uri="{C3380CC4-5D6E-409C-BE32-E72D297353CC}">
                <c16:uniqueId val="{000001E0-8D84-47C4-9CB9-9A026B3F189C}"/>
              </c:ext>
            </c:extLst>
          </c:dPt>
          <c:dPt>
            <c:idx val="13"/>
            <c:bubble3D val="0"/>
            <c:extLst>
              <c:ext xmlns:c16="http://schemas.microsoft.com/office/drawing/2014/chart" uri="{C3380CC4-5D6E-409C-BE32-E72D297353CC}">
                <c16:uniqueId val="{000001E1-8D84-47C4-9CB9-9A026B3F189C}"/>
              </c:ext>
            </c:extLst>
          </c:dPt>
          <c:dPt>
            <c:idx val="14"/>
            <c:bubble3D val="0"/>
            <c:extLst>
              <c:ext xmlns:c16="http://schemas.microsoft.com/office/drawing/2014/chart" uri="{C3380CC4-5D6E-409C-BE32-E72D297353CC}">
                <c16:uniqueId val="{000001E2-8D84-47C4-9CB9-9A026B3F189C}"/>
              </c:ext>
            </c:extLst>
          </c:dPt>
          <c:dPt>
            <c:idx val="15"/>
            <c:bubble3D val="0"/>
            <c:extLst>
              <c:ext xmlns:c16="http://schemas.microsoft.com/office/drawing/2014/chart" uri="{C3380CC4-5D6E-409C-BE32-E72D297353CC}">
                <c16:uniqueId val="{000001E3-8D84-47C4-9CB9-9A026B3F189C}"/>
              </c:ext>
            </c:extLst>
          </c:dPt>
          <c:dPt>
            <c:idx val="16"/>
            <c:bubble3D val="0"/>
            <c:extLst>
              <c:ext xmlns:c16="http://schemas.microsoft.com/office/drawing/2014/chart" uri="{C3380CC4-5D6E-409C-BE32-E72D297353CC}">
                <c16:uniqueId val="{000001E4-8D84-47C4-9CB9-9A026B3F189C}"/>
              </c:ext>
            </c:extLst>
          </c:dPt>
          <c:dPt>
            <c:idx val="17"/>
            <c:bubble3D val="0"/>
            <c:extLst>
              <c:ext xmlns:c16="http://schemas.microsoft.com/office/drawing/2014/chart" uri="{C3380CC4-5D6E-409C-BE32-E72D297353CC}">
                <c16:uniqueId val="{000001E5-8D84-47C4-9CB9-9A026B3F189C}"/>
              </c:ext>
            </c:extLst>
          </c:dPt>
          <c:dPt>
            <c:idx val="18"/>
            <c:bubble3D val="0"/>
            <c:extLst>
              <c:ext xmlns:c16="http://schemas.microsoft.com/office/drawing/2014/chart" uri="{C3380CC4-5D6E-409C-BE32-E72D297353CC}">
                <c16:uniqueId val="{000001E6-8D84-47C4-9CB9-9A026B3F189C}"/>
              </c:ext>
            </c:extLst>
          </c:dPt>
          <c:dPt>
            <c:idx val="19"/>
            <c:bubble3D val="0"/>
            <c:extLst>
              <c:ext xmlns:c16="http://schemas.microsoft.com/office/drawing/2014/chart" uri="{C3380CC4-5D6E-409C-BE32-E72D297353CC}">
                <c16:uniqueId val="{000001E7-8D84-47C4-9CB9-9A026B3F189C}"/>
              </c:ext>
            </c:extLst>
          </c:dPt>
          <c:dPt>
            <c:idx val="20"/>
            <c:bubble3D val="0"/>
            <c:extLst>
              <c:ext xmlns:c16="http://schemas.microsoft.com/office/drawing/2014/chart" uri="{C3380CC4-5D6E-409C-BE32-E72D297353CC}">
                <c16:uniqueId val="{000001E8-8D84-47C4-9CB9-9A026B3F189C}"/>
              </c:ext>
            </c:extLst>
          </c:dPt>
          <c:dPt>
            <c:idx val="21"/>
            <c:bubble3D val="0"/>
            <c:extLst>
              <c:ext xmlns:c16="http://schemas.microsoft.com/office/drawing/2014/chart" uri="{C3380CC4-5D6E-409C-BE32-E72D297353CC}">
                <c16:uniqueId val="{000001E9-8D84-47C4-9CB9-9A026B3F189C}"/>
              </c:ext>
            </c:extLst>
          </c:dPt>
          <c:dPt>
            <c:idx val="22"/>
            <c:bubble3D val="0"/>
            <c:extLst>
              <c:ext xmlns:c16="http://schemas.microsoft.com/office/drawing/2014/chart" uri="{C3380CC4-5D6E-409C-BE32-E72D297353CC}">
                <c16:uniqueId val="{000001EA-8D84-47C4-9CB9-9A026B3F189C}"/>
              </c:ext>
            </c:extLst>
          </c:dPt>
          <c:dPt>
            <c:idx val="23"/>
            <c:bubble3D val="0"/>
            <c:extLst>
              <c:ext xmlns:c16="http://schemas.microsoft.com/office/drawing/2014/chart" uri="{C3380CC4-5D6E-409C-BE32-E72D297353CC}">
                <c16:uniqueId val="{000001EB-8D84-47C4-9CB9-9A026B3F189C}"/>
              </c:ext>
            </c:extLst>
          </c:dPt>
          <c:dPt>
            <c:idx val="24"/>
            <c:bubble3D val="0"/>
            <c:extLst>
              <c:ext xmlns:c16="http://schemas.microsoft.com/office/drawing/2014/chart" uri="{C3380CC4-5D6E-409C-BE32-E72D297353CC}">
                <c16:uniqueId val="{000001EC-8D84-47C4-9CB9-9A026B3F189C}"/>
              </c:ext>
            </c:extLst>
          </c:dPt>
          <c:dPt>
            <c:idx val="25"/>
            <c:bubble3D val="0"/>
            <c:extLst>
              <c:ext xmlns:c16="http://schemas.microsoft.com/office/drawing/2014/chart" uri="{C3380CC4-5D6E-409C-BE32-E72D297353CC}">
                <c16:uniqueId val="{000001ED-8D84-47C4-9CB9-9A026B3F189C}"/>
              </c:ext>
            </c:extLst>
          </c:dPt>
          <c:dPt>
            <c:idx val="26"/>
            <c:bubble3D val="0"/>
            <c:extLst>
              <c:ext xmlns:c16="http://schemas.microsoft.com/office/drawing/2014/chart" uri="{C3380CC4-5D6E-409C-BE32-E72D297353CC}">
                <c16:uniqueId val="{000001EE-8D84-47C4-9CB9-9A026B3F189C}"/>
              </c:ext>
            </c:extLst>
          </c:dPt>
          <c:dPt>
            <c:idx val="27"/>
            <c:bubble3D val="0"/>
            <c:extLst>
              <c:ext xmlns:c16="http://schemas.microsoft.com/office/drawing/2014/chart" uri="{C3380CC4-5D6E-409C-BE32-E72D297353CC}">
                <c16:uniqueId val="{000001EF-8D84-47C4-9CB9-9A026B3F189C}"/>
              </c:ext>
            </c:extLst>
          </c:dPt>
          <c:dPt>
            <c:idx val="28"/>
            <c:bubble3D val="0"/>
            <c:extLst>
              <c:ext xmlns:c16="http://schemas.microsoft.com/office/drawing/2014/chart" uri="{C3380CC4-5D6E-409C-BE32-E72D297353CC}">
                <c16:uniqueId val="{000001F0-8D84-47C4-9CB9-9A026B3F189C}"/>
              </c:ext>
            </c:extLst>
          </c:dPt>
          <c:dPt>
            <c:idx val="29"/>
            <c:bubble3D val="0"/>
            <c:extLst>
              <c:ext xmlns:c16="http://schemas.microsoft.com/office/drawing/2014/chart" uri="{C3380CC4-5D6E-409C-BE32-E72D297353CC}">
                <c16:uniqueId val="{000001F1-8D84-47C4-9CB9-9A026B3F189C}"/>
              </c:ext>
            </c:extLst>
          </c:dPt>
          <c:dPt>
            <c:idx val="30"/>
            <c:bubble3D val="0"/>
            <c:extLst>
              <c:ext xmlns:c16="http://schemas.microsoft.com/office/drawing/2014/chart" uri="{C3380CC4-5D6E-409C-BE32-E72D297353CC}">
                <c16:uniqueId val="{000001F2-8D84-47C4-9CB9-9A026B3F189C}"/>
              </c:ext>
            </c:extLst>
          </c:dPt>
          <c:dPt>
            <c:idx val="31"/>
            <c:bubble3D val="0"/>
            <c:extLst>
              <c:ext xmlns:c16="http://schemas.microsoft.com/office/drawing/2014/chart" uri="{C3380CC4-5D6E-409C-BE32-E72D297353CC}">
                <c16:uniqueId val="{000001F3-8D84-47C4-9CB9-9A026B3F189C}"/>
              </c:ext>
            </c:extLst>
          </c:dPt>
          <c:dPt>
            <c:idx val="32"/>
            <c:bubble3D val="0"/>
            <c:extLst>
              <c:ext xmlns:c16="http://schemas.microsoft.com/office/drawing/2014/chart" uri="{C3380CC4-5D6E-409C-BE32-E72D297353CC}">
                <c16:uniqueId val="{000001F4-8D84-47C4-9CB9-9A026B3F189C}"/>
              </c:ext>
            </c:extLst>
          </c:dPt>
          <c:dPt>
            <c:idx val="33"/>
            <c:bubble3D val="0"/>
            <c:extLst>
              <c:ext xmlns:c16="http://schemas.microsoft.com/office/drawing/2014/chart" uri="{C3380CC4-5D6E-409C-BE32-E72D297353CC}">
                <c16:uniqueId val="{000001F5-8D84-47C4-9CB9-9A026B3F189C}"/>
              </c:ext>
            </c:extLst>
          </c:dPt>
          <c:dPt>
            <c:idx val="34"/>
            <c:bubble3D val="0"/>
            <c:extLst>
              <c:ext xmlns:c16="http://schemas.microsoft.com/office/drawing/2014/chart" uri="{C3380CC4-5D6E-409C-BE32-E72D297353CC}">
                <c16:uniqueId val="{000001F6-8D84-47C4-9CB9-9A026B3F189C}"/>
              </c:ext>
            </c:extLst>
          </c:dPt>
          <c:dPt>
            <c:idx val="35"/>
            <c:bubble3D val="0"/>
            <c:extLst>
              <c:ext xmlns:c16="http://schemas.microsoft.com/office/drawing/2014/chart" uri="{C3380CC4-5D6E-409C-BE32-E72D297353CC}">
                <c16:uniqueId val="{000001F7-8D84-47C4-9CB9-9A026B3F189C}"/>
              </c:ext>
            </c:extLst>
          </c:dPt>
          <c:dPt>
            <c:idx val="36"/>
            <c:bubble3D val="0"/>
            <c:extLst>
              <c:ext xmlns:c16="http://schemas.microsoft.com/office/drawing/2014/chart" uri="{C3380CC4-5D6E-409C-BE32-E72D297353CC}">
                <c16:uniqueId val="{000001F8-8D84-47C4-9CB9-9A026B3F189C}"/>
              </c:ext>
            </c:extLst>
          </c:dPt>
          <c:dPt>
            <c:idx val="37"/>
            <c:bubble3D val="0"/>
            <c:extLst>
              <c:ext xmlns:c16="http://schemas.microsoft.com/office/drawing/2014/chart" uri="{C3380CC4-5D6E-409C-BE32-E72D297353CC}">
                <c16:uniqueId val="{000001F9-8D84-47C4-9CB9-9A026B3F189C}"/>
              </c:ext>
            </c:extLst>
          </c:dPt>
          <c:dPt>
            <c:idx val="38"/>
            <c:bubble3D val="0"/>
            <c:extLst>
              <c:ext xmlns:c16="http://schemas.microsoft.com/office/drawing/2014/chart" uri="{C3380CC4-5D6E-409C-BE32-E72D297353CC}">
                <c16:uniqueId val="{000001FA-8D84-47C4-9CB9-9A026B3F189C}"/>
              </c:ext>
            </c:extLst>
          </c:dPt>
          <c:dPt>
            <c:idx val="39"/>
            <c:bubble3D val="0"/>
            <c:extLst>
              <c:ext xmlns:c16="http://schemas.microsoft.com/office/drawing/2014/chart" uri="{C3380CC4-5D6E-409C-BE32-E72D297353CC}">
                <c16:uniqueId val="{000001FB-8D84-47C4-9CB9-9A026B3F189C}"/>
              </c:ext>
            </c:extLst>
          </c:dPt>
          <c:dPt>
            <c:idx val="40"/>
            <c:bubble3D val="0"/>
            <c:extLst>
              <c:ext xmlns:c16="http://schemas.microsoft.com/office/drawing/2014/chart" uri="{C3380CC4-5D6E-409C-BE32-E72D297353CC}">
                <c16:uniqueId val="{000001FC-8D84-47C4-9CB9-9A026B3F189C}"/>
              </c:ext>
            </c:extLst>
          </c:dPt>
          <c:dPt>
            <c:idx val="41"/>
            <c:bubble3D val="0"/>
            <c:extLst>
              <c:ext xmlns:c16="http://schemas.microsoft.com/office/drawing/2014/chart" uri="{C3380CC4-5D6E-409C-BE32-E72D297353CC}">
                <c16:uniqueId val="{000001FD-8D84-47C4-9CB9-9A026B3F189C}"/>
              </c:ext>
            </c:extLst>
          </c:dPt>
          <c:dPt>
            <c:idx val="42"/>
            <c:bubble3D val="0"/>
            <c:extLst>
              <c:ext xmlns:c16="http://schemas.microsoft.com/office/drawing/2014/chart" uri="{C3380CC4-5D6E-409C-BE32-E72D297353CC}">
                <c16:uniqueId val="{000001FE-8D84-47C4-9CB9-9A026B3F189C}"/>
              </c:ext>
            </c:extLst>
          </c:dPt>
          <c:dPt>
            <c:idx val="43"/>
            <c:bubble3D val="0"/>
            <c:extLst>
              <c:ext xmlns:c16="http://schemas.microsoft.com/office/drawing/2014/chart" uri="{C3380CC4-5D6E-409C-BE32-E72D297353CC}">
                <c16:uniqueId val="{000001FF-8D84-47C4-9CB9-9A026B3F189C}"/>
              </c:ext>
            </c:extLst>
          </c:dPt>
          <c:dPt>
            <c:idx val="44"/>
            <c:bubble3D val="0"/>
            <c:extLst>
              <c:ext xmlns:c16="http://schemas.microsoft.com/office/drawing/2014/chart" uri="{C3380CC4-5D6E-409C-BE32-E72D297353CC}">
                <c16:uniqueId val="{00000200-8D84-47C4-9CB9-9A026B3F189C}"/>
              </c:ext>
            </c:extLst>
          </c:dPt>
          <c:dPt>
            <c:idx val="45"/>
            <c:bubble3D val="0"/>
            <c:extLst>
              <c:ext xmlns:c16="http://schemas.microsoft.com/office/drawing/2014/chart" uri="{C3380CC4-5D6E-409C-BE32-E72D297353CC}">
                <c16:uniqueId val="{00000201-8D84-47C4-9CB9-9A026B3F189C}"/>
              </c:ext>
            </c:extLst>
          </c:dPt>
          <c:dPt>
            <c:idx val="46"/>
            <c:bubble3D val="0"/>
            <c:extLst>
              <c:ext xmlns:c16="http://schemas.microsoft.com/office/drawing/2014/chart" uri="{C3380CC4-5D6E-409C-BE32-E72D297353CC}">
                <c16:uniqueId val="{00000202-8D84-47C4-9CB9-9A026B3F189C}"/>
              </c:ext>
            </c:extLst>
          </c:dPt>
          <c:dPt>
            <c:idx val="47"/>
            <c:bubble3D val="0"/>
            <c:extLst>
              <c:ext xmlns:c16="http://schemas.microsoft.com/office/drawing/2014/chart" uri="{C3380CC4-5D6E-409C-BE32-E72D297353CC}">
                <c16:uniqueId val="{00000203-8D84-47C4-9CB9-9A026B3F189C}"/>
              </c:ext>
            </c:extLst>
          </c:dPt>
          <c:dPt>
            <c:idx val="48"/>
            <c:bubble3D val="0"/>
            <c:extLst>
              <c:ext xmlns:c16="http://schemas.microsoft.com/office/drawing/2014/chart" uri="{C3380CC4-5D6E-409C-BE32-E72D297353CC}">
                <c16:uniqueId val="{00000204-8D84-47C4-9CB9-9A026B3F189C}"/>
              </c:ext>
            </c:extLst>
          </c:dPt>
          <c:dPt>
            <c:idx val="49"/>
            <c:bubble3D val="0"/>
            <c:extLst>
              <c:ext xmlns:c16="http://schemas.microsoft.com/office/drawing/2014/chart" uri="{C3380CC4-5D6E-409C-BE32-E72D297353CC}">
                <c16:uniqueId val="{00000205-8D84-47C4-9CB9-9A026B3F189C}"/>
              </c:ext>
            </c:extLst>
          </c:dPt>
          <c:dPt>
            <c:idx val="50"/>
            <c:bubble3D val="0"/>
            <c:extLst>
              <c:ext xmlns:c16="http://schemas.microsoft.com/office/drawing/2014/chart" uri="{C3380CC4-5D6E-409C-BE32-E72D297353CC}">
                <c16:uniqueId val="{00000206-8D84-47C4-9CB9-9A026B3F189C}"/>
              </c:ext>
            </c:extLst>
          </c:dPt>
          <c:cat>
            <c:numRef>
              <c:f>bilan_gestion!$BD$2:$BE$2</c:f>
              <c:numCache>
                <c:formatCode>General</c:formatCode>
                <c:ptCount val="2"/>
              </c:numCache>
            </c:numRef>
          </c:cat>
          <c:val>
            <c:numRef>
              <c:f>bilan_gestion!$B$14:$BD$14</c:f>
              <c:numCache>
                <c:formatCode>0</c:formatCode>
                <c:ptCount val="55"/>
                <c:pt idx="0">
                  <c:v>7187.7749999999996</c:v>
                </c:pt>
                <c:pt idx="1">
                  <c:v>6100</c:v>
                </c:pt>
                <c:pt idx="2" formatCode="0.0">
                  <c:v>217.6</c:v>
                </c:pt>
                <c:pt idx="3" formatCode="0.0">
                  <c:v>0.77261100000000005</c:v>
                </c:pt>
                <c:pt idx="4" formatCode="0.0">
                  <c:v>217.55500000000001</c:v>
                </c:pt>
                <c:pt idx="5" formatCode="0.000000">
                  <c:v>0.77243100000000009</c:v>
                </c:pt>
                <c:pt idx="6" formatCode="0.0">
                  <c:v>4.4999999999999998E-2</c:v>
                </c:pt>
                <c:pt idx="7" formatCode="0.000000">
                  <c:v>1.8000000000000001E-4</c:v>
                </c:pt>
                <c:pt idx="31" formatCode="General">
                  <c:v>1087.7749999999996</c:v>
                </c:pt>
                <c:pt idx="33" formatCode="#,##0">
                  <c:v>1087.7749999999999</c:v>
                </c:pt>
                <c:pt idx="36" formatCode="General">
                  <c:v>20</c:v>
                </c:pt>
                <c:pt idx="38" formatCode="0.0">
                  <c:v>84.866318158261777</c:v>
                </c:pt>
                <c:pt idx="43" formatCode="#\ ##0.0">
                  <c:v>40.59837362744382</c:v>
                </c:pt>
                <c:pt idx="44" formatCode="General">
                  <c:v>5</c:v>
                </c:pt>
                <c:pt idx="45" formatCode="General">
                  <c:v>3.566475409836066E-2</c:v>
                </c:pt>
                <c:pt idx="46" formatCode="General">
                  <c:v>0.15133681841738228</c:v>
                </c:pt>
                <c:pt idx="48" formatCode="General">
                  <c:v>2006</c:v>
                </c:pt>
                <c:pt idx="49" formatCode="General">
                  <c:v>0</c:v>
                </c:pt>
                <c:pt idx="50" formatCode="d\-mmm">
                  <c:v>40260</c:v>
                </c:pt>
                <c:pt idx="51" formatCode="General">
                  <c:v>0</c:v>
                </c:pt>
              </c:numCache>
            </c:numRef>
          </c:val>
          <c:extLst>
            <c:ext xmlns:c16="http://schemas.microsoft.com/office/drawing/2014/chart" uri="{C3380CC4-5D6E-409C-BE32-E72D297353CC}">
              <c16:uniqueId val="{00000207-8D84-47C4-9CB9-9A026B3F189C}"/>
            </c:ext>
          </c:extLst>
        </c:ser>
        <c:ser>
          <c:idx val="11"/>
          <c:order val="10"/>
          <c:tx>
            <c:strRef>
              <c:f>bilan_gestion!$A$15</c:f>
              <c:strCache>
                <c:ptCount val="1"/>
                <c:pt idx="0">
                  <c:v>2006_2007</c:v>
                </c:pt>
              </c:strCache>
            </c:strRef>
          </c:tx>
          <c:dPt>
            <c:idx val="0"/>
            <c:bubble3D val="0"/>
            <c:extLst>
              <c:ext xmlns:c16="http://schemas.microsoft.com/office/drawing/2014/chart" uri="{C3380CC4-5D6E-409C-BE32-E72D297353CC}">
                <c16:uniqueId val="{00000208-8D84-47C4-9CB9-9A026B3F189C}"/>
              </c:ext>
            </c:extLst>
          </c:dPt>
          <c:dPt>
            <c:idx val="1"/>
            <c:bubble3D val="0"/>
            <c:extLst>
              <c:ext xmlns:c16="http://schemas.microsoft.com/office/drawing/2014/chart" uri="{C3380CC4-5D6E-409C-BE32-E72D297353CC}">
                <c16:uniqueId val="{00000209-8D84-47C4-9CB9-9A026B3F189C}"/>
              </c:ext>
            </c:extLst>
          </c:dPt>
          <c:dPt>
            <c:idx val="2"/>
            <c:bubble3D val="0"/>
            <c:extLst>
              <c:ext xmlns:c16="http://schemas.microsoft.com/office/drawing/2014/chart" uri="{C3380CC4-5D6E-409C-BE32-E72D297353CC}">
                <c16:uniqueId val="{0000020A-8D84-47C4-9CB9-9A026B3F189C}"/>
              </c:ext>
            </c:extLst>
          </c:dPt>
          <c:dPt>
            <c:idx val="3"/>
            <c:bubble3D val="0"/>
            <c:extLst>
              <c:ext xmlns:c16="http://schemas.microsoft.com/office/drawing/2014/chart" uri="{C3380CC4-5D6E-409C-BE32-E72D297353CC}">
                <c16:uniqueId val="{0000020B-8D84-47C4-9CB9-9A026B3F189C}"/>
              </c:ext>
            </c:extLst>
          </c:dPt>
          <c:dPt>
            <c:idx val="4"/>
            <c:bubble3D val="0"/>
            <c:extLst>
              <c:ext xmlns:c16="http://schemas.microsoft.com/office/drawing/2014/chart" uri="{C3380CC4-5D6E-409C-BE32-E72D297353CC}">
                <c16:uniqueId val="{0000020C-8D84-47C4-9CB9-9A026B3F189C}"/>
              </c:ext>
            </c:extLst>
          </c:dPt>
          <c:dPt>
            <c:idx val="5"/>
            <c:bubble3D val="0"/>
            <c:extLst>
              <c:ext xmlns:c16="http://schemas.microsoft.com/office/drawing/2014/chart" uri="{C3380CC4-5D6E-409C-BE32-E72D297353CC}">
                <c16:uniqueId val="{0000020D-8D84-47C4-9CB9-9A026B3F189C}"/>
              </c:ext>
            </c:extLst>
          </c:dPt>
          <c:dPt>
            <c:idx val="6"/>
            <c:bubble3D val="0"/>
            <c:extLst>
              <c:ext xmlns:c16="http://schemas.microsoft.com/office/drawing/2014/chart" uri="{C3380CC4-5D6E-409C-BE32-E72D297353CC}">
                <c16:uniqueId val="{0000020E-8D84-47C4-9CB9-9A026B3F189C}"/>
              </c:ext>
            </c:extLst>
          </c:dPt>
          <c:dPt>
            <c:idx val="7"/>
            <c:bubble3D val="0"/>
            <c:extLst>
              <c:ext xmlns:c16="http://schemas.microsoft.com/office/drawing/2014/chart" uri="{C3380CC4-5D6E-409C-BE32-E72D297353CC}">
                <c16:uniqueId val="{0000020F-8D84-47C4-9CB9-9A026B3F189C}"/>
              </c:ext>
            </c:extLst>
          </c:dPt>
          <c:dPt>
            <c:idx val="8"/>
            <c:bubble3D val="0"/>
            <c:extLst>
              <c:ext xmlns:c16="http://schemas.microsoft.com/office/drawing/2014/chart" uri="{C3380CC4-5D6E-409C-BE32-E72D297353CC}">
                <c16:uniqueId val="{00000210-8D84-47C4-9CB9-9A026B3F189C}"/>
              </c:ext>
            </c:extLst>
          </c:dPt>
          <c:dPt>
            <c:idx val="9"/>
            <c:bubble3D val="0"/>
            <c:extLst>
              <c:ext xmlns:c16="http://schemas.microsoft.com/office/drawing/2014/chart" uri="{C3380CC4-5D6E-409C-BE32-E72D297353CC}">
                <c16:uniqueId val="{00000211-8D84-47C4-9CB9-9A026B3F189C}"/>
              </c:ext>
            </c:extLst>
          </c:dPt>
          <c:dPt>
            <c:idx val="10"/>
            <c:bubble3D val="0"/>
            <c:extLst>
              <c:ext xmlns:c16="http://schemas.microsoft.com/office/drawing/2014/chart" uri="{C3380CC4-5D6E-409C-BE32-E72D297353CC}">
                <c16:uniqueId val="{00000212-8D84-47C4-9CB9-9A026B3F189C}"/>
              </c:ext>
            </c:extLst>
          </c:dPt>
          <c:dPt>
            <c:idx val="11"/>
            <c:bubble3D val="0"/>
            <c:extLst>
              <c:ext xmlns:c16="http://schemas.microsoft.com/office/drawing/2014/chart" uri="{C3380CC4-5D6E-409C-BE32-E72D297353CC}">
                <c16:uniqueId val="{00000213-8D84-47C4-9CB9-9A026B3F189C}"/>
              </c:ext>
            </c:extLst>
          </c:dPt>
          <c:dPt>
            <c:idx val="12"/>
            <c:bubble3D val="0"/>
            <c:extLst>
              <c:ext xmlns:c16="http://schemas.microsoft.com/office/drawing/2014/chart" uri="{C3380CC4-5D6E-409C-BE32-E72D297353CC}">
                <c16:uniqueId val="{00000214-8D84-47C4-9CB9-9A026B3F189C}"/>
              </c:ext>
            </c:extLst>
          </c:dPt>
          <c:dPt>
            <c:idx val="13"/>
            <c:bubble3D val="0"/>
            <c:extLst>
              <c:ext xmlns:c16="http://schemas.microsoft.com/office/drawing/2014/chart" uri="{C3380CC4-5D6E-409C-BE32-E72D297353CC}">
                <c16:uniqueId val="{00000215-8D84-47C4-9CB9-9A026B3F189C}"/>
              </c:ext>
            </c:extLst>
          </c:dPt>
          <c:dPt>
            <c:idx val="14"/>
            <c:bubble3D val="0"/>
            <c:extLst>
              <c:ext xmlns:c16="http://schemas.microsoft.com/office/drawing/2014/chart" uri="{C3380CC4-5D6E-409C-BE32-E72D297353CC}">
                <c16:uniqueId val="{00000216-8D84-47C4-9CB9-9A026B3F189C}"/>
              </c:ext>
            </c:extLst>
          </c:dPt>
          <c:dPt>
            <c:idx val="15"/>
            <c:bubble3D val="0"/>
            <c:extLst>
              <c:ext xmlns:c16="http://schemas.microsoft.com/office/drawing/2014/chart" uri="{C3380CC4-5D6E-409C-BE32-E72D297353CC}">
                <c16:uniqueId val="{00000217-8D84-47C4-9CB9-9A026B3F189C}"/>
              </c:ext>
            </c:extLst>
          </c:dPt>
          <c:dPt>
            <c:idx val="16"/>
            <c:bubble3D val="0"/>
            <c:extLst>
              <c:ext xmlns:c16="http://schemas.microsoft.com/office/drawing/2014/chart" uri="{C3380CC4-5D6E-409C-BE32-E72D297353CC}">
                <c16:uniqueId val="{00000218-8D84-47C4-9CB9-9A026B3F189C}"/>
              </c:ext>
            </c:extLst>
          </c:dPt>
          <c:dPt>
            <c:idx val="17"/>
            <c:bubble3D val="0"/>
            <c:extLst>
              <c:ext xmlns:c16="http://schemas.microsoft.com/office/drawing/2014/chart" uri="{C3380CC4-5D6E-409C-BE32-E72D297353CC}">
                <c16:uniqueId val="{00000219-8D84-47C4-9CB9-9A026B3F189C}"/>
              </c:ext>
            </c:extLst>
          </c:dPt>
          <c:dPt>
            <c:idx val="18"/>
            <c:bubble3D val="0"/>
            <c:extLst>
              <c:ext xmlns:c16="http://schemas.microsoft.com/office/drawing/2014/chart" uri="{C3380CC4-5D6E-409C-BE32-E72D297353CC}">
                <c16:uniqueId val="{0000021A-8D84-47C4-9CB9-9A026B3F189C}"/>
              </c:ext>
            </c:extLst>
          </c:dPt>
          <c:dPt>
            <c:idx val="19"/>
            <c:bubble3D val="0"/>
            <c:extLst>
              <c:ext xmlns:c16="http://schemas.microsoft.com/office/drawing/2014/chart" uri="{C3380CC4-5D6E-409C-BE32-E72D297353CC}">
                <c16:uniqueId val="{0000021B-8D84-47C4-9CB9-9A026B3F189C}"/>
              </c:ext>
            </c:extLst>
          </c:dPt>
          <c:dPt>
            <c:idx val="20"/>
            <c:bubble3D val="0"/>
            <c:extLst>
              <c:ext xmlns:c16="http://schemas.microsoft.com/office/drawing/2014/chart" uri="{C3380CC4-5D6E-409C-BE32-E72D297353CC}">
                <c16:uniqueId val="{0000021C-8D84-47C4-9CB9-9A026B3F189C}"/>
              </c:ext>
            </c:extLst>
          </c:dPt>
          <c:dPt>
            <c:idx val="21"/>
            <c:bubble3D val="0"/>
            <c:extLst>
              <c:ext xmlns:c16="http://schemas.microsoft.com/office/drawing/2014/chart" uri="{C3380CC4-5D6E-409C-BE32-E72D297353CC}">
                <c16:uniqueId val="{0000021D-8D84-47C4-9CB9-9A026B3F189C}"/>
              </c:ext>
            </c:extLst>
          </c:dPt>
          <c:dPt>
            <c:idx val="22"/>
            <c:bubble3D val="0"/>
            <c:extLst>
              <c:ext xmlns:c16="http://schemas.microsoft.com/office/drawing/2014/chart" uri="{C3380CC4-5D6E-409C-BE32-E72D297353CC}">
                <c16:uniqueId val="{0000021E-8D84-47C4-9CB9-9A026B3F189C}"/>
              </c:ext>
            </c:extLst>
          </c:dPt>
          <c:dPt>
            <c:idx val="23"/>
            <c:bubble3D val="0"/>
            <c:extLst>
              <c:ext xmlns:c16="http://schemas.microsoft.com/office/drawing/2014/chart" uri="{C3380CC4-5D6E-409C-BE32-E72D297353CC}">
                <c16:uniqueId val="{0000021F-8D84-47C4-9CB9-9A026B3F189C}"/>
              </c:ext>
            </c:extLst>
          </c:dPt>
          <c:dPt>
            <c:idx val="24"/>
            <c:bubble3D val="0"/>
            <c:extLst>
              <c:ext xmlns:c16="http://schemas.microsoft.com/office/drawing/2014/chart" uri="{C3380CC4-5D6E-409C-BE32-E72D297353CC}">
                <c16:uniqueId val="{00000220-8D84-47C4-9CB9-9A026B3F189C}"/>
              </c:ext>
            </c:extLst>
          </c:dPt>
          <c:dPt>
            <c:idx val="25"/>
            <c:bubble3D val="0"/>
            <c:extLst>
              <c:ext xmlns:c16="http://schemas.microsoft.com/office/drawing/2014/chart" uri="{C3380CC4-5D6E-409C-BE32-E72D297353CC}">
                <c16:uniqueId val="{00000221-8D84-47C4-9CB9-9A026B3F189C}"/>
              </c:ext>
            </c:extLst>
          </c:dPt>
          <c:dPt>
            <c:idx val="26"/>
            <c:bubble3D val="0"/>
            <c:extLst>
              <c:ext xmlns:c16="http://schemas.microsoft.com/office/drawing/2014/chart" uri="{C3380CC4-5D6E-409C-BE32-E72D297353CC}">
                <c16:uniqueId val="{00000222-8D84-47C4-9CB9-9A026B3F189C}"/>
              </c:ext>
            </c:extLst>
          </c:dPt>
          <c:dPt>
            <c:idx val="27"/>
            <c:bubble3D val="0"/>
            <c:extLst>
              <c:ext xmlns:c16="http://schemas.microsoft.com/office/drawing/2014/chart" uri="{C3380CC4-5D6E-409C-BE32-E72D297353CC}">
                <c16:uniqueId val="{00000223-8D84-47C4-9CB9-9A026B3F189C}"/>
              </c:ext>
            </c:extLst>
          </c:dPt>
          <c:dPt>
            <c:idx val="28"/>
            <c:bubble3D val="0"/>
            <c:extLst>
              <c:ext xmlns:c16="http://schemas.microsoft.com/office/drawing/2014/chart" uri="{C3380CC4-5D6E-409C-BE32-E72D297353CC}">
                <c16:uniqueId val="{00000224-8D84-47C4-9CB9-9A026B3F189C}"/>
              </c:ext>
            </c:extLst>
          </c:dPt>
          <c:dPt>
            <c:idx val="29"/>
            <c:bubble3D val="0"/>
            <c:extLst>
              <c:ext xmlns:c16="http://schemas.microsoft.com/office/drawing/2014/chart" uri="{C3380CC4-5D6E-409C-BE32-E72D297353CC}">
                <c16:uniqueId val="{00000225-8D84-47C4-9CB9-9A026B3F189C}"/>
              </c:ext>
            </c:extLst>
          </c:dPt>
          <c:dPt>
            <c:idx val="30"/>
            <c:bubble3D val="0"/>
            <c:extLst>
              <c:ext xmlns:c16="http://schemas.microsoft.com/office/drawing/2014/chart" uri="{C3380CC4-5D6E-409C-BE32-E72D297353CC}">
                <c16:uniqueId val="{00000226-8D84-47C4-9CB9-9A026B3F189C}"/>
              </c:ext>
            </c:extLst>
          </c:dPt>
          <c:dPt>
            <c:idx val="31"/>
            <c:bubble3D val="0"/>
            <c:extLst>
              <c:ext xmlns:c16="http://schemas.microsoft.com/office/drawing/2014/chart" uri="{C3380CC4-5D6E-409C-BE32-E72D297353CC}">
                <c16:uniqueId val="{00000227-8D84-47C4-9CB9-9A026B3F189C}"/>
              </c:ext>
            </c:extLst>
          </c:dPt>
          <c:dPt>
            <c:idx val="32"/>
            <c:bubble3D val="0"/>
            <c:extLst>
              <c:ext xmlns:c16="http://schemas.microsoft.com/office/drawing/2014/chart" uri="{C3380CC4-5D6E-409C-BE32-E72D297353CC}">
                <c16:uniqueId val="{00000228-8D84-47C4-9CB9-9A026B3F189C}"/>
              </c:ext>
            </c:extLst>
          </c:dPt>
          <c:dPt>
            <c:idx val="33"/>
            <c:bubble3D val="0"/>
            <c:extLst>
              <c:ext xmlns:c16="http://schemas.microsoft.com/office/drawing/2014/chart" uri="{C3380CC4-5D6E-409C-BE32-E72D297353CC}">
                <c16:uniqueId val="{00000229-8D84-47C4-9CB9-9A026B3F189C}"/>
              </c:ext>
            </c:extLst>
          </c:dPt>
          <c:dPt>
            <c:idx val="34"/>
            <c:bubble3D val="0"/>
            <c:extLst>
              <c:ext xmlns:c16="http://schemas.microsoft.com/office/drawing/2014/chart" uri="{C3380CC4-5D6E-409C-BE32-E72D297353CC}">
                <c16:uniqueId val="{0000022A-8D84-47C4-9CB9-9A026B3F189C}"/>
              </c:ext>
            </c:extLst>
          </c:dPt>
          <c:dPt>
            <c:idx val="35"/>
            <c:bubble3D val="0"/>
            <c:extLst>
              <c:ext xmlns:c16="http://schemas.microsoft.com/office/drawing/2014/chart" uri="{C3380CC4-5D6E-409C-BE32-E72D297353CC}">
                <c16:uniqueId val="{0000022B-8D84-47C4-9CB9-9A026B3F189C}"/>
              </c:ext>
            </c:extLst>
          </c:dPt>
          <c:dPt>
            <c:idx val="36"/>
            <c:bubble3D val="0"/>
            <c:extLst>
              <c:ext xmlns:c16="http://schemas.microsoft.com/office/drawing/2014/chart" uri="{C3380CC4-5D6E-409C-BE32-E72D297353CC}">
                <c16:uniqueId val="{0000022C-8D84-47C4-9CB9-9A026B3F189C}"/>
              </c:ext>
            </c:extLst>
          </c:dPt>
          <c:dPt>
            <c:idx val="37"/>
            <c:bubble3D val="0"/>
            <c:extLst>
              <c:ext xmlns:c16="http://schemas.microsoft.com/office/drawing/2014/chart" uri="{C3380CC4-5D6E-409C-BE32-E72D297353CC}">
                <c16:uniqueId val="{0000022D-8D84-47C4-9CB9-9A026B3F189C}"/>
              </c:ext>
            </c:extLst>
          </c:dPt>
          <c:dPt>
            <c:idx val="38"/>
            <c:bubble3D val="0"/>
            <c:extLst>
              <c:ext xmlns:c16="http://schemas.microsoft.com/office/drawing/2014/chart" uri="{C3380CC4-5D6E-409C-BE32-E72D297353CC}">
                <c16:uniqueId val="{0000022E-8D84-47C4-9CB9-9A026B3F189C}"/>
              </c:ext>
            </c:extLst>
          </c:dPt>
          <c:dPt>
            <c:idx val="39"/>
            <c:bubble3D val="0"/>
            <c:extLst>
              <c:ext xmlns:c16="http://schemas.microsoft.com/office/drawing/2014/chart" uri="{C3380CC4-5D6E-409C-BE32-E72D297353CC}">
                <c16:uniqueId val="{0000022F-8D84-47C4-9CB9-9A026B3F189C}"/>
              </c:ext>
            </c:extLst>
          </c:dPt>
          <c:dPt>
            <c:idx val="40"/>
            <c:bubble3D val="0"/>
            <c:extLst>
              <c:ext xmlns:c16="http://schemas.microsoft.com/office/drawing/2014/chart" uri="{C3380CC4-5D6E-409C-BE32-E72D297353CC}">
                <c16:uniqueId val="{00000230-8D84-47C4-9CB9-9A026B3F189C}"/>
              </c:ext>
            </c:extLst>
          </c:dPt>
          <c:dPt>
            <c:idx val="41"/>
            <c:bubble3D val="0"/>
            <c:extLst>
              <c:ext xmlns:c16="http://schemas.microsoft.com/office/drawing/2014/chart" uri="{C3380CC4-5D6E-409C-BE32-E72D297353CC}">
                <c16:uniqueId val="{00000231-8D84-47C4-9CB9-9A026B3F189C}"/>
              </c:ext>
            </c:extLst>
          </c:dPt>
          <c:dPt>
            <c:idx val="42"/>
            <c:bubble3D val="0"/>
            <c:extLst>
              <c:ext xmlns:c16="http://schemas.microsoft.com/office/drawing/2014/chart" uri="{C3380CC4-5D6E-409C-BE32-E72D297353CC}">
                <c16:uniqueId val="{00000232-8D84-47C4-9CB9-9A026B3F189C}"/>
              </c:ext>
            </c:extLst>
          </c:dPt>
          <c:dPt>
            <c:idx val="43"/>
            <c:bubble3D val="0"/>
            <c:extLst>
              <c:ext xmlns:c16="http://schemas.microsoft.com/office/drawing/2014/chart" uri="{C3380CC4-5D6E-409C-BE32-E72D297353CC}">
                <c16:uniqueId val="{00000233-8D84-47C4-9CB9-9A026B3F189C}"/>
              </c:ext>
            </c:extLst>
          </c:dPt>
          <c:dPt>
            <c:idx val="44"/>
            <c:bubble3D val="0"/>
            <c:extLst>
              <c:ext xmlns:c16="http://schemas.microsoft.com/office/drawing/2014/chart" uri="{C3380CC4-5D6E-409C-BE32-E72D297353CC}">
                <c16:uniqueId val="{00000234-8D84-47C4-9CB9-9A026B3F189C}"/>
              </c:ext>
            </c:extLst>
          </c:dPt>
          <c:dPt>
            <c:idx val="45"/>
            <c:bubble3D val="0"/>
            <c:extLst>
              <c:ext xmlns:c16="http://schemas.microsoft.com/office/drawing/2014/chart" uri="{C3380CC4-5D6E-409C-BE32-E72D297353CC}">
                <c16:uniqueId val="{00000235-8D84-47C4-9CB9-9A026B3F189C}"/>
              </c:ext>
            </c:extLst>
          </c:dPt>
          <c:dPt>
            <c:idx val="46"/>
            <c:bubble3D val="0"/>
            <c:extLst>
              <c:ext xmlns:c16="http://schemas.microsoft.com/office/drawing/2014/chart" uri="{C3380CC4-5D6E-409C-BE32-E72D297353CC}">
                <c16:uniqueId val="{00000236-8D84-47C4-9CB9-9A026B3F189C}"/>
              </c:ext>
            </c:extLst>
          </c:dPt>
          <c:dPt>
            <c:idx val="47"/>
            <c:bubble3D val="0"/>
            <c:extLst>
              <c:ext xmlns:c16="http://schemas.microsoft.com/office/drawing/2014/chart" uri="{C3380CC4-5D6E-409C-BE32-E72D297353CC}">
                <c16:uniqueId val="{00000237-8D84-47C4-9CB9-9A026B3F189C}"/>
              </c:ext>
            </c:extLst>
          </c:dPt>
          <c:dPt>
            <c:idx val="48"/>
            <c:bubble3D val="0"/>
            <c:extLst>
              <c:ext xmlns:c16="http://schemas.microsoft.com/office/drawing/2014/chart" uri="{C3380CC4-5D6E-409C-BE32-E72D297353CC}">
                <c16:uniqueId val="{00000238-8D84-47C4-9CB9-9A026B3F189C}"/>
              </c:ext>
            </c:extLst>
          </c:dPt>
          <c:dPt>
            <c:idx val="49"/>
            <c:bubble3D val="0"/>
            <c:extLst>
              <c:ext xmlns:c16="http://schemas.microsoft.com/office/drawing/2014/chart" uri="{C3380CC4-5D6E-409C-BE32-E72D297353CC}">
                <c16:uniqueId val="{00000239-8D84-47C4-9CB9-9A026B3F189C}"/>
              </c:ext>
            </c:extLst>
          </c:dPt>
          <c:dPt>
            <c:idx val="50"/>
            <c:bubble3D val="0"/>
            <c:extLst>
              <c:ext xmlns:c16="http://schemas.microsoft.com/office/drawing/2014/chart" uri="{C3380CC4-5D6E-409C-BE32-E72D297353CC}">
                <c16:uniqueId val="{0000023A-8D84-47C4-9CB9-9A026B3F189C}"/>
              </c:ext>
            </c:extLst>
          </c:dPt>
          <c:cat>
            <c:numRef>
              <c:f>bilan_gestion!$BD$2:$BE$2</c:f>
              <c:numCache>
                <c:formatCode>General</c:formatCode>
                <c:ptCount val="2"/>
              </c:numCache>
            </c:numRef>
          </c:cat>
          <c:val>
            <c:numRef>
              <c:f>bilan_gestion!$B$15:$BD$15</c:f>
              <c:numCache>
                <c:formatCode>0</c:formatCode>
                <c:ptCount val="55"/>
                <c:pt idx="0">
                  <c:v>7589</c:v>
                </c:pt>
                <c:pt idx="1">
                  <c:v>6783</c:v>
                </c:pt>
                <c:pt idx="2" formatCode="0.0">
                  <c:v>101.7</c:v>
                </c:pt>
                <c:pt idx="3" formatCode="0.0">
                  <c:v>0.36423899999999998</c:v>
                </c:pt>
                <c:pt idx="4" formatCode="0.0">
                  <c:v>101.64446918330503</c:v>
                </c:pt>
                <c:pt idx="5" formatCode="0.000000">
                  <c:v>0.36394412799999998</c:v>
                </c:pt>
                <c:pt idx="6" formatCode="0.0">
                  <c:v>5.5530816694968226E-2</c:v>
                </c:pt>
                <c:pt idx="7" formatCode="0.000000">
                  <c:v>2.9487200000000001E-4</c:v>
                </c:pt>
                <c:pt idx="10" formatCode="0.0">
                  <c:v>121</c:v>
                </c:pt>
                <c:pt idx="11" formatCode="0.000000">
                  <c:v>0.38</c:v>
                </c:pt>
                <c:pt idx="12" formatCode="General">
                  <c:v>2.5</c:v>
                </c:pt>
                <c:pt idx="13" formatCode="General">
                  <c:v>8.0579999999999992E-3</c:v>
                </c:pt>
                <c:pt idx="31" formatCode="General">
                  <c:v>806</c:v>
                </c:pt>
                <c:pt idx="33" formatCode="#,##0">
                  <c:v>806</c:v>
                </c:pt>
                <c:pt idx="36" formatCode="0.0">
                  <c:v>12.610976325472087</c:v>
                </c:pt>
                <c:pt idx="38" formatCode="0.0">
                  <c:v>89.379364870206885</c:v>
                </c:pt>
                <c:pt idx="43" formatCode="#\ ##0.0">
                  <c:v>14.291935696402689</c:v>
                </c:pt>
                <c:pt idx="44" formatCode="General">
                  <c:v>2.4</c:v>
                </c:pt>
                <c:pt idx="45" formatCode="General">
                  <c:v>1.4985179003878083E-2</c:v>
                </c:pt>
                <c:pt idx="46" formatCode="General">
                  <c:v>0.10620635129793121</c:v>
                </c:pt>
                <c:pt idx="48" formatCode="General">
                  <c:v>2007</c:v>
                </c:pt>
                <c:pt idx="49" formatCode="General">
                  <c:v>0</c:v>
                </c:pt>
                <c:pt idx="50" formatCode="d\-mmm">
                  <c:v>40247</c:v>
                </c:pt>
                <c:pt idx="51" formatCode="General">
                  <c:v>0</c:v>
                </c:pt>
              </c:numCache>
            </c:numRef>
          </c:val>
          <c:extLst>
            <c:ext xmlns:c16="http://schemas.microsoft.com/office/drawing/2014/chart" uri="{C3380CC4-5D6E-409C-BE32-E72D297353CC}">
              <c16:uniqueId val="{0000023B-8D84-47C4-9CB9-9A026B3F189C}"/>
            </c:ext>
          </c:extLst>
        </c:ser>
        <c:ser>
          <c:idx val="12"/>
          <c:order val="11"/>
          <c:tx>
            <c:strRef>
              <c:f>bilan_gestion!$A$16</c:f>
              <c:strCache>
                <c:ptCount val="1"/>
                <c:pt idx="0">
                  <c:v>2007_2008</c:v>
                </c:pt>
              </c:strCache>
            </c:strRef>
          </c:tx>
          <c:dPt>
            <c:idx val="0"/>
            <c:bubble3D val="0"/>
            <c:extLst>
              <c:ext xmlns:c16="http://schemas.microsoft.com/office/drawing/2014/chart" uri="{C3380CC4-5D6E-409C-BE32-E72D297353CC}">
                <c16:uniqueId val="{0000023C-8D84-47C4-9CB9-9A026B3F189C}"/>
              </c:ext>
            </c:extLst>
          </c:dPt>
          <c:dPt>
            <c:idx val="1"/>
            <c:bubble3D val="0"/>
            <c:extLst>
              <c:ext xmlns:c16="http://schemas.microsoft.com/office/drawing/2014/chart" uri="{C3380CC4-5D6E-409C-BE32-E72D297353CC}">
                <c16:uniqueId val="{0000023D-8D84-47C4-9CB9-9A026B3F189C}"/>
              </c:ext>
            </c:extLst>
          </c:dPt>
          <c:dPt>
            <c:idx val="2"/>
            <c:bubble3D val="0"/>
            <c:extLst>
              <c:ext xmlns:c16="http://schemas.microsoft.com/office/drawing/2014/chart" uri="{C3380CC4-5D6E-409C-BE32-E72D297353CC}">
                <c16:uniqueId val="{0000023E-8D84-47C4-9CB9-9A026B3F189C}"/>
              </c:ext>
            </c:extLst>
          </c:dPt>
          <c:dPt>
            <c:idx val="3"/>
            <c:bubble3D val="0"/>
            <c:extLst>
              <c:ext xmlns:c16="http://schemas.microsoft.com/office/drawing/2014/chart" uri="{C3380CC4-5D6E-409C-BE32-E72D297353CC}">
                <c16:uniqueId val="{0000023F-8D84-47C4-9CB9-9A026B3F189C}"/>
              </c:ext>
            </c:extLst>
          </c:dPt>
          <c:dPt>
            <c:idx val="4"/>
            <c:bubble3D val="0"/>
            <c:extLst>
              <c:ext xmlns:c16="http://schemas.microsoft.com/office/drawing/2014/chart" uri="{C3380CC4-5D6E-409C-BE32-E72D297353CC}">
                <c16:uniqueId val="{00000240-8D84-47C4-9CB9-9A026B3F189C}"/>
              </c:ext>
            </c:extLst>
          </c:dPt>
          <c:dPt>
            <c:idx val="5"/>
            <c:bubble3D val="0"/>
            <c:extLst>
              <c:ext xmlns:c16="http://schemas.microsoft.com/office/drawing/2014/chart" uri="{C3380CC4-5D6E-409C-BE32-E72D297353CC}">
                <c16:uniqueId val="{00000241-8D84-47C4-9CB9-9A026B3F189C}"/>
              </c:ext>
            </c:extLst>
          </c:dPt>
          <c:dPt>
            <c:idx val="6"/>
            <c:bubble3D val="0"/>
            <c:extLst>
              <c:ext xmlns:c16="http://schemas.microsoft.com/office/drawing/2014/chart" uri="{C3380CC4-5D6E-409C-BE32-E72D297353CC}">
                <c16:uniqueId val="{00000242-8D84-47C4-9CB9-9A026B3F189C}"/>
              </c:ext>
            </c:extLst>
          </c:dPt>
          <c:dPt>
            <c:idx val="7"/>
            <c:bubble3D val="0"/>
            <c:extLst>
              <c:ext xmlns:c16="http://schemas.microsoft.com/office/drawing/2014/chart" uri="{C3380CC4-5D6E-409C-BE32-E72D297353CC}">
                <c16:uniqueId val="{00000243-8D84-47C4-9CB9-9A026B3F189C}"/>
              </c:ext>
            </c:extLst>
          </c:dPt>
          <c:dPt>
            <c:idx val="8"/>
            <c:bubble3D val="0"/>
            <c:extLst>
              <c:ext xmlns:c16="http://schemas.microsoft.com/office/drawing/2014/chart" uri="{C3380CC4-5D6E-409C-BE32-E72D297353CC}">
                <c16:uniqueId val="{00000244-8D84-47C4-9CB9-9A026B3F189C}"/>
              </c:ext>
            </c:extLst>
          </c:dPt>
          <c:dPt>
            <c:idx val="9"/>
            <c:bubble3D val="0"/>
            <c:extLst>
              <c:ext xmlns:c16="http://schemas.microsoft.com/office/drawing/2014/chart" uri="{C3380CC4-5D6E-409C-BE32-E72D297353CC}">
                <c16:uniqueId val="{00000245-8D84-47C4-9CB9-9A026B3F189C}"/>
              </c:ext>
            </c:extLst>
          </c:dPt>
          <c:dPt>
            <c:idx val="10"/>
            <c:bubble3D val="0"/>
            <c:extLst>
              <c:ext xmlns:c16="http://schemas.microsoft.com/office/drawing/2014/chart" uri="{C3380CC4-5D6E-409C-BE32-E72D297353CC}">
                <c16:uniqueId val="{00000246-8D84-47C4-9CB9-9A026B3F189C}"/>
              </c:ext>
            </c:extLst>
          </c:dPt>
          <c:dPt>
            <c:idx val="11"/>
            <c:bubble3D val="0"/>
            <c:extLst>
              <c:ext xmlns:c16="http://schemas.microsoft.com/office/drawing/2014/chart" uri="{C3380CC4-5D6E-409C-BE32-E72D297353CC}">
                <c16:uniqueId val="{00000247-8D84-47C4-9CB9-9A026B3F189C}"/>
              </c:ext>
            </c:extLst>
          </c:dPt>
          <c:dPt>
            <c:idx val="12"/>
            <c:bubble3D val="0"/>
            <c:extLst>
              <c:ext xmlns:c16="http://schemas.microsoft.com/office/drawing/2014/chart" uri="{C3380CC4-5D6E-409C-BE32-E72D297353CC}">
                <c16:uniqueId val="{00000248-8D84-47C4-9CB9-9A026B3F189C}"/>
              </c:ext>
            </c:extLst>
          </c:dPt>
          <c:dPt>
            <c:idx val="13"/>
            <c:bubble3D val="0"/>
            <c:extLst>
              <c:ext xmlns:c16="http://schemas.microsoft.com/office/drawing/2014/chart" uri="{C3380CC4-5D6E-409C-BE32-E72D297353CC}">
                <c16:uniqueId val="{00000249-8D84-47C4-9CB9-9A026B3F189C}"/>
              </c:ext>
            </c:extLst>
          </c:dPt>
          <c:dPt>
            <c:idx val="14"/>
            <c:bubble3D val="0"/>
            <c:extLst>
              <c:ext xmlns:c16="http://schemas.microsoft.com/office/drawing/2014/chart" uri="{C3380CC4-5D6E-409C-BE32-E72D297353CC}">
                <c16:uniqueId val="{0000024A-8D84-47C4-9CB9-9A026B3F189C}"/>
              </c:ext>
            </c:extLst>
          </c:dPt>
          <c:dPt>
            <c:idx val="15"/>
            <c:bubble3D val="0"/>
            <c:extLst>
              <c:ext xmlns:c16="http://schemas.microsoft.com/office/drawing/2014/chart" uri="{C3380CC4-5D6E-409C-BE32-E72D297353CC}">
                <c16:uniqueId val="{0000024B-8D84-47C4-9CB9-9A026B3F189C}"/>
              </c:ext>
            </c:extLst>
          </c:dPt>
          <c:dPt>
            <c:idx val="16"/>
            <c:bubble3D val="0"/>
            <c:extLst>
              <c:ext xmlns:c16="http://schemas.microsoft.com/office/drawing/2014/chart" uri="{C3380CC4-5D6E-409C-BE32-E72D297353CC}">
                <c16:uniqueId val="{0000024C-8D84-47C4-9CB9-9A026B3F189C}"/>
              </c:ext>
            </c:extLst>
          </c:dPt>
          <c:dPt>
            <c:idx val="17"/>
            <c:bubble3D val="0"/>
            <c:extLst>
              <c:ext xmlns:c16="http://schemas.microsoft.com/office/drawing/2014/chart" uri="{C3380CC4-5D6E-409C-BE32-E72D297353CC}">
                <c16:uniqueId val="{0000024D-8D84-47C4-9CB9-9A026B3F189C}"/>
              </c:ext>
            </c:extLst>
          </c:dPt>
          <c:dPt>
            <c:idx val="18"/>
            <c:bubble3D val="0"/>
            <c:extLst>
              <c:ext xmlns:c16="http://schemas.microsoft.com/office/drawing/2014/chart" uri="{C3380CC4-5D6E-409C-BE32-E72D297353CC}">
                <c16:uniqueId val="{0000024E-8D84-47C4-9CB9-9A026B3F189C}"/>
              </c:ext>
            </c:extLst>
          </c:dPt>
          <c:dPt>
            <c:idx val="19"/>
            <c:bubble3D val="0"/>
            <c:extLst>
              <c:ext xmlns:c16="http://schemas.microsoft.com/office/drawing/2014/chart" uri="{C3380CC4-5D6E-409C-BE32-E72D297353CC}">
                <c16:uniqueId val="{0000024F-8D84-47C4-9CB9-9A026B3F189C}"/>
              </c:ext>
            </c:extLst>
          </c:dPt>
          <c:dPt>
            <c:idx val="20"/>
            <c:bubble3D val="0"/>
            <c:extLst>
              <c:ext xmlns:c16="http://schemas.microsoft.com/office/drawing/2014/chart" uri="{C3380CC4-5D6E-409C-BE32-E72D297353CC}">
                <c16:uniqueId val="{00000250-8D84-47C4-9CB9-9A026B3F189C}"/>
              </c:ext>
            </c:extLst>
          </c:dPt>
          <c:dPt>
            <c:idx val="21"/>
            <c:bubble3D val="0"/>
            <c:extLst>
              <c:ext xmlns:c16="http://schemas.microsoft.com/office/drawing/2014/chart" uri="{C3380CC4-5D6E-409C-BE32-E72D297353CC}">
                <c16:uniqueId val="{00000251-8D84-47C4-9CB9-9A026B3F189C}"/>
              </c:ext>
            </c:extLst>
          </c:dPt>
          <c:dPt>
            <c:idx val="22"/>
            <c:bubble3D val="0"/>
            <c:extLst>
              <c:ext xmlns:c16="http://schemas.microsoft.com/office/drawing/2014/chart" uri="{C3380CC4-5D6E-409C-BE32-E72D297353CC}">
                <c16:uniqueId val="{00000252-8D84-47C4-9CB9-9A026B3F189C}"/>
              </c:ext>
            </c:extLst>
          </c:dPt>
          <c:dPt>
            <c:idx val="23"/>
            <c:bubble3D val="0"/>
            <c:extLst>
              <c:ext xmlns:c16="http://schemas.microsoft.com/office/drawing/2014/chart" uri="{C3380CC4-5D6E-409C-BE32-E72D297353CC}">
                <c16:uniqueId val="{00000253-8D84-47C4-9CB9-9A026B3F189C}"/>
              </c:ext>
            </c:extLst>
          </c:dPt>
          <c:dPt>
            <c:idx val="24"/>
            <c:bubble3D val="0"/>
            <c:extLst>
              <c:ext xmlns:c16="http://schemas.microsoft.com/office/drawing/2014/chart" uri="{C3380CC4-5D6E-409C-BE32-E72D297353CC}">
                <c16:uniqueId val="{00000254-8D84-47C4-9CB9-9A026B3F189C}"/>
              </c:ext>
            </c:extLst>
          </c:dPt>
          <c:dPt>
            <c:idx val="25"/>
            <c:bubble3D val="0"/>
            <c:extLst>
              <c:ext xmlns:c16="http://schemas.microsoft.com/office/drawing/2014/chart" uri="{C3380CC4-5D6E-409C-BE32-E72D297353CC}">
                <c16:uniqueId val="{00000255-8D84-47C4-9CB9-9A026B3F189C}"/>
              </c:ext>
            </c:extLst>
          </c:dPt>
          <c:dPt>
            <c:idx val="26"/>
            <c:bubble3D val="0"/>
            <c:extLst>
              <c:ext xmlns:c16="http://schemas.microsoft.com/office/drawing/2014/chart" uri="{C3380CC4-5D6E-409C-BE32-E72D297353CC}">
                <c16:uniqueId val="{00000256-8D84-47C4-9CB9-9A026B3F189C}"/>
              </c:ext>
            </c:extLst>
          </c:dPt>
          <c:dPt>
            <c:idx val="27"/>
            <c:bubble3D val="0"/>
            <c:extLst>
              <c:ext xmlns:c16="http://schemas.microsoft.com/office/drawing/2014/chart" uri="{C3380CC4-5D6E-409C-BE32-E72D297353CC}">
                <c16:uniqueId val="{00000257-8D84-47C4-9CB9-9A026B3F189C}"/>
              </c:ext>
            </c:extLst>
          </c:dPt>
          <c:dPt>
            <c:idx val="28"/>
            <c:bubble3D val="0"/>
            <c:extLst>
              <c:ext xmlns:c16="http://schemas.microsoft.com/office/drawing/2014/chart" uri="{C3380CC4-5D6E-409C-BE32-E72D297353CC}">
                <c16:uniqueId val="{00000258-8D84-47C4-9CB9-9A026B3F189C}"/>
              </c:ext>
            </c:extLst>
          </c:dPt>
          <c:dPt>
            <c:idx val="29"/>
            <c:bubble3D val="0"/>
            <c:extLst>
              <c:ext xmlns:c16="http://schemas.microsoft.com/office/drawing/2014/chart" uri="{C3380CC4-5D6E-409C-BE32-E72D297353CC}">
                <c16:uniqueId val="{00000259-8D84-47C4-9CB9-9A026B3F189C}"/>
              </c:ext>
            </c:extLst>
          </c:dPt>
          <c:dPt>
            <c:idx val="30"/>
            <c:bubble3D val="0"/>
            <c:extLst>
              <c:ext xmlns:c16="http://schemas.microsoft.com/office/drawing/2014/chart" uri="{C3380CC4-5D6E-409C-BE32-E72D297353CC}">
                <c16:uniqueId val="{0000025A-8D84-47C4-9CB9-9A026B3F189C}"/>
              </c:ext>
            </c:extLst>
          </c:dPt>
          <c:dPt>
            <c:idx val="31"/>
            <c:bubble3D val="0"/>
            <c:extLst>
              <c:ext xmlns:c16="http://schemas.microsoft.com/office/drawing/2014/chart" uri="{C3380CC4-5D6E-409C-BE32-E72D297353CC}">
                <c16:uniqueId val="{0000025B-8D84-47C4-9CB9-9A026B3F189C}"/>
              </c:ext>
            </c:extLst>
          </c:dPt>
          <c:dPt>
            <c:idx val="32"/>
            <c:bubble3D val="0"/>
            <c:extLst>
              <c:ext xmlns:c16="http://schemas.microsoft.com/office/drawing/2014/chart" uri="{C3380CC4-5D6E-409C-BE32-E72D297353CC}">
                <c16:uniqueId val="{0000025C-8D84-47C4-9CB9-9A026B3F189C}"/>
              </c:ext>
            </c:extLst>
          </c:dPt>
          <c:dPt>
            <c:idx val="33"/>
            <c:bubble3D val="0"/>
            <c:extLst>
              <c:ext xmlns:c16="http://schemas.microsoft.com/office/drawing/2014/chart" uri="{C3380CC4-5D6E-409C-BE32-E72D297353CC}">
                <c16:uniqueId val="{0000025D-8D84-47C4-9CB9-9A026B3F189C}"/>
              </c:ext>
            </c:extLst>
          </c:dPt>
          <c:dPt>
            <c:idx val="34"/>
            <c:bubble3D val="0"/>
            <c:extLst>
              <c:ext xmlns:c16="http://schemas.microsoft.com/office/drawing/2014/chart" uri="{C3380CC4-5D6E-409C-BE32-E72D297353CC}">
                <c16:uniqueId val="{0000025E-8D84-47C4-9CB9-9A026B3F189C}"/>
              </c:ext>
            </c:extLst>
          </c:dPt>
          <c:dPt>
            <c:idx val="35"/>
            <c:bubble3D val="0"/>
            <c:extLst>
              <c:ext xmlns:c16="http://schemas.microsoft.com/office/drawing/2014/chart" uri="{C3380CC4-5D6E-409C-BE32-E72D297353CC}">
                <c16:uniqueId val="{0000025F-8D84-47C4-9CB9-9A026B3F189C}"/>
              </c:ext>
            </c:extLst>
          </c:dPt>
          <c:dPt>
            <c:idx val="36"/>
            <c:bubble3D val="0"/>
            <c:extLst>
              <c:ext xmlns:c16="http://schemas.microsoft.com/office/drawing/2014/chart" uri="{C3380CC4-5D6E-409C-BE32-E72D297353CC}">
                <c16:uniqueId val="{00000260-8D84-47C4-9CB9-9A026B3F189C}"/>
              </c:ext>
            </c:extLst>
          </c:dPt>
          <c:dPt>
            <c:idx val="37"/>
            <c:bubble3D val="0"/>
            <c:extLst>
              <c:ext xmlns:c16="http://schemas.microsoft.com/office/drawing/2014/chart" uri="{C3380CC4-5D6E-409C-BE32-E72D297353CC}">
                <c16:uniqueId val="{00000261-8D84-47C4-9CB9-9A026B3F189C}"/>
              </c:ext>
            </c:extLst>
          </c:dPt>
          <c:dPt>
            <c:idx val="38"/>
            <c:bubble3D val="0"/>
            <c:extLst>
              <c:ext xmlns:c16="http://schemas.microsoft.com/office/drawing/2014/chart" uri="{C3380CC4-5D6E-409C-BE32-E72D297353CC}">
                <c16:uniqueId val="{00000262-8D84-47C4-9CB9-9A026B3F189C}"/>
              </c:ext>
            </c:extLst>
          </c:dPt>
          <c:dPt>
            <c:idx val="39"/>
            <c:bubble3D val="0"/>
            <c:extLst>
              <c:ext xmlns:c16="http://schemas.microsoft.com/office/drawing/2014/chart" uri="{C3380CC4-5D6E-409C-BE32-E72D297353CC}">
                <c16:uniqueId val="{00000263-8D84-47C4-9CB9-9A026B3F189C}"/>
              </c:ext>
            </c:extLst>
          </c:dPt>
          <c:dPt>
            <c:idx val="40"/>
            <c:bubble3D val="0"/>
            <c:extLst>
              <c:ext xmlns:c16="http://schemas.microsoft.com/office/drawing/2014/chart" uri="{C3380CC4-5D6E-409C-BE32-E72D297353CC}">
                <c16:uniqueId val="{00000264-8D84-47C4-9CB9-9A026B3F189C}"/>
              </c:ext>
            </c:extLst>
          </c:dPt>
          <c:dPt>
            <c:idx val="41"/>
            <c:bubble3D val="0"/>
            <c:extLst>
              <c:ext xmlns:c16="http://schemas.microsoft.com/office/drawing/2014/chart" uri="{C3380CC4-5D6E-409C-BE32-E72D297353CC}">
                <c16:uniqueId val="{00000265-8D84-47C4-9CB9-9A026B3F189C}"/>
              </c:ext>
            </c:extLst>
          </c:dPt>
          <c:dPt>
            <c:idx val="42"/>
            <c:bubble3D val="0"/>
            <c:extLst>
              <c:ext xmlns:c16="http://schemas.microsoft.com/office/drawing/2014/chart" uri="{C3380CC4-5D6E-409C-BE32-E72D297353CC}">
                <c16:uniqueId val="{00000266-8D84-47C4-9CB9-9A026B3F189C}"/>
              </c:ext>
            </c:extLst>
          </c:dPt>
          <c:dPt>
            <c:idx val="43"/>
            <c:bubble3D val="0"/>
            <c:extLst>
              <c:ext xmlns:c16="http://schemas.microsoft.com/office/drawing/2014/chart" uri="{C3380CC4-5D6E-409C-BE32-E72D297353CC}">
                <c16:uniqueId val="{00000267-8D84-47C4-9CB9-9A026B3F189C}"/>
              </c:ext>
            </c:extLst>
          </c:dPt>
          <c:dPt>
            <c:idx val="44"/>
            <c:bubble3D val="0"/>
            <c:extLst>
              <c:ext xmlns:c16="http://schemas.microsoft.com/office/drawing/2014/chart" uri="{C3380CC4-5D6E-409C-BE32-E72D297353CC}">
                <c16:uniqueId val="{00000268-8D84-47C4-9CB9-9A026B3F189C}"/>
              </c:ext>
            </c:extLst>
          </c:dPt>
          <c:dPt>
            <c:idx val="45"/>
            <c:bubble3D val="0"/>
            <c:extLst>
              <c:ext xmlns:c16="http://schemas.microsoft.com/office/drawing/2014/chart" uri="{C3380CC4-5D6E-409C-BE32-E72D297353CC}">
                <c16:uniqueId val="{00000269-8D84-47C4-9CB9-9A026B3F189C}"/>
              </c:ext>
            </c:extLst>
          </c:dPt>
          <c:dPt>
            <c:idx val="46"/>
            <c:bubble3D val="0"/>
            <c:extLst>
              <c:ext xmlns:c16="http://schemas.microsoft.com/office/drawing/2014/chart" uri="{C3380CC4-5D6E-409C-BE32-E72D297353CC}">
                <c16:uniqueId val="{0000026A-8D84-47C4-9CB9-9A026B3F189C}"/>
              </c:ext>
            </c:extLst>
          </c:dPt>
          <c:dPt>
            <c:idx val="47"/>
            <c:bubble3D val="0"/>
            <c:extLst>
              <c:ext xmlns:c16="http://schemas.microsoft.com/office/drawing/2014/chart" uri="{C3380CC4-5D6E-409C-BE32-E72D297353CC}">
                <c16:uniqueId val="{0000026B-8D84-47C4-9CB9-9A026B3F189C}"/>
              </c:ext>
            </c:extLst>
          </c:dPt>
          <c:dPt>
            <c:idx val="48"/>
            <c:bubble3D val="0"/>
            <c:extLst>
              <c:ext xmlns:c16="http://schemas.microsoft.com/office/drawing/2014/chart" uri="{C3380CC4-5D6E-409C-BE32-E72D297353CC}">
                <c16:uniqueId val="{0000026C-8D84-47C4-9CB9-9A026B3F189C}"/>
              </c:ext>
            </c:extLst>
          </c:dPt>
          <c:dPt>
            <c:idx val="49"/>
            <c:bubble3D val="0"/>
            <c:extLst>
              <c:ext xmlns:c16="http://schemas.microsoft.com/office/drawing/2014/chart" uri="{C3380CC4-5D6E-409C-BE32-E72D297353CC}">
                <c16:uniqueId val="{0000026D-8D84-47C4-9CB9-9A026B3F189C}"/>
              </c:ext>
            </c:extLst>
          </c:dPt>
          <c:dPt>
            <c:idx val="50"/>
            <c:bubble3D val="0"/>
            <c:extLst>
              <c:ext xmlns:c16="http://schemas.microsoft.com/office/drawing/2014/chart" uri="{C3380CC4-5D6E-409C-BE32-E72D297353CC}">
                <c16:uniqueId val="{0000026E-8D84-47C4-9CB9-9A026B3F189C}"/>
              </c:ext>
            </c:extLst>
          </c:dPt>
          <c:cat>
            <c:numRef>
              <c:f>bilan_gestion!$BD$2:$BE$2</c:f>
              <c:numCache>
                <c:formatCode>General</c:formatCode>
                <c:ptCount val="2"/>
              </c:numCache>
            </c:numRef>
          </c:cat>
          <c:val>
            <c:numRef>
              <c:f>bilan_gestion!$B$16:$BD$16</c:f>
              <c:numCache>
                <c:formatCode>0</c:formatCode>
                <c:ptCount val="55"/>
                <c:pt idx="0">
                  <c:v>5622.0398891966761</c:v>
                </c:pt>
                <c:pt idx="1">
                  <c:v>4572</c:v>
                </c:pt>
                <c:pt idx="2" formatCode="0.0">
                  <c:v>112.7</c:v>
                </c:pt>
                <c:pt idx="3" formatCode="0.0">
                  <c:v>0.39174199999999998</c:v>
                </c:pt>
                <c:pt idx="4" formatCode="0.0">
                  <c:v>112.7</c:v>
                </c:pt>
                <c:pt idx="5" formatCode="0.000000">
                  <c:v>0.39174199999999998</c:v>
                </c:pt>
                <c:pt idx="6" formatCode="0.0">
                  <c:v>0</c:v>
                </c:pt>
                <c:pt idx="7" formatCode="0.000000">
                  <c:v>0</c:v>
                </c:pt>
                <c:pt idx="31" formatCode="General">
                  <c:v>1050.0398891966761</c:v>
                </c:pt>
                <c:pt idx="33" formatCode="#,##0">
                  <c:v>1050.0398891966761</c:v>
                </c:pt>
                <c:pt idx="36" formatCode="0.0">
                  <c:v>10.732925592590597</c:v>
                </c:pt>
                <c:pt idx="38" formatCode="0.0">
                  <c:v>81.32279546407284</c:v>
                </c:pt>
                <c:pt idx="43" formatCode="General">
                  <c:v>23.2</c:v>
                </c:pt>
                <c:pt idx="44" formatCode="General">
                  <c:v>4.5999999999999996</c:v>
                </c:pt>
                <c:pt idx="45" formatCode="General">
                  <c:v>2.4650043744531933E-2</c:v>
                </c:pt>
                <c:pt idx="46" formatCode="General">
                  <c:v>0.18677204535927164</c:v>
                </c:pt>
                <c:pt idx="48" formatCode="General">
                  <c:v>2008</c:v>
                </c:pt>
                <c:pt idx="49" formatCode="d\-mmm">
                  <c:v>40508</c:v>
                </c:pt>
                <c:pt idx="50" formatCode="d\-mmm">
                  <c:v>40248</c:v>
                </c:pt>
                <c:pt idx="51" formatCode="General">
                  <c:v>0</c:v>
                </c:pt>
              </c:numCache>
            </c:numRef>
          </c:val>
          <c:extLst>
            <c:ext xmlns:c16="http://schemas.microsoft.com/office/drawing/2014/chart" uri="{C3380CC4-5D6E-409C-BE32-E72D297353CC}">
              <c16:uniqueId val="{0000026F-8D84-47C4-9CB9-9A026B3F189C}"/>
            </c:ext>
          </c:extLst>
        </c:ser>
        <c:ser>
          <c:idx val="13"/>
          <c:order val="12"/>
          <c:tx>
            <c:strRef>
              <c:f>bilan_gestion!$A$17</c:f>
              <c:strCache>
                <c:ptCount val="1"/>
                <c:pt idx="0">
                  <c:v>2008_2009</c:v>
                </c:pt>
              </c:strCache>
            </c:strRef>
          </c:tx>
          <c:dPt>
            <c:idx val="0"/>
            <c:bubble3D val="0"/>
            <c:extLst>
              <c:ext xmlns:c16="http://schemas.microsoft.com/office/drawing/2014/chart" uri="{C3380CC4-5D6E-409C-BE32-E72D297353CC}">
                <c16:uniqueId val="{00000270-8D84-47C4-9CB9-9A026B3F189C}"/>
              </c:ext>
            </c:extLst>
          </c:dPt>
          <c:dPt>
            <c:idx val="1"/>
            <c:bubble3D val="0"/>
            <c:extLst>
              <c:ext xmlns:c16="http://schemas.microsoft.com/office/drawing/2014/chart" uri="{C3380CC4-5D6E-409C-BE32-E72D297353CC}">
                <c16:uniqueId val="{00000271-8D84-47C4-9CB9-9A026B3F189C}"/>
              </c:ext>
            </c:extLst>
          </c:dPt>
          <c:dPt>
            <c:idx val="2"/>
            <c:bubble3D val="0"/>
            <c:extLst>
              <c:ext xmlns:c16="http://schemas.microsoft.com/office/drawing/2014/chart" uri="{C3380CC4-5D6E-409C-BE32-E72D297353CC}">
                <c16:uniqueId val="{00000272-8D84-47C4-9CB9-9A026B3F189C}"/>
              </c:ext>
            </c:extLst>
          </c:dPt>
          <c:dPt>
            <c:idx val="3"/>
            <c:bubble3D val="0"/>
            <c:extLst>
              <c:ext xmlns:c16="http://schemas.microsoft.com/office/drawing/2014/chart" uri="{C3380CC4-5D6E-409C-BE32-E72D297353CC}">
                <c16:uniqueId val="{00000273-8D84-47C4-9CB9-9A026B3F189C}"/>
              </c:ext>
            </c:extLst>
          </c:dPt>
          <c:dPt>
            <c:idx val="4"/>
            <c:bubble3D val="0"/>
            <c:extLst>
              <c:ext xmlns:c16="http://schemas.microsoft.com/office/drawing/2014/chart" uri="{C3380CC4-5D6E-409C-BE32-E72D297353CC}">
                <c16:uniqueId val="{00000274-8D84-47C4-9CB9-9A026B3F189C}"/>
              </c:ext>
            </c:extLst>
          </c:dPt>
          <c:dPt>
            <c:idx val="5"/>
            <c:bubble3D val="0"/>
            <c:extLst>
              <c:ext xmlns:c16="http://schemas.microsoft.com/office/drawing/2014/chart" uri="{C3380CC4-5D6E-409C-BE32-E72D297353CC}">
                <c16:uniqueId val="{00000275-8D84-47C4-9CB9-9A026B3F189C}"/>
              </c:ext>
            </c:extLst>
          </c:dPt>
          <c:dPt>
            <c:idx val="6"/>
            <c:bubble3D val="0"/>
            <c:extLst>
              <c:ext xmlns:c16="http://schemas.microsoft.com/office/drawing/2014/chart" uri="{C3380CC4-5D6E-409C-BE32-E72D297353CC}">
                <c16:uniqueId val="{00000276-8D84-47C4-9CB9-9A026B3F189C}"/>
              </c:ext>
            </c:extLst>
          </c:dPt>
          <c:dPt>
            <c:idx val="7"/>
            <c:bubble3D val="0"/>
            <c:extLst>
              <c:ext xmlns:c16="http://schemas.microsoft.com/office/drawing/2014/chart" uri="{C3380CC4-5D6E-409C-BE32-E72D297353CC}">
                <c16:uniqueId val="{00000277-8D84-47C4-9CB9-9A026B3F189C}"/>
              </c:ext>
            </c:extLst>
          </c:dPt>
          <c:dPt>
            <c:idx val="8"/>
            <c:bubble3D val="0"/>
            <c:extLst>
              <c:ext xmlns:c16="http://schemas.microsoft.com/office/drawing/2014/chart" uri="{C3380CC4-5D6E-409C-BE32-E72D297353CC}">
                <c16:uniqueId val="{00000278-8D84-47C4-9CB9-9A026B3F189C}"/>
              </c:ext>
            </c:extLst>
          </c:dPt>
          <c:dPt>
            <c:idx val="9"/>
            <c:bubble3D val="0"/>
            <c:extLst>
              <c:ext xmlns:c16="http://schemas.microsoft.com/office/drawing/2014/chart" uri="{C3380CC4-5D6E-409C-BE32-E72D297353CC}">
                <c16:uniqueId val="{00000279-8D84-47C4-9CB9-9A026B3F189C}"/>
              </c:ext>
            </c:extLst>
          </c:dPt>
          <c:dPt>
            <c:idx val="10"/>
            <c:bubble3D val="0"/>
            <c:extLst>
              <c:ext xmlns:c16="http://schemas.microsoft.com/office/drawing/2014/chart" uri="{C3380CC4-5D6E-409C-BE32-E72D297353CC}">
                <c16:uniqueId val="{0000027A-8D84-47C4-9CB9-9A026B3F189C}"/>
              </c:ext>
            </c:extLst>
          </c:dPt>
          <c:dPt>
            <c:idx val="11"/>
            <c:bubble3D val="0"/>
            <c:extLst>
              <c:ext xmlns:c16="http://schemas.microsoft.com/office/drawing/2014/chart" uri="{C3380CC4-5D6E-409C-BE32-E72D297353CC}">
                <c16:uniqueId val="{0000027B-8D84-47C4-9CB9-9A026B3F189C}"/>
              </c:ext>
            </c:extLst>
          </c:dPt>
          <c:dPt>
            <c:idx val="12"/>
            <c:bubble3D val="0"/>
            <c:extLst>
              <c:ext xmlns:c16="http://schemas.microsoft.com/office/drawing/2014/chart" uri="{C3380CC4-5D6E-409C-BE32-E72D297353CC}">
                <c16:uniqueId val="{0000027C-8D84-47C4-9CB9-9A026B3F189C}"/>
              </c:ext>
            </c:extLst>
          </c:dPt>
          <c:dPt>
            <c:idx val="13"/>
            <c:bubble3D val="0"/>
            <c:extLst>
              <c:ext xmlns:c16="http://schemas.microsoft.com/office/drawing/2014/chart" uri="{C3380CC4-5D6E-409C-BE32-E72D297353CC}">
                <c16:uniqueId val="{0000027D-8D84-47C4-9CB9-9A026B3F189C}"/>
              </c:ext>
            </c:extLst>
          </c:dPt>
          <c:dPt>
            <c:idx val="14"/>
            <c:bubble3D val="0"/>
            <c:extLst>
              <c:ext xmlns:c16="http://schemas.microsoft.com/office/drawing/2014/chart" uri="{C3380CC4-5D6E-409C-BE32-E72D297353CC}">
                <c16:uniqueId val="{0000027E-8D84-47C4-9CB9-9A026B3F189C}"/>
              </c:ext>
            </c:extLst>
          </c:dPt>
          <c:dPt>
            <c:idx val="15"/>
            <c:bubble3D val="0"/>
            <c:extLst>
              <c:ext xmlns:c16="http://schemas.microsoft.com/office/drawing/2014/chart" uri="{C3380CC4-5D6E-409C-BE32-E72D297353CC}">
                <c16:uniqueId val="{0000027F-8D84-47C4-9CB9-9A026B3F189C}"/>
              </c:ext>
            </c:extLst>
          </c:dPt>
          <c:dPt>
            <c:idx val="16"/>
            <c:bubble3D val="0"/>
            <c:extLst>
              <c:ext xmlns:c16="http://schemas.microsoft.com/office/drawing/2014/chart" uri="{C3380CC4-5D6E-409C-BE32-E72D297353CC}">
                <c16:uniqueId val="{00000280-8D84-47C4-9CB9-9A026B3F189C}"/>
              </c:ext>
            </c:extLst>
          </c:dPt>
          <c:dPt>
            <c:idx val="17"/>
            <c:bubble3D val="0"/>
            <c:extLst>
              <c:ext xmlns:c16="http://schemas.microsoft.com/office/drawing/2014/chart" uri="{C3380CC4-5D6E-409C-BE32-E72D297353CC}">
                <c16:uniqueId val="{00000281-8D84-47C4-9CB9-9A026B3F189C}"/>
              </c:ext>
            </c:extLst>
          </c:dPt>
          <c:dPt>
            <c:idx val="18"/>
            <c:bubble3D val="0"/>
            <c:extLst>
              <c:ext xmlns:c16="http://schemas.microsoft.com/office/drawing/2014/chart" uri="{C3380CC4-5D6E-409C-BE32-E72D297353CC}">
                <c16:uniqueId val="{00000282-8D84-47C4-9CB9-9A026B3F189C}"/>
              </c:ext>
            </c:extLst>
          </c:dPt>
          <c:dPt>
            <c:idx val="19"/>
            <c:bubble3D val="0"/>
            <c:extLst>
              <c:ext xmlns:c16="http://schemas.microsoft.com/office/drawing/2014/chart" uri="{C3380CC4-5D6E-409C-BE32-E72D297353CC}">
                <c16:uniqueId val="{00000283-8D84-47C4-9CB9-9A026B3F189C}"/>
              </c:ext>
            </c:extLst>
          </c:dPt>
          <c:dPt>
            <c:idx val="20"/>
            <c:bubble3D val="0"/>
            <c:extLst>
              <c:ext xmlns:c16="http://schemas.microsoft.com/office/drawing/2014/chart" uri="{C3380CC4-5D6E-409C-BE32-E72D297353CC}">
                <c16:uniqueId val="{00000284-8D84-47C4-9CB9-9A026B3F189C}"/>
              </c:ext>
            </c:extLst>
          </c:dPt>
          <c:dPt>
            <c:idx val="21"/>
            <c:bubble3D val="0"/>
            <c:extLst>
              <c:ext xmlns:c16="http://schemas.microsoft.com/office/drawing/2014/chart" uri="{C3380CC4-5D6E-409C-BE32-E72D297353CC}">
                <c16:uniqueId val="{00000285-8D84-47C4-9CB9-9A026B3F189C}"/>
              </c:ext>
            </c:extLst>
          </c:dPt>
          <c:dPt>
            <c:idx val="22"/>
            <c:bubble3D val="0"/>
            <c:extLst>
              <c:ext xmlns:c16="http://schemas.microsoft.com/office/drawing/2014/chart" uri="{C3380CC4-5D6E-409C-BE32-E72D297353CC}">
                <c16:uniqueId val="{00000286-8D84-47C4-9CB9-9A026B3F189C}"/>
              </c:ext>
            </c:extLst>
          </c:dPt>
          <c:dPt>
            <c:idx val="23"/>
            <c:bubble3D val="0"/>
            <c:extLst>
              <c:ext xmlns:c16="http://schemas.microsoft.com/office/drawing/2014/chart" uri="{C3380CC4-5D6E-409C-BE32-E72D297353CC}">
                <c16:uniqueId val="{00000287-8D84-47C4-9CB9-9A026B3F189C}"/>
              </c:ext>
            </c:extLst>
          </c:dPt>
          <c:dPt>
            <c:idx val="24"/>
            <c:bubble3D val="0"/>
            <c:extLst>
              <c:ext xmlns:c16="http://schemas.microsoft.com/office/drawing/2014/chart" uri="{C3380CC4-5D6E-409C-BE32-E72D297353CC}">
                <c16:uniqueId val="{00000288-8D84-47C4-9CB9-9A026B3F189C}"/>
              </c:ext>
            </c:extLst>
          </c:dPt>
          <c:dPt>
            <c:idx val="25"/>
            <c:bubble3D val="0"/>
            <c:extLst>
              <c:ext xmlns:c16="http://schemas.microsoft.com/office/drawing/2014/chart" uri="{C3380CC4-5D6E-409C-BE32-E72D297353CC}">
                <c16:uniqueId val="{00000289-8D84-47C4-9CB9-9A026B3F189C}"/>
              </c:ext>
            </c:extLst>
          </c:dPt>
          <c:dPt>
            <c:idx val="26"/>
            <c:bubble3D val="0"/>
            <c:extLst>
              <c:ext xmlns:c16="http://schemas.microsoft.com/office/drawing/2014/chart" uri="{C3380CC4-5D6E-409C-BE32-E72D297353CC}">
                <c16:uniqueId val="{0000028A-8D84-47C4-9CB9-9A026B3F189C}"/>
              </c:ext>
            </c:extLst>
          </c:dPt>
          <c:dPt>
            <c:idx val="27"/>
            <c:bubble3D val="0"/>
            <c:extLst>
              <c:ext xmlns:c16="http://schemas.microsoft.com/office/drawing/2014/chart" uri="{C3380CC4-5D6E-409C-BE32-E72D297353CC}">
                <c16:uniqueId val="{0000028B-8D84-47C4-9CB9-9A026B3F189C}"/>
              </c:ext>
            </c:extLst>
          </c:dPt>
          <c:dPt>
            <c:idx val="28"/>
            <c:bubble3D val="0"/>
            <c:extLst>
              <c:ext xmlns:c16="http://schemas.microsoft.com/office/drawing/2014/chart" uri="{C3380CC4-5D6E-409C-BE32-E72D297353CC}">
                <c16:uniqueId val="{0000028C-8D84-47C4-9CB9-9A026B3F189C}"/>
              </c:ext>
            </c:extLst>
          </c:dPt>
          <c:dPt>
            <c:idx val="29"/>
            <c:bubble3D val="0"/>
            <c:extLst>
              <c:ext xmlns:c16="http://schemas.microsoft.com/office/drawing/2014/chart" uri="{C3380CC4-5D6E-409C-BE32-E72D297353CC}">
                <c16:uniqueId val="{0000028D-8D84-47C4-9CB9-9A026B3F189C}"/>
              </c:ext>
            </c:extLst>
          </c:dPt>
          <c:dPt>
            <c:idx val="30"/>
            <c:bubble3D val="0"/>
            <c:extLst>
              <c:ext xmlns:c16="http://schemas.microsoft.com/office/drawing/2014/chart" uri="{C3380CC4-5D6E-409C-BE32-E72D297353CC}">
                <c16:uniqueId val="{0000028E-8D84-47C4-9CB9-9A026B3F189C}"/>
              </c:ext>
            </c:extLst>
          </c:dPt>
          <c:dPt>
            <c:idx val="31"/>
            <c:bubble3D val="0"/>
            <c:extLst>
              <c:ext xmlns:c16="http://schemas.microsoft.com/office/drawing/2014/chart" uri="{C3380CC4-5D6E-409C-BE32-E72D297353CC}">
                <c16:uniqueId val="{0000028F-8D84-47C4-9CB9-9A026B3F189C}"/>
              </c:ext>
            </c:extLst>
          </c:dPt>
          <c:dPt>
            <c:idx val="32"/>
            <c:bubble3D val="0"/>
            <c:extLst>
              <c:ext xmlns:c16="http://schemas.microsoft.com/office/drawing/2014/chart" uri="{C3380CC4-5D6E-409C-BE32-E72D297353CC}">
                <c16:uniqueId val="{00000290-8D84-47C4-9CB9-9A026B3F189C}"/>
              </c:ext>
            </c:extLst>
          </c:dPt>
          <c:dPt>
            <c:idx val="33"/>
            <c:bubble3D val="0"/>
            <c:extLst>
              <c:ext xmlns:c16="http://schemas.microsoft.com/office/drawing/2014/chart" uri="{C3380CC4-5D6E-409C-BE32-E72D297353CC}">
                <c16:uniqueId val="{00000291-8D84-47C4-9CB9-9A026B3F189C}"/>
              </c:ext>
            </c:extLst>
          </c:dPt>
          <c:dPt>
            <c:idx val="34"/>
            <c:bubble3D val="0"/>
            <c:extLst>
              <c:ext xmlns:c16="http://schemas.microsoft.com/office/drawing/2014/chart" uri="{C3380CC4-5D6E-409C-BE32-E72D297353CC}">
                <c16:uniqueId val="{00000292-8D84-47C4-9CB9-9A026B3F189C}"/>
              </c:ext>
            </c:extLst>
          </c:dPt>
          <c:dPt>
            <c:idx val="35"/>
            <c:bubble3D val="0"/>
            <c:extLst>
              <c:ext xmlns:c16="http://schemas.microsoft.com/office/drawing/2014/chart" uri="{C3380CC4-5D6E-409C-BE32-E72D297353CC}">
                <c16:uniqueId val="{00000293-8D84-47C4-9CB9-9A026B3F189C}"/>
              </c:ext>
            </c:extLst>
          </c:dPt>
          <c:dPt>
            <c:idx val="36"/>
            <c:bubble3D val="0"/>
            <c:extLst>
              <c:ext xmlns:c16="http://schemas.microsoft.com/office/drawing/2014/chart" uri="{C3380CC4-5D6E-409C-BE32-E72D297353CC}">
                <c16:uniqueId val="{00000294-8D84-47C4-9CB9-9A026B3F189C}"/>
              </c:ext>
            </c:extLst>
          </c:dPt>
          <c:dPt>
            <c:idx val="37"/>
            <c:bubble3D val="0"/>
            <c:extLst>
              <c:ext xmlns:c16="http://schemas.microsoft.com/office/drawing/2014/chart" uri="{C3380CC4-5D6E-409C-BE32-E72D297353CC}">
                <c16:uniqueId val="{00000295-8D84-47C4-9CB9-9A026B3F189C}"/>
              </c:ext>
            </c:extLst>
          </c:dPt>
          <c:dPt>
            <c:idx val="38"/>
            <c:bubble3D val="0"/>
            <c:extLst>
              <c:ext xmlns:c16="http://schemas.microsoft.com/office/drawing/2014/chart" uri="{C3380CC4-5D6E-409C-BE32-E72D297353CC}">
                <c16:uniqueId val="{00000296-8D84-47C4-9CB9-9A026B3F189C}"/>
              </c:ext>
            </c:extLst>
          </c:dPt>
          <c:dPt>
            <c:idx val="39"/>
            <c:bubble3D val="0"/>
            <c:extLst>
              <c:ext xmlns:c16="http://schemas.microsoft.com/office/drawing/2014/chart" uri="{C3380CC4-5D6E-409C-BE32-E72D297353CC}">
                <c16:uniqueId val="{00000297-8D84-47C4-9CB9-9A026B3F189C}"/>
              </c:ext>
            </c:extLst>
          </c:dPt>
          <c:dPt>
            <c:idx val="40"/>
            <c:bubble3D val="0"/>
            <c:extLst>
              <c:ext xmlns:c16="http://schemas.microsoft.com/office/drawing/2014/chart" uri="{C3380CC4-5D6E-409C-BE32-E72D297353CC}">
                <c16:uniqueId val="{00000298-8D84-47C4-9CB9-9A026B3F189C}"/>
              </c:ext>
            </c:extLst>
          </c:dPt>
          <c:dPt>
            <c:idx val="41"/>
            <c:bubble3D val="0"/>
            <c:extLst>
              <c:ext xmlns:c16="http://schemas.microsoft.com/office/drawing/2014/chart" uri="{C3380CC4-5D6E-409C-BE32-E72D297353CC}">
                <c16:uniqueId val="{00000299-8D84-47C4-9CB9-9A026B3F189C}"/>
              </c:ext>
            </c:extLst>
          </c:dPt>
          <c:dPt>
            <c:idx val="42"/>
            <c:bubble3D val="0"/>
            <c:extLst>
              <c:ext xmlns:c16="http://schemas.microsoft.com/office/drawing/2014/chart" uri="{C3380CC4-5D6E-409C-BE32-E72D297353CC}">
                <c16:uniqueId val="{0000029A-8D84-47C4-9CB9-9A026B3F189C}"/>
              </c:ext>
            </c:extLst>
          </c:dPt>
          <c:dPt>
            <c:idx val="43"/>
            <c:bubble3D val="0"/>
            <c:extLst>
              <c:ext xmlns:c16="http://schemas.microsoft.com/office/drawing/2014/chart" uri="{C3380CC4-5D6E-409C-BE32-E72D297353CC}">
                <c16:uniqueId val="{0000029B-8D84-47C4-9CB9-9A026B3F189C}"/>
              </c:ext>
            </c:extLst>
          </c:dPt>
          <c:dPt>
            <c:idx val="44"/>
            <c:bubble3D val="0"/>
            <c:extLst>
              <c:ext xmlns:c16="http://schemas.microsoft.com/office/drawing/2014/chart" uri="{C3380CC4-5D6E-409C-BE32-E72D297353CC}">
                <c16:uniqueId val="{0000029C-8D84-47C4-9CB9-9A026B3F189C}"/>
              </c:ext>
            </c:extLst>
          </c:dPt>
          <c:dPt>
            <c:idx val="45"/>
            <c:bubble3D val="0"/>
            <c:extLst>
              <c:ext xmlns:c16="http://schemas.microsoft.com/office/drawing/2014/chart" uri="{C3380CC4-5D6E-409C-BE32-E72D297353CC}">
                <c16:uniqueId val="{0000029D-8D84-47C4-9CB9-9A026B3F189C}"/>
              </c:ext>
            </c:extLst>
          </c:dPt>
          <c:dPt>
            <c:idx val="46"/>
            <c:bubble3D val="0"/>
            <c:extLst>
              <c:ext xmlns:c16="http://schemas.microsoft.com/office/drawing/2014/chart" uri="{C3380CC4-5D6E-409C-BE32-E72D297353CC}">
                <c16:uniqueId val="{0000029E-8D84-47C4-9CB9-9A026B3F189C}"/>
              </c:ext>
            </c:extLst>
          </c:dPt>
          <c:dPt>
            <c:idx val="47"/>
            <c:bubble3D val="0"/>
            <c:extLst>
              <c:ext xmlns:c16="http://schemas.microsoft.com/office/drawing/2014/chart" uri="{C3380CC4-5D6E-409C-BE32-E72D297353CC}">
                <c16:uniqueId val="{0000029F-8D84-47C4-9CB9-9A026B3F189C}"/>
              </c:ext>
            </c:extLst>
          </c:dPt>
          <c:dPt>
            <c:idx val="48"/>
            <c:bubble3D val="0"/>
            <c:extLst>
              <c:ext xmlns:c16="http://schemas.microsoft.com/office/drawing/2014/chart" uri="{C3380CC4-5D6E-409C-BE32-E72D297353CC}">
                <c16:uniqueId val="{000002A0-8D84-47C4-9CB9-9A026B3F189C}"/>
              </c:ext>
            </c:extLst>
          </c:dPt>
          <c:dPt>
            <c:idx val="49"/>
            <c:bubble3D val="0"/>
            <c:extLst>
              <c:ext xmlns:c16="http://schemas.microsoft.com/office/drawing/2014/chart" uri="{C3380CC4-5D6E-409C-BE32-E72D297353CC}">
                <c16:uniqueId val="{000002A1-8D84-47C4-9CB9-9A026B3F189C}"/>
              </c:ext>
            </c:extLst>
          </c:dPt>
          <c:dPt>
            <c:idx val="50"/>
            <c:bubble3D val="0"/>
            <c:extLst>
              <c:ext xmlns:c16="http://schemas.microsoft.com/office/drawing/2014/chart" uri="{C3380CC4-5D6E-409C-BE32-E72D297353CC}">
                <c16:uniqueId val="{000002A2-8D84-47C4-9CB9-9A026B3F189C}"/>
              </c:ext>
            </c:extLst>
          </c:dPt>
          <c:cat>
            <c:numRef>
              <c:f>bilan_gestion!$BD$2:$BE$2</c:f>
              <c:numCache>
                <c:formatCode>General</c:formatCode>
                <c:ptCount val="2"/>
              </c:numCache>
            </c:numRef>
          </c:cat>
          <c:val>
            <c:numRef>
              <c:f>bilan_gestion!$B$17:$BD$17</c:f>
              <c:numCache>
                <c:formatCode>0</c:formatCode>
                <c:ptCount val="55"/>
                <c:pt idx="0">
                  <c:v>2830.356394129979</c:v>
                </c:pt>
                <c:pt idx="1">
                  <c:v>2610</c:v>
                </c:pt>
                <c:pt idx="2" formatCode="0.0">
                  <c:v>43.4</c:v>
                </c:pt>
                <c:pt idx="3" formatCode="0.0">
                  <c:v>0.178566</c:v>
                </c:pt>
                <c:pt idx="4" formatCode="0.0">
                  <c:v>42.86262185834326</c:v>
                </c:pt>
                <c:pt idx="5" formatCode="0.000000">
                  <c:v>0.176290076815</c:v>
                </c:pt>
                <c:pt idx="6" formatCode="0.0">
                  <c:v>0.53737814165673903</c:v>
                </c:pt>
                <c:pt idx="7" formatCode="0.000000">
                  <c:v>2.2759231850000001E-3</c:v>
                </c:pt>
                <c:pt idx="31" formatCode="General">
                  <c:v>220.35639412997898</c:v>
                </c:pt>
                <c:pt idx="33" formatCode="#,##0">
                  <c:v>220.35639412997904</c:v>
                </c:pt>
                <c:pt idx="36" formatCode="0.0">
                  <c:v>19.451499026191357</c:v>
                </c:pt>
                <c:pt idx="38" formatCode="0.0">
                  <c:v>92.21453543493719</c:v>
                </c:pt>
                <c:pt idx="43" formatCode="0.0">
                  <c:v>29.467313788812515</c:v>
                </c:pt>
                <c:pt idx="44" formatCode="General">
                  <c:v>4.5999999999999996</c:v>
                </c:pt>
                <c:pt idx="45" formatCode="General">
                  <c:v>1.6422460482123855E-2</c:v>
                </c:pt>
                <c:pt idx="46" formatCode="General">
                  <c:v>7.7854645650628107E-2</c:v>
                </c:pt>
                <c:pt idx="48" formatCode="General">
                  <c:v>2009</c:v>
                </c:pt>
                <c:pt idx="49" formatCode="General">
                  <c:v>0</c:v>
                </c:pt>
                <c:pt idx="50" formatCode="d\-mmm">
                  <c:v>40268</c:v>
                </c:pt>
                <c:pt idx="51" formatCode="General">
                  <c:v>0</c:v>
                </c:pt>
              </c:numCache>
            </c:numRef>
          </c:val>
          <c:extLst>
            <c:ext xmlns:c16="http://schemas.microsoft.com/office/drawing/2014/chart" uri="{C3380CC4-5D6E-409C-BE32-E72D297353CC}">
              <c16:uniqueId val="{000002A3-8D84-47C4-9CB9-9A026B3F189C}"/>
            </c:ext>
          </c:extLst>
        </c:ser>
        <c:ser>
          <c:idx val="14"/>
          <c:order val="13"/>
          <c:tx>
            <c:strRef>
              <c:f>bilan_gestion!$A$18</c:f>
              <c:strCache>
                <c:ptCount val="1"/>
                <c:pt idx="0">
                  <c:v>2009_2010</c:v>
                </c:pt>
              </c:strCache>
            </c:strRef>
          </c:tx>
          <c:dPt>
            <c:idx val="0"/>
            <c:bubble3D val="0"/>
            <c:extLst>
              <c:ext xmlns:c16="http://schemas.microsoft.com/office/drawing/2014/chart" uri="{C3380CC4-5D6E-409C-BE32-E72D297353CC}">
                <c16:uniqueId val="{000002A4-8D84-47C4-9CB9-9A026B3F189C}"/>
              </c:ext>
            </c:extLst>
          </c:dPt>
          <c:dPt>
            <c:idx val="1"/>
            <c:bubble3D val="0"/>
            <c:extLst>
              <c:ext xmlns:c16="http://schemas.microsoft.com/office/drawing/2014/chart" uri="{C3380CC4-5D6E-409C-BE32-E72D297353CC}">
                <c16:uniqueId val="{000002A5-8D84-47C4-9CB9-9A026B3F189C}"/>
              </c:ext>
            </c:extLst>
          </c:dPt>
          <c:dPt>
            <c:idx val="2"/>
            <c:bubble3D val="0"/>
            <c:extLst>
              <c:ext xmlns:c16="http://schemas.microsoft.com/office/drawing/2014/chart" uri="{C3380CC4-5D6E-409C-BE32-E72D297353CC}">
                <c16:uniqueId val="{000002A6-8D84-47C4-9CB9-9A026B3F189C}"/>
              </c:ext>
            </c:extLst>
          </c:dPt>
          <c:dPt>
            <c:idx val="3"/>
            <c:bubble3D val="0"/>
            <c:extLst>
              <c:ext xmlns:c16="http://schemas.microsoft.com/office/drawing/2014/chart" uri="{C3380CC4-5D6E-409C-BE32-E72D297353CC}">
                <c16:uniqueId val="{000002A7-8D84-47C4-9CB9-9A026B3F189C}"/>
              </c:ext>
            </c:extLst>
          </c:dPt>
          <c:dPt>
            <c:idx val="4"/>
            <c:bubble3D val="0"/>
            <c:extLst>
              <c:ext xmlns:c16="http://schemas.microsoft.com/office/drawing/2014/chart" uri="{C3380CC4-5D6E-409C-BE32-E72D297353CC}">
                <c16:uniqueId val="{000002A8-8D84-47C4-9CB9-9A026B3F189C}"/>
              </c:ext>
            </c:extLst>
          </c:dPt>
          <c:dPt>
            <c:idx val="5"/>
            <c:bubble3D val="0"/>
            <c:extLst>
              <c:ext xmlns:c16="http://schemas.microsoft.com/office/drawing/2014/chart" uri="{C3380CC4-5D6E-409C-BE32-E72D297353CC}">
                <c16:uniqueId val="{000002A9-8D84-47C4-9CB9-9A026B3F189C}"/>
              </c:ext>
            </c:extLst>
          </c:dPt>
          <c:dPt>
            <c:idx val="6"/>
            <c:bubble3D val="0"/>
            <c:extLst>
              <c:ext xmlns:c16="http://schemas.microsoft.com/office/drawing/2014/chart" uri="{C3380CC4-5D6E-409C-BE32-E72D297353CC}">
                <c16:uniqueId val="{000002AA-8D84-47C4-9CB9-9A026B3F189C}"/>
              </c:ext>
            </c:extLst>
          </c:dPt>
          <c:dPt>
            <c:idx val="7"/>
            <c:bubble3D val="0"/>
            <c:extLst>
              <c:ext xmlns:c16="http://schemas.microsoft.com/office/drawing/2014/chart" uri="{C3380CC4-5D6E-409C-BE32-E72D297353CC}">
                <c16:uniqueId val="{000002AB-8D84-47C4-9CB9-9A026B3F189C}"/>
              </c:ext>
            </c:extLst>
          </c:dPt>
          <c:dPt>
            <c:idx val="8"/>
            <c:bubble3D val="0"/>
            <c:extLst>
              <c:ext xmlns:c16="http://schemas.microsoft.com/office/drawing/2014/chart" uri="{C3380CC4-5D6E-409C-BE32-E72D297353CC}">
                <c16:uniqueId val="{000002AC-8D84-47C4-9CB9-9A026B3F189C}"/>
              </c:ext>
            </c:extLst>
          </c:dPt>
          <c:dPt>
            <c:idx val="9"/>
            <c:bubble3D val="0"/>
            <c:extLst>
              <c:ext xmlns:c16="http://schemas.microsoft.com/office/drawing/2014/chart" uri="{C3380CC4-5D6E-409C-BE32-E72D297353CC}">
                <c16:uniqueId val="{000002AD-8D84-47C4-9CB9-9A026B3F189C}"/>
              </c:ext>
            </c:extLst>
          </c:dPt>
          <c:dPt>
            <c:idx val="10"/>
            <c:bubble3D val="0"/>
            <c:extLst>
              <c:ext xmlns:c16="http://schemas.microsoft.com/office/drawing/2014/chart" uri="{C3380CC4-5D6E-409C-BE32-E72D297353CC}">
                <c16:uniqueId val="{000002AE-8D84-47C4-9CB9-9A026B3F189C}"/>
              </c:ext>
            </c:extLst>
          </c:dPt>
          <c:dPt>
            <c:idx val="11"/>
            <c:bubble3D val="0"/>
            <c:extLst>
              <c:ext xmlns:c16="http://schemas.microsoft.com/office/drawing/2014/chart" uri="{C3380CC4-5D6E-409C-BE32-E72D297353CC}">
                <c16:uniqueId val="{000002AF-8D84-47C4-9CB9-9A026B3F189C}"/>
              </c:ext>
            </c:extLst>
          </c:dPt>
          <c:dPt>
            <c:idx val="12"/>
            <c:bubble3D val="0"/>
            <c:extLst>
              <c:ext xmlns:c16="http://schemas.microsoft.com/office/drawing/2014/chart" uri="{C3380CC4-5D6E-409C-BE32-E72D297353CC}">
                <c16:uniqueId val="{000002B0-8D84-47C4-9CB9-9A026B3F189C}"/>
              </c:ext>
            </c:extLst>
          </c:dPt>
          <c:dPt>
            <c:idx val="13"/>
            <c:bubble3D val="0"/>
            <c:extLst>
              <c:ext xmlns:c16="http://schemas.microsoft.com/office/drawing/2014/chart" uri="{C3380CC4-5D6E-409C-BE32-E72D297353CC}">
                <c16:uniqueId val="{000002B1-8D84-47C4-9CB9-9A026B3F189C}"/>
              </c:ext>
            </c:extLst>
          </c:dPt>
          <c:dPt>
            <c:idx val="14"/>
            <c:bubble3D val="0"/>
            <c:extLst>
              <c:ext xmlns:c16="http://schemas.microsoft.com/office/drawing/2014/chart" uri="{C3380CC4-5D6E-409C-BE32-E72D297353CC}">
                <c16:uniqueId val="{000002B2-8D84-47C4-9CB9-9A026B3F189C}"/>
              </c:ext>
            </c:extLst>
          </c:dPt>
          <c:dPt>
            <c:idx val="15"/>
            <c:bubble3D val="0"/>
            <c:extLst>
              <c:ext xmlns:c16="http://schemas.microsoft.com/office/drawing/2014/chart" uri="{C3380CC4-5D6E-409C-BE32-E72D297353CC}">
                <c16:uniqueId val="{000002B3-8D84-47C4-9CB9-9A026B3F189C}"/>
              </c:ext>
            </c:extLst>
          </c:dPt>
          <c:dPt>
            <c:idx val="16"/>
            <c:bubble3D val="0"/>
            <c:extLst>
              <c:ext xmlns:c16="http://schemas.microsoft.com/office/drawing/2014/chart" uri="{C3380CC4-5D6E-409C-BE32-E72D297353CC}">
                <c16:uniqueId val="{000002B4-8D84-47C4-9CB9-9A026B3F189C}"/>
              </c:ext>
            </c:extLst>
          </c:dPt>
          <c:dPt>
            <c:idx val="17"/>
            <c:bubble3D val="0"/>
            <c:extLst>
              <c:ext xmlns:c16="http://schemas.microsoft.com/office/drawing/2014/chart" uri="{C3380CC4-5D6E-409C-BE32-E72D297353CC}">
                <c16:uniqueId val="{000002B5-8D84-47C4-9CB9-9A026B3F189C}"/>
              </c:ext>
            </c:extLst>
          </c:dPt>
          <c:dPt>
            <c:idx val="18"/>
            <c:bubble3D val="0"/>
            <c:extLst>
              <c:ext xmlns:c16="http://schemas.microsoft.com/office/drawing/2014/chart" uri="{C3380CC4-5D6E-409C-BE32-E72D297353CC}">
                <c16:uniqueId val="{000002B6-8D84-47C4-9CB9-9A026B3F189C}"/>
              </c:ext>
            </c:extLst>
          </c:dPt>
          <c:dPt>
            <c:idx val="19"/>
            <c:bubble3D val="0"/>
            <c:extLst>
              <c:ext xmlns:c16="http://schemas.microsoft.com/office/drawing/2014/chart" uri="{C3380CC4-5D6E-409C-BE32-E72D297353CC}">
                <c16:uniqueId val="{000002B7-8D84-47C4-9CB9-9A026B3F189C}"/>
              </c:ext>
            </c:extLst>
          </c:dPt>
          <c:dPt>
            <c:idx val="20"/>
            <c:bubble3D val="0"/>
            <c:extLst>
              <c:ext xmlns:c16="http://schemas.microsoft.com/office/drawing/2014/chart" uri="{C3380CC4-5D6E-409C-BE32-E72D297353CC}">
                <c16:uniqueId val="{000002B8-8D84-47C4-9CB9-9A026B3F189C}"/>
              </c:ext>
            </c:extLst>
          </c:dPt>
          <c:dPt>
            <c:idx val="21"/>
            <c:bubble3D val="0"/>
            <c:extLst>
              <c:ext xmlns:c16="http://schemas.microsoft.com/office/drawing/2014/chart" uri="{C3380CC4-5D6E-409C-BE32-E72D297353CC}">
                <c16:uniqueId val="{000002B9-8D84-47C4-9CB9-9A026B3F189C}"/>
              </c:ext>
            </c:extLst>
          </c:dPt>
          <c:dPt>
            <c:idx val="22"/>
            <c:bubble3D val="0"/>
            <c:extLst>
              <c:ext xmlns:c16="http://schemas.microsoft.com/office/drawing/2014/chart" uri="{C3380CC4-5D6E-409C-BE32-E72D297353CC}">
                <c16:uniqueId val="{000002BA-8D84-47C4-9CB9-9A026B3F189C}"/>
              </c:ext>
            </c:extLst>
          </c:dPt>
          <c:dPt>
            <c:idx val="23"/>
            <c:bubble3D val="0"/>
            <c:extLst>
              <c:ext xmlns:c16="http://schemas.microsoft.com/office/drawing/2014/chart" uri="{C3380CC4-5D6E-409C-BE32-E72D297353CC}">
                <c16:uniqueId val="{000002BB-8D84-47C4-9CB9-9A026B3F189C}"/>
              </c:ext>
            </c:extLst>
          </c:dPt>
          <c:dPt>
            <c:idx val="24"/>
            <c:bubble3D val="0"/>
            <c:extLst>
              <c:ext xmlns:c16="http://schemas.microsoft.com/office/drawing/2014/chart" uri="{C3380CC4-5D6E-409C-BE32-E72D297353CC}">
                <c16:uniqueId val="{000002BC-8D84-47C4-9CB9-9A026B3F189C}"/>
              </c:ext>
            </c:extLst>
          </c:dPt>
          <c:dPt>
            <c:idx val="25"/>
            <c:bubble3D val="0"/>
            <c:extLst>
              <c:ext xmlns:c16="http://schemas.microsoft.com/office/drawing/2014/chart" uri="{C3380CC4-5D6E-409C-BE32-E72D297353CC}">
                <c16:uniqueId val="{000002BD-8D84-47C4-9CB9-9A026B3F189C}"/>
              </c:ext>
            </c:extLst>
          </c:dPt>
          <c:dPt>
            <c:idx val="26"/>
            <c:bubble3D val="0"/>
            <c:extLst>
              <c:ext xmlns:c16="http://schemas.microsoft.com/office/drawing/2014/chart" uri="{C3380CC4-5D6E-409C-BE32-E72D297353CC}">
                <c16:uniqueId val="{000002BE-8D84-47C4-9CB9-9A026B3F189C}"/>
              </c:ext>
            </c:extLst>
          </c:dPt>
          <c:dPt>
            <c:idx val="27"/>
            <c:bubble3D val="0"/>
            <c:extLst>
              <c:ext xmlns:c16="http://schemas.microsoft.com/office/drawing/2014/chart" uri="{C3380CC4-5D6E-409C-BE32-E72D297353CC}">
                <c16:uniqueId val="{000002BF-8D84-47C4-9CB9-9A026B3F189C}"/>
              </c:ext>
            </c:extLst>
          </c:dPt>
          <c:dPt>
            <c:idx val="28"/>
            <c:bubble3D val="0"/>
            <c:extLst>
              <c:ext xmlns:c16="http://schemas.microsoft.com/office/drawing/2014/chart" uri="{C3380CC4-5D6E-409C-BE32-E72D297353CC}">
                <c16:uniqueId val="{000002C0-8D84-47C4-9CB9-9A026B3F189C}"/>
              </c:ext>
            </c:extLst>
          </c:dPt>
          <c:dPt>
            <c:idx val="29"/>
            <c:bubble3D val="0"/>
            <c:extLst>
              <c:ext xmlns:c16="http://schemas.microsoft.com/office/drawing/2014/chart" uri="{C3380CC4-5D6E-409C-BE32-E72D297353CC}">
                <c16:uniqueId val="{000002C1-8D84-47C4-9CB9-9A026B3F189C}"/>
              </c:ext>
            </c:extLst>
          </c:dPt>
          <c:dPt>
            <c:idx val="30"/>
            <c:bubble3D val="0"/>
            <c:extLst>
              <c:ext xmlns:c16="http://schemas.microsoft.com/office/drawing/2014/chart" uri="{C3380CC4-5D6E-409C-BE32-E72D297353CC}">
                <c16:uniqueId val="{000002C2-8D84-47C4-9CB9-9A026B3F189C}"/>
              </c:ext>
            </c:extLst>
          </c:dPt>
          <c:dPt>
            <c:idx val="31"/>
            <c:bubble3D val="0"/>
            <c:extLst>
              <c:ext xmlns:c16="http://schemas.microsoft.com/office/drawing/2014/chart" uri="{C3380CC4-5D6E-409C-BE32-E72D297353CC}">
                <c16:uniqueId val="{000002C3-8D84-47C4-9CB9-9A026B3F189C}"/>
              </c:ext>
            </c:extLst>
          </c:dPt>
          <c:dPt>
            <c:idx val="32"/>
            <c:bubble3D val="0"/>
            <c:extLst>
              <c:ext xmlns:c16="http://schemas.microsoft.com/office/drawing/2014/chart" uri="{C3380CC4-5D6E-409C-BE32-E72D297353CC}">
                <c16:uniqueId val="{000002C4-8D84-47C4-9CB9-9A026B3F189C}"/>
              </c:ext>
            </c:extLst>
          </c:dPt>
          <c:dPt>
            <c:idx val="33"/>
            <c:bubble3D val="0"/>
            <c:extLst>
              <c:ext xmlns:c16="http://schemas.microsoft.com/office/drawing/2014/chart" uri="{C3380CC4-5D6E-409C-BE32-E72D297353CC}">
                <c16:uniqueId val="{000002C5-8D84-47C4-9CB9-9A026B3F189C}"/>
              </c:ext>
            </c:extLst>
          </c:dPt>
          <c:dPt>
            <c:idx val="34"/>
            <c:bubble3D val="0"/>
            <c:extLst>
              <c:ext xmlns:c16="http://schemas.microsoft.com/office/drawing/2014/chart" uri="{C3380CC4-5D6E-409C-BE32-E72D297353CC}">
                <c16:uniqueId val="{000002C6-8D84-47C4-9CB9-9A026B3F189C}"/>
              </c:ext>
            </c:extLst>
          </c:dPt>
          <c:dPt>
            <c:idx val="35"/>
            <c:bubble3D val="0"/>
            <c:extLst>
              <c:ext xmlns:c16="http://schemas.microsoft.com/office/drawing/2014/chart" uri="{C3380CC4-5D6E-409C-BE32-E72D297353CC}">
                <c16:uniqueId val="{000002C7-8D84-47C4-9CB9-9A026B3F189C}"/>
              </c:ext>
            </c:extLst>
          </c:dPt>
          <c:dPt>
            <c:idx val="36"/>
            <c:bubble3D val="0"/>
            <c:extLst>
              <c:ext xmlns:c16="http://schemas.microsoft.com/office/drawing/2014/chart" uri="{C3380CC4-5D6E-409C-BE32-E72D297353CC}">
                <c16:uniqueId val="{000002C8-8D84-47C4-9CB9-9A026B3F189C}"/>
              </c:ext>
            </c:extLst>
          </c:dPt>
          <c:dPt>
            <c:idx val="37"/>
            <c:bubble3D val="0"/>
            <c:extLst>
              <c:ext xmlns:c16="http://schemas.microsoft.com/office/drawing/2014/chart" uri="{C3380CC4-5D6E-409C-BE32-E72D297353CC}">
                <c16:uniqueId val="{000002C9-8D84-47C4-9CB9-9A026B3F189C}"/>
              </c:ext>
            </c:extLst>
          </c:dPt>
          <c:dPt>
            <c:idx val="38"/>
            <c:bubble3D val="0"/>
            <c:extLst>
              <c:ext xmlns:c16="http://schemas.microsoft.com/office/drawing/2014/chart" uri="{C3380CC4-5D6E-409C-BE32-E72D297353CC}">
                <c16:uniqueId val="{000002CA-8D84-47C4-9CB9-9A026B3F189C}"/>
              </c:ext>
            </c:extLst>
          </c:dPt>
          <c:dPt>
            <c:idx val="39"/>
            <c:bubble3D val="0"/>
            <c:extLst>
              <c:ext xmlns:c16="http://schemas.microsoft.com/office/drawing/2014/chart" uri="{C3380CC4-5D6E-409C-BE32-E72D297353CC}">
                <c16:uniqueId val="{000002CB-8D84-47C4-9CB9-9A026B3F189C}"/>
              </c:ext>
            </c:extLst>
          </c:dPt>
          <c:dPt>
            <c:idx val="40"/>
            <c:bubble3D val="0"/>
            <c:extLst>
              <c:ext xmlns:c16="http://schemas.microsoft.com/office/drawing/2014/chart" uri="{C3380CC4-5D6E-409C-BE32-E72D297353CC}">
                <c16:uniqueId val="{000002CC-8D84-47C4-9CB9-9A026B3F189C}"/>
              </c:ext>
            </c:extLst>
          </c:dPt>
          <c:dPt>
            <c:idx val="41"/>
            <c:bubble3D val="0"/>
            <c:extLst>
              <c:ext xmlns:c16="http://schemas.microsoft.com/office/drawing/2014/chart" uri="{C3380CC4-5D6E-409C-BE32-E72D297353CC}">
                <c16:uniqueId val="{000002CD-8D84-47C4-9CB9-9A026B3F189C}"/>
              </c:ext>
            </c:extLst>
          </c:dPt>
          <c:dPt>
            <c:idx val="42"/>
            <c:bubble3D val="0"/>
            <c:extLst>
              <c:ext xmlns:c16="http://schemas.microsoft.com/office/drawing/2014/chart" uri="{C3380CC4-5D6E-409C-BE32-E72D297353CC}">
                <c16:uniqueId val="{000002CE-8D84-47C4-9CB9-9A026B3F189C}"/>
              </c:ext>
            </c:extLst>
          </c:dPt>
          <c:dPt>
            <c:idx val="43"/>
            <c:bubble3D val="0"/>
            <c:extLst>
              <c:ext xmlns:c16="http://schemas.microsoft.com/office/drawing/2014/chart" uri="{C3380CC4-5D6E-409C-BE32-E72D297353CC}">
                <c16:uniqueId val="{000002CF-8D84-47C4-9CB9-9A026B3F189C}"/>
              </c:ext>
            </c:extLst>
          </c:dPt>
          <c:dPt>
            <c:idx val="44"/>
            <c:bubble3D val="0"/>
            <c:extLst>
              <c:ext xmlns:c16="http://schemas.microsoft.com/office/drawing/2014/chart" uri="{C3380CC4-5D6E-409C-BE32-E72D297353CC}">
                <c16:uniqueId val="{000002D0-8D84-47C4-9CB9-9A026B3F189C}"/>
              </c:ext>
            </c:extLst>
          </c:dPt>
          <c:dPt>
            <c:idx val="45"/>
            <c:bubble3D val="0"/>
            <c:extLst>
              <c:ext xmlns:c16="http://schemas.microsoft.com/office/drawing/2014/chart" uri="{C3380CC4-5D6E-409C-BE32-E72D297353CC}">
                <c16:uniqueId val="{000002D1-8D84-47C4-9CB9-9A026B3F189C}"/>
              </c:ext>
            </c:extLst>
          </c:dPt>
          <c:dPt>
            <c:idx val="46"/>
            <c:bubble3D val="0"/>
            <c:extLst>
              <c:ext xmlns:c16="http://schemas.microsoft.com/office/drawing/2014/chart" uri="{C3380CC4-5D6E-409C-BE32-E72D297353CC}">
                <c16:uniqueId val="{000002D2-8D84-47C4-9CB9-9A026B3F189C}"/>
              </c:ext>
            </c:extLst>
          </c:dPt>
          <c:dPt>
            <c:idx val="47"/>
            <c:bubble3D val="0"/>
            <c:extLst>
              <c:ext xmlns:c16="http://schemas.microsoft.com/office/drawing/2014/chart" uri="{C3380CC4-5D6E-409C-BE32-E72D297353CC}">
                <c16:uniqueId val="{000002D3-8D84-47C4-9CB9-9A026B3F189C}"/>
              </c:ext>
            </c:extLst>
          </c:dPt>
          <c:dPt>
            <c:idx val="48"/>
            <c:bubble3D val="0"/>
            <c:extLst>
              <c:ext xmlns:c16="http://schemas.microsoft.com/office/drawing/2014/chart" uri="{C3380CC4-5D6E-409C-BE32-E72D297353CC}">
                <c16:uniqueId val="{000002D4-8D84-47C4-9CB9-9A026B3F189C}"/>
              </c:ext>
            </c:extLst>
          </c:dPt>
          <c:dPt>
            <c:idx val="49"/>
            <c:bubble3D val="0"/>
            <c:extLst>
              <c:ext xmlns:c16="http://schemas.microsoft.com/office/drawing/2014/chart" uri="{C3380CC4-5D6E-409C-BE32-E72D297353CC}">
                <c16:uniqueId val="{000002D5-8D84-47C4-9CB9-9A026B3F189C}"/>
              </c:ext>
            </c:extLst>
          </c:dPt>
          <c:dPt>
            <c:idx val="50"/>
            <c:bubble3D val="0"/>
            <c:extLst>
              <c:ext xmlns:c16="http://schemas.microsoft.com/office/drawing/2014/chart" uri="{C3380CC4-5D6E-409C-BE32-E72D297353CC}">
                <c16:uniqueId val="{000002D6-8D84-47C4-9CB9-9A026B3F189C}"/>
              </c:ext>
            </c:extLst>
          </c:dPt>
          <c:cat>
            <c:numRef>
              <c:f>bilan_gestion!$BD$2:$BE$2</c:f>
              <c:numCache>
                <c:formatCode>General</c:formatCode>
                <c:ptCount val="2"/>
              </c:numCache>
            </c:numRef>
          </c:cat>
          <c:val>
            <c:numRef>
              <c:f>bilan_gestion!$B$18:$BD$18</c:f>
              <c:numCache>
                <c:formatCode>0</c:formatCode>
                <c:ptCount val="55"/>
                <c:pt idx="0" formatCode="#,##0">
                  <c:v>3142.3567213765732</c:v>
                </c:pt>
                <c:pt idx="1">
                  <c:v>3027</c:v>
                </c:pt>
                <c:pt idx="2" formatCode="0.0">
                  <c:v>5.9</c:v>
                </c:pt>
                <c:pt idx="3" formatCode="0.0">
                  <c:v>2.6109E-2</c:v>
                </c:pt>
                <c:pt idx="4" formatCode="0.0">
                  <c:v>5.7678360688286583</c:v>
                </c:pt>
                <c:pt idx="5" formatCode="0.000000">
                  <c:v>2.5558938568000001E-2</c:v>
                </c:pt>
                <c:pt idx="6" formatCode="0.0">
                  <c:v>0.13216393117134223</c:v>
                </c:pt>
                <c:pt idx="7" formatCode="0.000000">
                  <c:v>5.5006143199999992E-4</c:v>
                </c:pt>
                <c:pt idx="31" formatCode="General">
                  <c:v>115.3567213765732</c:v>
                </c:pt>
                <c:pt idx="33" formatCode="#,##0">
                  <c:v>115.35672137657316</c:v>
                </c:pt>
                <c:pt idx="36" formatCode="0.0">
                  <c:v>5</c:v>
                </c:pt>
                <c:pt idx="38" formatCode="0.0">
                  <c:v>96.328974346170384</c:v>
                </c:pt>
                <c:pt idx="43" formatCode="General">
                  <c:v>32.9</c:v>
                </c:pt>
                <c:pt idx="44" formatCode="General">
                  <c:v>7.4</c:v>
                </c:pt>
                <c:pt idx="45" formatCode="General">
                  <c:v>1.9054628572278355E-3</c:v>
                </c:pt>
                <c:pt idx="46" formatCode="General">
                  <c:v>3.671025653829614E-2</c:v>
                </c:pt>
                <c:pt idx="48" formatCode="General">
                  <c:v>2010</c:v>
                </c:pt>
                <c:pt idx="49" formatCode="General">
                  <c:v>0</c:v>
                </c:pt>
                <c:pt idx="50" formatCode="d\-mmm">
                  <c:v>40298</c:v>
                </c:pt>
                <c:pt idx="51" formatCode="General">
                  <c:v>0</c:v>
                </c:pt>
                <c:pt idx="52" formatCode="General">
                  <c:v>3600</c:v>
                </c:pt>
                <c:pt idx="53" formatCode="General">
                  <c:v>1935</c:v>
                </c:pt>
              </c:numCache>
            </c:numRef>
          </c:val>
          <c:extLst>
            <c:ext xmlns:c16="http://schemas.microsoft.com/office/drawing/2014/chart" uri="{C3380CC4-5D6E-409C-BE32-E72D297353CC}">
              <c16:uniqueId val="{000002D7-8D84-47C4-9CB9-9A026B3F189C}"/>
            </c:ext>
          </c:extLst>
        </c:ser>
        <c:ser>
          <c:idx val="15"/>
          <c:order val="14"/>
          <c:tx>
            <c:strRef>
              <c:f>bilan_gestion!$A$19</c:f>
              <c:strCache>
                <c:ptCount val="1"/>
                <c:pt idx="0">
                  <c:v>2010_2011</c:v>
                </c:pt>
              </c:strCache>
            </c:strRef>
          </c:tx>
          <c:dPt>
            <c:idx val="0"/>
            <c:bubble3D val="0"/>
            <c:extLst>
              <c:ext xmlns:c16="http://schemas.microsoft.com/office/drawing/2014/chart" uri="{C3380CC4-5D6E-409C-BE32-E72D297353CC}">
                <c16:uniqueId val="{000002D8-8D84-47C4-9CB9-9A026B3F189C}"/>
              </c:ext>
            </c:extLst>
          </c:dPt>
          <c:dPt>
            <c:idx val="1"/>
            <c:bubble3D val="0"/>
            <c:extLst>
              <c:ext xmlns:c16="http://schemas.microsoft.com/office/drawing/2014/chart" uri="{C3380CC4-5D6E-409C-BE32-E72D297353CC}">
                <c16:uniqueId val="{000002D9-8D84-47C4-9CB9-9A026B3F189C}"/>
              </c:ext>
            </c:extLst>
          </c:dPt>
          <c:dPt>
            <c:idx val="2"/>
            <c:bubble3D val="0"/>
            <c:extLst>
              <c:ext xmlns:c16="http://schemas.microsoft.com/office/drawing/2014/chart" uri="{C3380CC4-5D6E-409C-BE32-E72D297353CC}">
                <c16:uniqueId val="{000002DA-8D84-47C4-9CB9-9A026B3F189C}"/>
              </c:ext>
            </c:extLst>
          </c:dPt>
          <c:dPt>
            <c:idx val="3"/>
            <c:bubble3D val="0"/>
            <c:extLst>
              <c:ext xmlns:c16="http://schemas.microsoft.com/office/drawing/2014/chart" uri="{C3380CC4-5D6E-409C-BE32-E72D297353CC}">
                <c16:uniqueId val="{000002DB-8D84-47C4-9CB9-9A026B3F189C}"/>
              </c:ext>
            </c:extLst>
          </c:dPt>
          <c:dPt>
            <c:idx val="4"/>
            <c:bubble3D val="0"/>
            <c:extLst>
              <c:ext xmlns:c16="http://schemas.microsoft.com/office/drawing/2014/chart" uri="{C3380CC4-5D6E-409C-BE32-E72D297353CC}">
                <c16:uniqueId val="{000002DC-8D84-47C4-9CB9-9A026B3F189C}"/>
              </c:ext>
            </c:extLst>
          </c:dPt>
          <c:dPt>
            <c:idx val="5"/>
            <c:bubble3D val="0"/>
            <c:extLst>
              <c:ext xmlns:c16="http://schemas.microsoft.com/office/drawing/2014/chart" uri="{C3380CC4-5D6E-409C-BE32-E72D297353CC}">
                <c16:uniqueId val="{000002DD-8D84-47C4-9CB9-9A026B3F189C}"/>
              </c:ext>
            </c:extLst>
          </c:dPt>
          <c:dPt>
            <c:idx val="6"/>
            <c:bubble3D val="0"/>
            <c:extLst>
              <c:ext xmlns:c16="http://schemas.microsoft.com/office/drawing/2014/chart" uri="{C3380CC4-5D6E-409C-BE32-E72D297353CC}">
                <c16:uniqueId val="{000002DE-8D84-47C4-9CB9-9A026B3F189C}"/>
              </c:ext>
            </c:extLst>
          </c:dPt>
          <c:dPt>
            <c:idx val="7"/>
            <c:bubble3D val="0"/>
            <c:extLst>
              <c:ext xmlns:c16="http://schemas.microsoft.com/office/drawing/2014/chart" uri="{C3380CC4-5D6E-409C-BE32-E72D297353CC}">
                <c16:uniqueId val="{000002DF-8D84-47C4-9CB9-9A026B3F189C}"/>
              </c:ext>
            </c:extLst>
          </c:dPt>
          <c:dPt>
            <c:idx val="8"/>
            <c:bubble3D val="0"/>
            <c:extLst>
              <c:ext xmlns:c16="http://schemas.microsoft.com/office/drawing/2014/chart" uri="{C3380CC4-5D6E-409C-BE32-E72D297353CC}">
                <c16:uniqueId val="{000002E0-8D84-47C4-9CB9-9A026B3F189C}"/>
              </c:ext>
            </c:extLst>
          </c:dPt>
          <c:dPt>
            <c:idx val="9"/>
            <c:bubble3D val="0"/>
            <c:extLst>
              <c:ext xmlns:c16="http://schemas.microsoft.com/office/drawing/2014/chart" uri="{C3380CC4-5D6E-409C-BE32-E72D297353CC}">
                <c16:uniqueId val="{000002E1-8D84-47C4-9CB9-9A026B3F189C}"/>
              </c:ext>
            </c:extLst>
          </c:dPt>
          <c:dPt>
            <c:idx val="10"/>
            <c:bubble3D val="0"/>
            <c:extLst>
              <c:ext xmlns:c16="http://schemas.microsoft.com/office/drawing/2014/chart" uri="{C3380CC4-5D6E-409C-BE32-E72D297353CC}">
                <c16:uniqueId val="{000002E2-8D84-47C4-9CB9-9A026B3F189C}"/>
              </c:ext>
            </c:extLst>
          </c:dPt>
          <c:dPt>
            <c:idx val="11"/>
            <c:bubble3D val="0"/>
            <c:extLst>
              <c:ext xmlns:c16="http://schemas.microsoft.com/office/drawing/2014/chart" uri="{C3380CC4-5D6E-409C-BE32-E72D297353CC}">
                <c16:uniqueId val="{000002E3-8D84-47C4-9CB9-9A026B3F189C}"/>
              </c:ext>
            </c:extLst>
          </c:dPt>
          <c:dPt>
            <c:idx val="12"/>
            <c:bubble3D val="0"/>
            <c:extLst>
              <c:ext xmlns:c16="http://schemas.microsoft.com/office/drawing/2014/chart" uri="{C3380CC4-5D6E-409C-BE32-E72D297353CC}">
                <c16:uniqueId val="{000002E4-8D84-47C4-9CB9-9A026B3F189C}"/>
              </c:ext>
            </c:extLst>
          </c:dPt>
          <c:dPt>
            <c:idx val="13"/>
            <c:bubble3D val="0"/>
            <c:extLst>
              <c:ext xmlns:c16="http://schemas.microsoft.com/office/drawing/2014/chart" uri="{C3380CC4-5D6E-409C-BE32-E72D297353CC}">
                <c16:uniqueId val="{000002E5-8D84-47C4-9CB9-9A026B3F189C}"/>
              </c:ext>
            </c:extLst>
          </c:dPt>
          <c:dPt>
            <c:idx val="14"/>
            <c:bubble3D val="0"/>
            <c:extLst>
              <c:ext xmlns:c16="http://schemas.microsoft.com/office/drawing/2014/chart" uri="{C3380CC4-5D6E-409C-BE32-E72D297353CC}">
                <c16:uniqueId val="{000002E6-8D84-47C4-9CB9-9A026B3F189C}"/>
              </c:ext>
            </c:extLst>
          </c:dPt>
          <c:dPt>
            <c:idx val="15"/>
            <c:bubble3D val="0"/>
            <c:extLst>
              <c:ext xmlns:c16="http://schemas.microsoft.com/office/drawing/2014/chart" uri="{C3380CC4-5D6E-409C-BE32-E72D297353CC}">
                <c16:uniqueId val="{000002E7-8D84-47C4-9CB9-9A026B3F189C}"/>
              </c:ext>
            </c:extLst>
          </c:dPt>
          <c:dPt>
            <c:idx val="16"/>
            <c:bubble3D val="0"/>
            <c:extLst>
              <c:ext xmlns:c16="http://schemas.microsoft.com/office/drawing/2014/chart" uri="{C3380CC4-5D6E-409C-BE32-E72D297353CC}">
                <c16:uniqueId val="{000002E8-8D84-47C4-9CB9-9A026B3F189C}"/>
              </c:ext>
            </c:extLst>
          </c:dPt>
          <c:dPt>
            <c:idx val="17"/>
            <c:bubble3D val="0"/>
            <c:extLst>
              <c:ext xmlns:c16="http://schemas.microsoft.com/office/drawing/2014/chart" uri="{C3380CC4-5D6E-409C-BE32-E72D297353CC}">
                <c16:uniqueId val="{000002E9-8D84-47C4-9CB9-9A026B3F189C}"/>
              </c:ext>
            </c:extLst>
          </c:dPt>
          <c:dPt>
            <c:idx val="18"/>
            <c:bubble3D val="0"/>
            <c:extLst>
              <c:ext xmlns:c16="http://schemas.microsoft.com/office/drawing/2014/chart" uri="{C3380CC4-5D6E-409C-BE32-E72D297353CC}">
                <c16:uniqueId val="{000002EA-8D84-47C4-9CB9-9A026B3F189C}"/>
              </c:ext>
            </c:extLst>
          </c:dPt>
          <c:dPt>
            <c:idx val="19"/>
            <c:bubble3D val="0"/>
            <c:extLst>
              <c:ext xmlns:c16="http://schemas.microsoft.com/office/drawing/2014/chart" uri="{C3380CC4-5D6E-409C-BE32-E72D297353CC}">
                <c16:uniqueId val="{000002EB-8D84-47C4-9CB9-9A026B3F189C}"/>
              </c:ext>
            </c:extLst>
          </c:dPt>
          <c:dPt>
            <c:idx val="20"/>
            <c:bubble3D val="0"/>
            <c:extLst>
              <c:ext xmlns:c16="http://schemas.microsoft.com/office/drawing/2014/chart" uri="{C3380CC4-5D6E-409C-BE32-E72D297353CC}">
                <c16:uniqueId val="{000002EC-8D84-47C4-9CB9-9A026B3F189C}"/>
              </c:ext>
            </c:extLst>
          </c:dPt>
          <c:dPt>
            <c:idx val="21"/>
            <c:bubble3D val="0"/>
            <c:extLst>
              <c:ext xmlns:c16="http://schemas.microsoft.com/office/drawing/2014/chart" uri="{C3380CC4-5D6E-409C-BE32-E72D297353CC}">
                <c16:uniqueId val="{000002ED-8D84-47C4-9CB9-9A026B3F189C}"/>
              </c:ext>
            </c:extLst>
          </c:dPt>
          <c:dPt>
            <c:idx val="22"/>
            <c:bubble3D val="0"/>
            <c:extLst>
              <c:ext xmlns:c16="http://schemas.microsoft.com/office/drawing/2014/chart" uri="{C3380CC4-5D6E-409C-BE32-E72D297353CC}">
                <c16:uniqueId val="{000002EE-8D84-47C4-9CB9-9A026B3F189C}"/>
              </c:ext>
            </c:extLst>
          </c:dPt>
          <c:dPt>
            <c:idx val="23"/>
            <c:bubble3D val="0"/>
            <c:extLst>
              <c:ext xmlns:c16="http://schemas.microsoft.com/office/drawing/2014/chart" uri="{C3380CC4-5D6E-409C-BE32-E72D297353CC}">
                <c16:uniqueId val="{000002EF-8D84-47C4-9CB9-9A026B3F189C}"/>
              </c:ext>
            </c:extLst>
          </c:dPt>
          <c:dPt>
            <c:idx val="24"/>
            <c:bubble3D val="0"/>
            <c:extLst>
              <c:ext xmlns:c16="http://schemas.microsoft.com/office/drawing/2014/chart" uri="{C3380CC4-5D6E-409C-BE32-E72D297353CC}">
                <c16:uniqueId val="{000002F0-8D84-47C4-9CB9-9A026B3F189C}"/>
              </c:ext>
            </c:extLst>
          </c:dPt>
          <c:dPt>
            <c:idx val="25"/>
            <c:bubble3D val="0"/>
            <c:extLst>
              <c:ext xmlns:c16="http://schemas.microsoft.com/office/drawing/2014/chart" uri="{C3380CC4-5D6E-409C-BE32-E72D297353CC}">
                <c16:uniqueId val="{000002F1-8D84-47C4-9CB9-9A026B3F189C}"/>
              </c:ext>
            </c:extLst>
          </c:dPt>
          <c:dPt>
            <c:idx val="26"/>
            <c:bubble3D val="0"/>
            <c:extLst>
              <c:ext xmlns:c16="http://schemas.microsoft.com/office/drawing/2014/chart" uri="{C3380CC4-5D6E-409C-BE32-E72D297353CC}">
                <c16:uniqueId val="{000002F2-8D84-47C4-9CB9-9A026B3F189C}"/>
              </c:ext>
            </c:extLst>
          </c:dPt>
          <c:dPt>
            <c:idx val="27"/>
            <c:bubble3D val="0"/>
            <c:extLst>
              <c:ext xmlns:c16="http://schemas.microsoft.com/office/drawing/2014/chart" uri="{C3380CC4-5D6E-409C-BE32-E72D297353CC}">
                <c16:uniqueId val="{000002F3-8D84-47C4-9CB9-9A026B3F189C}"/>
              </c:ext>
            </c:extLst>
          </c:dPt>
          <c:dPt>
            <c:idx val="28"/>
            <c:bubble3D val="0"/>
            <c:extLst>
              <c:ext xmlns:c16="http://schemas.microsoft.com/office/drawing/2014/chart" uri="{C3380CC4-5D6E-409C-BE32-E72D297353CC}">
                <c16:uniqueId val="{000002F4-8D84-47C4-9CB9-9A026B3F189C}"/>
              </c:ext>
            </c:extLst>
          </c:dPt>
          <c:dPt>
            <c:idx val="29"/>
            <c:bubble3D val="0"/>
            <c:extLst>
              <c:ext xmlns:c16="http://schemas.microsoft.com/office/drawing/2014/chart" uri="{C3380CC4-5D6E-409C-BE32-E72D297353CC}">
                <c16:uniqueId val="{000002F5-8D84-47C4-9CB9-9A026B3F189C}"/>
              </c:ext>
            </c:extLst>
          </c:dPt>
          <c:dPt>
            <c:idx val="30"/>
            <c:bubble3D val="0"/>
            <c:extLst>
              <c:ext xmlns:c16="http://schemas.microsoft.com/office/drawing/2014/chart" uri="{C3380CC4-5D6E-409C-BE32-E72D297353CC}">
                <c16:uniqueId val="{000002F6-8D84-47C4-9CB9-9A026B3F189C}"/>
              </c:ext>
            </c:extLst>
          </c:dPt>
          <c:dPt>
            <c:idx val="31"/>
            <c:bubble3D val="0"/>
            <c:extLst>
              <c:ext xmlns:c16="http://schemas.microsoft.com/office/drawing/2014/chart" uri="{C3380CC4-5D6E-409C-BE32-E72D297353CC}">
                <c16:uniqueId val="{000002F7-8D84-47C4-9CB9-9A026B3F189C}"/>
              </c:ext>
            </c:extLst>
          </c:dPt>
          <c:dPt>
            <c:idx val="32"/>
            <c:bubble3D val="0"/>
            <c:extLst>
              <c:ext xmlns:c16="http://schemas.microsoft.com/office/drawing/2014/chart" uri="{C3380CC4-5D6E-409C-BE32-E72D297353CC}">
                <c16:uniqueId val="{000002F8-8D84-47C4-9CB9-9A026B3F189C}"/>
              </c:ext>
            </c:extLst>
          </c:dPt>
          <c:dPt>
            <c:idx val="33"/>
            <c:bubble3D val="0"/>
            <c:extLst>
              <c:ext xmlns:c16="http://schemas.microsoft.com/office/drawing/2014/chart" uri="{C3380CC4-5D6E-409C-BE32-E72D297353CC}">
                <c16:uniqueId val="{000002F9-8D84-47C4-9CB9-9A026B3F189C}"/>
              </c:ext>
            </c:extLst>
          </c:dPt>
          <c:dPt>
            <c:idx val="34"/>
            <c:bubble3D val="0"/>
            <c:extLst>
              <c:ext xmlns:c16="http://schemas.microsoft.com/office/drawing/2014/chart" uri="{C3380CC4-5D6E-409C-BE32-E72D297353CC}">
                <c16:uniqueId val="{000002FA-8D84-47C4-9CB9-9A026B3F189C}"/>
              </c:ext>
            </c:extLst>
          </c:dPt>
          <c:dPt>
            <c:idx val="35"/>
            <c:bubble3D val="0"/>
            <c:extLst>
              <c:ext xmlns:c16="http://schemas.microsoft.com/office/drawing/2014/chart" uri="{C3380CC4-5D6E-409C-BE32-E72D297353CC}">
                <c16:uniqueId val="{000002FB-8D84-47C4-9CB9-9A026B3F189C}"/>
              </c:ext>
            </c:extLst>
          </c:dPt>
          <c:dPt>
            <c:idx val="36"/>
            <c:bubble3D val="0"/>
            <c:extLst>
              <c:ext xmlns:c16="http://schemas.microsoft.com/office/drawing/2014/chart" uri="{C3380CC4-5D6E-409C-BE32-E72D297353CC}">
                <c16:uniqueId val="{000002FC-8D84-47C4-9CB9-9A026B3F189C}"/>
              </c:ext>
            </c:extLst>
          </c:dPt>
          <c:dPt>
            <c:idx val="37"/>
            <c:bubble3D val="0"/>
            <c:extLst>
              <c:ext xmlns:c16="http://schemas.microsoft.com/office/drawing/2014/chart" uri="{C3380CC4-5D6E-409C-BE32-E72D297353CC}">
                <c16:uniqueId val="{000002FD-8D84-47C4-9CB9-9A026B3F189C}"/>
              </c:ext>
            </c:extLst>
          </c:dPt>
          <c:dPt>
            <c:idx val="38"/>
            <c:bubble3D val="0"/>
            <c:extLst>
              <c:ext xmlns:c16="http://schemas.microsoft.com/office/drawing/2014/chart" uri="{C3380CC4-5D6E-409C-BE32-E72D297353CC}">
                <c16:uniqueId val="{000002FE-8D84-47C4-9CB9-9A026B3F189C}"/>
              </c:ext>
            </c:extLst>
          </c:dPt>
          <c:dPt>
            <c:idx val="39"/>
            <c:bubble3D val="0"/>
            <c:extLst>
              <c:ext xmlns:c16="http://schemas.microsoft.com/office/drawing/2014/chart" uri="{C3380CC4-5D6E-409C-BE32-E72D297353CC}">
                <c16:uniqueId val="{000002FF-8D84-47C4-9CB9-9A026B3F189C}"/>
              </c:ext>
            </c:extLst>
          </c:dPt>
          <c:dPt>
            <c:idx val="40"/>
            <c:bubble3D val="0"/>
            <c:extLst>
              <c:ext xmlns:c16="http://schemas.microsoft.com/office/drawing/2014/chart" uri="{C3380CC4-5D6E-409C-BE32-E72D297353CC}">
                <c16:uniqueId val="{00000300-8D84-47C4-9CB9-9A026B3F189C}"/>
              </c:ext>
            </c:extLst>
          </c:dPt>
          <c:dPt>
            <c:idx val="41"/>
            <c:bubble3D val="0"/>
            <c:extLst>
              <c:ext xmlns:c16="http://schemas.microsoft.com/office/drawing/2014/chart" uri="{C3380CC4-5D6E-409C-BE32-E72D297353CC}">
                <c16:uniqueId val="{00000301-8D84-47C4-9CB9-9A026B3F189C}"/>
              </c:ext>
            </c:extLst>
          </c:dPt>
          <c:dPt>
            <c:idx val="42"/>
            <c:bubble3D val="0"/>
            <c:extLst>
              <c:ext xmlns:c16="http://schemas.microsoft.com/office/drawing/2014/chart" uri="{C3380CC4-5D6E-409C-BE32-E72D297353CC}">
                <c16:uniqueId val="{00000302-8D84-47C4-9CB9-9A026B3F189C}"/>
              </c:ext>
            </c:extLst>
          </c:dPt>
          <c:dPt>
            <c:idx val="43"/>
            <c:bubble3D val="0"/>
            <c:extLst>
              <c:ext xmlns:c16="http://schemas.microsoft.com/office/drawing/2014/chart" uri="{C3380CC4-5D6E-409C-BE32-E72D297353CC}">
                <c16:uniqueId val="{00000303-8D84-47C4-9CB9-9A026B3F189C}"/>
              </c:ext>
            </c:extLst>
          </c:dPt>
          <c:dPt>
            <c:idx val="44"/>
            <c:bubble3D val="0"/>
            <c:extLst>
              <c:ext xmlns:c16="http://schemas.microsoft.com/office/drawing/2014/chart" uri="{C3380CC4-5D6E-409C-BE32-E72D297353CC}">
                <c16:uniqueId val="{00000304-8D84-47C4-9CB9-9A026B3F189C}"/>
              </c:ext>
            </c:extLst>
          </c:dPt>
          <c:dPt>
            <c:idx val="45"/>
            <c:bubble3D val="0"/>
            <c:extLst>
              <c:ext xmlns:c16="http://schemas.microsoft.com/office/drawing/2014/chart" uri="{C3380CC4-5D6E-409C-BE32-E72D297353CC}">
                <c16:uniqueId val="{00000305-8D84-47C4-9CB9-9A026B3F189C}"/>
              </c:ext>
            </c:extLst>
          </c:dPt>
          <c:dPt>
            <c:idx val="46"/>
            <c:bubble3D val="0"/>
            <c:extLst>
              <c:ext xmlns:c16="http://schemas.microsoft.com/office/drawing/2014/chart" uri="{C3380CC4-5D6E-409C-BE32-E72D297353CC}">
                <c16:uniqueId val="{00000306-8D84-47C4-9CB9-9A026B3F189C}"/>
              </c:ext>
            </c:extLst>
          </c:dPt>
          <c:dPt>
            <c:idx val="47"/>
            <c:bubble3D val="0"/>
            <c:extLst>
              <c:ext xmlns:c16="http://schemas.microsoft.com/office/drawing/2014/chart" uri="{C3380CC4-5D6E-409C-BE32-E72D297353CC}">
                <c16:uniqueId val="{00000307-8D84-47C4-9CB9-9A026B3F189C}"/>
              </c:ext>
            </c:extLst>
          </c:dPt>
          <c:dPt>
            <c:idx val="48"/>
            <c:bubble3D val="0"/>
            <c:extLst>
              <c:ext xmlns:c16="http://schemas.microsoft.com/office/drawing/2014/chart" uri="{C3380CC4-5D6E-409C-BE32-E72D297353CC}">
                <c16:uniqueId val="{00000308-8D84-47C4-9CB9-9A026B3F189C}"/>
              </c:ext>
            </c:extLst>
          </c:dPt>
          <c:dPt>
            <c:idx val="49"/>
            <c:bubble3D val="0"/>
            <c:extLst>
              <c:ext xmlns:c16="http://schemas.microsoft.com/office/drawing/2014/chart" uri="{C3380CC4-5D6E-409C-BE32-E72D297353CC}">
                <c16:uniqueId val="{00000309-8D84-47C4-9CB9-9A026B3F189C}"/>
              </c:ext>
            </c:extLst>
          </c:dPt>
          <c:dPt>
            <c:idx val="50"/>
            <c:bubble3D val="0"/>
            <c:extLst>
              <c:ext xmlns:c16="http://schemas.microsoft.com/office/drawing/2014/chart" uri="{C3380CC4-5D6E-409C-BE32-E72D297353CC}">
                <c16:uniqueId val="{0000030A-8D84-47C4-9CB9-9A026B3F189C}"/>
              </c:ext>
            </c:extLst>
          </c:dPt>
          <c:cat>
            <c:numRef>
              <c:f>bilan_gestion!$BD$2:$BE$2</c:f>
              <c:numCache>
                <c:formatCode>General</c:formatCode>
                <c:ptCount val="2"/>
              </c:numCache>
            </c:numRef>
          </c:cat>
          <c:val>
            <c:numRef>
              <c:f>bilan_gestion!$B$19:$BD$19</c:f>
              <c:numCache>
                <c:formatCode>0</c:formatCode>
                <c:ptCount val="55"/>
                <c:pt idx="0" formatCode="#,##0">
                  <c:v>3971.5003565698707</c:v>
                </c:pt>
                <c:pt idx="1">
                  <c:v>3918</c:v>
                </c:pt>
                <c:pt idx="2" formatCode="0.0">
                  <c:v>2.7</c:v>
                </c:pt>
                <c:pt idx="3" formatCode="0.0">
                  <c:v>1.1129999999999999E-2</c:v>
                </c:pt>
                <c:pt idx="4" formatCode="0.0">
                  <c:v>2.6750178284935311</c:v>
                </c:pt>
                <c:pt idx="5" formatCode="0.000000">
                  <c:v>1.1012999999999998E-2</c:v>
                </c:pt>
                <c:pt idx="6" formatCode="0.0">
                  <c:v>2.4982171506468875E-2</c:v>
                </c:pt>
                <c:pt idx="7" formatCode="0.000000">
                  <c:v>1.17E-4</c:v>
                </c:pt>
                <c:pt idx="28" formatCode="0.0">
                  <c:v>200</c:v>
                </c:pt>
                <c:pt idx="29" formatCode="0.000000">
                  <c:v>0.6</c:v>
                </c:pt>
                <c:pt idx="31" formatCode="General">
                  <c:v>253.50035656987075</c:v>
                </c:pt>
                <c:pt idx="33" formatCode="#,##0">
                  <c:v>53.500356569870618</c:v>
                </c:pt>
                <c:pt idx="36" formatCode="0.0">
                  <c:v>5</c:v>
                </c:pt>
                <c:pt idx="38" formatCode="0.0">
                  <c:v>93.61701287145759</c:v>
                </c:pt>
                <c:pt idx="40" formatCode="General">
                  <c:v>20</c:v>
                </c:pt>
                <c:pt idx="41" formatCode="General">
                  <c:v>34</c:v>
                </c:pt>
                <c:pt idx="42" formatCode="General">
                  <c:v>0.58799999999999997</c:v>
                </c:pt>
                <c:pt idx="43" formatCode="General">
                  <c:v>41.1</c:v>
                </c:pt>
                <c:pt idx="44" formatCode="General">
                  <c:v>2.2000000000000002</c:v>
                </c:pt>
                <c:pt idx="45" formatCode="General">
                  <c:v>6.8275084953893083E-4</c:v>
                </c:pt>
                <c:pt idx="46" formatCode="General">
                  <c:v>1.3471069310460323E-2</c:v>
                </c:pt>
                <c:pt idx="47" formatCode="General">
                  <c:v>0</c:v>
                </c:pt>
                <c:pt idx="48" formatCode="General">
                  <c:v>2011</c:v>
                </c:pt>
                <c:pt idx="49" formatCode="General">
                  <c:v>0</c:v>
                </c:pt>
                <c:pt idx="50" formatCode="d\-mmm">
                  <c:v>40298</c:v>
                </c:pt>
                <c:pt idx="51" formatCode="General">
                  <c:v>0</c:v>
                </c:pt>
                <c:pt idx="52" formatCode="General">
                  <c:v>2412</c:v>
                </c:pt>
                <c:pt idx="53" formatCode="General">
                  <c:v>1608</c:v>
                </c:pt>
              </c:numCache>
            </c:numRef>
          </c:val>
          <c:extLst>
            <c:ext xmlns:c16="http://schemas.microsoft.com/office/drawing/2014/chart" uri="{C3380CC4-5D6E-409C-BE32-E72D297353CC}">
              <c16:uniqueId val="{0000030B-8D84-47C4-9CB9-9A026B3F189C}"/>
            </c:ext>
          </c:extLst>
        </c:ser>
        <c:ser>
          <c:idx val="16"/>
          <c:order val="15"/>
          <c:tx>
            <c:strRef>
              <c:f>bilan_gestion!$A$20</c:f>
              <c:strCache>
                <c:ptCount val="1"/>
                <c:pt idx="0">
                  <c:v>2011_2012</c:v>
                </c:pt>
              </c:strCache>
            </c:strRef>
          </c:tx>
          <c:dPt>
            <c:idx val="0"/>
            <c:bubble3D val="0"/>
            <c:extLst>
              <c:ext xmlns:c16="http://schemas.microsoft.com/office/drawing/2014/chart" uri="{C3380CC4-5D6E-409C-BE32-E72D297353CC}">
                <c16:uniqueId val="{0000030C-8D84-47C4-9CB9-9A026B3F189C}"/>
              </c:ext>
            </c:extLst>
          </c:dPt>
          <c:dPt>
            <c:idx val="1"/>
            <c:bubble3D val="0"/>
            <c:extLst>
              <c:ext xmlns:c16="http://schemas.microsoft.com/office/drawing/2014/chart" uri="{C3380CC4-5D6E-409C-BE32-E72D297353CC}">
                <c16:uniqueId val="{0000030D-8D84-47C4-9CB9-9A026B3F189C}"/>
              </c:ext>
            </c:extLst>
          </c:dPt>
          <c:dPt>
            <c:idx val="2"/>
            <c:bubble3D val="0"/>
            <c:extLst>
              <c:ext xmlns:c16="http://schemas.microsoft.com/office/drawing/2014/chart" uri="{C3380CC4-5D6E-409C-BE32-E72D297353CC}">
                <c16:uniqueId val="{0000030E-8D84-47C4-9CB9-9A026B3F189C}"/>
              </c:ext>
            </c:extLst>
          </c:dPt>
          <c:dPt>
            <c:idx val="3"/>
            <c:bubble3D val="0"/>
            <c:extLst>
              <c:ext xmlns:c16="http://schemas.microsoft.com/office/drawing/2014/chart" uri="{C3380CC4-5D6E-409C-BE32-E72D297353CC}">
                <c16:uniqueId val="{0000030F-8D84-47C4-9CB9-9A026B3F189C}"/>
              </c:ext>
            </c:extLst>
          </c:dPt>
          <c:dPt>
            <c:idx val="4"/>
            <c:bubble3D val="0"/>
            <c:extLst>
              <c:ext xmlns:c16="http://schemas.microsoft.com/office/drawing/2014/chart" uri="{C3380CC4-5D6E-409C-BE32-E72D297353CC}">
                <c16:uniqueId val="{00000310-8D84-47C4-9CB9-9A026B3F189C}"/>
              </c:ext>
            </c:extLst>
          </c:dPt>
          <c:dPt>
            <c:idx val="5"/>
            <c:bubble3D val="0"/>
            <c:extLst>
              <c:ext xmlns:c16="http://schemas.microsoft.com/office/drawing/2014/chart" uri="{C3380CC4-5D6E-409C-BE32-E72D297353CC}">
                <c16:uniqueId val="{00000311-8D84-47C4-9CB9-9A026B3F189C}"/>
              </c:ext>
            </c:extLst>
          </c:dPt>
          <c:dPt>
            <c:idx val="6"/>
            <c:bubble3D val="0"/>
            <c:extLst>
              <c:ext xmlns:c16="http://schemas.microsoft.com/office/drawing/2014/chart" uri="{C3380CC4-5D6E-409C-BE32-E72D297353CC}">
                <c16:uniqueId val="{00000312-8D84-47C4-9CB9-9A026B3F189C}"/>
              </c:ext>
            </c:extLst>
          </c:dPt>
          <c:dPt>
            <c:idx val="7"/>
            <c:bubble3D val="0"/>
            <c:extLst>
              <c:ext xmlns:c16="http://schemas.microsoft.com/office/drawing/2014/chart" uri="{C3380CC4-5D6E-409C-BE32-E72D297353CC}">
                <c16:uniqueId val="{00000313-8D84-47C4-9CB9-9A026B3F189C}"/>
              </c:ext>
            </c:extLst>
          </c:dPt>
          <c:dPt>
            <c:idx val="8"/>
            <c:bubble3D val="0"/>
            <c:extLst>
              <c:ext xmlns:c16="http://schemas.microsoft.com/office/drawing/2014/chart" uri="{C3380CC4-5D6E-409C-BE32-E72D297353CC}">
                <c16:uniqueId val="{00000314-8D84-47C4-9CB9-9A026B3F189C}"/>
              </c:ext>
            </c:extLst>
          </c:dPt>
          <c:dPt>
            <c:idx val="9"/>
            <c:bubble3D val="0"/>
            <c:extLst>
              <c:ext xmlns:c16="http://schemas.microsoft.com/office/drawing/2014/chart" uri="{C3380CC4-5D6E-409C-BE32-E72D297353CC}">
                <c16:uniqueId val="{00000315-8D84-47C4-9CB9-9A026B3F189C}"/>
              </c:ext>
            </c:extLst>
          </c:dPt>
          <c:dPt>
            <c:idx val="10"/>
            <c:bubble3D val="0"/>
            <c:extLst>
              <c:ext xmlns:c16="http://schemas.microsoft.com/office/drawing/2014/chart" uri="{C3380CC4-5D6E-409C-BE32-E72D297353CC}">
                <c16:uniqueId val="{00000316-8D84-47C4-9CB9-9A026B3F189C}"/>
              </c:ext>
            </c:extLst>
          </c:dPt>
          <c:dPt>
            <c:idx val="11"/>
            <c:bubble3D val="0"/>
            <c:extLst>
              <c:ext xmlns:c16="http://schemas.microsoft.com/office/drawing/2014/chart" uri="{C3380CC4-5D6E-409C-BE32-E72D297353CC}">
                <c16:uniqueId val="{00000317-8D84-47C4-9CB9-9A026B3F189C}"/>
              </c:ext>
            </c:extLst>
          </c:dPt>
          <c:dPt>
            <c:idx val="12"/>
            <c:bubble3D val="0"/>
            <c:extLst>
              <c:ext xmlns:c16="http://schemas.microsoft.com/office/drawing/2014/chart" uri="{C3380CC4-5D6E-409C-BE32-E72D297353CC}">
                <c16:uniqueId val="{00000318-8D84-47C4-9CB9-9A026B3F189C}"/>
              </c:ext>
            </c:extLst>
          </c:dPt>
          <c:dPt>
            <c:idx val="13"/>
            <c:bubble3D val="0"/>
            <c:extLst>
              <c:ext xmlns:c16="http://schemas.microsoft.com/office/drawing/2014/chart" uri="{C3380CC4-5D6E-409C-BE32-E72D297353CC}">
                <c16:uniqueId val="{00000319-8D84-47C4-9CB9-9A026B3F189C}"/>
              </c:ext>
            </c:extLst>
          </c:dPt>
          <c:dPt>
            <c:idx val="14"/>
            <c:bubble3D val="0"/>
            <c:extLst>
              <c:ext xmlns:c16="http://schemas.microsoft.com/office/drawing/2014/chart" uri="{C3380CC4-5D6E-409C-BE32-E72D297353CC}">
                <c16:uniqueId val="{0000031A-8D84-47C4-9CB9-9A026B3F189C}"/>
              </c:ext>
            </c:extLst>
          </c:dPt>
          <c:dPt>
            <c:idx val="15"/>
            <c:bubble3D val="0"/>
            <c:extLst>
              <c:ext xmlns:c16="http://schemas.microsoft.com/office/drawing/2014/chart" uri="{C3380CC4-5D6E-409C-BE32-E72D297353CC}">
                <c16:uniqueId val="{0000031B-8D84-47C4-9CB9-9A026B3F189C}"/>
              </c:ext>
            </c:extLst>
          </c:dPt>
          <c:dPt>
            <c:idx val="16"/>
            <c:bubble3D val="0"/>
            <c:extLst>
              <c:ext xmlns:c16="http://schemas.microsoft.com/office/drawing/2014/chart" uri="{C3380CC4-5D6E-409C-BE32-E72D297353CC}">
                <c16:uniqueId val="{0000031C-8D84-47C4-9CB9-9A026B3F189C}"/>
              </c:ext>
            </c:extLst>
          </c:dPt>
          <c:dPt>
            <c:idx val="17"/>
            <c:bubble3D val="0"/>
            <c:extLst>
              <c:ext xmlns:c16="http://schemas.microsoft.com/office/drawing/2014/chart" uri="{C3380CC4-5D6E-409C-BE32-E72D297353CC}">
                <c16:uniqueId val="{0000031D-8D84-47C4-9CB9-9A026B3F189C}"/>
              </c:ext>
            </c:extLst>
          </c:dPt>
          <c:dPt>
            <c:idx val="18"/>
            <c:bubble3D val="0"/>
            <c:extLst>
              <c:ext xmlns:c16="http://schemas.microsoft.com/office/drawing/2014/chart" uri="{C3380CC4-5D6E-409C-BE32-E72D297353CC}">
                <c16:uniqueId val="{0000031E-8D84-47C4-9CB9-9A026B3F189C}"/>
              </c:ext>
            </c:extLst>
          </c:dPt>
          <c:dPt>
            <c:idx val="19"/>
            <c:bubble3D val="0"/>
            <c:extLst>
              <c:ext xmlns:c16="http://schemas.microsoft.com/office/drawing/2014/chart" uri="{C3380CC4-5D6E-409C-BE32-E72D297353CC}">
                <c16:uniqueId val="{0000031F-8D84-47C4-9CB9-9A026B3F189C}"/>
              </c:ext>
            </c:extLst>
          </c:dPt>
          <c:dPt>
            <c:idx val="20"/>
            <c:bubble3D val="0"/>
            <c:extLst>
              <c:ext xmlns:c16="http://schemas.microsoft.com/office/drawing/2014/chart" uri="{C3380CC4-5D6E-409C-BE32-E72D297353CC}">
                <c16:uniqueId val="{00000320-8D84-47C4-9CB9-9A026B3F189C}"/>
              </c:ext>
            </c:extLst>
          </c:dPt>
          <c:dPt>
            <c:idx val="21"/>
            <c:bubble3D val="0"/>
            <c:extLst>
              <c:ext xmlns:c16="http://schemas.microsoft.com/office/drawing/2014/chart" uri="{C3380CC4-5D6E-409C-BE32-E72D297353CC}">
                <c16:uniqueId val="{00000321-8D84-47C4-9CB9-9A026B3F189C}"/>
              </c:ext>
            </c:extLst>
          </c:dPt>
          <c:dPt>
            <c:idx val="22"/>
            <c:bubble3D val="0"/>
            <c:extLst>
              <c:ext xmlns:c16="http://schemas.microsoft.com/office/drawing/2014/chart" uri="{C3380CC4-5D6E-409C-BE32-E72D297353CC}">
                <c16:uniqueId val="{00000322-8D84-47C4-9CB9-9A026B3F189C}"/>
              </c:ext>
            </c:extLst>
          </c:dPt>
          <c:dPt>
            <c:idx val="23"/>
            <c:bubble3D val="0"/>
            <c:extLst>
              <c:ext xmlns:c16="http://schemas.microsoft.com/office/drawing/2014/chart" uri="{C3380CC4-5D6E-409C-BE32-E72D297353CC}">
                <c16:uniqueId val="{00000323-8D84-47C4-9CB9-9A026B3F189C}"/>
              </c:ext>
            </c:extLst>
          </c:dPt>
          <c:dPt>
            <c:idx val="24"/>
            <c:bubble3D val="0"/>
            <c:extLst>
              <c:ext xmlns:c16="http://schemas.microsoft.com/office/drawing/2014/chart" uri="{C3380CC4-5D6E-409C-BE32-E72D297353CC}">
                <c16:uniqueId val="{00000324-8D84-47C4-9CB9-9A026B3F189C}"/>
              </c:ext>
            </c:extLst>
          </c:dPt>
          <c:dPt>
            <c:idx val="25"/>
            <c:bubble3D val="0"/>
            <c:extLst>
              <c:ext xmlns:c16="http://schemas.microsoft.com/office/drawing/2014/chart" uri="{C3380CC4-5D6E-409C-BE32-E72D297353CC}">
                <c16:uniqueId val="{00000325-8D84-47C4-9CB9-9A026B3F189C}"/>
              </c:ext>
            </c:extLst>
          </c:dPt>
          <c:dPt>
            <c:idx val="26"/>
            <c:bubble3D val="0"/>
            <c:extLst>
              <c:ext xmlns:c16="http://schemas.microsoft.com/office/drawing/2014/chart" uri="{C3380CC4-5D6E-409C-BE32-E72D297353CC}">
                <c16:uniqueId val="{00000326-8D84-47C4-9CB9-9A026B3F189C}"/>
              </c:ext>
            </c:extLst>
          </c:dPt>
          <c:dPt>
            <c:idx val="27"/>
            <c:bubble3D val="0"/>
            <c:extLst>
              <c:ext xmlns:c16="http://schemas.microsoft.com/office/drawing/2014/chart" uri="{C3380CC4-5D6E-409C-BE32-E72D297353CC}">
                <c16:uniqueId val="{00000327-8D84-47C4-9CB9-9A026B3F189C}"/>
              </c:ext>
            </c:extLst>
          </c:dPt>
          <c:dPt>
            <c:idx val="28"/>
            <c:bubble3D val="0"/>
            <c:extLst>
              <c:ext xmlns:c16="http://schemas.microsoft.com/office/drawing/2014/chart" uri="{C3380CC4-5D6E-409C-BE32-E72D297353CC}">
                <c16:uniqueId val="{00000328-8D84-47C4-9CB9-9A026B3F189C}"/>
              </c:ext>
            </c:extLst>
          </c:dPt>
          <c:dPt>
            <c:idx val="29"/>
            <c:bubble3D val="0"/>
            <c:extLst>
              <c:ext xmlns:c16="http://schemas.microsoft.com/office/drawing/2014/chart" uri="{C3380CC4-5D6E-409C-BE32-E72D297353CC}">
                <c16:uniqueId val="{00000329-8D84-47C4-9CB9-9A026B3F189C}"/>
              </c:ext>
            </c:extLst>
          </c:dPt>
          <c:dPt>
            <c:idx val="30"/>
            <c:bubble3D val="0"/>
            <c:extLst>
              <c:ext xmlns:c16="http://schemas.microsoft.com/office/drawing/2014/chart" uri="{C3380CC4-5D6E-409C-BE32-E72D297353CC}">
                <c16:uniqueId val="{0000032A-8D84-47C4-9CB9-9A026B3F189C}"/>
              </c:ext>
            </c:extLst>
          </c:dPt>
          <c:dPt>
            <c:idx val="31"/>
            <c:bubble3D val="0"/>
            <c:extLst>
              <c:ext xmlns:c16="http://schemas.microsoft.com/office/drawing/2014/chart" uri="{C3380CC4-5D6E-409C-BE32-E72D297353CC}">
                <c16:uniqueId val="{0000032B-8D84-47C4-9CB9-9A026B3F189C}"/>
              </c:ext>
            </c:extLst>
          </c:dPt>
          <c:dPt>
            <c:idx val="32"/>
            <c:bubble3D val="0"/>
            <c:extLst>
              <c:ext xmlns:c16="http://schemas.microsoft.com/office/drawing/2014/chart" uri="{C3380CC4-5D6E-409C-BE32-E72D297353CC}">
                <c16:uniqueId val="{0000032C-8D84-47C4-9CB9-9A026B3F189C}"/>
              </c:ext>
            </c:extLst>
          </c:dPt>
          <c:dPt>
            <c:idx val="33"/>
            <c:bubble3D val="0"/>
            <c:extLst>
              <c:ext xmlns:c16="http://schemas.microsoft.com/office/drawing/2014/chart" uri="{C3380CC4-5D6E-409C-BE32-E72D297353CC}">
                <c16:uniqueId val="{0000032D-8D84-47C4-9CB9-9A026B3F189C}"/>
              </c:ext>
            </c:extLst>
          </c:dPt>
          <c:dPt>
            <c:idx val="34"/>
            <c:bubble3D val="0"/>
            <c:extLst>
              <c:ext xmlns:c16="http://schemas.microsoft.com/office/drawing/2014/chart" uri="{C3380CC4-5D6E-409C-BE32-E72D297353CC}">
                <c16:uniqueId val="{0000032E-8D84-47C4-9CB9-9A026B3F189C}"/>
              </c:ext>
            </c:extLst>
          </c:dPt>
          <c:dPt>
            <c:idx val="35"/>
            <c:bubble3D val="0"/>
            <c:extLst>
              <c:ext xmlns:c16="http://schemas.microsoft.com/office/drawing/2014/chart" uri="{C3380CC4-5D6E-409C-BE32-E72D297353CC}">
                <c16:uniqueId val="{0000032F-8D84-47C4-9CB9-9A026B3F189C}"/>
              </c:ext>
            </c:extLst>
          </c:dPt>
          <c:dPt>
            <c:idx val="36"/>
            <c:bubble3D val="0"/>
            <c:extLst>
              <c:ext xmlns:c16="http://schemas.microsoft.com/office/drawing/2014/chart" uri="{C3380CC4-5D6E-409C-BE32-E72D297353CC}">
                <c16:uniqueId val="{00000330-8D84-47C4-9CB9-9A026B3F189C}"/>
              </c:ext>
            </c:extLst>
          </c:dPt>
          <c:dPt>
            <c:idx val="37"/>
            <c:bubble3D val="0"/>
            <c:extLst>
              <c:ext xmlns:c16="http://schemas.microsoft.com/office/drawing/2014/chart" uri="{C3380CC4-5D6E-409C-BE32-E72D297353CC}">
                <c16:uniqueId val="{00000331-8D84-47C4-9CB9-9A026B3F189C}"/>
              </c:ext>
            </c:extLst>
          </c:dPt>
          <c:dPt>
            <c:idx val="38"/>
            <c:bubble3D val="0"/>
            <c:extLst>
              <c:ext xmlns:c16="http://schemas.microsoft.com/office/drawing/2014/chart" uri="{C3380CC4-5D6E-409C-BE32-E72D297353CC}">
                <c16:uniqueId val="{00000332-8D84-47C4-9CB9-9A026B3F189C}"/>
              </c:ext>
            </c:extLst>
          </c:dPt>
          <c:dPt>
            <c:idx val="39"/>
            <c:bubble3D val="0"/>
            <c:extLst>
              <c:ext xmlns:c16="http://schemas.microsoft.com/office/drawing/2014/chart" uri="{C3380CC4-5D6E-409C-BE32-E72D297353CC}">
                <c16:uniqueId val="{00000333-8D84-47C4-9CB9-9A026B3F189C}"/>
              </c:ext>
            </c:extLst>
          </c:dPt>
          <c:dPt>
            <c:idx val="40"/>
            <c:bubble3D val="0"/>
            <c:extLst>
              <c:ext xmlns:c16="http://schemas.microsoft.com/office/drawing/2014/chart" uri="{C3380CC4-5D6E-409C-BE32-E72D297353CC}">
                <c16:uniqueId val="{00000334-8D84-47C4-9CB9-9A026B3F189C}"/>
              </c:ext>
            </c:extLst>
          </c:dPt>
          <c:dPt>
            <c:idx val="41"/>
            <c:bubble3D val="0"/>
            <c:extLst>
              <c:ext xmlns:c16="http://schemas.microsoft.com/office/drawing/2014/chart" uri="{C3380CC4-5D6E-409C-BE32-E72D297353CC}">
                <c16:uniqueId val="{00000335-8D84-47C4-9CB9-9A026B3F189C}"/>
              </c:ext>
            </c:extLst>
          </c:dPt>
          <c:dPt>
            <c:idx val="42"/>
            <c:bubble3D val="0"/>
            <c:extLst>
              <c:ext xmlns:c16="http://schemas.microsoft.com/office/drawing/2014/chart" uri="{C3380CC4-5D6E-409C-BE32-E72D297353CC}">
                <c16:uniqueId val="{00000336-8D84-47C4-9CB9-9A026B3F189C}"/>
              </c:ext>
            </c:extLst>
          </c:dPt>
          <c:dPt>
            <c:idx val="43"/>
            <c:bubble3D val="0"/>
            <c:extLst>
              <c:ext xmlns:c16="http://schemas.microsoft.com/office/drawing/2014/chart" uri="{C3380CC4-5D6E-409C-BE32-E72D297353CC}">
                <c16:uniqueId val="{00000337-8D84-47C4-9CB9-9A026B3F189C}"/>
              </c:ext>
            </c:extLst>
          </c:dPt>
          <c:dPt>
            <c:idx val="44"/>
            <c:bubble3D val="0"/>
            <c:extLst>
              <c:ext xmlns:c16="http://schemas.microsoft.com/office/drawing/2014/chart" uri="{C3380CC4-5D6E-409C-BE32-E72D297353CC}">
                <c16:uniqueId val="{00000338-8D84-47C4-9CB9-9A026B3F189C}"/>
              </c:ext>
            </c:extLst>
          </c:dPt>
          <c:dPt>
            <c:idx val="45"/>
            <c:bubble3D val="0"/>
            <c:extLst>
              <c:ext xmlns:c16="http://schemas.microsoft.com/office/drawing/2014/chart" uri="{C3380CC4-5D6E-409C-BE32-E72D297353CC}">
                <c16:uniqueId val="{00000339-8D84-47C4-9CB9-9A026B3F189C}"/>
              </c:ext>
            </c:extLst>
          </c:dPt>
          <c:dPt>
            <c:idx val="46"/>
            <c:bubble3D val="0"/>
            <c:extLst>
              <c:ext xmlns:c16="http://schemas.microsoft.com/office/drawing/2014/chart" uri="{C3380CC4-5D6E-409C-BE32-E72D297353CC}">
                <c16:uniqueId val="{0000033A-8D84-47C4-9CB9-9A026B3F189C}"/>
              </c:ext>
            </c:extLst>
          </c:dPt>
          <c:dPt>
            <c:idx val="47"/>
            <c:bubble3D val="0"/>
            <c:extLst>
              <c:ext xmlns:c16="http://schemas.microsoft.com/office/drawing/2014/chart" uri="{C3380CC4-5D6E-409C-BE32-E72D297353CC}">
                <c16:uniqueId val="{0000033B-8D84-47C4-9CB9-9A026B3F189C}"/>
              </c:ext>
            </c:extLst>
          </c:dPt>
          <c:dPt>
            <c:idx val="48"/>
            <c:bubble3D val="0"/>
            <c:extLst>
              <c:ext xmlns:c16="http://schemas.microsoft.com/office/drawing/2014/chart" uri="{C3380CC4-5D6E-409C-BE32-E72D297353CC}">
                <c16:uniqueId val="{0000033C-8D84-47C4-9CB9-9A026B3F189C}"/>
              </c:ext>
            </c:extLst>
          </c:dPt>
          <c:dPt>
            <c:idx val="49"/>
            <c:bubble3D val="0"/>
            <c:extLst>
              <c:ext xmlns:c16="http://schemas.microsoft.com/office/drawing/2014/chart" uri="{C3380CC4-5D6E-409C-BE32-E72D297353CC}">
                <c16:uniqueId val="{0000033D-8D84-47C4-9CB9-9A026B3F189C}"/>
              </c:ext>
            </c:extLst>
          </c:dPt>
          <c:dPt>
            <c:idx val="50"/>
            <c:bubble3D val="0"/>
            <c:extLst>
              <c:ext xmlns:c16="http://schemas.microsoft.com/office/drawing/2014/chart" uri="{C3380CC4-5D6E-409C-BE32-E72D297353CC}">
                <c16:uniqueId val="{0000033E-8D84-47C4-9CB9-9A026B3F189C}"/>
              </c:ext>
            </c:extLst>
          </c:dPt>
          <c:cat>
            <c:numRef>
              <c:f>bilan_gestion!$BD$2:$BE$2</c:f>
              <c:numCache>
                <c:formatCode>General</c:formatCode>
                <c:ptCount val="2"/>
              </c:numCache>
            </c:numRef>
          </c:cat>
          <c:val>
            <c:numRef>
              <c:f>bilan_gestion!$B$20:$BD$20</c:f>
              <c:numCache>
                <c:formatCode>General</c:formatCode>
                <c:ptCount val="55"/>
                <c:pt idx="0" formatCode="#,##0">
                  <c:v>4390.2669852392855</c:v>
                </c:pt>
                <c:pt idx="1">
                  <c:v>3030</c:v>
                </c:pt>
                <c:pt idx="2" formatCode="0.0">
                  <c:v>434</c:v>
                </c:pt>
                <c:pt idx="3" formatCode="0.0">
                  <c:v>1.563188</c:v>
                </c:pt>
                <c:pt idx="4" formatCode="0.0">
                  <c:v>419.2900477858928</c:v>
                </c:pt>
                <c:pt idx="5" formatCode="0.000000">
                  <c:v>1.49783824733</c:v>
                </c:pt>
                <c:pt idx="6" formatCode="0.0">
                  <c:v>14.709952214107213</c:v>
                </c:pt>
                <c:pt idx="7" formatCode="0.000000">
                  <c:v>6.5349752669999997E-2</c:v>
                </c:pt>
                <c:pt idx="10" formatCode="0.0">
                  <c:v>103</c:v>
                </c:pt>
                <c:pt idx="11">
                  <c:v>0.26195299999999999</c:v>
                </c:pt>
                <c:pt idx="24" formatCode="0.0">
                  <c:v>5</c:v>
                </c:pt>
                <c:pt idx="25" formatCode="0.000000">
                  <c:v>1.6949152542372881E-2</c:v>
                </c:pt>
                <c:pt idx="26" formatCode="0.0">
                  <c:v>5</c:v>
                </c:pt>
                <c:pt idx="27" formatCode="0.000000">
                  <c:v>1.6949152542372881E-2</c:v>
                </c:pt>
                <c:pt idx="28" formatCode="0.0">
                  <c:v>333</c:v>
                </c:pt>
                <c:pt idx="29" formatCode="0.000000">
                  <c:v>0.999</c:v>
                </c:pt>
                <c:pt idx="31">
                  <c:v>1698.2669852392855</c:v>
                </c:pt>
                <c:pt idx="33" formatCode="#,##0">
                  <c:v>1075.2669852392853</c:v>
                </c:pt>
                <c:pt idx="36">
                  <c:v>15</c:v>
                </c:pt>
                <c:pt idx="38" formatCode="0.0">
                  <c:v>61.431343676084055</c:v>
                </c:pt>
                <c:pt idx="40">
                  <c:v>2</c:v>
                </c:pt>
                <c:pt idx="41">
                  <c:v>4</c:v>
                </c:pt>
                <c:pt idx="42">
                  <c:v>1.1288</c:v>
                </c:pt>
                <c:pt idx="45">
                  <c:v>0.13837955372471711</c:v>
                </c:pt>
                <c:pt idx="48">
                  <c:v>2012</c:v>
                </c:pt>
                <c:pt idx="49">
                  <c:v>0</c:v>
                </c:pt>
                <c:pt idx="50" formatCode="d\-mmm">
                  <c:v>40298</c:v>
                </c:pt>
                <c:pt idx="51">
                  <c:v>0</c:v>
                </c:pt>
                <c:pt idx="52">
                  <c:v>1831.5</c:v>
                </c:pt>
                <c:pt idx="53">
                  <c:v>1498.5</c:v>
                </c:pt>
              </c:numCache>
            </c:numRef>
          </c:val>
          <c:extLst>
            <c:ext xmlns:c16="http://schemas.microsoft.com/office/drawing/2014/chart" uri="{C3380CC4-5D6E-409C-BE32-E72D297353CC}">
              <c16:uniqueId val="{0000033F-8D84-47C4-9CB9-9A026B3F189C}"/>
            </c:ext>
          </c:extLst>
        </c:ser>
        <c:ser>
          <c:idx val="17"/>
          <c:order val="16"/>
          <c:tx>
            <c:strRef>
              <c:f>bilan_gestion!$A$21</c:f>
              <c:strCache>
                <c:ptCount val="1"/>
                <c:pt idx="0">
                  <c:v>2012_2013</c:v>
                </c:pt>
              </c:strCache>
            </c:strRef>
          </c:tx>
          <c:dPt>
            <c:idx val="0"/>
            <c:bubble3D val="0"/>
            <c:extLst>
              <c:ext xmlns:c16="http://schemas.microsoft.com/office/drawing/2014/chart" uri="{C3380CC4-5D6E-409C-BE32-E72D297353CC}">
                <c16:uniqueId val="{00000340-8D84-47C4-9CB9-9A026B3F189C}"/>
              </c:ext>
            </c:extLst>
          </c:dPt>
          <c:dPt>
            <c:idx val="1"/>
            <c:bubble3D val="0"/>
            <c:extLst>
              <c:ext xmlns:c16="http://schemas.microsoft.com/office/drawing/2014/chart" uri="{C3380CC4-5D6E-409C-BE32-E72D297353CC}">
                <c16:uniqueId val="{00000341-8D84-47C4-9CB9-9A026B3F189C}"/>
              </c:ext>
            </c:extLst>
          </c:dPt>
          <c:dPt>
            <c:idx val="2"/>
            <c:bubble3D val="0"/>
            <c:extLst>
              <c:ext xmlns:c16="http://schemas.microsoft.com/office/drawing/2014/chart" uri="{C3380CC4-5D6E-409C-BE32-E72D297353CC}">
                <c16:uniqueId val="{00000342-8D84-47C4-9CB9-9A026B3F189C}"/>
              </c:ext>
            </c:extLst>
          </c:dPt>
          <c:dPt>
            <c:idx val="3"/>
            <c:bubble3D val="0"/>
            <c:extLst>
              <c:ext xmlns:c16="http://schemas.microsoft.com/office/drawing/2014/chart" uri="{C3380CC4-5D6E-409C-BE32-E72D297353CC}">
                <c16:uniqueId val="{00000343-8D84-47C4-9CB9-9A026B3F189C}"/>
              </c:ext>
            </c:extLst>
          </c:dPt>
          <c:dPt>
            <c:idx val="4"/>
            <c:bubble3D val="0"/>
            <c:extLst>
              <c:ext xmlns:c16="http://schemas.microsoft.com/office/drawing/2014/chart" uri="{C3380CC4-5D6E-409C-BE32-E72D297353CC}">
                <c16:uniqueId val="{00000344-8D84-47C4-9CB9-9A026B3F189C}"/>
              </c:ext>
            </c:extLst>
          </c:dPt>
          <c:dPt>
            <c:idx val="5"/>
            <c:bubble3D val="0"/>
            <c:extLst>
              <c:ext xmlns:c16="http://schemas.microsoft.com/office/drawing/2014/chart" uri="{C3380CC4-5D6E-409C-BE32-E72D297353CC}">
                <c16:uniqueId val="{00000345-8D84-47C4-9CB9-9A026B3F189C}"/>
              </c:ext>
            </c:extLst>
          </c:dPt>
          <c:dPt>
            <c:idx val="6"/>
            <c:bubble3D val="0"/>
            <c:extLst>
              <c:ext xmlns:c16="http://schemas.microsoft.com/office/drawing/2014/chart" uri="{C3380CC4-5D6E-409C-BE32-E72D297353CC}">
                <c16:uniqueId val="{00000346-8D84-47C4-9CB9-9A026B3F189C}"/>
              </c:ext>
            </c:extLst>
          </c:dPt>
          <c:dPt>
            <c:idx val="7"/>
            <c:bubble3D val="0"/>
            <c:extLst>
              <c:ext xmlns:c16="http://schemas.microsoft.com/office/drawing/2014/chart" uri="{C3380CC4-5D6E-409C-BE32-E72D297353CC}">
                <c16:uniqueId val="{00000347-8D84-47C4-9CB9-9A026B3F189C}"/>
              </c:ext>
            </c:extLst>
          </c:dPt>
          <c:dPt>
            <c:idx val="8"/>
            <c:bubble3D val="0"/>
            <c:extLst>
              <c:ext xmlns:c16="http://schemas.microsoft.com/office/drawing/2014/chart" uri="{C3380CC4-5D6E-409C-BE32-E72D297353CC}">
                <c16:uniqueId val="{00000348-8D84-47C4-9CB9-9A026B3F189C}"/>
              </c:ext>
            </c:extLst>
          </c:dPt>
          <c:dPt>
            <c:idx val="9"/>
            <c:bubble3D val="0"/>
            <c:extLst>
              <c:ext xmlns:c16="http://schemas.microsoft.com/office/drawing/2014/chart" uri="{C3380CC4-5D6E-409C-BE32-E72D297353CC}">
                <c16:uniqueId val="{00000349-8D84-47C4-9CB9-9A026B3F189C}"/>
              </c:ext>
            </c:extLst>
          </c:dPt>
          <c:dPt>
            <c:idx val="10"/>
            <c:bubble3D val="0"/>
            <c:extLst>
              <c:ext xmlns:c16="http://schemas.microsoft.com/office/drawing/2014/chart" uri="{C3380CC4-5D6E-409C-BE32-E72D297353CC}">
                <c16:uniqueId val="{0000034A-8D84-47C4-9CB9-9A026B3F189C}"/>
              </c:ext>
            </c:extLst>
          </c:dPt>
          <c:dPt>
            <c:idx val="11"/>
            <c:bubble3D val="0"/>
            <c:extLst>
              <c:ext xmlns:c16="http://schemas.microsoft.com/office/drawing/2014/chart" uri="{C3380CC4-5D6E-409C-BE32-E72D297353CC}">
                <c16:uniqueId val="{0000034B-8D84-47C4-9CB9-9A026B3F189C}"/>
              </c:ext>
            </c:extLst>
          </c:dPt>
          <c:dPt>
            <c:idx val="12"/>
            <c:bubble3D val="0"/>
            <c:extLst>
              <c:ext xmlns:c16="http://schemas.microsoft.com/office/drawing/2014/chart" uri="{C3380CC4-5D6E-409C-BE32-E72D297353CC}">
                <c16:uniqueId val="{0000034C-8D84-47C4-9CB9-9A026B3F189C}"/>
              </c:ext>
            </c:extLst>
          </c:dPt>
          <c:dPt>
            <c:idx val="13"/>
            <c:bubble3D val="0"/>
            <c:extLst>
              <c:ext xmlns:c16="http://schemas.microsoft.com/office/drawing/2014/chart" uri="{C3380CC4-5D6E-409C-BE32-E72D297353CC}">
                <c16:uniqueId val="{0000034D-8D84-47C4-9CB9-9A026B3F189C}"/>
              </c:ext>
            </c:extLst>
          </c:dPt>
          <c:dPt>
            <c:idx val="14"/>
            <c:bubble3D val="0"/>
            <c:extLst>
              <c:ext xmlns:c16="http://schemas.microsoft.com/office/drawing/2014/chart" uri="{C3380CC4-5D6E-409C-BE32-E72D297353CC}">
                <c16:uniqueId val="{0000034E-8D84-47C4-9CB9-9A026B3F189C}"/>
              </c:ext>
            </c:extLst>
          </c:dPt>
          <c:dPt>
            <c:idx val="15"/>
            <c:bubble3D val="0"/>
            <c:extLst>
              <c:ext xmlns:c16="http://schemas.microsoft.com/office/drawing/2014/chart" uri="{C3380CC4-5D6E-409C-BE32-E72D297353CC}">
                <c16:uniqueId val="{0000034F-8D84-47C4-9CB9-9A026B3F189C}"/>
              </c:ext>
            </c:extLst>
          </c:dPt>
          <c:dPt>
            <c:idx val="16"/>
            <c:bubble3D val="0"/>
            <c:extLst>
              <c:ext xmlns:c16="http://schemas.microsoft.com/office/drawing/2014/chart" uri="{C3380CC4-5D6E-409C-BE32-E72D297353CC}">
                <c16:uniqueId val="{00000350-8D84-47C4-9CB9-9A026B3F189C}"/>
              </c:ext>
            </c:extLst>
          </c:dPt>
          <c:dPt>
            <c:idx val="17"/>
            <c:bubble3D val="0"/>
            <c:extLst>
              <c:ext xmlns:c16="http://schemas.microsoft.com/office/drawing/2014/chart" uri="{C3380CC4-5D6E-409C-BE32-E72D297353CC}">
                <c16:uniqueId val="{00000351-8D84-47C4-9CB9-9A026B3F189C}"/>
              </c:ext>
            </c:extLst>
          </c:dPt>
          <c:dPt>
            <c:idx val="18"/>
            <c:bubble3D val="0"/>
            <c:extLst>
              <c:ext xmlns:c16="http://schemas.microsoft.com/office/drawing/2014/chart" uri="{C3380CC4-5D6E-409C-BE32-E72D297353CC}">
                <c16:uniqueId val="{00000352-8D84-47C4-9CB9-9A026B3F189C}"/>
              </c:ext>
            </c:extLst>
          </c:dPt>
          <c:dPt>
            <c:idx val="19"/>
            <c:bubble3D val="0"/>
            <c:extLst>
              <c:ext xmlns:c16="http://schemas.microsoft.com/office/drawing/2014/chart" uri="{C3380CC4-5D6E-409C-BE32-E72D297353CC}">
                <c16:uniqueId val="{00000353-8D84-47C4-9CB9-9A026B3F189C}"/>
              </c:ext>
            </c:extLst>
          </c:dPt>
          <c:dPt>
            <c:idx val="20"/>
            <c:bubble3D val="0"/>
            <c:extLst>
              <c:ext xmlns:c16="http://schemas.microsoft.com/office/drawing/2014/chart" uri="{C3380CC4-5D6E-409C-BE32-E72D297353CC}">
                <c16:uniqueId val="{00000354-8D84-47C4-9CB9-9A026B3F189C}"/>
              </c:ext>
            </c:extLst>
          </c:dPt>
          <c:dPt>
            <c:idx val="21"/>
            <c:bubble3D val="0"/>
            <c:extLst>
              <c:ext xmlns:c16="http://schemas.microsoft.com/office/drawing/2014/chart" uri="{C3380CC4-5D6E-409C-BE32-E72D297353CC}">
                <c16:uniqueId val="{00000355-8D84-47C4-9CB9-9A026B3F189C}"/>
              </c:ext>
            </c:extLst>
          </c:dPt>
          <c:dPt>
            <c:idx val="22"/>
            <c:bubble3D val="0"/>
            <c:extLst>
              <c:ext xmlns:c16="http://schemas.microsoft.com/office/drawing/2014/chart" uri="{C3380CC4-5D6E-409C-BE32-E72D297353CC}">
                <c16:uniqueId val="{00000356-8D84-47C4-9CB9-9A026B3F189C}"/>
              </c:ext>
            </c:extLst>
          </c:dPt>
          <c:dPt>
            <c:idx val="23"/>
            <c:bubble3D val="0"/>
            <c:extLst>
              <c:ext xmlns:c16="http://schemas.microsoft.com/office/drawing/2014/chart" uri="{C3380CC4-5D6E-409C-BE32-E72D297353CC}">
                <c16:uniqueId val="{00000357-8D84-47C4-9CB9-9A026B3F189C}"/>
              </c:ext>
            </c:extLst>
          </c:dPt>
          <c:dPt>
            <c:idx val="24"/>
            <c:bubble3D val="0"/>
            <c:extLst>
              <c:ext xmlns:c16="http://schemas.microsoft.com/office/drawing/2014/chart" uri="{C3380CC4-5D6E-409C-BE32-E72D297353CC}">
                <c16:uniqueId val="{00000358-8D84-47C4-9CB9-9A026B3F189C}"/>
              </c:ext>
            </c:extLst>
          </c:dPt>
          <c:dPt>
            <c:idx val="25"/>
            <c:bubble3D val="0"/>
            <c:extLst>
              <c:ext xmlns:c16="http://schemas.microsoft.com/office/drawing/2014/chart" uri="{C3380CC4-5D6E-409C-BE32-E72D297353CC}">
                <c16:uniqueId val="{00000359-8D84-47C4-9CB9-9A026B3F189C}"/>
              </c:ext>
            </c:extLst>
          </c:dPt>
          <c:dPt>
            <c:idx val="26"/>
            <c:bubble3D val="0"/>
            <c:extLst>
              <c:ext xmlns:c16="http://schemas.microsoft.com/office/drawing/2014/chart" uri="{C3380CC4-5D6E-409C-BE32-E72D297353CC}">
                <c16:uniqueId val="{0000035A-8D84-47C4-9CB9-9A026B3F189C}"/>
              </c:ext>
            </c:extLst>
          </c:dPt>
          <c:dPt>
            <c:idx val="27"/>
            <c:bubble3D val="0"/>
            <c:extLst>
              <c:ext xmlns:c16="http://schemas.microsoft.com/office/drawing/2014/chart" uri="{C3380CC4-5D6E-409C-BE32-E72D297353CC}">
                <c16:uniqueId val="{0000035B-8D84-47C4-9CB9-9A026B3F189C}"/>
              </c:ext>
            </c:extLst>
          </c:dPt>
          <c:dPt>
            <c:idx val="28"/>
            <c:bubble3D val="0"/>
            <c:extLst>
              <c:ext xmlns:c16="http://schemas.microsoft.com/office/drawing/2014/chart" uri="{C3380CC4-5D6E-409C-BE32-E72D297353CC}">
                <c16:uniqueId val="{0000035C-8D84-47C4-9CB9-9A026B3F189C}"/>
              </c:ext>
            </c:extLst>
          </c:dPt>
          <c:dPt>
            <c:idx val="29"/>
            <c:bubble3D val="0"/>
            <c:extLst>
              <c:ext xmlns:c16="http://schemas.microsoft.com/office/drawing/2014/chart" uri="{C3380CC4-5D6E-409C-BE32-E72D297353CC}">
                <c16:uniqueId val="{0000035D-8D84-47C4-9CB9-9A026B3F189C}"/>
              </c:ext>
            </c:extLst>
          </c:dPt>
          <c:dPt>
            <c:idx val="30"/>
            <c:bubble3D val="0"/>
            <c:extLst>
              <c:ext xmlns:c16="http://schemas.microsoft.com/office/drawing/2014/chart" uri="{C3380CC4-5D6E-409C-BE32-E72D297353CC}">
                <c16:uniqueId val="{0000035E-8D84-47C4-9CB9-9A026B3F189C}"/>
              </c:ext>
            </c:extLst>
          </c:dPt>
          <c:dPt>
            <c:idx val="31"/>
            <c:bubble3D val="0"/>
            <c:extLst>
              <c:ext xmlns:c16="http://schemas.microsoft.com/office/drawing/2014/chart" uri="{C3380CC4-5D6E-409C-BE32-E72D297353CC}">
                <c16:uniqueId val="{0000035F-8D84-47C4-9CB9-9A026B3F189C}"/>
              </c:ext>
            </c:extLst>
          </c:dPt>
          <c:dPt>
            <c:idx val="32"/>
            <c:bubble3D val="0"/>
            <c:extLst>
              <c:ext xmlns:c16="http://schemas.microsoft.com/office/drawing/2014/chart" uri="{C3380CC4-5D6E-409C-BE32-E72D297353CC}">
                <c16:uniqueId val="{00000360-8D84-47C4-9CB9-9A026B3F189C}"/>
              </c:ext>
            </c:extLst>
          </c:dPt>
          <c:dPt>
            <c:idx val="33"/>
            <c:bubble3D val="0"/>
            <c:extLst>
              <c:ext xmlns:c16="http://schemas.microsoft.com/office/drawing/2014/chart" uri="{C3380CC4-5D6E-409C-BE32-E72D297353CC}">
                <c16:uniqueId val="{00000361-8D84-47C4-9CB9-9A026B3F189C}"/>
              </c:ext>
            </c:extLst>
          </c:dPt>
          <c:dPt>
            <c:idx val="34"/>
            <c:bubble3D val="0"/>
            <c:extLst>
              <c:ext xmlns:c16="http://schemas.microsoft.com/office/drawing/2014/chart" uri="{C3380CC4-5D6E-409C-BE32-E72D297353CC}">
                <c16:uniqueId val="{00000362-8D84-47C4-9CB9-9A026B3F189C}"/>
              </c:ext>
            </c:extLst>
          </c:dPt>
          <c:dPt>
            <c:idx val="35"/>
            <c:bubble3D val="0"/>
            <c:extLst>
              <c:ext xmlns:c16="http://schemas.microsoft.com/office/drawing/2014/chart" uri="{C3380CC4-5D6E-409C-BE32-E72D297353CC}">
                <c16:uniqueId val="{00000363-8D84-47C4-9CB9-9A026B3F189C}"/>
              </c:ext>
            </c:extLst>
          </c:dPt>
          <c:dPt>
            <c:idx val="36"/>
            <c:bubble3D val="0"/>
            <c:extLst>
              <c:ext xmlns:c16="http://schemas.microsoft.com/office/drawing/2014/chart" uri="{C3380CC4-5D6E-409C-BE32-E72D297353CC}">
                <c16:uniqueId val="{00000364-8D84-47C4-9CB9-9A026B3F189C}"/>
              </c:ext>
            </c:extLst>
          </c:dPt>
          <c:dPt>
            <c:idx val="37"/>
            <c:bubble3D val="0"/>
            <c:extLst>
              <c:ext xmlns:c16="http://schemas.microsoft.com/office/drawing/2014/chart" uri="{C3380CC4-5D6E-409C-BE32-E72D297353CC}">
                <c16:uniqueId val="{00000365-8D84-47C4-9CB9-9A026B3F189C}"/>
              </c:ext>
            </c:extLst>
          </c:dPt>
          <c:dPt>
            <c:idx val="38"/>
            <c:bubble3D val="0"/>
            <c:extLst>
              <c:ext xmlns:c16="http://schemas.microsoft.com/office/drawing/2014/chart" uri="{C3380CC4-5D6E-409C-BE32-E72D297353CC}">
                <c16:uniqueId val="{00000366-8D84-47C4-9CB9-9A026B3F189C}"/>
              </c:ext>
            </c:extLst>
          </c:dPt>
          <c:dPt>
            <c:idx val="39"/>
            <c:bubble3D val="0"/>
            <c:extLst>
              <c:ext xmlns:c16="http://schemas.microsoft.com/office/drawing/2014/chart" uri="{C3380CC4-5D6E-409C-BE32-E72D297353CC}">
                <c16:uniqueId val="{00000367-8D84-47C4-9CB9-9A026B3F189C}"/>
              </c:ext>
            </c:extLst>
          </c:dPt>
          <c:dPt>
            <c:idx val="40"/>
            <c:bubble3D val="0"/>
            <c:extLst>
              <c:ext xmlns:c16="http://schemas.microsoft.com/office/drawing/2014/chart" uri="{C3380CC4-5D6E-409C-BE32-E72D297353CC}">
                <c16:uniqueId val="{00000368-8D84-47C4-9CB9-9A026B3F189C}"/>
              </c:ext>
            </c:extLst>
          </c:dPt>
          <c:dPt>
            <c:idx val="41"/>
            <c:bubble3D val="0"/>
            <c:extLst>
              <c:ext xmlns:c16="http://schemas.microsoft.com/office/drawing/2014/chart" uri="{C3380CC4-5D6E-409C-BE32-E72D297353CC}">
                <c16:uniqueId val="{00000369-8D84-47C4-9CB9-9A026B3F189C}"/>
              </c:ext>
            </c:extLst>
          </c:dPt>
          <c:dPt>
            <c:idx val="42"/>
            <c:bubble3D val="0"/>
            <c:extLst>
              <c:ext xmlns:c16="http://schemas.microsoft.com/office/drawing/2014/chart" uri="{C3380CC4-5D6E-409C-BE32-E72D297353CC}">
                <c16:uniqueId val="{0000036A-8D84-47C4-9CB9-9A026B3F189C}"/>
              </c:ext>
            </c:extLst>
          </c:dPt>
          <c:dPt>
            <c:idx val="43"/>
            <c:bubble3D val="0"/>
            <c:extLst>
              <c:ext xmlns:c16="http://schemas.microsoft.com/office/drawing/2014/chart" uri="{C3380CC4-5D6E-409C-BE32-E72D297353CC}">
                <c16:uniqueId val="{0000036B-8D84-47C4-9CB9-9A026B3F189C}"/>
              </c:ext>
            </c:extLst>
          </c:dPt>
          <c:dPt>
            <c:idx val="44"/>
            <c:bubble3D val="0"/>
            <c:extLst>
              <c:ext xmlns:c16="http://schemas.microsoft.com/office/drawing/2014/chart" uri="{C3380CC4-5D6E-409C-BE32-E72D297353CC}">
                <c16:uniqueId val="{0000036C-8D84-47C4-9CB9-9A026B3F189C}"/>
              </c:ext>
            </c:extLst>
          </c:dPt>
          <c:dPt>
            <c:idx val="45"/>
            <c:bubble3D val="0"/>
            <c:extLst>
              <c:ext xmlns:c16="http://schemas.microsoft.com/office/drawing/2014/chart" uri="{C3380CC4-5D6E-409C-BE32-E72D297353CC}">
                <c16:uniqueId val="{0000036D-8D84-47C4-9CB9-9A026B3F189C}"/>
              </c:ext>
            </c:extLst>
          </c:dPt>
          <c:dPt>
            <c:idx val="46"/>
            <c:bubble3D val="0"/>
            <c:extLst>
              <c:ext xmlns:c16="http://schemas.microsoft.com/office/drawing/2014/chart" uri="{C3380CC4-5D6E-409C-BE32-E72D297353CC}">
                <c16:uniqueId val="{0000036E-8D84-47C4-9CB9-9A026B3F189C}"/>
              </c:ext>
            </c:extLst>
          </c:dPt>
          <c:dPt>
            <c:idx val="47"/>
            <c:bubble3D val="0"/>
            <c:extLst>
              <c:ext xmlns:c16="http://schemas.microsoft.com/office/drawing/2014/chart" uri="{C3380CC4-5D6E-409C-BE32-E72D297353CC}">
                <c16:uniqueId val="{0000036F-8D84-47C4-9CB9-9A026B3F189C}"/>
              </c:ext>
            </c:extLst>
          </c:dPt>
          <c:dPt>
            <c:idx val="48"/>
            <c:bubble3D val="0"/>
            <c:extLst>
              <c:ext xmlns:c16="http://schemas.microsoft.com/office/drawing/2014/chart" uri="{C3380CC4-5D6E-409C-BE32-E72D297353CC}">
                <c16:uniqueId val="{00000370-8D84-47C4-9CB9-9A026B3F189C}"/>
              </c:ext>
            </c:extLst>
          </c:dPt>
          <c:dPt>
            <c:idx val="49"/>
            <c:bubble3D val="0"/>
            <c:extLst>
              <c:ext xmlns:c16="http://schemas.microsoft.com/office/drawing/2014/chart" uri="{C3380CC4-5D6E-409C-BE32-E72D297353CC}">
                <c16:uniqueId val="{00000371-8D84-47C4-9CB9-9A026B3F189C}"/>
              </c:ext>
            </c:extLst>
          </c:dPt>
          <c:dPt>
            <c:idx val="50"/>
            <c:bubble3D val="0"/>
            <c:extLst>
              <c:ext xmlns:c16="http://schemas.microsoft.com/office/drawing/2014/chart" uri="{C3380CC4-5D6E-409C-BE32-E72D297353CC}">
                <c16:uniqueId val="{00000372-8D84-47C4-9CB9-9A026B3F189C}"/>
              </c:ext>
            </c:extLst>
          </c:dPt>
          <c:cat>
            <c:numRef>
              <c:f>bilan_gestion!$BD$2:$BE$2</c:f>
              <c:numCache>
                <c:formatCode>General</c:formatCode>
                <c:ptCount val="2"/>
              </c:numCache>
            </c:numRef>
          </c:cat>
          <c:val>
            <c:numRef>
              <c:f>bilan_gestion!$B$21:$BC$21</c:f>
              <c:numCache>
                <c:formatCode>General</c:formatCode>
                <c:ptCount val="54"/>
                <c:pt idx="0" formatCode="#,##0">
                  <c:v>5348.2189454023992</c:v>
                </c:pt>
                <c:pt idx="1">
                  <c:v>2100</c:v>
                </c:pt>
                <c:pt idx="2" formatCode="0.0">
                  <c:v>877.4</c:v>
                </c:pt>
                <c:pt idx="3" formatCode="0.0">
                  <c:v>2.9061590000000002</c:v>
                </c:pt>
                <c:pt idx="4" formatCode="0.0">
                  <c:v>873.9828418103599</c:v>
                </c:pt>
                <c:pt idx="5" formatCode="0.000000">
                  <c:v>2.8949703543600003</c:v>
                </c:pt>
                <c:pt idx="6" formatCode="0.0">
                  <c:v>0.24115818964005012</c:v>
                </c:pt>
                <c:pt idx="7" formatCode="0.000000">
                  <c:v>8.9564563999999997E-4</c:v>
                </c:pt>
                <c:pt idx="8" formatCode="0.0">
                  <c:v>3.1760000000000002</c:v>
                </c:pt>
                <c:pt idx="9">
                  <c:v>1.0293E-2</c:v>
                </c:pt>
                <c:pt idx="10" formatCode="0.0">
                  <c:v>775</c:v>
                </c:pt>
                <c:pt idx="11" formatCode="0.000000">
                  <c:v>2.4576616700000002</c:v>
                </c:pt>
                <c:pt idx="28" formatCode="0.0">
                  <c:v>566</c:v>
                </c:pt>
                <c:pt idx="29" formatCode="0.000000">
                  <c:v>1.698</c:v>
                </c:pt>
                <c:pt idx="31">
                  <c:v>3814.2189454023992</c:v>
                </c:pt>
                <c:pt idx="33" formatCode="#,##0">
                  <c:v>2793.2189454023996</c:v>
                </c:pt>
                <c:pt idx="36">
                  <c:v>15</c:v>
                </c:pt>
                <c:pt idx="38" formatCode="0.0">
                  <c:v>28.682445794757605</c:v>
                </c:pt>
                <c:pt idx="40">
                  <c:v>15</c:v>
                </c:pt>
                <c:pt idx="41">
                  <c:v>72.599999999999994</c:v>
                </c:pt>
                <c:pt idx="42">
                  <c:v>1.9186000000000001</c:v>
                </c:pt>
                <c:pt idx="45">
                  <c:v>0.4161823056239809</c:v>
                </c:pt>
                <c:pt idx="48">
                  <c:v>2013</c:v>
                </c:pt>
                <c:pt idx="49">
                  <c:v>0</c:v>
                </c:pt>
                <c:pt idx="50" formatCode="d\-mmm">
                  <c:v>40298</c:v>
                </c:pt>
                <c:pt idx="51">
                  <c:v>0</c:v>
                </c:pt>
                <c:pt idx="52">
                  <c:v>1500</c:v>
                </c:pt>
                <c:pt idx="53">
                  <c:v>1500</c:v>
                </c:pt>
              </c:numCache>
            </c:numRef>
          </c:val>
          <c:extLst>
            <c:ext xmlns:c16="http://schemas.microsoft.com/office/drawing/2014/chart" uri="{C3380CC4-5D6E-409C-BE32-E72D297353CC}">
              <c16:uniqueId val="{00000373-8D84-47C4-9CB9-9A026B3F189C}"/>
            </c:ext>
          </c:extLst>
        </c:ser>
        <c:ser>
          <c:idx val="18"/>
          <c:order val="17"/>
          <c:tx>
            <c:strRef>
              <c:f>bilan_gestion!$A$24</c:f>
              <c:strCache>
                <c:ptCount val="1"/>
                <c:pt idx="0">
                  <c:v>2015_2016</c:v>
                </c:pt>
              </c:strCache>
            </c:strRef>
          </c:tx>
          <c:dPt>
            <c:idx val="0"/>
            <c:bubble3D val="0"/>
            <c:extLst>
              <c:ext xmlns:c16="http://schemas.microsoft.com/office/drawing/2014/chart" uri="{C3380CC4-5D6E-409C-BE32-E72D297353CC}">
                <c16:uniqueId val="{00000374-8D84-47C4-9CB9-9A026B3F189C}"/>
              </c:ext>
            </c:extLst>
          </c:dPt>
          <c:dPt>
            <c:idx val="1"/>
            <c:bubble3D val="0"/>
            <c:extLst>
              <c:ext xmlns:c16="http://schemas.microsoft.com/office/drawing/2014/chart" uri="{C3380CC4-5D6E-409C-BE32-E72D297353CC}">
                <c16:uniqueId val="{00000375-8D84-47C4-9CB9-9A026B3F189C}"/>
              </c:ext>
            </c:extLst>
          </c:dPt>
          <c:dPt>
            <c:idx val="2"/>
            <c:bubble3D val="0"/>
            <c:extLst>
              <c:ext xmlns:c16="http://schemas.microsoft.com/office/drawing/2014/chart" uri="{C3380CC4-5D6E-409C-BE32-E72D297353CC}">
                <c16:uniqueId val="{00000376-8D84-47C4-9CB9-9A026B3F189C}"/>
              </c:ext>
            </c:extLst>
          </c:dPt>
          <c:dPt>
            <c:idx val="3"/>
            <c:bubble3D val="0"/>
            <c:extLst>
              <c:ext xmlns:c16="http://schemas.microsoft.com/office/drawing/2014/chart" uri="{C3380CC4-5D6E-409C-BE32-E72D297353CC}">
                <c16:uniqueId val="{00000377-8D84-47C4-9CB9-9A026B3F189C}"/>
              </c:ext>
            </c:extLst>
          </c:dPt>
          <c:dPt>
            <c:idx val="4"/>
            <c:bubble3D val="0"/>
            <c:extLst>
              <c:ext xmlns:c16="http://schemas.microsoft.com/office/drawing/2014/chart" uri="{C3380CC4-5D6E-409C-BE32-E72D297353CC}">
                <c16:uniqueId val="{00000378-8D84-47C4-9CB9-9A026B3F189C}"/>
              </c:ext>
            </c:extLst>
          </c:dPt>
          <c:dPt>
            <c:idx val="5"/>
            <c:bubble3D val="0"/>
            <c:extLst>
              <c:ext xmlns:c16="http://schemas.microsoft.com/office/drawing/2014/chart" uri="{C3380CC4-5D6E-409C-BE32-E72D297353CC}">
                <c16:uniqueId val="{00000379-8D84-47C4-9CB9-9A026B3F189C}"/>
              </c:ext>
            </c:extLst>
          </c:dPt>
          <c:dPt>
            <c:idx val="6"/>
            <c:bubble3D val="0"/>
            <c:extLst>
              <c:ext xmlns:c16="http://schemas.microsoft.com/office/drawing/2014/chart" uri="{C3380CC4-5D6E-409C-BE32-E72D297353CC}">
                <c16:uniqueId val="{0000037A-8D84-47C4-9CB9-9A026B3F189C}"/>
              </c:ext>
            </c:extLst>
          </c:dPt>
          <c:dPt>
            <c:idx val="7"/>
            <c:bubble3D val="0"/>
            <c:extLst>
              <c:ext xmlns:c16="http://schemas.microsoft.com/office/drawing/2014/chart" uri="{C3380CC4-5D6E-409C-BE32-E72D297353CC}">
                <c16:uniqueId val="{0000037B-8D84-47C4-9CB9-9A026B3F189C}"/>
              </c:ext>
            </c:extLst>
          </c:dPt>
          <c:dPt>
            <c:idx val="8"/>
            <c:bubble3D val="0"/>
            <c:extLst>
              <c:ext xmlns:c16="http://schemas.microsoft.com/office/drawing/2014/chart" uri="{C3380CC4-5D6E-409C-BE32-E72D297353CC}">
                <c16:uniqueId val="{0000037C-8D84-47C4-9CB9-9A026B3F189C}"/>
              </c:ext>
            </c:extLst>
          </c:dPt>
          <c:dPt>
            <c:idx val="9"/>
            <c:bubble3D val="0"/>
            <c:extLst>
              <c:ext xmlns:c16="http://schemas.microsoft.com/office/drawing/2014/chart" uri="{C3380CC4-5D6E-409C-BE32-E72D297353CC}">
                <c16:uniqueId val="{0000037D-8D84-47C4-9CB9-9A026B3F189C}"/>
              </c:ext>
            </c:extLst>
          </c:dPt>
          <c:dPt>
            <c:idx val="10"/>
            <c:bubble3D val="0"/>
            <c:extLst>
              <c:ext xmlns:c16="http://schemas.microsoft.com/office/drawing/2014/chart" uri="{C3380CC4-5D6E-409C-BE32-E72D297353CC}">
                <c16:uniqueId val="{0000037E-8D84-47C4-9CB9-9A026B3F189C}"/>
              </c:ext>
            </c:extLst>
          </c:dPt>
          <c:dPt>
            <c:idx val="11"/>
            <c:bubble3D val="0"/>
            <c:extLst>
              <c:ext xmlns:c16="http://schemas.microsoft.com/office/drawing/2014/chart" uri="{C3380CC4-5D6E-409C-BE32-E72D297353CC}">
                <c16:uniqueId val="{0000037F-8D84-47C4-9CB9-9A026B3F189C}"/>
              </c:ext>
            </c:extLst>
          </c:dPt>
          <c:dPt>
            <c:idx val="12"/>
            <c:bubble3D val="0"/>
            <c:extLst>
              <c:ext xmlns:c16="http://schemas.microsoft.com/office/drawing/2014/chart" uri="{C3380CC4-5D6E-409C-BE32-E72D297353CC}">
                <c16:uniqueId val="{00000380-8D84-47C4-9CB9-9A026B3F189C}"/>
              </c:ext>
            </c:extLst>
          </c:dPt>
          <c:dPt>
            <c:idx val="13"/>
            <c:bubble3D val="0"/>
            <c:extLst>
              <c:ext xmlns:c16="http://schemas.microsoft.com/office/drawing/2014/chart" uri="{C3380CC4-5D6E-409C-BE32-E72D297353CC}">
                <c16:uniqueId val="{00000381-8D84-47C4-9CB9-9A026B3F189C}"/>
              </c:ext>
            </c:extLst>
          </c:dPt>
          <c:dPt>
            <c:idx val="14"/>
            <c:bubble3D val="0"/>
            <c:extLst>
              <c:ext xmlns:c16="http://schemas.microsoft.com/office/drawing/2014/chart" uri="{C3380CC4-5D6E-409C-BE32-E72D297353CC}">
                <c16:uniqueId val="{00000382-8D84-47C4-9CB9-9A026B3F189C}"/>
              </c:ext>
            </c:extLst>
          </c:dPt>
          <c:dPt>
            <c:idx val="15"/>
            <c:bubble3D val="0"/>
            <c:extLst>
              <c:ext xmlns:c16="http://schemas.microsoft.com/office/drawing/2014/chart" uri="{C3380CC4-5D6E-409C-BE32-E72D297353CC}">
                <c16:uniqueId val="{00000383-8D84-47C4-9CB9-9A026B3F189C}"/>
              </c:ext>
            </c:extLst>
          </c:dPt>
          <c:dPt>
            <c:idx val="16"/>
            <c:bubble3D val="0"/>
            <c:extLst>
              <c:ext xmlns:c16="http://schemas.microsoft.com/office/drawing/2014/chart" uri="{C3380CC4-5D6E-409C-BE32-E72D297353CC}">
                <c16:uniqueId val="{00000384-8D84-47C4-9CB9-9A026B3F189C}"/>
              </c:ext>
            </c:extLst>
          </c:dPt>
          <c:dPt>
            <c:idx val="17"/>
            <c:bubble3D val="0"/>
            <c:extLst>
              <c:ext xmlns:c16="http://schemas.microsoft.com/office/drawing/2014/chart" uri="{C3380CC4-5D6E-409C-BE32-E72D297353CC}">
                <c16:uniqueId val="{00000385-8D84-47C4-9CB9-9A026B3F189C}"/>
              </c:ext>
            </c:extLst>
          </c:dPt>
          <c:dPt>
            <c:idx val="18"/>
            <c:bubble3D val="0"/>
            <c:extLst>
              <c:ext xmlns:c16="http://schemas.microsoft.com/office/drawing/2014/chart" uri="{C3380CC4-5D6E-409C-BE32-E72D297353CC}">
                <c16:uniqueId val="{00000386-8D84-47C4-9CB9-9A026B3F189C}"/>
              </c:ext>
            </c:extLst>
          </c:dPt>
          <c:dPt>
            <c:idx val="19"/>
            <c:bubble3D val="0"/>
            <c:extLst>
              <c:ext xmlns:c16="http://schemas.microsoft.com/office/drawing/2014/chart" uri="{C3380CC4-5D6E-409C-BE32-E72D297353CC}">
                <c16:uniqueId val="{00000387-8D84-47C4-9CB9-9A026B3F189C}"/>
              </c:ext>
            </c:extLst>
          </c:dPt>
          <c:dPt>
            <c:idx val="20"/>
            <c:bubble3D val="0"/>
            <c:extLst>
              <c:ext xmlns:c16="http://schemas.microsoft.com/office/drawing/2014/chart" uri="{C3380CC4-5D6E-409C-BE32-E72D297353CC}">
                <c16:uniqueId val="{00000388-8D84-47C4-9CB9-9A026B3F189C}"/>
              </c:ext>
            </c:extLst>
          </c:dPt>
          <c:dPt>
            <c:idx val="21"/>
            <c:bubble3D val="0"/>
            <c:extLst>
              <c:ext xmlns:c16="http://schemas.microsoft.com/office/drawing/2014/chart" uri="{C3380CC4-5D6E-409C-BE32-E72D297353CC}">
                <c16:uniqueId val="{00000389-8D84-47C4-9CB9-9A026B3F189C}"/>
              </c:ext>
            </c:extLst>
          </c:dPt>
          <c:dPt>
            <c:idx val="22"/>
            <c:bubble3D val="0"/>
            <c:extLst>
              <c:ext xmlns:c16="http://schemas.microsoft.com/office/drawing/2014/chart" uri="{C3380CC4-5D6E-409C-BE32-E72D297353CC}">
                <c16:uniqueId val="{0000038A-8D84-47C4-9CB9-9A026B3F189C}"/>
              </c:ext>
            </c:extLst>
          </c:dPt>
          <c:dPt>
            <c:idx val="23"/>
            <c:bubble3D val="0"/>
            <c:extLst>
              <c:ext xmlns:c16="http://schemas.microsoft.com/office/drawing/2014/chart" uri="{C3380CC4-5D6E-409C-BE32-E72D297353CC}">
                <c16:uniqueId val="{0000038B-8D84-47C4-9CB9-9A026B3F189C}"/>
              </c:ext>
            </c:extLst>
          </c:dPt>
          <c:dPt>
            <c:idx val="24"/>
            <c:bubble3D val="0"/>
            <c:extLst>
              <c:ext xmlns:c16="http://schemas.microsoft.com/office/drawing/2014/chart" uri="{C3380CC4-5D6E-409C-BE32-E72D297353CC}">
                <c16:uniqueId val="{0000038C-8D84-47C4-9CB9-9A026B3F189C}"/>
              </c:ext>
            </c:extLst>
          </c:dPt>
          <c:dPt>
            <c:idx val="25"/>
            <c:bubble3D val="0"/>
            <c:extLst>
              <c:ext xmlns:c16="http://schemas.microsoft.com/office/drawing/2014/chart" uri="{C3380CC4-5D6E-409C-BE32-E72D297353CC}">
                <c16:uniqueId val="{0000038D-8D84-47C4-9CB9-9A026B3F189C}"/>
              </c:ext>
            </c:extLst>
          </c:dPt>
          <c:dPt>
            <c:idx val="26"/>
            <c:bubble3D val="0"/>
            <c:extLst>
              <c:ext xmlns:c16="http://schemas.microsoft.com/office/drawing/2014/chart" uri="{C3380CC4-5D6E-409C-BE32-E72D297353CC}">
                <c16:uniqueId val="{0000038E-8D84-47C4-9CB9-9A026B3F189C}"/>
              </c:ext>
            </c:extLst>
          </c:dPt>
          <c:dPt>
            <c:idx val="27"/>
            <c:bubble3D val="0"/>
            <c:extLst>
              <c:ext xmlns:c16="http://schemas.microsoft.com/office/drawing/2014/chart" uri="{C3380CC4-5D6E-409C-BE32-E72D297353CC}">
                <c16:uniqueId val="{0000038F-8D84-47C4-9CB9-9A026B3F189C}"/>
              </c:ext>
            </c:extLst>
          </c:dPt>
          <c:dPt>
            <c:idx val="28"/>
            <c:bubble3D val="0"/>
            <c:extLst>
              <c:ext xmlns:c16="http://schemas.microsoft.com/office/drawing/2014/chart" uri="{C3380CC4-5D6E-409C-BE32-E72D297353CC}">
                <c16:uniqueId val="{00000390-8D84-47C4-9CB9-9A026B3F189C}"/>
              </c:ext>
            </c:extLst>
          </c:dPt>
          <c:dPt>
            <c:idx val="29"/>
            <c:bubble3D val="0"/>
            <c:extLst>
              <c:ext xmlns:c16="http://schemas.microsoft.com/office/drawing/2014/chart" uri="{C3380CC4-5D6E-409C-BE32-E72D297353CC}">
                <c16:uniqueId val="{00000391-8D84-47C4-9CB9-9A026B3F189C}"/>
              </c:ext>
            </c:extLst>
          </c:dPt>
          <c:dPt>
            <c:idx val="30"/>
            <c:bubble3D val="0"/>
            <c:extLst>
              <c:ext xmlns:c16="http://schemas.microsoft.com/office/drawing/2014/chart" uri="{C3380CC4-5D6E-409C-BE32-E72D297353CC}">
                <c16:uniqueId val="{00000392-8D84-47C4-9CB9-9A026B3F189C}"/>
              </c:ext>
            </c:extLst>
          </c:dPt>
          <c:dPt>
            <c:idx val="31"/>
            <c:bubble3D val="0"/>
            <c:extLst>
              <c:ext xmlns:c16="http://schemas.microsoft.com/office/drawing/2014/chart" uri="{C3380CC4-5D6E-409C-BE32-E72D297353CC}">
                <c16:uniqueId val="{00000393-8D84-47C4-9CB9-9A026B3F189C}"/>
              </c:ext>
            </c:extLst>
          </c:dPt>
          <c:dPt>
            <c:idx val="32"/>
            <c:bubble3D val="0"/>
            <c:extLst>
              <c:ext xmlns:c16="http://schemas.microsoft.com/office/drawing/2014/chart" uri="{C3380CC4-5D6E-409C-BE32-E72D297353CC}">
                <c16:uniqueId val="{00000394-8D84-47C4-9CB9-9A026B3F189C}"/>
              </c:ext>
            </c:extLst>
          </c:dPt>
          <c:dPt>
            <c:idx val="33"/>
            <c:bubble3D val="0"/>
            <c:extLst>
              <c:ext xmlns:c16="http://schemas.microsoft.com/office/drawing/2014/chart" uri="{C3380CC4-5D6E-409C-BE32-E72D297353CC}">
                <c16:uniqueId val="{00000395-8D84-47C4-9CB9-9A026B3F189C}"/>
              </c:ext>
            </c:extLst>
          </c:dPt>
          <c:dPt>
            <c:idx val="34"/>
            <c:bubble3D val="0"/>
            <c:extLst>
              <c:ext xmlns:c16="http://schemas.microsoft.com/office/drawing/2014/chart" uri="{C3380CC4-5D6E-409C-BE32-E72D297353CC}">
                <c16:uniqueId val="{00000396-8D84-47C4-9CB9-9A026B3F189C}"/>
              </c:ext>
            </c:extLst>
          </c:dPt>
          <c:dPt>
            <c:idx val="35"/>
            <c:bubble3D val="0"/>
            <c:extLst>
              <c:ext xmlns:c16="http://schemas.microsoft.com/office/drawing/2014/chart" uri="{C3380CC4-5D6E-409C-BE32-E72D297353CC}">
                <c16:uniqueId val="{00000397-8D84-47C4-9CB9-9A026B3F189C}"/>
              </c:ext>
            </c:extLst>
          </c:dPt>
          <c:dPt>
            <c:idx val="36"/>
            <c:bubble3D val="0"/>
            <c:extLst>
              <c:ext xmlns:c16="http://schemas.microsoft.com/office/drawing/2014/chart" uri="{C3380CC4-5D6E-409C-BE32-E72D297353CC}">
                <c16:uniqueId val="{00000398-8D84-47C4-9CB9-9A026B3F189C}"/>
              </c:ext>
            </c:extLst>
          </c:dPt>
          <c:dPt>
            <c:idx val="37"/>
            <c:bubble3D val="0"/>
            <c:extLst>
              <c:ext xmlns:c16="http://schemas.microsoft.com/office/drawing/2014/chart" uri="{C3380CC4-5D6E-409C-BE32-E72D297353CC}">
                <c16:uniqueId val="{00000399-8D84-47C4-9CB9-9A026B3F189C}"/>
              </c:ext>
            </c:extLst>
          </c:dPt>
          <c:dPt>
            <c:idx val="38"/>
            <c:bubble3D val="0"/>
            <c:extLst>
              <c:ext xmlns:c16="http://schemas.microsoft.com/office/drawing/2014/chart" uri="{C3380CC4-5D6E-409C-BE32-E72D297353CC}">
                <c16:uniqueId val="{0000039A-8D84-47C4-9CB9-9A026B3F189C}"/>
              </c:ext>
            </c:extLst>
          </c:dPt>
          <c:dPt>
            <c:idx val="39"/>
            <c:bubble3D val="0"/>
            <c:extLst>
              <c:ext xmlns:c16="http://schemas.microsoft.com/office/drawing/2014/chart" uri="{C3380CC4-5D6E-409C-BE32-E72D297353CC}">
                <c16:uniqueId val="{0000039B-8D84-47C4-9CB9-9A026B3F189C}"/>
              </c:ext>
            </c:extLst>
          </c:dPt>
          <c:dPt>
            <c:idx val="40"/>
            <c:bubble3D val="0"/>
            <c:extLst>
              <c:ext xmlns:c16="http://schemas.microsoft.com/office/drawing/2014/chart" uri="{C3380CC4-5D6E-409C-BE32-E72D297353CC}">
                <c16:uniqueId val="{0000039C-8D84-47C4-9CB9-9A026B3F189C}"/>
              </c:ext>
            </c:extLst>
          </c:dPt>
          <c:dPt>
            <c:idx val="41"/>
            <c:bubble3D val="0"/>
            <c:extLst>
              <c:ext xmlns:c16="http://schemas.microsoft.com/office/drawing/2014/chart" uri="{C3380CC4-5D6E-409C-BE32-E72D297353CC}">
                <c16:uniqueId val="{0000039D-8D84-47C4-9CB9-9A026B3F189C}"/>
              </c:ext>
            </c:extLst>
          </c:dPt>
          <c:dPt>
            <c:idx val="42"/>
            <c:bubble3D val="0"/>
            <c:extLst>
              <c:ext xmlns:c16="http://schemas.microsoft.com/office/drawing/2014/chart" uri="{C3380CC4-5D6E-409C-BE32-E72D297353CC}">
                <c16:uniqueId val="{0000039E-8D84-47C4-9CB9-9A026B3F189C}"/>
              </c:ext>
            </c:extLst>
          </c:dPt>
          <c:dPt>
            <c:idx val="43"/>
            <c:bubble3D val="0"/>
            <c:extLst>
              <c:ext xmlns:c16="http://schemas.microsoft.com/office/drawing/2014/chart" uri="{C3380CC4-5D6E-409C-BE32-E72D297353CC}">
                <c16:uniqueId val="{0000039F-8D84-47C4-9CB9-9A026B3F189C}"/>
              </c:ext>
            </c:extLst>
          </c:dPt>
          <c:dPt>
            <c:idx val="44"/>
            <c:bubble3D val="0"/>
            <c:extLst>
              <c:ext xmlns:c16="http://schemas.microsoft.com/office/drawing/2014/chart" uri="{C3380CC4-5D6E-409C-BE32-E72D297353CC}">
                <c16:uniqueId val="{000003A0-8D84-47C4-9CB9-9A026B3F189C}"/>
              </c:ext>
            </c:extLst>
          </c:dPt>
          <c:dPt>
            <c:idx val="45"/>
            <c:bubble3D val="0"/>
            <c:extLst>
              <c:ext xmlns:c16="http://schemas.microsoft.com/office/drawing/2014/chart" uri="{C3380CC4-5D6E-409C-BE32-E72D297353CC}">
                <c16:uniqueId val="{000003A1-8D84-47C4-9CB9-9A026B3F189C}"/>
              </c:ext>
            </c:extLst>
          </c:dPt>
          <c:dPt>
            <c:idx val="46"/>
            <c:bubble3D val="0"/>
            <c:extLst>
              <c:ext xmlns:c16="http://schemas.microsoft.com/office/drawing/2014/chart" uri="{C3380CC4-5D6E-409C-BE32-E72D297353CC}">
                <c16:uniqueId val="{000003A2-8D84-47C4-9CB9-9A026B3F189C}"/>
              </c:ext>
            </c:extLst>
          </c:dPt>
          <c:dPt>
            <c:idx val="47"/>
            <c:bubble3D val="0"/>
            <c:extLst>
              <c:ext xmlns:c16="http://schemas.microsoft.com/office/drawing/2014/chart" uri="{C3380CC4-5D6E-409C-BE32-E72D297353CC}">
                <c16:uniqueId val="{000003A3-8D84-47C4-9CB9-9A026B3F189C}"/>
              </c:ext>
            </c:extLst>
          </c:dPt>
          <c:dPt>
            <c:idx val="48"/>
            <c:bubble3D val="0"/>
            <c:extLst>
              <c:ext xmlns:c16="http://schemas.microsoft.com/office/drawing/2014/chart" uri="{C3380CC4-5D6E-409C-BE32-E72D297353CC}">
                <c16:uniqueId val="{000003A4-8D84-47C4-9CB9-9A026B3F189C}"/>
              </c:ext>
            </c:extLst>
          </c:dPt>
          <c:dPt>
            <c:idx val="49"/>
            <c:bubble3D val="0"/>
            <c:extLst>
              <c:ext xmlns:c16="http://schemas.microsoft.com/office/drawing/2014/chart" uri="{C3380CC4-5D6E-409C-BE32-E72D297353CC}">
                <c16:uniqueId val="{000003A5-8D84-47C4-9CB9-9A026B3F189C}"/>
              </c:ext>
            </c:extLst>
          </c:dPt>
          <c:dPt>
            <c:idx val="50"/>
            <c:bubble3D val="0"/>
            <c:extLst>
              <c:ext xmlns:c16="http://schemas.microsoft.com/office/drawing/2014/chart" uri="{C3380CC4-5D6E-409C-BE32-E72D297353CC}">
                <c16:uniqueId val="{000003A6-8D84-47C4-9CB9-9A026B3F189C}"/>
              </c:ext>
            </c:extLst>
          </c:dPt>
          <c:cat>
            <c:numRef>
              <c:f>bilan_gestion!$BD$2:$BE$2</c:f>
              <c:numCache>
                <c:formatCode>General</c:formatCode>
                <c:ptCount val="2"/>
              </c:numCache>
            </c:numRef>
          </c:cat>
          <c:val>
            <c:numRef>
              <c:f>bilan_gestion!$B$24:$BD$24</c:f>
              <c:numCache>
                <c:formatCode>General</c:formatCode>
                <c:ptCount val="55"/>
                <c:pt idx="0" formatCode="#,##0">
                  <c:v>5403.3965995549897</c:v>
                </c:pt>
                <c:pt idx="1">
                  <c:v>4618</c:v>
                </c:pt>
                <c:pt idx="2" formatCode="0.0">
                  <c:v>629.4</c:v>
                </c:pt>
                <c:pt idx="3" formatCode="0.0">
                  <c:v>1.771855</c:v>
                </c:pt>
                <c:pt idx="4" formatCode="0.0">
                  <c:v>628.82840950261857</c:v>
                </c:pt>
                <c:pt idx="5" formatCode="0.000000">
                  <c:v>1.7702273070499999</c:v>
                </c:pt>
                <c:pt idx="6" formatCode="0.0">
                  <c:v>0.57159049738140966</c:v>
                </c:pt>
                <c:pt idx="7" formatCode="0.000000">
                  <c:v>1.6276929500000001E-3</c:v>
                </c:pt>
                <c:pt idx="28" formatCode="0.0">
                  <c:v>430</c:v>
                </c:pt>
                <c:pt idx="29" formatCode="0.000000">
                  <c:v>1.29</c:v>
                </c:pt>
                <c:pt idx="31">
                  <c:v>1215.3965995549897</c:v>
                </c:pt>
                <c:pt idx="33">
                  <c:v>156.56819005237139</c:v>
                </c:pt>
                <c:pt idx="36">
                  <c:v>5</c:v>
                </c:pt>
                <c:pt idx="38" formatCode="0.0">
                  <c:v>77.506803782363733</c:v>
                </c:pt>
                <c:pt idx="40">
                  <c:v>5.9</c:v>
                </c:pt>
                <c:pt idx="41">
                  <c:v>22</c:v>
                </c:pt>
                <c:pt idx="45">
                  <c:v>0.1361689929628884</c:v>
                </c:pt>
                <c:pt idx="48">
                  <c:v>2016</c:v>
                </c:pt>
                <c:pt idx="49">
                  <c:v>0</c:v>
                </c:pt>
                <c:pt idx="50" formatCode="d\-mmm">
                  <c:v>42479</c:v>
                </c:pt>
                <c:pt idx="51">
                  <c:v>0</c:v>
                </c:pt>
                <c:pt idx="52">
                  <c:v>2470</c:v>
                </c:pt>
                <c:pt idx="53">
                  <c:v>3100</c:v>
                </c:pt>
              </c:numCache>
            </c:numRef>
          </c:val>
          <c:extLst>
            <c:ext xmlns:c16="http://schemas.microsoft.com/office/drawing/2014/chart" uri="{C3380CC4-5D6E-409C-BE32-E72D297353CC}">
              <c16:uniqueId val="{000003A7-8D84-47C4-9CB9-9A026B3F189C}"/>
            </c:ext>
          </c:extLst>
        </c:ser>
        <c:ser>
          <c:idx val="19"/>
          <c:order val="18"/>
          <c:tx>
            <c:strRef>
              <c:f>bilan_gestion!$A$26</c:f>
              <c:strCache>
                <c:ptCount val="1"/>
                <c:pt idx="0">
                  <c:v>2017-2018</c:v>
                </c:pt>
              </c:strCache>
            </c:strRef>
          </c:tx>
          <c:dPt>
            <c:idx val="0"/>
            <c:bubble3D val="0"/>
            <c:extLst>
              <c:ext xmlns:c16="http://schemas.microsoft.com/office/drawing/2014/chart" uri="{C3380CC4-5D6E-409C-BE32-E72D297353CC}">
                <c16:uniqueId val="{000003A8-8D84-47C4-9CB9-9A026B3F189C}"/>
              </c:ext>
            </c:extLst>
          </c:dPt>
          <c:dPt>
            <c:idx val="1"/>
            <c:bubble3D val="0"/>
            <c:extLst>
              <c:ext xmlns:c16="http://schemas.microsoft.com/office/drawing/2014/chart" uri="{C3380CC4-5D6E-409C-BE32-E72D297353CC}">
                <c16:uniqueId val="{000003A9-8D84-47C4-9CB9-9A026B3F189C}"/>
              </c:ext>
            </c:extLst>
          </c:dPt>
          <c:dPt>
            <c:idx val="2"/>
            <c:bubble3D val="0"/>
            <c:extLst>
              <c:ext xmlns:c16="http://schemas.microsoft.com/office/drawing/2014/chart" uri="{C3380CC4-5D6E-409C-BE32-E72D297353CC}">
                <c16:uniqueId val="{000003AA-8D84-47C4-9CB9-9A026B3F189C}"/>
              </c:ext>
            </c:extLst>
          </c:dPt>
          <c:dPt>
            <c:idx val="3"/>
            <c:bubble3D val="0"/>
            <c:extLst>
              <c:ext xmlns:c16="http://schemas.microsoft.com/office/drawing/2014/chart" uri="{C3380CC4-5D6E-409C-BE32-E72D297353CC}">
                <c16:uniqueId val="{000003AB-8D84-47C4-9CB9-9A026B3F189C}"/>
              </c:ext>
            </c:extLst>
          </c:dPt>
          <c:dPt>
            <c:idx val="4"/>
            <c:bubble3D val="0"/>
            <c:extLst>
              <c:ext xmlns:c16="http://schemas.microsoft.com/office/drawing/2014/chart" uri="{C3380CC4-5D6E-409C-BE32-E72D297353CC}">
                <c16:uniqueId val="{000003AC-8D84-47C4-9CB9-9A026B3F189C}"/>
              </c:ext>
            </c:extLst>
          </c:dPt>
          <c:dPt>
            <c:idx val="5"/>
            <c:bubble3D val="0"/>
            <c:extLst>
              <c:ext xmlns:c16="http://schemas.microsoft.com/office/drawing/2014/chart" uri="{C3380CC4-5D6E-409C-BE32-E72D297353CC}">
                <c16:uniqueId val="{000003AD-8D84-47C4-9CB9-9A026B3F189C}"/>
              </c:ext>
            </c:extLst>
          </c:dPt>
          <c:dPt>
            <c:idx val="6"/>
            <c:bubble3D val="0"/>
            <c:extLst>
              <c:ext xmlns:c16="http://schemas.microsoft.com/office/drawing/2014/chart" uri="{C3380CC4-5D6E-409C-BE32-E72D297353CC}">
                <c16:uniqueId val="{000003AE-8D84-47C4-9CB9-9A026B3F189C}"/>
              </c:ext>
            </c:extLst>
          </c:dPt>
          <c:dPt>
            <c:idx val="7"/>
            <c:bubble3D val="0"/>
            <c:extLst>
              <c:ext xmlns:c16="http://schemas.microsoft.com/office/drawing/2014/chart" uri="{C3380CC4-5D6E-409C-BE32-E72D297353CC}">
                <c16:uniqueId val="{000003AF-8D84-47C4-9CB9-9A026B3F189C}"/>
              </c:ext>
            </c:extLst>
          </c:dPt>
          <c:dPt>
            <c:idx val="8"/>
            <c:bubble3D val="0"/>
            <c:extLst>
              <c:ext xmlns:c16="http://schemas.microsoft.com/office/drawing/2014/chart" uri="{C3380CC4-5D6E-409C-BE32-E72D297353CC}">
                <c16:uniqueId val="{000003B0-8D84-47C4-9CB9-9A026B3F189C}"/>
              </c:ext>
            </c:extLst>
          </c:dPt>
          <c:dPt>
            <c:idx val="9"/>
            <c:bubble3D val="0"/>
            <c:extLst>
              <c:ext xmlns:c16="http://schemas.microsoft.com/office/drawing/2014/chart" uri="{C3380CC4-5D6E-409C-BE32-E72D297353CC}">
                <c16:uniqueId val="{000003B1-8D84-47C4-9CB9-9A026B3F189C}"/>
              </c:ext>
            </c:extLst>
          </c:dPt>
          <c:dPt>
            <c:idx val="10"/>
            <c:bubble3D val="0"/>
            <c:extLst>
              <c:ext xmlns:c16="http://schemas.microsoft.com/office/drawing/2014/chart" uri="{C3380CC4-5D6E-409C-BE32-E72D297353CC}">
                <c16:uniqueId val="{000003B2-8D84-47C4-9CB9-9A026B3F189C}"/>
              </c:ext>
            </c:extLst>
          </c:dPt>
          <c:dPt>
            <c:idx val="11"/>
            <c:bubble3D val="0"/>
            <c:extLst>
              <c:ext xmlns:c16="http://schemas.microsoft.com/office/drawing/2014/chart" uri="{C3380CC4-5D6E-409C-BE32-E72D297353CC}">
                <c16:uniqueId val="{000003B3-8D84-47C4-9CB9-9A026B3F189C}"/>
              </c:ext>
            </c:extLst>
          </c:dPt>
          <c:dPt>
            <c:idx val="12"/>
            <c:bubble3D val="0"/>
            <c:extLst>
              <c:ext xmlns:c16="http://schemas.microsoft.com/office/drawing/2014/chart" uri="{C3380CC4-5D6E-409C-BE32-E72D297353CC}">
                <c16:uniqueId val="{000003B4-8D84-47C4-9CB9-9A026B3F189C}"/>
              </c:ext>
            </c:extLst>
          </c:dPt>
          <c:dPt>
            <c:idx val="13"/>
            <c:bubble3D val="0"/>
            <c:extLst>
              <c:ext xmlns:c16="http://schemas.microsoft.com/office/drawing/2014/chart" uri="{C3380CC4-5D6E-409C-BE32-E72D297353CC}">
                <c16:uniqueId val="{000003B5-8D84-47C4-9CB9-9A026B3F189C}"/>
              </c:ext>
            </c:extLst>
          </c:dPt>
          <c:dPt>
            <c:idx val="14"/>
            <c:bubble3D val="0"/>
            <c:extLst>
              <c:ext xmlns:c16="http://schemas.microsoft.com/office/drawing/2014/chart" uri="{C3380CC4-5D6E-409C-BE32-E72D297353CC}">
                <c16:uniqueId val="{000003B6-8D84-47C4-9CB9-9A026B3F189C}"/>
              </c:ext>
            </c:extLst>
          </c:dPt>
          <c:dPt>
            <c:idx val="15"/>
            <c:bubble3D val="0"/>
            <c:extLst>
              <c:ext xmlns:c16="http://schemas.microsoft.com/office/drawing/2014/chart" uri="{C3380CC4-5D6E-409C-BE32-E72D297353CC}">
                <c16:uniqueId val="{000003B7-8D84-47C4-9CB9-9A026B3F189C}"/>
              </c:ext>
            </c:extLst>
          </c:dPt>
          <c:dPt>
            <c:idx val="16"/>
            <c:bubble3D val="0"/>
            <c:extLst>
              <c:ext xmlns:c16="http://schemas.microsoft.com/office/drawing/2014/chart" uri="{C3380CC4-5D6E-409C-BE32-E72D297353CC}">
                <c16:uniqueId val="{000003B8-8D84-47C4-9CB9-9A026B3F189C}"/>
              </c:ext>
            </c:extLst>
          </c:dPt>
          <c:dPt>
            <c:idx val="17"/>
            <c:bubble3D val="0"/>
            <c:extLst>
              <c:ext xmlns:c16="http://schemas.microsoft.com/office/drawing/2014/chart" uri="{C3380CC4-5D6E-409C-BE32-E72D297353CC}">
                <c16:uniqueId val="{000003B9-8D84-47C4-9CB9-9A026B3F189C}"/>
              </c:ext>
            </c:extLst>
          </c:dPt>
          <c:dPt>
            <c:idx val="18"/>
            <c:bubble3D val="0"/>
            <c:extLst>
              <c:ext xmlns:c16="http://schemas.microsoft.com/office/drawing/2014/chart" uri="{C3380CC4-5D6E-409C-BE32-E72D297353CC}">
                <c16:uniqueId val="{000003BA-8D84-47C4-9CB9-9A026B3F189C}"/>
              </c:ext>
            </c:extLst>
          </c:dPt>
          <c:dPt>
            <c:idx val="19"/>
            <c:bubble3D val="0"/>
            <c:extLst>
              <c:ext xmlns:c16="http://schemas.microsoft.com/office/drawing/2014/chart" uri="{C3380CC4-5D6E-409C-BE32-E72D297353CC}">
                <c16:uniqueId val="{000003BB-8D84-47C4-9CB9-9A026B3F189C}"/>
              </c:ext>
            </c:extLst>
          </c:dPt>
          <c:dPt>
            <c:idx val="20"/>
            <c:bubble3D val="0"/>
            <c:extLst>
              <c:ext xmlns:c16="http://schemas.microsoft.com/office/drawing/2014/chart" uri="{C3380CC4-5D6E-409C-BE32-E72D297353CC}">
                <c16:uniqueId val="{000003BC-8D84-47C4-9CB9-9A026B3F189C}"/>
              </c:ext>
            </c:extLst>
          </c:dPt>
          <c:dPt>
            <c:idx val="21"/>
            <c:bubble3D val="0"/>
            <c:extLst>
              <c:ext xmlns:c16="http://schemas.microsoft.com/office/drawing/2014/chart" uri="{C3380CC4-5D6E-409C-BE32-E72D297353CC}">
                <c16:uniqueId val="{000003BD-8D84-47C4-9CB9-9A026B3F189C}"/>
              </c:ext>
            </c:extLst>
          </c:dPt>
          <c:dPt>
            <c:idx val="22"/>
            <c:bubble3D val="0"/>
            <c:extLst>
              <c:ext xmlns:c16="http://schemas.microsoft.com/office/drawing/2014/chart" uri="{C3380CC4-5D6E-409C-BE32-E72D297353CC}">
                <c16:uniqueId val="{000003BE-8D84-47C4-9CB9-9A026B3F189C}"/>
              </c:ext>
            </c:extLst>
          </c:dPt>
          <c:dPt>
            <c:idx val="23"/>
            <c:bubble3D val="0"/>
            <c:extLst>
              <c:ext xmlns:c16="http://schemas.microsoft.com/office/drawing/2014/chart" uri="{C3380CC4-5D6E-409C-BE32-E72D297353CC}">
                <c16:uniqueId val="{000003BF-8D84-47C4-9CB9-9A026B3F189C}"/>
              </c:ext>
            </c:extLst>
          </c:dPt>
          <c:dPt>
            <c:idx val="24"/>
            <c:bubble3D val="0"/>
            <c:extLst>
              <c:ext xmlns:c16="http://schemas.microsoft.com/office/drawing/2014/chart" uri="{C3380CC4-5D6E-409C-BE32-E72D297353CC}">
                <c16:uniqueId val="{000003C0-8D84-47C4-9CB9-9A026B3F189C}"/>
              </c:ext>
            </c:extLst>
          </c:dPt>
          <c:dPt>
            <c:idx val="25"/>
            <c:bubble3D val="0"/>
            <c:extLst>
              <c:ext xmlns:c16="http://schemas.microsoft.com/office/drawing/2014/chart" uri="{C3380CC4-5D6E-409C-BE32-E72D297353CC}">
                <c16:uniqueId val="{000003C1-8D84-47C4-9CB9-9A026B3F189C}"/>
              </c:ext>
            </c:extLst>
          </c:dPt>
          <c:dPt>
            <c:idx val="26"/>
            <c:bubble3D val="0"/>
            <c:extLst>
              <c:ext xmlns:c16="http://schemas.microsoft.com/office/drawing/2014/chart" uri="{C3380CC4-5D6E-409C-BE32-E72D297353CC}">
                <c16:uniqueId val="{000003C2-8D84-47C4-9CB9-9A026B3F189C}"/>
              </c:ext>
            </c:extLst>
          </c:dPt>
          <c:dPt>
            <c:idx val="27"/>
            <c:bubble3D val="0"/>
            <c:extLst>
              <c:ext xmlns:c16="http://schemas.microsoft.com/office/drawing/2014/chart" uri="{C3380CC4-5D6E-409C-BE32-E72D297353CC}">
                <c16:uniqueId val="{000003C3-8D84-47C4-9CB9-9A026B3F189C}"/>
              </c:ext>
            </c:extLst>
          </c:dPt>
          <c:dPt>
            <c:idx val="28"/>
            <c:bubble3D val="0"/>
            <c:extLst>
              <c:ext xmlns:c16="http://schemas.microsoft.com/office/drawing/2014/chart" uri="{C3380CC4-5D6E-409C-BE32-E72D297353CC}">
                <c16:uniqueId val="{000003C4-8D84-47C4-9CB9-9A026B3F189C}"/>
              </c:ext>
            </c:extLst>
          </c:dPt>
          <c:dPt>
            <c:idx val="29"/>
            <c:bubble3D val="0"/>
            <c:extLst>
              <c:ext xmlns:c16="http://schemas.microsoft.com/office/drawing/2014/chart" uri="{C3380CC4-5D6E-409C-BE32-E72D297353CC}">
                <c16:uniqueId val="{000003C5-8D84-47C4-9CB9-9A026B3F189C}"/>
              </c:ext>
            </c:extLst>
          </c:dPt>
          <c:dPt>
            <c:idx val="30"/>
            <c:bubble3D val="0"/>
            <c:extLst>
              <c:ext xmlns:c16="http://schemas.microsoft.com/office/drawing/2014/chart" uri="{C3380CC4-5D6E-409C-BE32-E72D297353CC}">
                <c16:uniqueId val="{000003C6-8D84-47C4-9CB9-9A026B3F189C}"/>
              </c:ext>
            </c:extLst>
          </c:dPt>
          <c:dPt>
            <c:idx val="31"/>
            <c:bubble3D val="0"/>
            <c:extLst>
              <c:ext xmlns:c16="http://schemas.microsoft.com/office/drawing/2014/chart" uri="{C3380CC4-5D6E-409C-BE32-E72D297353CC}">
                <c16:uniqueId val="{000003C7-8D84-47C4-9CB9-9A026B3F189C}"/>
              </c:ext>
            </c:extLst>
          </c:dPt>
          <c:dPt>
            <c:idx val="32"/>
            <c:bubble3D val="0"/>
            <c:extLst>
              <c:ext xmlns:c16="http://schemas.microsoft.com/office/drawing/2014/chart" uri="{C3380CC4-5D6E-409C-BE32-E72D297353CC}">
                <c16:uniqueId val="{000003C8-8D84-47C4-9CB9-9A026B3F189C}"/>
              </c:ext>
            </c:extLst>
          </c:dPt>
          <c:dPt>
            <c:idx val="33"/>
            <c:bubble3D val="0"/>
            <c:extLst>
              <c:ext xmlns:c16="http://schemas.microsoft.com/office/drawing/2014/chart" uri="{C3380CC4-5D6E-409C-BE32-E72D297353CC}">
                <c16:uniqueId val="{000003C9-8D84-47C4-9CB9-9A026B3F189C}"/>
              </c:ext>
            </c:extLst>
          </c:dPt>
          <c:dPt>
            <c:idx val="34"/>
            <c:bubble3D val="0"/>
            <c:extLst>
              <c:ext xmlns:c16="http://schemas.microsoft.com/office/drawing/2014/chart" uri="{C3380CC4-5D6E-409C-BE32-E72D297353CC}">
                <c16:uniqueId val="{000003CA-8D84-47C4-9CB9-9A026B3F189C}"/>
              </c:ext>
            </c:extLst>
          </c:dPt>
          <c:dPt>
            <c:idx val="35"/>
            <c:bubble3D val="0"/>
            <c:extLst>
              <c:ext xmlns:c16="http://schemas.microsoft.com/office/drawing/2014/chart" uri="{C3380CC4-5D6E-409C-BE32-E72D297353CC}">
                <c16:uniqueId val="{000003CB-8D84-47C4-9CB9-9A026B3F189C}"/>
              </c:ext>
            </c:extLst>
          </c:dPt>
          <c:dPt>
            <c:idx val="36"/>
            <c:bubble3D val="0"/>
            <c:extLst>
              <c:ext xmlns:c16="http://schemas.microsoft.com/office/drawing/2014/chart" uri="{C3380CC4-5D6E-409C-BE32-E72D297353CC}">
                <c16:uniqueId val="{000003CC-8D84-47C4-9CB9-9A026B3F189C}"/>
              </c:ext>
            </c:extLst>
          </c:dPt>
          <c:dPt>
            <c:idx val="37"/>
            <c:bubble3D val="0"/>
            <c:extLst>
              <c:ext xmlns:c16="http://schemas.microsoft.com/office/drawing/2014/chart" uri="{C3380CC4-5D6E-409C-BE32-E72D297353CC}">
                <c16:uniqueId val="{000003CD-8D84-47C4-9CB9-9A026B3F189C}"/>
              </c:ext>
            </c:extLst>
          </c:dPt>
          <c:dPt>
            <c:idx val="38"/>
            <c:bubble3D val="0"/>
            <c:extLst>
              <c:ext xmlns:c16="http://schemas.microsoft.com/office/drawing/2014/chart" uri="{C3380CC4-5D6E-409C-BE32-E72D297353CC}">
                <c16:uniqueId val="{000003CE-8D84-47C4-9CB9-9A026B3F189C}"/>
              </c:ext>
            </c:extLst>
          </c:dPt>
          <c:dPt>
            <c:idx val="39"/>
            <c:bubble3D val="0"/>
            <c:extLst>
              <c:ext xmlns:c16="http://schemas.microsoft.com/office/drawing/2014/chart" uri="{C3380CC4-5D6E-409C-BE32-E72D297353CC}">
                <c16:uniqueId val="{000003CF-8D84-47C4-9CB9-9A026B3F189C}"/>
              </c:ext>
            </c:extLst>
          </c:dPt>
          <c:dPt>
            <c:idx val="40"/>
            <c:bubble3D val="0"/>
            <c:extLst>
              <c:ext xmlns:c16="http://schemas.microsoft.com/office/drawing/2014/chart" uri="{C3380CC4-5D6E-409C-BE32-E72D297353CC}">
                <c16:uniqueId val="{000003D0-8D84-47C4-9CB9-9A026B3F189C}"/>
              </c:ext>
            </c:extLst>
          </c:dPt>
          <c:dPt>
            <c:idx val="41"/>
            <c:bubble3D val="0"/>
            <c:extLst>
              <c:ext xmlns:c16="http://schemas.microsoft.com/office/drawing/2014/chart" uri="{C3380CC4-5D6E-409C-BE32-E72D297353CC}">
                <c16:uniqueId val="{000003D1-8D84-47C4-9CB9-9A026B3F189C}"/>
              </c:ext>
            </c:extLst>
          </c:dPt>
          <c:dPt>
            <c:idx val="42"/>
            <c:bubble3D val="0"/>
            <c:extLst>
              <c:ext xmlns:c16="http://schemas.microsoft.com/office/drawing/2014/chart" uri="{C3380CC4-5D6E-409C-BE32-E72D297353CC}">
                <c16:uniqueId val="{000003D2-8D84-47C4-9CB9-9A026B3F189C}"/>
              </c:ext>
            </c:extLst>
          </c:dPt>
          <c:dPt>
            <c:idx val="43"/>
            <c:bubble3D val="0"/>
            <c:extLst>
              <c:ext xmlns:c16="http://schemas.microsoft.com/office/drawing/2014/chart" uri="{C3380CC4-5D6E-409C-BE32-E72D297353CC}">
                <c16:uniqueId val="{000003D3-8D84-47C4-9CB9-9A026B3F189C}"/>
              </c:ext>
            </c:extLst>
          </c:dPt>
          <c:dPt>
            <c:idx val="44"/>
            <c:bubble3D val="0"/>
            <c:extLst>
              <c:ext xmlns:c16="http://schemas.microsoft.com/office/drawing/2014/chart" uri="{C3380CC4-5D6E-409C-BE32-E72D297353CC}">
                <c16:uniqueId val="{000003D4-8D84-47C4-9CB9-9A026B3F189C}"/>
              </c:ext>
            </c:extLst>
          </c:dPt>
          <c:dPt>
            <c:idx val="45"/>
            <c:bubble3D val="0"/>
            <c:extLst>
              <c:ext xmlns:c16="http://schemas.microsoft.com/office/drawing/2014/chart" uri="{C3380CC4-5D6E-409C-BE32-E72D297353CC}">
                <c16:uniqueId val="{000003D5-8D84-47C4-9CB9-9A026B3F189C}"/>
              </c:ext>
            </c:extLst>
          </c:dPt>
          <c:dPt>
            <c:idx val="46"/>
            <c:bubble3D val="0"/>
            <c:extLst>
              <c:ext xmlns:c16="http://schemas.microsoft.com/office/drawing/2014/chart" uri="{C3380CC4-5D6E-409C-BE32-E72D297353CC}">
                <c16:uniqueId val="{000003D6-8D84-47C4-9CB9-9A026B3F189C}"/>
              </c:ext>
            </c:extLst>
          </c:dPt>
          <c:dPt>
            <c:idx val="47"/>
            <c:bubble3D val="0"/>
            <c:extLst>
              <c:ext xmlns:c16="http://schemas.microsoft.com/office/drawing/2014/chart" uri="{C3380CC4-5D6E-409C-BE32-E72D297353CC}">
                <c16:uniqueId val="{000003D7-8D84-47C4-9CB9-9A026B3F189C}"/>
              </c:ext>
            </c:extLst>
          </c:dPt>
          <c:dPt>
            <c:idx val="48"/>
            <c:bubble3D val="0"/>
            <c:extLst>
              <c:ext xmlns:c16="http://schemas.microsoft.com/office/drawing/2014/chart" uri="{C3380CC4-5D6E-409C-BE32-E72D297353CC}">
                <c16:uniqueId val="{000003D8-8D84-47C4-9CB9-9A026B3F189C}"/>
              </c:ext>
            </c:extLst>
          </c:dPt>
          <c:dPt>
            <c:idx val="49"/>
            <c:bubble3D val="0"/>
            <c:extLst>
              <c:ext xmlns:c16="http://schemas.microsoft.com/office/drawing/2014/chart" uri="{C3380CC4-5D6E-409C-BE32-E72D297353CC}">
                <c16:uniqueId val="{000003D9-8D84-47C4-9CB9-9A026B3F189C}"/>
              </c:ext>
            </c:extLst>
          </c:dPt>
          <c:dPt>
            <c:idx val="50"/>
            <c:bubble3D val="0"/>
            <c:extLst>
              <c:ext xmlns:c16="http://schemas.microsoft.com/office/drawing/2014/chart" uri="{C3380CC4-5D6E-409C-BE32-E72D297353CC}">
                <c16:uniqueId val="{000003DA-8D84-47C4-9CB9-9A026B3F189C}"/>
              </c:ext>
            </c:extLst>
          </c:dPt>
          <c:cat>
            <c:numRef>
              <c:f>bilan_gestion!$BD$2:$BE$2</c:f>
              <c:numCache>
                <c:formatCode>General</c:formatCode>
                <c:ptCount val="2"/>
              </c:numCache>
            </c:numRef>
          </c:cat>
          <c:val>
            <c:numRef>
              <c:f>bilan_gestion!$B$26:$BG$26</c:f>
              <c:numCache>
                <c:formatCode>General</c:formatCode>
                <c:ptCount val="58"/>
                <c:pt idx="0" formatCode="#,##0">
                  <c:v>6567.4449999999997</c:v>
                </c:pt>
                <c:pt idx="1">
                  <c:v>6526</c:v>
                </c:pt>
                <c:pt idx="2">
                  <c:v>41.5</c:v>
                </c:pt>
                <c:pt idx="3">
                  <c:v>0.16836100000000001</c:v>
                </c:pt>
                <c:pt idx="4" formatCode="0.0">
                  <c:v>41.445</c:v>
                </c:pt>
                <c:pt idx="5" formatCode="0.000000">
                  <c:v>0.16816800000000001</c:v>
                </c:pt>
                <c:pt idx="6" formatCode="0.0">
                  <c:v>5.5E-2</c:v>
                </c:pt>
                <c:pt idx="7" formatCode="0.000000">
                  <c:v>1.93E-4</c:v>
                </c:pt>
                <c:pt idx="10">
                  <c:v>0</c:v>
                </c:pt>
                <c:pt idx="14">
                  <c:v>0</c:v>
                </c:pt>
                <c:pt idx="28" formatCode="0.0">
                  <c:v>435</c:v>
                </c:pt>
                <c:pt idx="31">
                  <c:v>476.44499999999971</c:v>
                </c:pt>
                <c:pt idx="38" formatCode="0.0">
                  <c:v>92.745352264084445</c:v>
                </c:pt>
                <c:pt idx="48">
                  <c:v>2018</c:v>
                </c:pt>
                <c:pt idx="49">
                  <c:v>0</c:v>
                </c:pt>
                <c:pt idx="51">
                  <c:v>0</c:v>
                </c:pt>
                <c:pt idx="52">
                  <c:v>2339</c:v>
                </c:pt>
                <c:pt idx="53">
                  <c:v>4808</c:v>
                </c:pt>
              </c:numCache>
            </c:numRef>
          </c:val>
          <c:extLst>
            <c:ext xmlns:c16="http://schemas.microsoft.com/office/drawing/2014/chart" uri="{C3380CC4-5D6E-409C-BE32-E72D297353CC}">
              <c16:uniqueId val="{000003DB-8D84-47C4-9CB9-9A026B3F189C}"/>
            </c:ext>
          </c:extLst>
        </c:ser>
        <c:ser>
          <c:idx val="20"/>
          <c:order val="19"/>
          <c:tx>
            <c:strRef>
              <c:f>bilan_gestion!$A$27</c:f>
              <c:strCache>
                <c:ptCount val="1"/>
                <c:pt idx="0">
                  <c:v>2018-2019</c:v>
                </c:pt>
              </c:strCache>
            </c:strRef>
          </c:tx>
          <c:dPt>
            <c:idx val="0"/>
            <c:bubble3D val="0"/>
            <c:extLst>
              <c:ext xmlns:c16="http://schemas.microsoft.com/office/drawing/2014/chart" uri="{C3380CC4-5D6E-409C-BE32-E72D297353CC}">
                <c16:uniqueId val="{000003DC-8D84-47C4-9CB9-9A026B3F189C}"/>
              </c:ext>
            </c:extLst>
          </c:dPt>
          <c:dPt>
            <c:idx val="1"/>
            <c:bubble3D val="0"/>
            <c:extLst>
              <c:ext xmlns:c16="http://schemas.microsoft.com/office/drawing/2014/chart" uri="{C3380CC4-5D6E-409C-BE32-E72D297353CC}">
                <c16:uniqueId val="{000003DD-8D84-47C4-9CB9-9A026B3F189C}"/>
              </c:ext>
            </c:extLst>
          </c:dPt>
          <c:dPt>
            <c:idx val="2"/>
            <c:bubble3D val="0"/>
            <c:extLst>
              <c:ext xmlns:c16="http://schemas.microsoft.com/office/drawing/2014/chart" uri="{C3380CC4-5D6E-409C-BE32-E72D297353CC}">
                <c16:uniqueId val="{000003DE-8D84-47C4-9CB9-9A026B3F189C}"/>
              </c:ext>
            </c:extLst>
          </c:dPt>
          <c:dPt>
            <c:idx val="3"/>
            <c:bubble3D val="0"/>
            <c:extLst>
              <c:ext xmlns:c16="http://schemas.microsoft.com/office/drawing/2014/chart" uri="{C3380CC4-5D6E-409C-BE32-E72D297353CC}">
                <c16:uniqueId val="{000003DF-8D84-47C4-9CB9-9A026B3F189C}"/>
              </c:ext>
            </c:extLst>
          </c:dPt>
          <c:dPt>
            <c:idx val="4"/>
            <c:bubble3D val="0"/>
            <c:extLst>
              <c:ext xmlns:c16="http://schemas.microsoft.com/office/drawing/2014/chart" uri="{C3380CC4-5D6E-409C-BE32-E72D297353CC}">
                <c16:uniqueId val="{000003E0-8D84-47C4-9CB9-9A026B3F189C}"/>
              </c:ext>
            </c:extLst>
          </c:dPt>
          <c:dPt>
            <c:idx val="5"/>
            <c:bubble3D val="0"/>
            <c:extLst>
              <c:ext xmlns:c16="http://schemas.microsoft.com/office/drawing/2014/chart" uri="{C3380CC4-5D6E-409C-BE32-E72D297353CC}">
                <c16:uniqueId val="{000003E1-8D84-47C4-9CB9-9A026B3F189C}"/>
              </c:ext>
            </c:extLst>
          </c:dPt>
          <c:dPt>
            <c:idx val="6"/>
            <c:bubble3D val="0"/>
            <c:extLst>
              <c:ext xmlns:c16="http://schemas.microsoft.com/office/drawing/2014/chart" uri="{C3380CC4-5D6E-409C-BE32-E72D297353CC}">
                <c16:uniqueId val="{000003E2-8D84-47C4-9CB9-9A026B3F189C}"/>
              </c:ext>
            </c:extLst>
          </c:dPt>
          <c:dPt>
            <c:idx val="7"/>
            <c:bubble3D val="0"/>
            <c:extLst>
              <c:ext xmlns:c16="http://schemas.microsoft.com/office/drawing/2014/chart" uri="{C3380CC4-5D6E-409C-BE32-E72D297353CC}">
                <c16:uniqueId val="{000003E3-8D84-47C4-9CB9-9A026B3F189C}"/>
              </c:ext>
            </c:extLst>
          </c:dPt>
          <c:dPt>
            <c:idx val="8"/>
            <c:bubble3D val="0"/>
            <c:extLst>
              <c:ext xmlns:c16="http://schemas.microsoft.com/office/drawing/2014/chart" uri="{C3380CC4-5D6E-409C-BE32-E72D297353CC}">
                <c16:uniqueId val="{000003E4-8D84-47C4-9CB9-9A026B3F189C}"/>
              </c:ext>
            </c:extLst>
          </c:dPt>
          <c:dPt>
            <c:idx val="9"/>
            <c:bubble3D val="0"/>
            <c:extLst>
              <c:ext xmlns:c16="http://schemas.microsoft.com/office/drawing/2014/chart" uri="{C3380CC4-5D6E-409C-BE32-E72D297353CC}">
                <c16:uniqueId val="{000003E5-8D84-47C4-9CB9-9A026B3F189C}"/>
              </c:ext>
            </c:extLst>
          </c:dPt>
          <c:dPt>
            <c:idx val="10"/>
            <c:bubble3D val="0"/>
            <c:extLst>
              <c:ext xmlns:c16="http://schemas.microsoft.com/office/drawing/2014/chart" uri="{C3380CC4-5D6E-409C-BE32-E72D297353CC}">
                <c16:uniqueId val="{000003E6-8D84-47C4-9CB9-9A026B3F189C}"/>
              </c:ext>
            </c:extLst>
          </c:dPt>
          <c:dPt>
            <c:idx val="11"/>
            <c:bubble3D val="0"/>
            <c:extLst>
              <c:ext xmlns:c16="http://schemas.microsoft.com/office/drawing/2014/chart" uri="{C3380CC4-5D6E-409C-BE32-E72D297353CC}">
                <c16:uniqueId val="{000003E7-8D84-47C4-9CB9-9A026B3F189C}"/>
              </c:ext>
            </c:extLst>
          </c:dPt>
          <c:dPt>
            <c:idx val="12"/>
            <c:bubble3D val="0"/>
            <c:extLst>
              <c:ext xmlns:c16="http://schemas.microsoft.com/office/drawing/2014/chart" uri="{C3380CC4-5D6E-409C-BE32-E72D297353CC}">
                <c16:uniqueId val="{000003E8-8D84-47C4-9CB9-9A026B3F189C}"/>
              </c:ext>
            </c:extLst>
          </c:dPt>
          <c:dPt>
            <c:idx val="13"/>
            <c:bubble3D val="0"/>
            <c:extLst>
              <c:ext xmlns:c16="http://schemas.microsoft.com/office/drawing/2014/chart" uri="{C3380CC4-5D6E-409C-BE32-E72D297353CC}">
                <c16:uniqueId val="{000003E9-8D84-47C4-9CB9-9A026B3F189C}"/>
              </c:ext>
            </c:extLst>
          </c:dPt>
          <c:dPt>
            <c:idx val="14"/>
            <c:bubble3D val="0"/>
            <c:extLst>
              <c:ext xmlns:c16="http://schemas.microsoft.com/office/drawing/2014/chart" uri="{C3380CC4-5D6E-409C-BE32-E72D297353CC}">
                <c16:uniqueId val="{000003EA-8D84-47C4-9CB9-9A026B3F189C}"/>
              </c:ext>
            </c:extLst>
          </c:dPt>
          <c:dPt>
            <c:idx val="15"/>
            <c:bubble3D val="0"/>
            <c:extLst>
              <c:ext xmlns:c16="http://schemas.microsoft.com/office/drawing/2014/chart" uri="{C3380CC4-5D6E-409C-BE32-E72D297353CC}">
                <c16:uniqueId val="{000003EB-8D84-47C4-9CB9-9A026B3F189C}"/>
              </c:ext>
            </c:extLst>
          </c:dPt>
          <c:dPt>
            <c:idx val="16"/>
            <c:bubble3D val="0"/>
            <c:extLst>
              <c:ext xmlns:c16="http://schemas.microsoft.com/office/drawing/2014/chart" uri="{C3380CC4-5D6E-409C-BE32-E72D297353CC}">
                <c16:uniqueId val="{000003EC-8D84-47C4-9CB9-9A026B3F189C}"/>
              </c:ext>
            </c:extLst>
          </c:dPt>
          <c:dPt>
            <c:idx val="17"/>
            <c:bubble3D val="0"/>
            <c:extLst>
              <c:ext xmlns:c16="http://schemas.microsoft.com/office/drawing/2014/chart" uri="{C3380CC4-5D6E-409C-BE32-E72D297353CC}">
                <c16:uniqueId val="{000003ED-8D84-47C4-9CB9-9A026B3F189C}"/>
              </c:ext>
            </c:extLst>
          </c:dPt>
          <c:dPt>
            <c:idx val="18"/>
            <c:bubble3D val="0"/>
            <c:extLst>
              <c:ext xmlns:c16="http://schemas.microsoft.com/office/drawing/2014/chart" uri="{C3380CC4-5D6E-409C-BE32-E72D297353CC}">
                <c16:uniqueId val="{000003EE-8D84-47C4-9CB9-9A026B3F189C}"/>
              </c:ext>
            </c:extLst>
          </c:dPt>
          <c:dPt>
            <c:idx val="19"/>
            <c:bubble3D val="0"/>
            <c:extLst>
              <c:ext xmlns:c16="http://schemas.microsoft.com/office/drawing/2014/chart" uri="{C3380CC4-5D6E-409C-BE32-E72D297353CC}">
                <c16:uniqueId val="{000003EF-8D84-47C4-9CB9-9A026B3F189C}"/>
              </c:ext>
            </c:extLst>
          </c:dPt>
          <c:dPt>
            <c:idx val="20"/>
            <c:bubble3D val="0"/>
            <c:extLst>
              <c:ext xmlns:c16="http://schemas.microsoft.com/office/drawing/2014/chart" uri="{C3380CC4-5D6E-409C-BE32-E72D297353CC}">
                <c16:uniqueId val="{000003F0-8D84-47C4-9CB9-9A026B3F189C}"/>
              </c:ext>
            </c:extLst>
          </c:dPt>
          <c:dPt>
            <c:idx val="21"/>
            <c:bubble3D val="0"/>
            <c:extLst>
              <c:ext xmlns:c16="http://schemas.microsoft.com/office/drawing/2014/chart" uri="{C3380CC4-5D6E-409C-BE32-E72D297353CC}">
                <c16:uniqueId val="{000003F1-8D84-47C4-9CB9-9A026B3F189C}"/>
              </c:ext>
            </c:extLst>
          </c:dPt>
          <c:dPt>
            <c:idx val="22"/>
            <c:bubble3D val="0"/>
            <c:extLst>
              <c:ext xmlns:c16="http://schemas.microsoft.com/office/drawing/2014/chart" uri="{C3380CC4-5D6E-409C-BE32-E72D297353CC}">
                <c16:uniqueId val="{000003F2-8D84-47C4-9CB9-9A026B3F189C}"/>
              </c:ext>
            </c:extLst>
          </c:dPt>
          <c:dPt>
            <c:idx val="23"/>
            <c:bubble3D val="0"/>
            <c:extLst>
              <c:ext xmlns:c16="http://schemas.microsoft.com/office/drawing/2014/chart" uri="{C3380CC4-5D6E-409C-BE32-E72D297353CC}">
                <c16:uniqueId val="{000003F3-8D84-47C4-9CB9-9A026B3F189C}"/>
              </c:ext>
            </c:extLst>
          </c:dPt>
          <c:dPt>
            <c:idx val="24"/>
            <c:bubble3D val="0"/>
            <c:extLst>
              <c:ext xmlns:c16="http://schemas.microsoft.com/office/drawing/2014/chart" uri="{C3380CC4-5D6E-409C-BE32-E72D297353CC}">
                <c16:uniqueId val="{000003F4-8D84-47C4-9CB9-9A026B3F189C}"/>
              </c:ext>
            </c:extLst>
          </c:dPt>
          <c:dPt>
            <c:idx val="25"/>
            <c:bubble3D val="0"/>
            <c:extLst>
              <c:ext xmlns:c16="http://schemas.microsoft.com/office/drawing/2014/chart" uri="{C3380CC4-5D6E-409C-BE32-E72D297353CC}">
                <c16:uniqueId val="{000003F5-8D84-47C4-9CB9-9A026B3F189C}"/>
              </c:ext>
            </c:extLst>
          </c:dPt>
          <c:dPt>
            <c:idx val="26"/>
            <c:bubble3D val="0"/>
            <c:extLst>
              <c:ext xmlns:c16="http://schemas.microsoft.com/office/drawing/2014/chart" uri="{C3380CC4-5D6E-409C-BE32-E72D297353CC}">
                <c16:uniqueId val="{000003F6-8D84-47C4-9CB9-9A026B3F189C}"/>
              </c:ext>
            </c:extLst>
          </c:dPt>
          <c:dPt>
            <c:idx val="27"/>
            <c:bubble3D val="0"/>
            <c:extLst>
              <c:ext xmlns:c16="http://schemas.microsoft.com/office/drawing/2014/chart" uri="{C3380CC4-5D6E-409C-BE32-E72D297353CC}">
                <c16:uniqueId val="{000003F7-8D84-47C4-9CB9-9A026B3F189C}"/>
              </c:ext>
            </c:extLst>
          </c:dPt>
          <c:dPt>
            <c:idx val="28"/>
            <c:bubble3D val="0"/>
            <c:extLst>
              <c:ext xmlns:c16="http://schemas.microsoft.com/office/drawing/2014/chart" uri="{C3380CC4-5D6E-409C-BE32-E72D297353CC}">
                <c16:uniqueId val="{000003F8-8D84-47C4-9CB9-9A026B3F189C}"/>
              </c:ext>
            </c:extLst>
          </c:dPt>
          <c:dPt>
            <c:idx val="29"/>
            <c:bubble3D val="0"/>
            <c:extLst>
              <c:ext xmlns:c16="http://schemas.microsoft.com/office/drawing/2014/chart" uri="{C3380CC4-5D6E-409C-BE32-E72D297353CC}">
                <c16:uniqueId val="{000003F9-8D84-47C4-9CB9-9A026B3F189C}"/>
              </c:ext>
            </c:extLst>
          </c:dPt>
          <c:dPt>
            <c:idx val="30"/>
            <c:bubble3D val="0"/>
            <c:extLst>
              <c:ext xmlns:c16="http://schemas.microsoft.com/office/drawing/2014/chart" uri="{C3380CC4-5D6E-409C-BE32-E72D297353CC}">
                <c16:uniqueId val="{000003FA-8D84-47C4-9CB9-9A026B3F189C}"/>
              </c:ext>
            </c:extLst>
          </c:dPt>
          <c:dPt>
            <c:idx val="31"/>
            <c:bubble3D val="0"/>
            <c:extLst>
              <c:ext xmlns:c16="http://schemas.microsoft.com/office/drawing/2014/chart" uri="{C3380CC4-5D6E-409C-BE32-E72D297353CC}">
                <c16:uniqueId val="{000003FB-8D84-47C4-9CB9-9A026B3F189C}"/>
              </c:ext>
            </c:extLst>
          </c:dPt>
          <c:dPt>
            <c:idx val="32"/>
            <c:bubble3D val="0"/>
            <c:extLst>
              <c:ext xmlns:c16="http://schemas.microsoft.com/office/drawing/2014/chart" uri="{C3380CC4-5D6E-409C-BE32-E72D297353CC}">
                <c16:uniqueId val="{000003FC-8D84-47C4-9CB9-9A026B3F189C}"/>
              </c:ext>
            </c:extLst>
          </c:dPt>
          <c:dPt>
            <c:idx val="33"/>
            <c:bubble3D val="0"/>
            <c:extLst>
              <c:ext xmlns:c16="http://schemas.microsoft.com/office/drawing/2014/chart" uri="{C3380CC4-5D6E-409C-BE32-E72D297353CC}">
                <c16:uniqueId val="{000003FD-8D84-47C4-9CB9-9A026B3F189C}"/>
              </c:ext>
            </c:extLst>
          </c:dPt>
          <c:dPt>
            <c:idx val="34"/>
            <c:bubble3D val="0"/>
            <c:extLst>
              <c:ext xmlns:c16="http://schemas.microsoft.com/office/drawing/2014/chart" uri="{C3380CC4-5D6E-409C-BE32-E72D297353CC}">
                <c16:uniqueId val="{000003FE-8D84-47C4-9CB9-9A026B3F189C}"/>
              </c:ext>
            </c:extLst>
          </c:dPt>
          <c:dPt>
            <c:idx val="35"/>
            <c:bubble3D val="0"/>
            <c:extLst>
              <c:ext xmlns:c16="http://schemas.microsoft.com/office/drawing/2014/chart" uri="{C3380CC4-5D6E-409C-BE32-E72D297353CC}">
                <c16:uniqueId val="{000003FF-8D84-47C4-9CB9-9A026B3F189C}"/>
              </c:ext>
            </c:extLst>
          </c:dPt>
          <c:dPt>
            <c:idx val="36"/>
            <c:bubble3D val="0"/>
            <c:extLst>
              <c:ext xmlns:c16="http://schemas.microsoft.com/office/drawing/2014/chart" uri="{C3380CC4-5D6E-409C-BE32-E72D297353CC}">
                <c16:uniqueId val="{00000400-8D84-47C4-9CB9-9A026B3F189C}"/>
              </c:ext>
            </c:extLst>
          </c:dPt>
          <c:dPt>
            <c:idx val="37"/>
            <c:bubble3D val="0"/>
            <c:extLst>
              <c:ext xmlns:c16="http://schemas.microsoft.com/office/drawing/2014/chart" uri="{C3380CC4-5D6E-409C-BE32-E72D297353CC}">
                <c16:uniqueId val="{00000401-8D84-47C4-9CB9-9A026B3F189C}"/>
              </c:ext>
            </c:extLst>
          </c:dPt>
          <c:dPt>
            <c:idx val="38"/>
            <c:bubble3D val="0"/>
            <c:extLst>
              <c:ext xmlns:c16="http://schemas.microsoft.com/office/drawing/2014/chart" uri="{C3380CC4-5D6E-409C-BE32-E72D297353CC}">
                <c16:uniqueId val="{00000402-8D84-47C4-9CB9-9A026B3F189C}"/>
              </c:ext>
            </c:extLst>
          </c:dPt>
          <c:dPt>
            <c:idx val="39"/>
            <c:bubble3D val="0"/>
            <c:extLst>
              <c:ext xmlns:c16="http://schemas.microsoft.com/office/drawing/2014/chart" uri="{C3380CC4-5D6E-409C-BE32-E72D297353CC}">
                <c16:uniqueId val="{00000403-8D84-47C4-9CB9-9A026B3F189C}"/>
              </c:ext>
            </c:extLst>
          </c:dPt>
          <c:dPt>
            <c:idx val="40"/>
            <c:bubble3D val="0"/>
            <c:extLst>
              <c:ext xmlns:c16="http://schemas.microsoft.com/office/drawing/2014/chart" uri="{C3380CC4-5D6E-409C-BE32-E72D297353CC}">
                <c16:uniqueId val="{00000404-8D84-47C4-9CB9-9A026B3F189C}"/>
              </c:ext>
            </c:extLst>
          </c:dPt>
          <c:dPt>
            <c:idx val="41"/>
            <c:bubble3D val="0"/>
            <c:extLst>
              <c:ext xmlns:c16="http://schemas.microsoft.com/office/drawing/2014/chart" uri="{C3380CC4-5D6E-409C-BE32-E72D297353CC}">
                <c16:uniqueId val="{00000405-8D84-47C4-9CB9-9A026B3F189C}"/>
              </c:ext>
            </c:extLst>
          </c:dPt>
          <c:dPt>
            <c:idx val="42"/>
            <c:bubble3D val="0"/>
            <c:extLst>
              <c:ext xmlns:c16="http://schemas.microsoft.com/office/drawing/2014/chart" uri="{C3380CC4-5D6E-409C-BE32-E72D297353CC}">
                <c16:uniqueId val="{00000406-8D84-47C4-9CB9-9A026B3F189C}"/>
              </c:ext>
            </c:extLst>
          </c:dPt>
          <c:dPt>
            <c:idx val="43"/>
            <c:bubble3D val="0"/>
            <c:extLst>
              <c:ext xmlns:c16="http://schemas.microsoft.com/office/drawing/2014/chart" uri="{C3380CC4-5D6E-409C-BE32-E72D297353CC}">
                <c16:uniqueId val="{00000407-8D84-47C4-9CB9-9A026B3F189C}"/>
              </c:ext>
            </c:extLst>
          </c:dPt>
          <c:dPt>
            <c:idx val="44"/>
            <c:bubble3D val="0"/>
            <c:extLst>
              <c:ext xmlns:c16="http://schemas.microsoft.com/office/drawing/2014/chart" uri="{C3380CC4-5D6E-409C-BE32-E72D297353CC}">
                <c16:uniqueId val="{00000408-8D84-47C4-9CB9-9A026B3F189C}"/>
              </c:ext>
            </c:extLst>
          </c:dPt>
          <c:dPt>
            <c:idx val="45"/>
            <c:bubble3D val="0"/>
            <c:extLst>
              <c:ext xmlns:c16="http://schemas.microsoft.com/office/drawing/2014/chart" uri="{C3380CC4-5D6E-409C-BE32-E72D297353CC}">
                <c16:uniqueId val="{00000409-8D84-47C4-9CB9-9A026B3F189C}"/>
              </c:ext>
            </c:extLst>
          </c:dPt>
          <c:dPt>
            <c:idx val="46"/>
            <c:bubble3D val="0"/>
            <c:extLst>
              <c:ext xmlns:c16="http://schemas.microsoft.com/office/drawing/2014/chart" uri="{C3380CC4-5D6E-409C-BE32-E72D297353CC}">
                <c16:uniqueId val="{0000040A-8D84-47C4-9CB9-9A026B3F189C}"/>
              </c:ext>
            </c:extLst>
          </c:dPt>
          <c:dPt>
            <c:idx val="47"/>
            <c:bubble3D val="0"/>
            <c:extLst>
              <c:ext xmlns:c16="http://schemas.microsoft.com/office/drawing/2014/chart" uri="{C3380CC4-5D6E-409C-BE32-E72D297353CC}">
                <c16:uniqueId val="{0000040B-8D84-47C4-9CB9-9A026B3F189C}"/>
              </c:ext>
            </c:extLst>
          </c:dPt>
          <c:dPt>
            <c:idx val="48"/>
            <c:bubble3D val="0"/>
            <c:extLst>
              <c:ext xmlns:c16="http://schemas.microsoft.com/office/drawing/2014/chart" uri="{C3380CC4-5D6E-409C-BE32-E72D297353CC}">
                <c16:uniqueId val="{0000040C-8D84-47C4-9CB9-9A026B3F189C}"/>
              </c:ext>
            </c:extLst>
          </c:dPt>
          <c:dPt>
            <c:idx val="49"/>
            <c:bubble3D val="0"/>
            <c:extLst>
              <c:ext xmlns:c16="http://schemas.microsoft.com/office/drawing/2014/chart" uri="{C3380CC4-5D6E-409C-BE32-E72D297353CC}">
                <c16:uniqueId val="{0000040D-8D84-47C4-9CB9-9A026B3F189C}"/>
              </c:ext>
            </c:extLst>
          </c:dPt>
          <c:dPt>
            <c:idx val="50"/>
            <c:bubble3D val="0"/>
            <c:extLst>
              <c:ext xmlns:c16="http://schemas.microsoft.com/office/drawing/2014/chart" uri="{C3380CC4-5D6E-409C-BE32-E72D297353CC}">
                <c16:uniqueId val="{0000040E-8D84-47C4-9CB9-9A026B3F189C}"/>
              </c:ext>
            </c:extLst>
          </c:dPt>
          <c:cat>
            <c:numRef>
              <c:f>bilan_gestion!$BD$2:$BE$2</c:f>
              <c:numCache>
                <c:formatCode>General</c:formatCode>
                <c:ptCount val="2"/>
              </c:numCache>
            </c:numRef>
          </c:cat>
          <c:val>
            <c:numRef>
              <c:f>bilan_gestion!$B$27:$BH$27</c:f>
              <c:numCache>
                <c:formatCode>General</c:formatCode>
                <c:ptCount val="59"/>
                <c:pt idx="0" formatCode="#,##0">
                  <c:v>5415.5659999999998</c:v>
                </c:pt>
                <c:pt idx="1">
                  <c:v>5132</c:v>
                </c:pt>
                <c:pt idx="2" formatCode="0.0">
                  <c:v>288.52800000000002</c:v>
                </c:pt>
                <c:pt idx="3">
                  <c:v>1.0338540000000001</c:v>
                </c:pt>
                <c:pt idx="4" formatCode="0.0">
                  <c:v>283.56600000000003</c:v>
                </c:pt>
                <c:pt idx="5" formatCode="0.000000">
                  <c:v>1.01651</c:v>
                </c:pt>
                <c:pt idx="6" formatCode="0.0">
                  <c:v>4.9619999999999997</c:v>
                </c:pt>
                <c:pt idx="7" formatCode="0.000000">
                  <c:v>1.7343999999999998E-2</c:v>
                </c:pt>
                <c:pt idx="28" formatCode="0.0">
                  <c:v>460</c:v>
                </c:pt>
                <c:pt idx="29" formatCode="0.000000">
                  <c:v>1.38</c:v>
                </c:pt>
                <c:pt idx="31">
                  <c:v>743.5659999999998</c:v>
                </c:pt>
                <c:pt idx="38" formatCode="0.0">
                  <c:v>86.269837723333083</c:v>
                </c:pt>
                <c:pt idx="48">
                  <c:v>2019</c:v>
                </c:pt>
                <c:pt idx="49">
                  <c:v>0</c:v>
                </c:pt>
                <c:pt idx="51">
                  <c:v>0</c:v>
                </c:pt>
                <c:pt idx="52">
                  <c:v>2339</c:v>
                </c:pt>
                <c:pt idx="53">
                  <c:v>3508</c:v>
                </c:pt>
              </c:numCache>
            </c:numRef>
          </c:val>
          <c:extLst>
            <c:ext xmlns:c16="http://schemas.microsoft.com/office/drawing/2014/chart" uri="{C3380CC4-5D6E-409C-BE32-E72D297353CC}">
              <c16:uniqueId val="{0000040F-8D84-47C4-9CB9-9A026B3F189C}"/>
            </c:ext>
          </c:extLst>
        </c:ser>
        <c:ser>
          <c:idx val="21"/>
          <c:order val="20"/>
          <c:tx>
            <c:strRef>
              <c:f>bilan_gestion!$A$28</c:f>
              <c:strCache>
                <c:ptCount val="1"/>
                <c:pt idx="0">
                  <c:v>2019-2020</c:v>
                </c:pt>
              </c:strCache>
            </c:strRef>
          </c:tx>
          <c:dPt>
            <c:idx val="0"/>
            <c:bubble3D val="0"/>
            <c:extLst>
              <c:ext xmlns:c16="http://schemas.microsoft.com/office/drawing/2014/chart" uri="{C3380CC4-5D6E-409C-BE32-E72D297353CC}">
                <c16:uniqueId val="{00000410-8D84-47C4-9CB9-9A026B3F189C}"/>
              </c:ext>
            </c:extLst>
          </c:dPt>
          <c:dPt>
            <c:idx val="1"/>
            <c:bubble3D val="0"/>
            <c:extLst>
              <c:ext xmlns:c16="http://schemas.microsoft.com/office/drawing/2014/chart" uri="{C3380CC4-5D6E-409C-BE32-E72D297353CC}">
                <c16:uniqueId val="{00000411-8D84-47C4-9CB9-9A026B3F189C}"/>
              </c:ext>
            </c:extLst>
          </c:dPt>
          <c:dPt>
            <c:idx val="2"/>
            <c:bubble3D val="0"/>
            <c:extLst>
              <c:ext xmlns:c16="http://schemas.microsoft.com/office/drawing/2014/chart" uri="{C3380CC4-5D6E-409C-BE32-E72D297353CC}">
                <c16:uniqueId val="{00000412-8D84-47C4-9CB9-9A026B3F189C}"/>
              </c:ext>
            </c:extLst>
          </c:dPt>
          <c:dPt>
            <c:idx val="3"/>
            <c:bubble3D val="0"/>
            <c:extLst>
              <c:ext xmlns:c16="http://schemas.microsoft.com/office/drawing/2014/chart" uri="{C3380CC4-5D6E-409C-BE32-E72D297353CC}">
                <c16:uniqueId val="{00000413-8D84-47C4-9CB9-9A026B3F189C}"/>
              </c:ext>
            </c:extLst>
          </c:dPt>
          <c:dPt>
            <c:idx val="4"/>
            <c:bubble3D val="0"/>
            <c:extLst>
              <c:ext xmlns:c16="http://schemas.microsoft.com/office/drawing/2014/chart" uri="{C3380CC4-5D6E-409C-BE32-E72D297353CC}">
                <c16:uniqueId val="{00000414-8D84-47C4-9CB9-9A026B3F189C}"/>
              </c:ext>
            </c:extLst>
          </c:dPt>
          <c:dPt>
            <c:idx val="5"/>
            <c:bubble3D val="0"/>
            <c:extLst>
              <c:ext xmlns:c16="http://schemas.microsoft.com/office/drawing/2014/chart" uri="{C3380CC4-5D6E-409C-BE32-E72D297353CC}">
                <c16:uniqueId val="{00000415-8D84-47C4-9CB9-9A026B3F189C}"/>
              </c:ext>
            </c:extLst>
          </c:dPt>
          <c:dPt>
            <c:idx val="6"/>
            <c:bubble3D val="0"/>
            <c:extLst>
              <c:ext xmlns:c16="http://schemas.microsoft.com/office/drawing/2014/chart" uri="{C3380CC4-5D6E-409C-BE32-E72D297353CC}">
                <c16:uniqueId val="{00000416-8D84-47C4-9CB9-9A026B3F189C}"/>
              </c:ext>
            </c:extLst>
          </c:dPt>
          <c:dPt>
            <c:idx val="7"/>
            <c:bubble3D val="0"/>
            <c:extLst>
              <c:ext xmlns:c16="http://schemas.microsoft.com/office/drawing/2014/chart" uri="{C3380CC4-5D6E-409C-BE32-E72D297353CC}">
                <c16:uniqueId val="{00000417-8D84-47C4-9CB9-9A026B3F189C}"/>
              </c:ext>
            </c:extLst>
          </c:dPt>
          <c:dPt>
            <c:idx val="8"/>
            <c:bubble3D val="0"/>
            <c:extLst>
              <c:ext xmlns:c16="http://schemas.microsoft.com/office/drawing/2014/chart" uri="{C3380CC4-5D6E-409C-BE32-E72D297353CC}">
                <c16:uniqueId val="{00000418-8D84-47C4-9CB9-9A026B3F189C}"/>
              </c:ext>
            </c:extLst>
          </c:dPt>
          <c:dPt>
            <c:idx val="9"/>
            <c:bubble3D val="0"/>
            <c:extLst>
              <c:ext xmlns:c16="http://schemas.microsoft.com/office/drawing/2014/chart" uri="{C3380CC4-5D6E-409C-BE32-E72D297353CC}">
                <c16:uniqueId val="{00000419-8D84-47C4-9CB9-9A026B3F189C}"/>
              </c:ext>
            </c:extLst>
          </c:dPt>
          <c:dPt>
            <c:idx val="10"/>
            <c:bubble3D val="0"/>
            <c:extLst>
              <c:ext xmlns:c16="http://schemas.microsoft.com/office/drawing/2014/chart" uri="{C3380CC4-5D6E-409C-BE32-E72D297353CC}">
                <c16:uniqueId val="{0000041A-8D84-47C4-9CB9-9A026B3F189C}"/>
              </c:ext>
            </c:extLst>
          </c:dPt>
          <c:dPt>
            <c:idx val="11"/>
            <c:bubble3D val="0"/>
            <c:extLst>
              <c:ext xmlns:c16="http://schemas.microsoft.com/office/drawing/2014/chart" uri="{C3380CC4-5D6E-409C-BE32-E72D297353CC}">
                <c16:uniqueId val="{0000041B-8D84-47C4-9CB9-9A026B3F189C}"/>
              </c:ext>
            </c:extLst>
          </c:dPt>
          <c:dPt>
            <c:idx val="12"/>
            <c:bubble3D val="0"/>
            <c:extLst>
              <c:ext xmlns:c16="http://schemas.microsoft.com/office/drawing/2014/chart" uri="{C3380CC4-5D6E-409C-BE32-E72D297353CC}">
                <c16:uniqueId val="{0000041C-8D84-47C4-9CB9-9A026B3F189C}"/>
              </c:ext>
            </c:extLst>
          </c:dPt>
          <c:dPt>
            <c:idx val="13"/>
            <c:bubble3D val="0"/>
            <c:extLst>
              <c:ext xmlns:c16="http://schemas.microsoft.com/office/drawing/2014/chart" uri="{C3380CC4-5D6E-409C-BE32-E72D297353CC}">
                <c16:uniqueId val="{0000041D-8D84-47C4-9CB9-9A026B3F189C}"/>
              </c:ext>
            </c:extLst>
          </c:dPt>
          <c:dPt>
            <c:idx val="14"/>
            <c:bubble3D val="0"/>
            <c:extLst>
              <c:ext xmlns:c16="http://schemas.microsoft.com/office/drawing/2014/chart" uri="{C3380CC4-5D6E-409C-BE32-E72D297353CC}">
                <c16:uniqueId val="{0000041E-8D84-47C4-9CB9-9A026B3F189C}"/>
              </c:ext>
            </c:extLst>
          </c:dPt>
          <c:dPt>
            <c:idx val="15"/>
            <c:bubble3D val="0"/>
            <c:extLst>
              <c:ext xmlns:c16="http://schemas.microsoft.com/office/drawing/2014/chart" uri="{C3380CC4-5D6E-409C-BE32-E72D297353CC}">
                <c16:uniqueId val="{0000041F-8D84-47C4-9CB9-9A026B3F189C}"/>
              </c:ext>
            </c:extLst>
          </c:dPt>
          <c:dPt>
            <c:idx val="16"/>
            <c:bubble3D val="0"/>
            <c:extLst>
              <c:ext xmlns:c16="http://schemas.microsoft.com/office/drawing/2014/chart" uri="{C3380CC4-5D6E-409C-BE32-E72D297353CC}">
                <c16:uniqueId val="{00000420-8D84-47C4-9CB9-9A026B3F189C}"/>
              </c:ext>
            </c:extLst>
          </c:dPt>
          <c:dPt>
            <c:idx val="17"/>
            <c:bubble3D val="0"/>
            <c:extLst>
              <c:ext xmlns:c16="http://schemas.microsoft.com/office/drawing/2014/chart" uri="{C3380CC4-5D6E-409C-BE32-E72D297353CC}">
                <c16:uniqueId val="{00000421-8D84-47C4-9CB9-9A026B3F189C}"/>
              </c:ext>
            </c:extLst>
          </c:dPt>
          <c:dPt>
            <c:idx val="18"/>
            <c:bubble3D val="0"/>
            <c:extLst>
              <c:ext xmlns:c16="http://schemas.microsoft.com/office/drawing/2014/chart" uri="{C3380CC4-5D6E-409C-BE32-E72D297353CC}">
                <c16:uniqueId val="{00000422-8D84-47C4-9CB9-9A026B3F189C}"/>
              </c:ext>
            </c:extLst>
          </c:dPt>
          <c:dPt>
            <c:idx val="19"/>
            <c:bubble3D val="0"/>
            <c:extLst>
              <c:ext xmlns:c16="http://schemas.microsoft.com/office/drawing/2014/chart" uri="{C3380CC4-5D6E-409C-BE32-E72D297353CC}">
                <c16:uniqueId val="{00000423-8D84-47C4-9CB9-9A026B3F189C}"/>
              </c:ext>
            </c:extLst>
          </c:dPt>
          <c:dPt>
            <c:idx val="20"/>
            <c:bubble3D val="0"/>
            <c:extLst>
              <c:ext xmlns:c16="http://schemas.microsoft.com/office/drawing/2014/chart" uri="{C3380CC4-5D6E-409C-BE32-E72D297353CC}">
                <c16:uniqueId val="{00000424-8D84-47C4-9CB9-9A026B3F189C}"/>
              </c:ext>
            </c:extLst>
          </c:dPt>
          <c:dPt>
            <c:idx val="21"/>
            <c:bubble3D val="0"/>
            <c:extLst>
              <c:ext xmlns:c16="http://schemas.microsoft.com/office/drawing/2014/chart" uri="{C3380CC4-5D6E-409C-BE32-E72D297353CC}">
                <c16:uniqueId val="{00000425-8D84-47C4-9CB9-9A026B3F189C}"/>
              </c:ext>
            </c:extLst>
          </c:dPt>
          <c:dPt>
            <c:idx val="22"/>
            <c:bubble3D val="0"/>
            <c:extLst>
              <c:ext xmlns:c16="http://schemas.microsoft.com/office/drawing/2014/chart" uri="{C3380CC4-5D6E-409C-BE32-E72D297353CC}">
                <c16:uniqueId val="{00000426-8D84-47C4-9CB9-9A026B3F189C}"/>
              </c:ext>
            </c:extLst>
          </c:dPt>
          <c:dPt>
            <c:idx val="23"/>
            <c:bubble3D val="0"/>
            <c:extLst>
              <c:ext xmlns:c16="http://schemas.microsoft.com/office/drawing/2014/chart" uri="{C3380CC4-5D6E-409C-BE32-E72D297353CC}">
                <c16:uniqueId val="{00000427-8D84-47C4-9CB9-9A026B3F189C}"/>
              </c:ext>
            </c:extLst>
          </c:dPt>
          <c:dPt>
            <c:idx val="24"/>
            <c:bubble3D val="0"/>
            <c:extLst>
              <c:ext xmlns:c16="http://schemas.microsoft.com/office/drawing/2014/chart" uri="{C3380CC4-5D6E-409C-BE32-E72D297353CC}">
                <c16:uniqueId val="{00000428-8D84-47C4-9CB9-9A026B3F189C}"/>
              </c:ext>
            </c:extLst>
          </c:dPt>
          <c:dPt>
            <c:idx val="25"/>
            <c:bubble3D val="0"/>
            <c:extLst>
              <c:ext xmlns:c16="http://schemas.microsoft.com/office/drawing/2014/chart" uri="{C3380CC4-5D6E-409C-BE32-E72D297353CC}">
                <c16:uniqueId val="{00000429-8D84-47C4-9CB9-9A026B3F189C}"/>
              </c:ext>
            </c:extLst>
          </c:dPt>
          <c:dPt>
            <c:idx val="26"/>
            <c:bubble3D val="0"/>
            <c:extLst>
              <c:ext xmlns:c16="http://schemas.microsoft.com/office/drawing/2014/chart" uri="{C3380CC4-5D6E-409C-BE32-E72D297353CC}">
                <c16:uniqueId val="{0000042A-8D84-47C4-9CB9-9A026B3F189C}"/>
              </c:ext>
            </c:extLst>
          </c:dPt>
          <c:dPt>
            <c:idx val="27"/>
            <c:bubble3D val="0"/>
            <c:extLst>
              <c:ext xmlns:c16="http://schemas.microsoft.com/office/drawing/2014/chart" uri="{C3380CC4-5D6E-409C-BE32-E72D297353CC}">
                <c16:uniqueId val="{0000042B-8D84-47C4-9CB9-9A026B3F189C}"/>
              </c:ext>
            </c:extLst>
          </c:dPt>
          <c:dPt>
            <c:idx val="28"/>
            <c:bubble3D val="0"/>
            <c:extLst>
              <c:ext xmlns:c16="http://schemas.microsoft.com/office/drawing/2014/chart" uri="{C3380CC4-5D6E-409C-BE32-E72D297353CC}">
                <c16:uniqueId val="{0000042C-8D84-47C4-9CB9-9A026B3F189C}"/>
              </c:ext>
            </c:extLst>
          </c:dPt>
          <c:dPt>
            <c:idx val="29"/>
            <c:bubble3D val="0"/>
            <c:extLst>
              <c:ext xmlns:c16="http://schemas.microsoft.com/office/drawing/2014/chart" uri="{C3380CC4-5D6E-409C-BE32-E72D297353CC}">
                <c16:uniqueId val="{0000042D-8D84-47C4-9CB9-9A026B3F189C}"/>
              </c:ext>
            </c:extLst>
          </c:dPt>
          <c:dPt>
            <c:idx val="30"/>
            <c:bubble3D val="0"/>
            <c:extLst>
              <c:ext xmlns:c16="http://schemas.microsoft.com/office/drawing/2014/chart" uri="{C3380CC4-5D6E-409C-BE32-E72D297353CC}">
                <c16:uniqueId val="{0000042E-8D84-47C4-9CB9-9A026B3F189C}"/>
              </c:ext>
            </c:extLst>
          </c:dPt>
          <c:dPt>
            <c:idx val="31"/>
            <c:bubble3D val="0"/>
            <c:extLst>
              <c:ext xmlns:c16="http://schemas.microsoft.com/office/drawing/2014/chart" uri="{C3380CC4-5D6E-409C-BE32-E72D297353CC}">
                <c16:uniqueId val="{0000042F-8D84-47C4-9CB9-9A026B3F189C}"/>
              </c:ext>
            </c:extLst>
          </c:dPt>
          <c:dPt>
            <c:idx val="32"/>
            <c:bubble3D val="0"/>
            <c:extLst>
              <c:ext xmlns:c16="http://schemas.microsoft.com/office/drawing/2014/chart" uri="{C3380CC4-5D6E-409C-BE32-E72D297353CC}">
                <c16:uniqueId val="{00000430-8D84-47C4-9CB9-9A026B3F189C}"/>
              </c:ext>
            </c:extLst>
          </c:dPt>
          <c:dPt>
            <c:idx val="33"/>
            <c:bubble3D val="0"/>
            <c:extLst>
              <c:ext xmlns:c16="http://schemas.microsoft.com/office/drawing/2014/chart" uri="{C3380CC4-5D6E-409C-BE32-E72D297353CC}">
                <c16:uniqueId val="{00000431-8D84-47C4-9CB9-9A026B3F189C}"/>
              </c:ext>
            </c:extLst>
          </c:dPt>
          <c:dPt>
            <c:idx val="34"/>
            <c:bubble3D val="0"/>
            <c:extLst>
              <c:ext xmlns:c16="http://schemas.microsoft.com/office/drawing/2014/chart" uri="{C3380CC4-5D6E-409C-BE32-E72D297353CC}">
                <c16:uniqueId val="{00000432-8D84-47C4-9CB9-9A026B3F189C}"/>
              </c:ext>
            </c:extLst>
          </c:dPt>
          <c:dPt>
            <c:idx val="35"/>
            <c:bubble3D val="0"/>
            <c:extLst>
              <c:ext xmlns:c16="http://schemas.microsoft.com/office/drawing/2014/chart" uri="{C3380CC4-5D6E-409C-BE32-E72D297353CC}">
                <c16:uniqueId val="{00000433-8D84-47C4-9CB9-9A026B3F189C}"/>
              </c:ext>
            </c:extLst>
          </c:dPt>
          <c:dPt>
            <c:idx val="36"/>
            <c:bubble3D val="0"/>
            <c:extLst>
              <c:ext xmlns:c16="http://schemas.microsoft.com/office/drawing/2014/chart" uri="{C3380CC4-5D6E-409C-BE32-E72D297353CC}">
                <c16:uniqueId val="{00000434-8D84-47C4-9CB9-9A026B3F189C}"/>
              </c:ext>
            </c:extLst>
          </c:dPt>
          <c:dPt>
            <c:idx val="37"/>
            <c:bubble3D val="0"/>
            <c:extLst>
              <c:ext xmlns:c16="http://schemas.microsoft.com/office/drawing/2014/chart" uri="{C3380CC4-5D6E-409C-BE32-E72D297353CC}">
                <c16:uniqueId val="{00000435-8D84-47C4-9CB9-9A026B3F189C}"/>
              </c:ext>
            </c:extLst>
          </c:dPt>
          <c:dPt>
            <c:idx val="38"/>
            <c:bubble3D val="0"/>
            <c:extLst>
              <c:ext xmlns:c16="http://schemas.microsoft.com/office/drawing/2014/chart" uri="{C3380CC4-5D6E-409C-BE32-E72D297353CC}">
                <c16:uniqueId val="{00000436-8D84-47C4-9CB9-9A026B3F189C}"/>
              </c:ext>
            </c:extLst>
          </c:dPt>
          <c:dPt>
            <c:idx val="39"/>
            <c:bubble3D val="0"/>
            <c:extLst>
              <c:ext xmlns:c16="http://schemas.microsoft.com/office/drawing/2014/chart" uri="{C3380CC4-5D6E-409C-BE32-E72D297353CC}">
                <c16:uniqueId val="{00000437-8D84-47C4-9CB9-9A026B3F189C}"/>
              </c:ext>
            </c:extLst>
          </c:dPt>
          <c:dPt>
            <c:idx val="40"/>
            <c:bubble3D val="0"/>
            <c:extLst>
              <c:ext xmlns:c16="http://schemas.microsoft.com/office/drawing/2014/chart" uri="{C3380CC4-5D6E-409C-BE32-E72D297353CC}">
                <c16:uniqueId val="{00000438-8D84-47C4-9CB9-9A026B3F189C}"/>
              </c:ext>
            </c:extLst>
          </c:dPt>
          <c:dPt>
            <c:idx val="41"/>
            <c:bubble3D val="0"/>
            <c:extLst>
              <c:ext xmlns:c16="http://schemas.microsoft.com/office/drawing/2014/chart" uri="{C3380CC4-5D6E-409C-BE32-E72D297353CC}">
                <c16:uniqueId val="{00000439-8D84-47C4-9CB9-9A026B3F189C}"/>
              </c:ext>
            </c:extLst>
          </c:dPt>
          <c:dPt>
            <c:idx val="42"/>
            <c:bubble3D val="0"/>
            <c:extLst>
              <c:ext xmlns:c16="http://schemas.microsoft.com/office/drawing/2014/chart" uri="{C3380CC4-5D6E-409C-BE32-E72D297353CC}">
                <c16:uniqueId val="{0000043A-8D84-47C4-9CB9-9A026B3F189C}"/>
              </c:ext>
            </c:extLst>
          </c:dPt>
          <c:dPt>
            <c:idx val="43"/>
            <c:bubble3D val="0"/>
            <c:extLst>
              <c:ext xmlns:c16="http://schemas.microsoft.com/office/drawing/2014/chart" uri="{C3380CC4-5D6E-409C-BE32-E72D297353CC}">
                <c16:uniqueId val="{0000043B-8D84-47C4-9CB9-9A026B3F189C}"/>
              </c:ext>
            </c:extLst>
          </c:dPt>
          <c:dPt>
            <c:idx val="44"/>
            <c:bubble3D val="0"/>
            <c:extLst>
              <c:ext xmlns:c16="http://schemas.microsoft.com/office/drawing/2014/chart" uri="{C3380CC4-5D6E-409C-BE32-E72D297353CC}">
                <c16:uniqueId val="{0000043C-8D84-47C4-9CB9-9A026B3F189C}"/>
              </c:ext>
            </c:extLst>
          </c:dPt>
          <c:dPt>
            <c:idx val="45"/>
            <c:bubble3D val="0"/>
            <c:extLst>
              <c:ext xmlns:c16="http://schemas.microsoft.com/office/drawing/2014/chart" uri="{C3380CC4-5D6E-409C-BE32-E72D297353CC}">
                <c16:uniqueId val="{0000043D-8D84-47C4-9CB9-9A026B3F189C}"/>
              </c:ext>
            </c:extLst>
          </c:dPt>
          <c:dPt>
            <c:idx val="46"/>
            <c:bubble3D val="0"/>
            <c:extLst>
              <c:ext xmlns:c16="http://schemas.microsoft.com/office/drawing/2014/chart" uri="{C3380CC4-5D6E-409C-BE32-E72D297353CC}">
                <c16:uniqueId val="{0000043E-8D84-47C4-9CB9-9A026B3F189C}"/>
              </c:ext>
            </c:extLst>
          </c:dPt>
          <c:dPt>
            <c:idx val="47"/>
            <c:bubble3D val="0"/>
            <c:extLst>
              <c:ext xmlns:c16="http://schemas.microsoft.com/office/drawing/2014/chart" uri="{C3380CC4-5D6E-409C-BE32-E72D297353CC}">
                <c16:uniqueId val="{0000043F-8D84-47C4-9CB9-9A026B3F189C}"/>
              </c:ext>
            </c:extLst>
          </c:dPt>
          <c:dPt>
            <c:idx val="48"/>
            <c:bubble3D val="0"/>
            <c:extLst>
              <c:ext xmlns:c16="http://schemas.microsoft.com/office/drawing/2014/chart" uri="{C3380CC4-5D6E-409C-BE32-E72D297353CC}">
                <c16:uniqueId val="{00000440-8D84-47C4-9CB9-9A026B3F189C}"/>
              </c:ext>
            </c:extLst>
          </c:dPt>
          <c:dPt>
            <c:idx val="49"/>
            <c:bubble3D val="0"/>
            <c:extLst>
              <c:ext xmlns:c16="http://schemas.microsoft.com/office/drawing/2014/chart" uri="{C3380CC4-5D6E-409C-BE32-E72D297353CC}">
                <c16:uniqueId val="{00000441-8D84-47C4-9CB9-9A026B3F189C}"/>
              </c:ext>
            </c:extLst>
          </c:dPt>
          <c:dPt>
            <c:idx val="50"/>
            <c:bubble3D val="0"/>
            <c:extLst>
              <c:ext xmlns:c16="http://schemas.microsoft.com/office/drawing/2014/chart" uri="{C3380CC4-5D6E-409C-BE32-E72D297353CC}">
                <c16:uniqueId val="{00000442-8D84-47C4-9CB9-9A026B3F189C}"/>
              </c:ext>
            </c:extLst>
          </c:dPt>
          <c:cat>
            <c:numRef>
              <c:f>bilan_gestion!$BD$2:$BE$2</c:f>
              <c:numCache>
                <c:formatCode>General</c:formatCode>
                <c:ptCount val="2"/>
              </c:numCache>
            </c:numRef>
          </c:cat>
          <c:val>
            <c:numRef>
              <c:f>bilan_gestion!$B$28:$BH$28</c:f>
              <c:numCache>
                <c:formatCode>General</c:formatCode>
                <c:ptCount val="59"/>
                <c:pt idx="0" formatCode="#,##0">
                  <c:v>4053</c:v>
                </c:pt>
                <c:pt idx="1">
                  <c:v>3449</c:v>
                </c:pt>
                <c:pt idx="2">
                  <c:v>84</c:v>
                </c:pt>
                <c:pt idx="3">
                  <c:v>0.31563799999999997</c:v>
                </c:pt>
                <c:pt idx="4">
                  <c:v>84</c:v>
                </c:pt>
                <c:pt idx="6">
                  <c:v>0</c:v>
                </c:pt>
                <c:pt idx="28" formatCode="0.0">
                  <c:v>360</c:v>
                </c:pt>
                <c:pt idx="31">
                  <c:v>964</c:v>
                </c:pt>
                <c:pt idx="33">
                  <c:v>520</c:v>
                </c:pt>
                <c:pt idx="38" formatCode="0.0">
                  <c:v>76.215149272144089</c:v>
                </c:pt>
                <c:pt idx="48">
                  <c:v>2020</c:v>
                </c:pt>
                <c:pt idx="49">
                  <c:v>0</c:v>
                </c:pt>
                <c:pt idx="50" formatCode="d\-mmm">
                  <c:v>43912</c:v>
                </c:pt>
                <c:pt idx="51">
                  <c:v>0</c:v>
                </c:pt>
                <c:pt idx="52">
                  <c:v>2069</c:v>
                </c:pt>
                <c:pt idx="53">
                  <c:v>3104</c:v>
                </c:pt>
              </c:numCache>
            </c:numRef>
          </c:val>
          <c:extLst>
            <c:ext xmlns:c16="http://schemas.microsoft.com/office/drawing/2014/chart" uri="{C3380CC4-5D6E-409C-BE32-E72D297353CC}">
              <c16:uniqueId val="{00000443-8D84-47C4-9CB9-9A026B3F189C}"/>
            </c:ext>
          </c:extLst>
        </c:ser>
        <c:ser>
          <c:idx val="22"/>
          <c:order val="21"/>
          <c:tx>
            <c:strRef>
              <c:f>bilan_gestion!$A$31</c:f>
              <c:strCache>
                <c:ptCount val="1"/>
                <c:pt idx="0">
                  <c:v>En gras valeur d'entrée hyp du calcul</c:v>
                </c:pt>
              </c:strCache>
            </c:strRef>
          </c:tx>
          <c:dPt>
            <c:idx val="0"/>
            <c:bubble3D val="0"/>
            <c:extLst>
              <c:ext xmlns:c16="http://schemas.microsoft.com/office/drawing/2014/chart" uri="{C3380CC4-5D6E-409C-BE32-E72D297353CC}">
                <c16:uniqueId val="{00000444-8D84-47C4-9CB9-9A026B3F189C}"/>
              </c:ext>
            </c:extLst>
          </c:dPt>
          <c:dPt>
            <c:idx val="1"/>
            <c:bubble3D val="0"/>
            <c:extLst>
              <c:ext xmlns:c16="http://schemas.microsoft.com/office/drawing/2014/chart" uri="{C3380CC4-5D6E-409C-BE32-E72D297353CC}">
                <c16:uniqueId val="{00000445-8D84-47C4-9CB9-9A026B3F189C}"/>
              </c:ext>
            </c:extLst>
          </c:dPt>
          <c:dPt>
            <c:idx val="2"/>
            <c:bubble3D val="0"/>
            <c:extLst>
              <c:ext xmlns:c16="http://schemas.microsoft.com/office/drawing/2014/chart" uri="{C3380CC4-5D6E-409C-BE32-E72D297353CC}">
                <c16:uniqueId val="{00000446-8D84-47C4-9CB9-9A026B3F189C}"/>
              </c:ext>
            </c:extLst>
          </c:dPt>
          <c:dPt>
            <c:idx val="3"/>
            <c:bubble3D val="0"/>
            <c:extLst>
              <c:ext xmlns:c16="http://schemas.microsoft.com/office/drawing/2014/chart" uri="{C3380CC4-5D6E-409C-BE32-E72D297353CC}">
                <c16:uniqueId val="{00000447-8D84-47C4-9CB9-9A026B3F189C}"/>
              </c:ext>
            </c:extLst>
          </c:dPt>
          <c:dPt>
            <c:idx val="4"/>
            <c:bubble3D val="0"/>
            <c:extLst>
              <c:ext xmlns:c16="http://schemas.microsoft.com/office/drawing/2014/chart" uri="{C3380CC4-5D6E-409C-BE32-E72D297353CC}">
                <c16:uniqueId val="{00000448-8D84-47C4-9CB9-9A026B3F189C}"/>
              </c:ext>
            </c:extLst>
          </c:dPt>
          <c:dPt>
            <c:idx val="5"/>
            <c:bubble3D val="0"/>
            <c:extLst>
              <c:ext xmlns:c16="http://schemas.microsoft.com/office/drawing/2014/chart" uri="{C3380CC4-5D6E-409C-BE32-E72D297353CC}">
                <c16:uniqueId val="{00000449-8D84-47C4-9CB9-9A026B3F189C}"/>
              </c:ext>
            </c:extLst>
          </c:dPt>
          <c:dPt>
            <c:idx val="6"/>
            <c:bubble3D val="0"/>
            <c:extLst>
              <c:ext xmlns:c16="http://schemas.microsoft.com/office/drawing/2014/chart" uri="{C3380CC4-5D6E-409C-BE32-E72D297353CC}">
                <c16:uniqueId val="{0000044A-8D84-47C4-9CB9-9A026B3F189C}"/>
              </c:ext>
            </c:extLst>
          </c:dPt>
          <c:dPt>
            <c:idx val="7"/>
            <c:bubble3D val="0"/>
            <c:extLst>
              <c:ext xmlns:c16="http://schemas.microsoft.com/office/drawing/2014/chart" uri="{C3380CC4-5D6E-409C-BE32-E72D297353CC}">
                <c16:uniqueId val="{0000044B-8D84-47C4-9CB9-9A026B3F189C}"/>
              </c:ext>
            </c:extLst>
          </c:dPt>
          <c:dPt>
            <c:idx val="8"/>
            <c:bubble3D val="0"/>
            <c:extLst>
              <c:ext xmlns:c16="http://schemas.microsoft.com/office/drawing/2014/chart" uri="{C3380CC4-5D6E-409C-BE32-E72D297353CC}">
                <c16:uniqueId val="{0000044C-8D84-47C4-9CB9-9A026B3F189C}"/>
              </c:ext>
            </c:extLst>
          </c:dPt>
          <c:dPt>
            <c:idx val="9"/>
            <c:bubble3D val="0"/>
            <c:extLst>
              <c:ext xmlns:c16="http://schemas.microsoft.com/office/drawing/2014/chart" uri="{C3380CC4-5D6E-409C-BE32-E72D297353CC}">
                <c16:uniqueId val="{0000044D-8D84-47C4-9CB9-9A026B3F189C}"/>
              </c:ext>
            </c:extLst>
          </c:dPt>
          <c:dPt>
            <c:idx val="10"/>
            <c:bubble3D val="0"/>
            <c:extLst>
              <c:ext xmlns:c16="http://schemas.microsoft.com/office/drawing/2014/chart" uri="{C3380CC4-5D6E-409C-BE32-E72D297353CC}">
                <c16:uniqueId val="{0000044E-8D84-47C4-9CB9-9A026B3F189C}"/>
              </c:ext>
            </c:extLst>
          </c:dPt>
          <c:dPt>
            <c:idx val="11"/>
            <c:bubble3D val="0"/>
            <c:extLst>
              <c:ext xmlns:c16="http://schemas.microsoft.com/office/drawing/2014/chart" uri="{C3380CC4-5D6E-409C-BE32-E72D297353CC}">
                <c16:uniqueId val="{0000044F-8D84-47C4-9CB9-9A026B3F189C}"/>
              </c:ext>
            </c:extLst>
          </c:dPt>
          <c:dPt>
            <c:idx val="12"/>
            <c:bubble3D val="0"/>
            <c:extLst>
              <c:ext xmlns:c16="http://schemas.microsoft.com/office/drawing/2014/chart" uri="{C3380CC4-5D6E-409C-BE32-E72D297353CC}">
                <c16:uniqueId val="{00000450-8D84-47C4-9CB9-9A026B3F189C}"/>
              </c:ext>
            </c:extLst>
          </c:dPt>
          <c:dPt>
            <c:idx val="13"/>
            <c:bubble3D val="0"/>
            <c:extLst>
              <c:ext xmlns:c16="http://schemas.microsoft.com/office/drawing/2014/chart" uri="{C3380CC4-5D6E-409C-BE32-E72D297353CC}">
                <c16:uniqueId val="{00000451-8D84-47C4-9CB9-9A026B3F189C}"/>
              </c:ext>
            </c:extLst>
          </c:dPt>
          <c:dPt>
            <c:idx val="14"/>
            <c:bubble3D val="0"/>
            <c:extLst>
              <c:ext xmlns:c16="http://schemas.microsoft.com/office/drawing/2014/chart" uri="{C3380CC4-5D6E-409C-BE32-E72D297353CC}">
                <c16:uniqueId val="{00000452-8D84-47C4-9CB9-9A026B3F189C}"/>
              </c:ext>
            </c:extLst>
          </c:dPt>
          <c:dPt>
            <c:idx val="15"/>
            <c:bubble3D val="0"/>
            <c:extLst>
              <c:ext xmlns:c16="http://schemas.microsoft.com/office/drawing/2014/chart" uri="{C3380CC4-5D6E-409C-BE32-E72D297353CC}">
                <c16:uniqueId val="{00000453-8D84-47C4-9CB9-9A026B3F189C}"/>
              </c:ext>
            </c:extLst>
          </c:dPt>
          <c:dPt>
            <c:idx val="16"/>
            <c:bubble3D val="0"/>
            <c:extLst>
              <c:ext xmlns:c16="http://schemas.microsoft.com/office/drawing/2014/chart" uri="{C3380CC4-5D6E-409C-BE32-E72D297353CC}">
                <c16:uniqueId val="{00000454-8D84-47C4-9CB9-9A026B3F189C}"/>
              </c:ext>
            </c:extLst>
          </c:dPt>
          <c:dPt>
            <c:idx val="17"/>
            <c:bubble3D val="0"/>
            <c:extLst>
              <c:ext xmlns:c16="http://schemas.microsoft.com/office/drawing/2014/chart" uri="{C3380CC4-5D6E-409C-BE32-E72D297353CC}">
                <c16:uniqueId val="{00000455-8D84-47C4-9CB9-9A026B3F189C}"/>
              </c:ext>
            </c:extLst>
          </c:dPt>
          <c:dPt>
            <c:idx val="18"/>
            <c:bubble3D val="0"/>
            <c:extLst>
              <c:ext xmlns:c16="http://schemas.microsoft.com/office/drawing/2014/chart" uri="{C3380CC4-5D6E-409C-BE32-E72D297353CC}">
                <c16:uniqueId val="{00000456-8D84-47C4-9CB9-9A026B3F189C}"/>
              </c:ext>
            </c:extLst>
          </c:dPt>
          <c:dPt>
            <c:idx val="19"/>
            <c:bubble3D val="0"/>
            <c:extLst>
              <c:ext xmlns:c16="http://schemas.microsoft.com/office/drawing/2014/chart" uri="{C3380CC4-5D6E-409C-BE32-E72D297353CC}">
                <c16:uniqueId val="{00000457-8D84-47C4-9CB9-9A026B3F189C}"/>
              </c:ext>
            </c:extLst>
          </c:dPt>
          <c:dPt>
            <c:idx val="20"/>
            <c:bubble3D val="0"/>
            <c:extLst>
              <c:ext xmlns:c16="http://schemas.microsoft.com/office/drawing/2014/chart" uri="{C3380CC4-5D6E-409C-BE32-E72D297353CC}">
                <c16:uniqueId val="{00000458-8D84-47C4-9CB9-9A026B3F189C}"/>
              </c:ext>
            </c:extLst>
          </c:dPt>
          <c:dPt>
            <c:idx val="21"/>
            <c:bubble3D val="0"/>
            <c:extLst>
              <c:ext xmlns:c16="http://schemas.microsoft.com/office/drawing/2014/chart" uri="{C3380CC4-5D6E-409C-BE32-E72D297353CC}">
                <c16:uniqueId val="{00000459-8D84-47C4-9CB9-9A026B3F189C}"/>
              </c:ext>
            </c:extLst>
          </c:dPt>
          <c:dPt>
            <c:idx val="22"/>
            <c:bubble3D val="0"/>
            <c:extLst>
              <c:ext xmlns:c16="http://schemas.microsoft.com/office/drawing/2014/chart" uri="{C3380CC4-5D6E-409C-BE32-E72D297353CC}">
                <c16:uniqueId val="{0000045A-8D84-47C4-9CB9-9A026B3F189C}"/>
              </c:ext>
            </c:extLst>
          </c:dPt>
          <c:dPt>
            <c:idx val="23"/>
            <c:bubble3D val="0"/>
            <c:extLst>
              <c:ext xmlns:c16="http://schemas.microsoft.com/office/drawing/2014/chart" uri="{C3380CC4-5D6E-409C-BE32-E72D297353CC}">
                <c16:uniqueId val="{0000045B-8D84-47C4-9CB9-9A026B3F189C}"/>
              </c:ext>
            </c:extLst>
          </c:dPt>
          <c:dPt>
            <c:idx val="24"/>
            <c:bubble3D val="0"/>
            <c:extLst>
              <c:ext xmlns:c16="http://schemas.microsoft.com/office/drawing/2014/chart" uri="{C3380CC4-5D6E-409C-BE32-E72D297353CC}">
                <c16:uniqueId val="{0000045C-8D84-47C4-9CB9-9A026B3F189C}"/>
              </c:ext>
            </c:extLst>
          </c:dPt>
          <c:dPt>
            <c:idx val="25"/>
            <c:bubble3D val="0"/>
            <c:extLst>
              <c:ext xmlns:c16="http://schemas.microsoft.com/office/drawing/2014/chart" uri="{C3380CC4-5D6E-409C-BE32-E72D297353CC}">
                <c16:uniqueId val="{0000045D-8D84-47C4-9CB9-9A026B3F189C}"/>
              </c:ext>
            </c:extLst>
          </c:dPt>
          <c:dPt>
            <c:idx val="26"/>
            <c:bubble3D val="0"/>
            <c:extLst>
              <c:ext xmlns:c16="http://schemas.microsoft.com/office/drawing/2014/chart" uri="{C3380CC4-5D6E-409C-BE32-E72D297353CC}">
                <c16:uniqueId val="{0000045E-8D84-47C4-9CB9-9A026B3F189C}"/>
              </c:ext>
            </c:extLst>
          </c:dPt>
          <c:dPt>
            <c:idx val="27"/>
            <c:bubble3D val="0"/>
            <c:extLst>
              <c:ext xmlns:c16="http://schemas.microsoft.com/office/drawing/2014/chart" uri="{C3380CC4-5D6E-409C-BE32-E72D297353CC}">
                <c16:uniqueId val="{0000045F-8D84-47C4-9CB9-9A026B3F189C}"/>
              </c:ext>
            </c:extLst>
          </c:dPt>
          <c:dPt>
            <c:idx val="28"/>
            <c:bubble3D val="0"/>
            <c:extLst>
              <c:ext xmlns:c16="http://schemas.microsoft.com/office/drawing/2014/chart" uri="{C3380CC4-5D6E-409C-BE32-E72D297353CC}">
                <c16:uniqueId val="{00000460-8D84-47C4-9CB9-9A026B3F189C}"/>
              </c:ext>
            </c:extLst>
          </c:dPt>
          <c:dPt>
            <c:idx val="29"/>
            <c:bubble3D val="0"/>
            <c:extLst>
              <c:ext xmlns:c16="http://schemas.microsoft.com/office/drawing/2014/chart" uri="{C3380CC4-5D6E-409C-BE32-E72D297353CC}">
                <c16:uniqueId val="{00000461-8D84-47C4-9CB9-9A026B3F189C}"/>
              </c:ext>
            </c:extLst>
          </c:dPt>
          <c:dPt>
            <c:idx val="30"/>
            <c:bubble3D val="0"/>
            <c:extLst>
              <c:ext xmlns:c16="http://schemas.microsoft.com/office/drawing/2014/chart" uri="{C3380CC4-5D6E-409C-BE32-E72D297353CC}">
                <c16:uniqueId val="{00000462-8D84-47C4-9CB9-9A026B3F189C}"/>
              </c:ext>
            </c:extLst>
          </c:dPt>
          <c:dPt>
            <c:idx val="31"/>
            <c:bubble3D val="0"/>
            <c:extLst>
              <c:ext xmlns:c16="http://schemas.microsoft.com/office/drawing/2014/chart" uri="{C3380CC4-5D6E-409C-BE32-E72D297353CC}">
                <c16:uniqueId val="{00000463-8D84-47C4-9CB9-9A026B3F189C}"/>
              </c:ext>
            </c:extLst>
          </c:dPt>
          <c:dPt>
            <c:idx val="32"/>
            <c:bubble3D val="0"/>
            <c:extLst>
              <c:ext xmlns:c16="http://schemas.microsoft.com/office/drawing/2014/chart" uri="{C3380CC4-5D6E-409C-BE32-E72D297353CC}">
                <c16:uniqueId val="{00000464-8D84-47C4-9CB9-9A026B3F189C}"/>
              </c:ext>
            </c:extLst>
          </c:dPt>
          <c:dPt>
            <c:idx val="33"/>
            <c:bubble3D val="0"/>
            <c:extLst>
              <c:ext xmlns:c16="http://schemas.microsoft.com/office/drawing/2014/chart" uri="{C3380CC4-5D6E-409C-BE32-E72D297353CC}">
                <c16:uniqueId val="{00000465-8D84-47C4-9CB9-9A026B3F189C}"/>
              </c:ext>
            </c:extLst>
          </c:dPt>
          <c:dPt>
            <c:idx val="34"/>
            <c:bubble3D val="0"/>
            <c:extLst>
              <c:ext xmlns:c16="http://schemas.microsoft.com/office/drawing/2014/chart" uri="{C3380CC4-5D6E-409C-BE32-E72D297353CC}">
                <c16:uniqueId val="{00000466-8D84-47C4-9CB9-9A026B3F189C}"/>
              </c:ext>
            </c:extLst>
          </c:dPt>
          <c:dPt>
            <c:idx val="35"/>
            <c:bubble3D val="0"/>
            <c:extLst>
              <c:ext xmlns:c16="http://schemas.microsoft.com/office/drawing/2014/chart" uri="{C3380CC4-5D6E-409C-BE32-E72D297353CC}">
                <c16:uniqueId val="{00000467-8D84-47C4-9CB9-9A026B3F189C}"/>
              </c:ext>
            </c:extLst>
          </c:dPt>
          <c:dPt>
            <c:idx val="36"/>
            <c:bubble3D val="0"/>
            <c:extLst>
              <c:ext xmlns:c16="http://schemas.microsoft.com/office/drawing/2014/chart" uri="{C3380CC4-5D6E-409C-BE32-E72D297353CC}">
                <c16:uniqueId val="{00000468-8D84-47C4-9CB9-9A026B3F189C}"/>
              </c:ext>
            </c:extLst>
          </c:dPt>
          <c:dPt>
            <c:idx val="37"/>
            <c:bubble3D val="0"/>
            <c:extLst>
              <c:ext xmlns:c16="http://schemas.microsoft.com/office/drawing/2014/chart" uri="{C3380CC4-5D6E-409C-BE32-E72D297353CC}">
                <c16:uniqueId val="{00000469-8D84-47C4-9CB9-9A026B3F189C}"/>
              </c:ext>
            </c:extLst>
          </c:dPt>
          <c:dPt>
            <c:idx val="38"/>
            <c:bubble3D val="0"/>
            <c:extLst>
              <c:ext xmlns:c16="http://schemas.microsoft.com/office/drawing/2014/chart" uri="{C3380CC4-5D6E-409C-BE32-E72D297353CC}">
                <c16:uniqueId val="{0000046A-8D84-47C4-9CB9-9A026B3F189C}"/>
              </c:ext>
            </c:extLst>
          </c:dPt>
          <c:dPt>
            <c:idx val="39"/>
            <c:bubble3D val="0"/>
            <c:extLst>
              <c:ext xmlns:c16="http://schemas.microsoft.com/office/drawing/2014/chart" uri="{C3380CC4-5D6E-409C-BE32-E72D297353CC}">
                <c16:uniqueId val="{0000046B-8D84-47C4-9CB9-9A026B3F189C}"/>
              </c:ext>
            </c:extLst>
          </c:dPt>
          <c:dPt>
            <c:idx val="40"/>
            <c:bubble3D val="0"/>
            <c:extLst>
              <c:ext xmlns:c16="http://schemas.microsoft.com/office/drawing/2014/chart" uri="{C3380CC4-5D6E-409C-BE32-E72D297353CC}">
                <c16:uniqueId val="{0000046C-8D84-47C4-9CB9-9A026B3F189C}"/>
              </c:ext>
            </c:extLst>
          </c:dPt>
          <c:dPt>
            <c:idx val="41"/>
            <c:bubble3D val="0"/>
            <c:extLst>
              <c:ext xmlns:c16="http://schemas.microsoft.com/office/drawing/2014/chart" uri="{C3380CC4-5D6E-409C-BE32-E72D297353CC}">
                <c16:uniqueId val="{0000046D-8D84-47C4-9CB9-9A026B3F189C}"/>
              </c:ext>
            </c:extLst>
          </c:dPt>
          <c:dPt>
            <c:idx val="42"/>
            <c:bubble3D val="0"/>
            <c:extLst>
              <c:ext xmlns:c16="http://schemas.microsoft.com/office/drawing/2014/chart" uri="{C3380CC4-5D6E-409C-BE32-E72D297353CC}">
                <c16:uniqueId val="{0000046E-8D84-47C4-9CB9-9A026B3F189C}"/>
              </c:ext>
            </c:extLst>
          </c:dPt>
          <c:dPt>
            <c:idx val="43"/>
            <c:bubble3D val="0"/>
            <c:extLst>
              <c:ext xmlns:c16="http://schemas.microsoft.com/office/drawing/2014/chart" uri="{C3380CC4-5D6E-409C-BE32-E72D297353CC}">
                <c16:uniqueId val="{0000046F-8D84-47C4-9CB9-9A026B3F189C}"/>
              </c:ext>
            </c:extLst>
          </c:dPt>
          <c:dPt>
            <c:idx val="44"/>
            <c:bubble3D val="0"/>
            <c:extLst>
              <c:ext xmlns:c16="http://schemas.microsoft.com/office/drawing/2014/chart" uri="{C3380CC4-5D6E-409C-BE32-E72D297353CC}">
                <c16:uniqueId val="{00000470-8D84-47C4-9CB9-9A026B3F189C}"/>
              </c:ext>
            </c:extLst>
          </c:dPt>
          <c:dPt>
            <c:idx val="45"/>
            <c:bubble3D val="0"/>
            <c:extLst>
              <c:ext xmlns:c16="http://schemas.microsoft.com/office/drawing/2014/chart" uri="{C3380CC4-5D6E-409C-BE32-E72D297353CC}">
                <c16:uniqueId val="{00000471-8D84-47C4-9CB9-9A026B3F189C}"/>
              </c:ext>
            </c:extLst>
          </c:dPt>
          <c:dPt>
            <c:idx val="46"/>
            <c:bubble3D val="0"/>
            <c:extLst>
              <c:ext xmlns:c16="http://schemas.microsoft.com/office/drawing/2014/chart" uri="{C3380CC4-5D6E-409C-BE32-E72D297353CC}">
                <c16:uniqueId val="{00000472-8D84-47C4-9CB9-9A026B3F189C}"/>
              </c:ext>
            </c:extLst>
          </c:dPt>
          <c:dPt>
            <c:idx val="47"/>
            <c:bubble3D val="0"/>
            <c:extLst>
              <c:ext xmlns:c16="http://schemas.microsoft.com/office/drawing/2014/chart" uri="{C3380CC4-5D6E-409C-BE32-E72D297353CC}">
                <c16:uniqueId val="{00000473-8D84-47C4-9CB9-9A026B3F189C}"/>
              </c:ext>
            </c:extLst>
          </c:dPt>
          <c:dPt>
            <c:idx val="48"/>
            <c:bubble3D val="0"/>
            <c:extLst>
              <c:ext xmlns:c16="http://schemas.microsoft.com/office/drawing/2014/chart" uri="{C3380CC4-5D6E-409C-BE32-E72D297353CC}">
                <c16:uniqueId val="{00000474-8D84-47C4-9CB9-9A026B3F189C}"/>
              </c:ext>
            </c:extLst>
          </c:dPt>
          <c:dPt>
            <c:idx val="49"/>
            <c:bubble3D val="0"/>
            <c:extLst>
              <c:ext xmlns:c16="http://schemas.microsoft.com/office/drawing/2014/chart" uri="{C3380CC4-5D6E-409C-BE32-E72D297353CC}">
                <c16:uniqueId val="{00000475-8D84-47C4-9CB9-9A026B3F189C}"/>
              </c:ext>
            </c:extLst>
          </c:dPt>
          <c:dPt>
            <c:idx val="50"/>
            <c:bubble3D val="0"/>
            <c:extLst>
              <c:ext xmlns:c16="http://schemas.microsoft.com/office/drawing/2014/chart" uri="{C3380CC4-5D6E-409C-BE32-E72D297353CC}">
                <c16:uniqueId val="{00000476-8D84-47C4-9CB9-9A026B3F189C}"/>
              </c:ext>
            </c:extLst>
          </c:dPt>
          <c:cat>
            <c:numRef>
              <c:f>bilan_gestion!$BD$2:$BE$2</c:f>
              <c:numCache>
                <c:formatCode>General</c:formatCode>
                <c:ptCount val="2"/>
              </c:numCache>
            </c:numRef>
          </c:cat>
          <c:val>
            <c:numRef>
              <c:f>bilan_gestion!$B$31:$BI$31</c:f>
              <c:numCache>
                <c:formatCode>General</c:formatCode>
                <c:ptCount val="60"/>
                <c:pt idx="2">
                  <c:v>0</c:v>
                </c:pt>
              </c:numCache>
            </c:numRef>
          </c:val>
          <c:extLst>
            <c:ext xmlns:c16="http://schemas.microsoft.com/office/drawing/2014/chart" uri="{C3380CC4-5D6E-409C-BE32-E72D297353CC}">
              <c16:uniqueId val="{00000477-8D84-47C4-9CB9-9A026B3F189C}"/>
            </c:ext>
          </c:extLst>
        </c:ser>
        <c:ser>
          <c:idx val="23"/>
          <c:order val="22"/>
          <c:tx>
            <c:strRef>
              <c:f>bilan_gestion!$A$32</c:f>
              <c:strCache>
                <c:ptCount val="1"/>
              </c:strCache>
            </c:strRef>
          </c:tx>
          <c:dPt>
            <c:idx val="0"/>
            <c:bubble3D val="0"/>
            <c:extLst>
              <c:ext xmlns:c16="http://schemas.microsoft.com/office/drawing/2014/chart" uri="{C3380CC4-5D6E-409C-BE32-E72D297353CC}">
                <c16:uniqueId val="{00000478-8D84-47C4-9CB9-9A026B3F189C}"/>
              </c:ext>
            </c:extLst>
          </c:dPt>
          <c:dPt>
            <c:idx val="1"/>
            <c:bubble3D val="0"/>
            <c:extLst>
              <c:ext xmlns:c16="http://schemas.microsoft.com/office/drawing/2014/chart" uri="{C3380CC4-5D6E-409C-BE32-E72D297353CC}">
                <c16:uniqueId val="{00000479-8D84-47C4-9CB9-9A026B3F189C}"/>
              </c:ext>
            </c:extLst>
          </c:dPt>
          <c:dPt>
            <c:idx val="2"/>
            <c:bubble3D val="0"/>
            <c:extLst>
              <c:ext xmlns:c16="http://schemas.microsoft.com/office/drawing/2014/chart" uri="{C3380CC4-5D6E-409C-BE32-E72D297353CC}">
                <c16:uniqueId val="{0000047A-8D84-47C4-9CB9-9A026B3F189C}"/>
              </c:ext>
            </c:extLst>
          </c:dPt>
          <c:dPt>
            <c:idx val="3"/>
            <c:bubble3D val="0"/>
            <c:extLst>
              <c:ext xmlns:c16="http://schemas.microsoft.com/office/drawing/2014/chart" uri="{C3380CC4-5D6E-409C-BE32-E72D297353CC}">
                <c16:uniqueId val="{0000047B-8D84-47C4-9CB9-9A026B3F189C}"/>
              </c:ext>
            </c:extLst>
          </c:dPt>
          <c:dPt>
            <c:idx val="4"/>
            <c:bubble3D val="0"/>
            <c:extLst>
              <c:ext xmlns:c16="http://schemas.microsoft.com/office/drawing/2014/chart" uri="{C3380CC4-5D6E-409C-BE32-E72D297353CC}">
                <c16:uniqueId val="{0000047C-8D84-47C4-9CB9-9A026B3F189C}"/>
              </c:ext>
            </c:extLst>
          </c:dPt>
          <c:dPt>
            <c:idx val="5"/>
            <c:bubble3D val="0"/>
            <c:extLst>
              <c:ext xmlns:c16="http://schemas.microsoft.com/office/drawing/2014/chart" uri="{C3380CC4-5D6E-409C-BE32-E72D297353CC}">
                <c16:uniqueId val="{0000047D-8D84-47C4-9CB9-9A026B3F189C}"/>
              </c:ext>
            </c:extLst>
          </c:dPt>
          <c:dPt>
            <c:idx val="6"/>
            <c:bubble3D val="0"/>
            <c:extLst>
              <c:ext xmlns:c16="http://schemas.microsoft.com/office/drawing/2014/chart" uri="{C3380CC4-5D6E-409C-BE32-E72D297353CC}">
                <c16:uniqueId val="{0000047E-8D84-47C4-9CB9-9A026B3F189C}"/>
              </c:ext>
            </c:extLst>
          </c:dPt>
          <c:dPt>
            <c:idx val="7"/>
            <c:bubble3D val="0"/>
            <c:extLst>
              <c:ext xmlns:c16="http://schemas.microsoft.com/office/drawing/2014/chart" uri="{C3380CC4-5D6E-409C-BE32-E72D297353CC}">
                <c16:uniqueId val="{0000047F-8D84-47C4-9CB9-9A026B3F189C}"/>
              </c:ext>
            </c:extLst>
          </c:dPt>
          <c:dPt>
            <c:idx val="8"/>
            <c:bubble3D val="0"/>
            <c:extLst>
              <c:ext xmlns:c16="http://schemas.microsoft.com/office/drawing/2014/chart" uri="{C3380CC4-5D6E-409C-BE32-E72D297353CC}">
                <c16:uniqueId val="{00000480-8D84-47C4-9CB9-9A026B3F189C}"/>
              </c:ext>
            </c:extLst>
          </c:dPt>
          <c:dPt>
            <c:idx val="9"/>
            <c:bubble3D val="0"/>
            <c:extLst>
              <c:ext xmlns:c16="http://schemas.microsoft.com/office/drawing/2014/chart" uri="{C3380CC4-5D6E-409C-BE32-E72D297353CC}">
                <c16:uniqueId val="{00000481-8D84-47C4-9CB9-9A026B3F189C}"/>
              </c:ext>
            </c:extLst>
          </c:dPt>
          <c:dPt>
            <c:idx val="10"/>
            <c:bubble3D val="0"/>
            <c:extLst>
              <c:ext xmlns:c16="http://schemas.microsoft.com/office/drawing/2014/chart" uri="{C3380CC4-5D6E-409C-BE32-E72D297353CC}">
                <c16:uniqueId val="{00000482-8D84-47C4-9CB9-9A026B3F189C}"/>
              </c:ext>
            </c:extLst>
          </c:dPt>
          <c:dPt>
            <c:idx val="11"/>
            <c:bubble3D val="0"/>
            <c:extLst>
              <c:ext xmlns:c16="http://schemas.microsoft.com/office/drawing/2014/chart" uri="{C3380CC4-5D6E-409C-BE32-E72D297353CC}">
                <c16:uniqueId val="{00000483-8D84-47C4-9CB9-9A026B3F189C}"/>
              </c:ext>
            </c:extLst>
          </c:dPt>
          <c:dPt>
            <c:idx val="12"/>
            <c:bubble3D val="0"/>
            <c:extLst>
              <c:ext xmlns:c16="http://schemas.microsoft.com/office/drawing/2014/chart" uri="{C3380CC4-5D6E-409C-BE32-E72D297353CC}">
                <c16:uniqueId val="{00000484-8D84-47C4-9CB9-9A026B3F189C}"/>
              </c:ext>
            </c:extLst>
          </c:dPt>
          <c:dPt>
            <c:idx val="13"/>
            <c:bubble3D val="0"/>
            <c:extLst>
              <c:ext xmlns:c16="http://schemas.microsoft.com/office/drawing/2014/chart" uri="{C3380CC4-5D6E-409C-BE32-E72D297353CC}">
                <c16:uniqueId val="{00000485-8D84-47C4-9CB9-9A026B3F189C}"/>
              </c:ext>
            </c:extLst>
          </c:dPt>
          <c:dPt>
            <c:idx val="14"/>
            <c:bubble3D val="0"/>
            <c:extLst>
              <c:ext xmlns:c16="http://schemas.microsoft.com/office/drawing/2014/chart" uri="{C3380CC4-5D6E-409C-BE32-E72D297353CC}">
                <c16:uniqueId val="{00000486-8D84-47C4-9CB9-9A026B3F189C}"/>
              </c:ext>
            </c:extLst>
          </c:dPt>
          <c:dPt>
            <c:idx val="15"/>
            <c:bubble3D val="0"/>
            <c:extLst>
              <c:ext xmlns:c16="http://schemas.microsoft.com/office/drawing/2014/chart" uri="{C3380CC4-5D6E-409C-BE32-E72D297353CC}">
                <c16:uniqueId val="{00000487-8D84-47C4-9CB9-9A026B3F189C}"/>
              </c:ext>
            </c:extLst>
          </c:dPt>
          <c:dPt>
            <c:idx val="16"/>
            <c:bubble3D val="0"/>
            <c:extLst>
              <c:ext xmlns:c16="http://schemas.microsoft.com/office/drawing/2014/chart" uri="{C3380CC4-5D6E-409C-BE32-E72D297353CC}">
                <c16:uniqueId val="{00000488-8D84-47C4-9CB9-9A026B3F189C}"/>
              </c:ext>
            </c:extLst>
          </c:dPt>
          <c:dPt>
            <c:idx val="17"/>
            <c:bubble3D val="0"/>
            <c:extLst>
              <c:ext xmlns:c16="http://schemas.microsoft.com/office/drawing/2014/chart" uri="{C3380CC4-5D6E-409C-BE32-E72D297353CC}">
                <c16:uniqueId val="{00000489-8D84-47C4-9CB9-9A026B3F189C}"/>
              </c:ext>
            </c:extLst>
          </c:dPt>
          <c:dPt>
            <c:idx val="18"/>
            <c:bubble3D val="0"/>
            <c:extLst>
              <c:ext xmlns:c16="http://schemas.microsoft.com/office/drawing/2014/chart" uri="{C3380CC4-5D6E-409C-BE32-E72D297353CC}">
                <c16:uniqueId val="{0000048A-8D84-47C4-9CB9-9A026B3F189C}"/>
              </c:ext>
            </c:extLst>
          </c:dPt>
          <c:dPt>
            <c:idx val="19"/>
            <c:bubble3D val="0"/>
            <c:extLst>
              <c:ext xmlns:c16="http://schemas.microsoft.com/office/drawing/2014/chart" uri="{C3380CC4-5D6E-409C-BE32-E72D297353CC}">
                <c16:uniqueId val="{0000048B-8D84-47C4-9CB9-9A026B3F189C}"/>
              </c:ext>
            </c:extLst>
          </c:dPt>
          <c:dPt>
            <c:idx val="20"/>
            <c:bubble3D val="0"/>
            <c:extLst>
              <c:ext xmlns:c16="http://schemas.microsoft.com/office/drawing/2014/chart" uri="{C3380CC4-5D6E-409C-BE32-E72D297353CC}">
                <c16:uniqueId val="{0000048C-8D84-47C4-9CB9-9A026B3F189C}"/>
              </c:ext>
            </c:extLst>
          </c:dPt>
          <c:dPt>
            <c:idx val="21"/>
            <c:bubble3D val="0"/>
            <c:extLst>
              <c:ext xmlns:c16="http://schemas.microsoft.com/office/drawing/2014/chart" uri="{C3380CC4-5D6E-409C-BE32-E72D297353CC}">
                <c16:uniqueId val="{0000048D-8D84-47C4-9CB9-9A026B3F189C}"/>
              </c:ext>
            </c:extLst>
          </c:dPt>
          <c:dPt>
            <c:idx val="22"/>
            <c:bubble3D val="0"/>
            <c:extLst>
              <c:ext xmlns:c16="http://schemas.microsoft.com/office/drawing/2014/chart" uri="{C3380CC4-5D6E-409C-BE32-E72D297353CC}">
                <c16:uniqueId val="{0000048E-8D84-47C4-9CB9-9A026B3F189C}"/>
              </c:ext>
            </c:extLst>
          </c:dPt>
          <c:dPt>
            <c:idx val="23"/>
            <c:bubble3D val="0"/>
            <c:extLst>
              <c:ext xmlns:c16="http://schemas.microsoft.com/office/drawing/2014/chart" uri="{C3380CC4-5D6E-409C-BE32-E72D297353CC}">
                <c16:uniqueId val="{0000048F-8D84-47C4-9CB9-9A026B3F189C}"/>
              </c:ext>
            </c:extLst>
          </c:dPt>
          <c:dPt>
            <c:idx val="24"/>
            <c:bubble3D val="0"/>
            <c:extLst>
              <c:ext xmlns:c16="http://schemas.microsoft.com/office/drawing/2014/chart" uri="{C3380CC4-5D6E-409C-BE32-E72D297353CC}">
                <c16:uniqueId val="{00000490-8D84-47C4-9CB9-9A026B3F189C}"/>
              </c:ext>
            </c:extLst>
          </c:dPt>
          <c:dPt>
            <c:idx val="25"/>
            <c:bubble3D val="0"/>
            <c:extLst>
              <c:ext xmlns:c16="http://schemas.microsoft.com/office/drawing/2014/chart" uri="{C3380CC4-5D6E-409C-BE32-E72D297353CC}">
                <c16:uniqueId val="{00000491-8D84-47C4-9CB9-9A026B3F189C}"/>
              </c:ext>
            </c:extLst>
          </c:dPt>
          <c:dPt>
            <c:idx val="26"/>
            <c:bubble3D val="0"/>
            <c:extLst>
              <c:ext xmlns:c16="http://schemas.microsoft.com/office/drawing/2014/chart" uri="{C3380CC4-5D6E-409C-BE32-E72D297353CC}">
                <c16:uniqueId val="{00000492-8D84-47C4-9CB9-9A026B3F189C}"/>
              </c:ext>
            </c:extLst>
          </c:dPt>
          <c:dPt>
            <c:idx val="27"/>
            <c:bubble3D val="0"/>
            <c:extLst>
              <c:ext xmlns:c16="http://schemas.microsoft.com/office/drawing/2014/chart" uri="{C3380CC4-5D6E-409C-BE32-E72D297353CC}">
                <c16:uniqueId val="{00000493-8D84-47C4-9CB9-9A026B3F189C}"/>
              </c:ext>
            </c:extLst>
          </c:dPt>
          <c:dPt>
            <c:idx val="28"/>
            <c:bubble3D val="0"/>
            <c:extLst>
              <c:ext xmlns:c16="http://schemas.microsoft.com/office/drawing/2014/chart" uri="{C3380CC4-5D6E-409C-BE32-E72D297353CC}">
                <c16:uniqueId val="{00000494-8D84-47C4-9CB9-9A026B3F189C}"/>
              </c:ext>
            </c:extLst>
          </c:dPt>
          <c:dPt>
            <c:idx val="29"/>
            <c:bubble3D val="0"/>
            <c:extLst>
              <c:ext xmlns:c16="http://schemas.microsoft.com/office/drawing/2014/chart" uri="{C3380CC4-5D6E-409C-BE32-E72D297353CC}">
                <c16:uniqueId val="{00000495-8D84-47C4-9CB9-9A026B3F189C}"/>
              </c:ext>
            </c:extLst>
          </c:dPt>
          <c:dPt>
            <c:idx val="30"/>
            <c:bubble3D val="0"/>
            <c:extLst>
              <c:ext xmlns:c16="http://schemas.microsoft.com/office/drawing/2014/chart" uri="{C3380CC4-5D6E-409C-BE32-E72D297353CC}">
                <c16:uniqueId val="{00000496-8D84-47C4-9CB9-9A026B3F189C}"/>
              </c:ext>
            </c:extLst>
          </c:dPt>
          <c:dPt>
            <c:idx val="31"/>
            <c:bubble3D val="0"/>
            <c:extLst>
              <c:ext xmlns:c16="http://schemas.microsoft.com/office/drawing/2014/chart" uri="{C3380CC4-5D6E-409C-BE32-E72D297353CC}">
                <c16:uniqueId val="{00000497-8D84-47C4-9CB9-9A026B3F189C}"/>
              </c:ext>
            </c:extLst>
          </c:dPt>
          <c:dPt>
            <c:idx val="32"/>
            <c:bubble3D val="0"/>
            <c:extLst>
              <c:ext xmlns:c16="http://schemas.microsoft.com/office/drawing/2014/chart" uri="{C3380CC4-5D6E-409C-BE32-E72D297353CC}">
                <c16:uniqueId val="{00000498-8D84-47C4-9CB9-9A026B3F189C}"/>
              </c:ext>
            </c:extLst>
          </c:dPt>
          <c:dPt>
            <c:idx val="33"/>
            <c:bubble3D val="0"/>
            <c:extLst>
              <c:ext xmlns:c16="http://schemas.microsoft.com/office/drawing/2014/chart" uri="{C3380CC4-5D6E-409C-BE32-E72D297353CC}">
                <c16:uniqueId val="{00000499-8D84-47C4-9CB9-9A026B3F189C}"/>
              </c:ext>
            </c:extLst>
          </c:dPt>
          <c:dPt>
            <c:idx val="34"/>
            <c:bubble3D val="0"/>
            <c:extLst>
              <c:ext xmlns:c16="http://schemas.microsoft.com/office/drawing/2014/chart" uri="{C3380CC4-5D6E-409C-BE32-E72D297353CC}">
                <c16:uniqueId val="{0000049A-8D84-47C4-9CB9-9A026B3F189C}"/>
              </c:ext>
            </c:extLst>
          </c:dPt>
          <c:dPt>
            <c:idx val="35"/>
            <c:bubble3D val="0"/>
            <c:extLst>
              <c:ext xmlns:c16="http://schemas.microsoft.com/office/drawing/2014/chart" uri="{C3380CC4-5D6E-409C-BE32-E72D297353CC}">
                <c16:uniqueId val="{0000049B-8D84-47C4-9CB9-9A026B3F189C}"/>
              </c:ext>
            </c:extLst>
          </c:dPt>
          <c:dPt>
            <c:idx val="36"/>
            <c:bubble3D val="0"/>
            <c:extLst>
              <c:ext xmlns:c16="http://schemas.microsoft.com/office/drawing/2014/chart" uri="{C3380CC4-5D6E-409C-BE32-E72D297353CC}">
                <c16:uniqueId val="{0000049C-8D84-47C4-9CB9-9A026B3F189C}"/>
              </c:ext>
            </c:extLst>
          </c:dPt>
          <c:dPt>
            <c:idx val="37"/>
            <c:bubble3D val="0"/>
            <c:extLst>
              <c:ext xmlns:c16="http://schemas.microsoft.com/office/drawing/2014/chart" uri="{C3380CC4-5D6E-409C-BE32-E72D297353CC}">
                <c16:uniqueId val="{0000049D-8D84-47C4-9CB9-9A026B3F189C}"/>
              </c:ext>
            </c:extLst>
          </c:dPt>
          <c:dPt>
            <c:idx val="38"/>
            <c:bubble3D val="0"/>
            <c:extLst>
              <c:ext xmlns:c16="http://schemas.microsoft.com/office/drawing/2014/chart" uri="{C3380CC4-5D6E-409C-BE32-E72D297353CC}">
                <c16:uniqueId val="{0000049E-8D84-47C4-9CB9-9A026B3F189C}"/>
              </c:ext>
            </c:extLst>
          </c:dPt>
          <c:dPt>
            <c:idx val="39"/>
            <c:bubble3D val="0"/>
            <c:extLst>
              <c:ext xmlns:c16="http://schemas.microsoft.com/office/drawing/2014/chart" uri="{C3380CC4-5D6E-409C-BE32-E72D297353CC}">
                <c16:uniqueId val="{0000049F-8D84-47C4-9CB9-9A026B3F189C}"/>
              </c:ext>
            </c:extLst>
          </c:dPt>
          <c:dPt>
            <c:idx val="40"/>
            <c:bubble3D val="0"/>
            <c:extLst>
              <c:ext xmlns:c16="http://schemas.microsoft.com/office/drawing/2014/chart" uri="{C3380CC4-5D6E-409C-BE32-E72D297353CC}">
                <c16:uniqueId val="{000004A0-8D84-47C4-9CB9-9A026B3F189C}"/>
              </c:ext>
            </c:extLst>
          </c:dPt>
          <c:dPt>
            <c:idx val="41"/>
            <c:bubble3D val="0"/>
            <c:extLst>
              <c:ext xmlns:c16="http://schemas.microsoft.com/office/drawing/2014/chart" uri="{C3380CC4-5D6E-409C-BE32-E72D297353CC}">
                <c16:uniqueId val="{000004A1-8D84-47C4-9CB9-9A026B3F189C}"/>
              </c:ext>
            </c:extLst>
          </c:dPt>
          <c:dPt>
            <c:idx val="42"/>
            <c:bubble3D val="0"/>
            <c:extLst>
              <c:ext xmlns:c16="http://schemas.microsoft.com/office/drawing/2014/chart" uri="{C3380CC4-5D6E-409C-BE32-E72D297353CC}">
                <c16:uniqueId val="{000004A2-8D84-47C4-9CB9-9A026B3F189C}"/>
              </c:ext>
            </c:extLst>
          </c:dPt>
          <c:dPt>
            <c:idx val="43"/>
            <c:bubble3D val="0"/>
            <c:extLst>
              <c:ext xmlns:c16="http://schemas.microsoft.com/office/drawing/2014/chart" uri="{C3380CC4-5D6E-409C-BE32-E72D297353CC}">
                <c16:uniqueId val="{000004A3-8D84-47C4-9CB9-9A026B3F189C}"/>
              </c:ext>
            </c:extLst>
          </c:dPt>
          <c:dPt>
            <c:idx val="44"/>
            <c:bubble3D val="0"/>
            <c:extLst>
              <c:ext xmlns:c16="http://schemas.microsoft.com/office/drawing/2014/chart" uri="{C3380CC4-5D6E-409C-BE32-E72D297353CC}">
                <c16:uniqueId val="{000004A4-8D84-47C4-9CB9-9A026B3F189C}"/>
              </c:ext>
            </c:extLst>
          </c:dPt>
          <c:dPt>
            <c:idx val="45"/>
            <c:bubble3D val="0"/>
            <c:extLst>
              <c:ext xmlns:c16="http://schemas.microsoft.com/office/drawing/2014/chart" uri="{C3380CC4-5D6E-409C-BE32-E72D297353CC}">
                <c16:uniqueId val="{000004A5-8D84-47C4-9CB9-9A026B3F189C}"/>
              </c:ext>
            </c:extLst>
          </c:dPt>
          <c:dPt>
            <c:idx val="46"/>
            <c:bubble3D val="0"/>
            <c:extLst>
              <c:ext xmlns:c16="http://schemas.microsoft.com/office/drawing/2014/chart" uri="{C3380CC4-5D6E-409C-BE32-E72D297353CC}">
                <c16:uniqueId val="{000004A6-8D84-47C4-9CB9-9A026B3F189C}"/>
              </c:ext>
            </c:extLst>
          </c:dPt>
          <c:dPt>
            <c:idx val="47"/>
            <c:bubble3D val="0"/>
            <c:extLst>
              <c:ext xmlns:c16="http://schemas.microsoft.com/office/drawing/2014/chart" uri="{C3380CC4-5D6E-409C-BE32-E72D297353CC}">
                <c16:uniqueId val="{000004A7-8D84-47C4-9CB9-9A026B3F189C}"/>
              </c:ext>
            </c:extLst>
          </c:dPt>
          <c:dPt>
            <c:idx val="48"/>
            <c:bubble3D val="0"/>
            <c:extLst>
              <c:ext xmlns:c16="http://schemas.microsoft.com/office/drawing/2014/chart" uri="{C3380CC4-5D6E-409C-BE32-E72D297353CC}">
                <c16:uniqueId val="{000004A8-8D84-47C4-9CB9-9A026B3F189C}"/>
              </c:ext>
            </c:extLst>
          </c:dPt>
          <c:dPt>
            <c:idx val="49"/>
            <c:bubble3D val="0"/>
            <c:extLst>
              <c:ext xmlns:c16="http://schemas.microsoft.com/office/drawing/2014/chart" uri="{C3380CC4-5D6E-409C-BE32-E72D297353CC}">
                <c16:uniqueId val="{000004A9-8D84-47C4-9CB9-9A026B3F189C}"/>
              </c:ext>
            </c:extLst>
          </c:dPt>
          <c:dPt>
            <c:idx val="50"/>
            <c:bubble3D val="0"/>
            <c:extLst>
              <c:ext xmlns:c16="http://schemas.microsoft.com/office/drawing/2014/chart" uri="{C3380CC4-5D6E-409C-BE32-E72D297353CC}">
                <c16:uniqueId val="{000004AA-8D84-47C4-9CB9-9A026B3F189C}"/>
              </c:ext>
            </c:extLst>
          </c:dPt>
          <c:cat>
            <c:numRef>
              <c:f>bilan_gestion!$BD$2:$BE$2</c:f>
              <c:numCache>
                <c:formatCode>General</c:formatCode>
                <c:ptCount val="2"/>
              </c:numCache>
            </c:numRef>
          </c:cat>
          <c:val>
            <c:numRef>
              <c:f>bilan_gestion!$B$32:$BI$32</c:f>
              <c:numCache>
                <c:formatCode>General</c:formatCode>
                <c:ptCount val="60"/>
              </c:numCache>
            </c:numRef>
          </c:val>
          <c:extLst>
            <c:ext xmlns:c16="http://schemas.microsoft.com/office/drawing/2014/chart" uri="{C3380CC4-5D6E-409C-BE32-E72D297353CC}">
              <c16:uniqueId val="{000004AB-8D84-47C4-9CB9-9A026B3F189C}"/>
            </c:ext>
          </c:extLst>
        </c:ser>
        <c:ser>
          <c:idx val="24"/>
          <c:order val="23"/>
          <c:tx>
            <c:strRef>
              <c:f>bilan_gestion!$A$33</c:f>
              <c:strCache>
                <c:ptCount val="1"/>
              </c:strCache>
            </c:strRef>
          </c:tx>
          <c:dPt>
            <c:idx val="0"/>
            <c:bubble3D val="0"/>
            <c:extLst>
              <c:ext xmlns:c16="http://schemas.microsoft.com/office/drawing/2014/chart" uri="{C3380CC4-5D6E-409C-BE32-E72D297353CC}">
                <c16:uniqueId val="{000004AC-8D84-47C4-9CB9-9A026B3F189C}"/>
              </c:ext>
            </c:extLst>
          </c:dPt>
          <c:dPt>
            <c:idx val="1"/>
            <c:bubble3D val="0"/>
            <c:extLst>
              <c:ext xmlns:c16="http://schemas.microsoft.com/office/drawing/2014/chart" uri="{C3380CC4-5D6E-409C-BE32-E72D297353CC}">
                <c16:uniqueId val="{000004AD-8D84-47C4-9CB9-9A026B3F189C}"/>
              </c:ext>
            </c:extLst>
          </c:dPt>
          <c:dPt>
            <c:idx val="2"/>
            <c:bubble3D val="0"/>
            <c:extLst>
              <c:ext xmlns:c16="http://schemas.microsoft.com/office/drawing/2014/chart" uri="{C3380CC4-5D6E-409C-BE32-E72D297353CC}">
                <c16:uniqueId val="{000004AE-8D84-47C4-9CB9-9A026B3F189C}"/>
              </c:ext>
            </c:extLst>
          </c:dPt>
          <c:dPt>
            <c:idx val="3"/>
            <c:bubble3D val="0"/>
            <c:extLst>
              <c:ext xmlns:c16="http://schemas.microsoft.com/office/drawing/2014/chart" uri="{C3380CC4-5D6E-409C-BE32-E72D297353CC}">
                <c16:uniqueId val="{000004AF-8D84-47C4-9CB9-9A026B3F189C}"/>
              </c:ext>
            </c:extLst>
          </c:dPt>
          <c:dPt>
            <c:idx val="4"/>
            <c:bubble3D val="0"/>
            <c:extLst>
              <c:ext xmlns:c16="http://schemas.microsoft.com/office/drawing/2014/chart" uri="{C3380CC4-5D6E-409C-BE32-E72D297353CC}">
                <c16:uniqueId val="{000004B0-8D84-47C4-9CB9-9A026B3F189C}"/>
              </c:ext>
            </c:extLst>
          </c:dPt>
          <c:dPt>
            <c:idx val="5"/>
            <c:bubble3D val="0"/>
            <c:extLst>
              <c:ext xmlns:c16="http://schemas.microsoft.com/office/drawing/2014/chart" uri="{C3380CC4-5D6E-409C-BE32-E72D297353CC}">
                <c16:uniqueId val="{000004B1-8D84-47C4-9CB9-9A026B3F189C}"/>
              </c:ext>
            </c:extLst>
          </c:dPt>
          <c:dPt>
            <c:idx val="6"/>
            <c:bubble3D val="0"/>
            <c:extLst>
              <c:ext xmlns:c16="http://schemas.microsoft.com/office/drawing/2014/chart" uri="{C3380CC4-5D6E-409C-BE32-E72D297353CC}">
                <c16:uniqueId val="{000004B2-8D84-47C4-9CB9-9A026B3F189C}"/>
              </c:ext>
            </c:extLst>
          </c:dPt>
          <c:dPt>
            <c:idx val="7"/>
            <c:bubble3D val="0"/>
            <c:extLst>
              <c:ext xmlns:c16="http://schemas.microsoft.com/office/drawing/2014/chart" uri="{C3380CC4-5D6E-409C-BE32-E72D297353CC}">
                <c16:uniqueId val="{000004B3-8D84-47C4-9CB9-9A026B3F189C}"/>
              </c:ext>
            </c:extLst>
          </c:dPt>
          <c:dPt>
            <c:idx val="8"/>
            <c:bubble3D val="0"/>
            <c:extLst>
              <c:ext xmlns:c16="http://schemas.microsoft.com/office/drawing/2014/chart" uri="{C3380CC4-5D6E-409C-BE32-E72D297353CC}">
                <c16:uniqueId val="{000004B4-8D84-47C4-9CB9-9A026B3F189C}"/>
              </c:ext>
            </c:extLst>
          </c:dPt>
          <c:dPt>
            <c:idx val="9"/>
            <c:bubble3D val="0"/>
            <c:extLst>
              <c:ext xmlns:c16="http://schemas.microsoft.com/office/drawing/2014/chart" uri="{C3380CC4-5D6E-409C-BE32-E72D297353CC}">
                <c16:uniqueId val="{000004B5-8D84-47C4-9CB9-9A026B3F189C}"/>
              </c:ext>
            </c:extLst>
          </c:dPt>
          <c:dPt>
            <c:idx val="10"/>
            <c:bubble3D val="0"/>
            <c:extLst>
              <c:ext xmlns:c16="http://schemas.microsoft.com/office/drawing/2014/chart" uri="{C3380CC4-5D6E-409C-BE32-E72D297353CC}">
                <c16:uniqueId val="{000004B6-8D84-47C4-9CB9-9A026B3F189C}"/>
              </c:ext>
            </c:extLst>
          </c:dPt>
          <c:dPt>
            <c:idx val="11"/>
            <c:bubble3D val="0"/>
            <c:extLst>
              <c:ext xmlns:c16="http://schemas.microsoft.com/office/drawing/2014/chart" uri="{C3380CC4-5D6E-409C-BE32-E72D297353CC}">
                <c16:uniqueId val="{000004B7-8D84-47C4-9CB9-9A026B3F189C}"/>
              </c:ext>
            </c:extLst>
          </c:dPt>
          <c:dPt>
            <c:idx val="12"/>
            <c:bubble3D val="0"/>
            <c:extLst>
              <c:ext xmlns:c16="http://schemas.microsoft.com/office/drawing/2014/chart" uri="{C3380CC4-5D6E-409C-BE32-E72D297353CC}">
                <c16:uniqueId val="{000004B8-8D84-47C4-9CB9-9A026B3F189C}"/>
              </c:ext>
            </c:extLst>
          </c:dPt>
          <c:dPt>
            <c:idx val="13"/>
            <c:bubble3D val="0"/>
            <c:extLst>
              <c:ext xmlns:c16="http://schemas.microsoft.com/office/drawing/2014/chart" uri="{C3380CC4-5D6E-409C-BE32-E72D297353CC}">
                <c16:uniqueId val="{000004B9-8D84-47C4-9CB9-9A026B3F189C}"/>
              </c:ext>
            </c:extLst>
          </c:dPt>
          <c:dPt>
            <c:idx val="14"/>
            <c:bubble3D val="0"/>
            <c:extLst>
              <c:ext xmlns:c16="http://schemas.microsoft.com/office/drawing/2014/chart" uri="{C3380CC4-5D6E-409C-BE32-E72D297353CC}">
                <c16:uniqueId val="{000004BA-8D84-47C4-9CB9-9A026B3F189C}"/>
              </c:ext>
            </c:extLst>
          </c:dPt>
          <c:dPt>
            <c:idx val="15"/>
            <c:bubble3D val="0"/>
            <c:extLst>
              <c:ext xmlns:c16="http://schemas.microsoft.com/office/drawing/2014/chart" uri="{C3380CC4-5D6E-409C-BE32-E72D297353CC}">
                <c16:uniqueId val="{000004BB-8D84-47C4-9CB9-9A026B3F189C}"/>
              </c:ext>
            </c:extLst>
          </c:dPt>
          <c:dPt>
            <c:idx val="16"/>
            <c:bubble3D val="0"/>
            <c:extLst>
              <c:ext xmlns:c16="http://schemas.microsoft.com/office/drawing/2014/chart" uri="{C3380CC4-5D6E-409C-BE32-E72D297353CC}">
                <c16:uniqueId val="{000004BC-8D84-47C4-9CB9-9A026B3F189C}"/>
              </c:ext>
            </c:extLst>
          </c:dPt>
          <c:dPt>
            <c:idx val="17"/>
            <c:bubble3D val="0"/>
            <c:extLst>
              <c:ext xmlns:c16="http://schemas.microsoft.com/office/drawing/2014/chart" uri="{C3380CC4-5D6E-409C-BE32-E72D297353CC}">
                <c16:uniqueId val="{000004BD-8D84-47C4-9CB9-9A026B3F189C}"/>
              </c:ext>
            </c:extLst>
          </c:dPt>
          <c:dPt>
            <c:idx val="18"/>
            <c:bubble3D val="0"/>
            <c:extLst>
              <c:ext xmlns:c16="http://schemas.microsoft.com/office/drawing/2014/chart" uri="{C3380CC4-5D6E-409C-BE32-E72D297353CC}">
                <c16:uniqueId val="{000004BE-8D84-47C4-9CB9-9A026B3F189C}"/>
              </c:ext>
            </c:extLst>
          </c:dPt>
          <c:dPt>
            <c:idx val="19"/>
            <c:bubble3D val="0"/>
            <c:extLst>
              <c:ext xmlns:c16="http://schemas.microsoft.com/office/drawing/2014/chart" uri="{C3380CC4-5D6E-409C-BE32-E72D297353CC}">
                <c16:uniqueId val="{000004BF-8D84-47C4-9CB9-9A026B3F189C}"/>
              </c:ext>
            </c:extLst>
          </c:dPt>
          <c:dPt>
            <c:idx val="20"/>
            <c:bubble3D val="0"/>
            <c:extLst>
              <c:ext xmlns:c16="http://schemas.microsoft.com/office/drawing/2014/chart" uri="{C3380CC4-5D6E-409C-BE32-E72D297353CC}">
                <c16:uniqueId val="{000004C0-8D84-47C4-9CB9-9A026B3F189C}"/>
              </c:ext>
            </c:extLst>
          </c:dPt>
          <c:dPt>
            <c:idx val="21"/>
            <c:bubble3D val="0"/>
            <c:extLst>
              <c:ext xmlns:c16="http://schemas.microsoft.com/office/drawing/2014/chart" uri="{C3380CC4-5D6E-409C-BE32-E72D297353CC}">
                <c16:uniqueId val="{000004C1-8D84-47C4-9CB9-9A026B3F189C}"/>
              </c:ext>
            </c:extLst>
          </c:dPt>
          <c:dPt>
            <c:idx val="22"/>
            <c:bubble3D val="0"/>
            <c:extLst>
              <c:ext xmlns:c16="http://schemas.microsoft.com/office/drawing/2014/chart" uri="{C3380CC4-5D6E-409C-BE32-E72D297353CC}">
                <c16:uniqueId val="{000004C2-8D84-47C4-9CB9-9A026B3F189C}"/>
              </c:ext>
            </c:extLst>
          </c:dPt>
          <c:dPt>
            <c:idx val="23"/>
            <c:bubble3D val="0"/>
            <c:extLst>
              <c:ext xmlns:c16="http://schemas.microsoft.com/office/drawing/2014/chart" uri="{C3380CC4-5D6E-409C-BE32-E72D297353CC}">
                <c16:uniqueId val="{000004C3-8D84-47C4-9CB9-9A026B3F189C}"/>
              </c:ext>
            </c:extLst>
          </c:dPt>
          <c:dPt>
            <c:idx val="24"/>
            <c:bubble3D val="0"/>
            <c:extLst>
              <c:ext xmlns:c16="http://schemas.microsoft.com/office/drawing/2014/chart" uri="{C3380CC4-5D6E-409C-BE32-E72D297353CC}">
                <c16:uniqueId val="{000004C4-8D84-47C4-9CB9-9A026B3F189C}"/>
              </c:ext>
            </c:extLst>
          </c:dPt>
          <c:dPt>
            <c:idx val="25"/>
            <c:bubble3D val="0"/>
            <c:extLst>
              <c:ext xmlns:c16="http://schemas.microsoft.com/office/drawing/2014/chart" uri="{C3380CC4-5D6E-409C-BE32-E72D297353CC}">
                <c16:uniqueId val="{000004C5-8D84-47C4-9CB9-9A026B3F189C}"/>
              </c:ext>
            </c:extLst>
          </c:dPt>
          <c:dPt>
            <c:idx val="26"/>
            <c:bubble3D val="0"/>
            <c:extLst>
              <c:ext xmlns:c16="http://schemas.microsoft.com/office/drawing/2014/chart" uri="{C3380CC4-5D6E-409C-BE32-E72D297353CC}">
                <c16:uniqueId val="{000004C6-8D84-47C4-9CB9-9A026B3F189C}"/>
              </c:ext>
            </c:extLst>
          </c:dPt>
          <c:dPt>
            <c:idx val="27"/>
            <c:bubble3D val="0"/>
            <c:extLst>
              <c:ext xmlns:c16="http://schemas.microsoft.com/office/drawing/2014/chart" uri="{C3380CC4-5D6E-409C-BE32-E72D297353CC}">
                <c16:uniqueId val="{000004C7-8D84-47C4-9CB9-9A026B3F189C}"/>
              </c:ext>
            </c:extLst>
          </c:dPt>
          <c:dPt>
            <c:idx val="28"/>
            <c:bubble3D val="0"/>
            <c:extLst>
              <c:ext xmlns:c16="http://schemas.microsoft.com/office/drawing/2014/chart" uri="{C3380CC4-5D6E-409C-BE32-E72D297353CC}">
                <c16:uniqueId val="{000004C8-8D84-47C4-9CB9-9A026B3F189C}"/>
              </c:ext>
            </c:extLst>
          </c:dPt>
          <c:dPt>
            <c:idx val="29"/>
            <c:bubble3D val="0"/>
            <c:extLst>
              <c:ext xmlns:c16="http://schemas.microsoft.com/office/drawing/2014/chart" uri="{C3380CC4-5D6E-409C-BE32-E72D297353CC}">
                <c16:uniqueId val="{000004C9-8D84-47C4-9CB9-9A026B3F189C}"/>
              </c:ext>
            </c:extLst>
          </c:dPt>
          <c:dPt>
            <c:idx val="30"/>
            <c:bubble3D val="0"/>
            <c:extLst>
              <c:ext xmlns:c16="http://schemas.microsoft.com/office/drawing/2014/chart" uri="{C3380CC4-5D6E-409C-BE32-E72D297353CC}">
                <c16:uniqueId val="{000004CA-8D84-47C4-9CB9-9A026B3F189C}"/>
              </c:ext>
            </c:extLst>
          </c:dPt>
          <c:dPt>
            <c:idx val="31"/>
            <c:bubble3D val="0"/>
            <c:extLst>
              <c:ext xmlns:c16="http://schemas.microsoft.com/office/drawing/2014/chart" uri="{C3380CC4-5D6E-409C-BE32-E72D297353CC}">
                <c16:uniqueId val="{000004CB-8D84-47C4-9CB9-9A026B3F189C}"/>
              </c:ext>
            </c:extLst>
          </c:dPt>
          <c:dPt>
            <c:idx val="32"/>
            <c:bubble3D val="0"/>
            <c:extLst>
              <c:ext xmlns:c16="http://schemas.microsoft.com/office/drawing/2014/chart" uri="{C3380CC4-5D6E-409C-BE32-E72D297353CC}">
                <c16:uniqueId val="{000004CC-8D84-47C4-9CB9-9A026B3F189C}"/>
              </c:ext>
            </c:extLst>
          </c:dPt>
          <c:dPt>
            <c:idx val="33"/>
            <c:bubble3D val="0"/>
            <c:extLst>
              <c:ext xmlns:c16="http://schemas.microsoft.com/office/drawing/2014/chart" uri="{C3380CC4-5D6E-409C-BE32-E72D297353CC}">
                <c16:uniqueId val="{000004CD-8D84-47C4-9CB9-9A026B3F189C}"/>
              </c:ext>
            </c:extLst>
          </c:dPt>
          <c:dPt>
            <c:idx val="34"/>
            <c:bubble3D val="0"/>
            <c:extLst>
              <c:ext xmlns:c16="http://schemas.microsoft.com/office/drawing/2014/chart" uri="{C3380CC4-5D6E-409C-BE32-E72D297353CC}">
                <c16:uniqueId val="{000004CE-8D84-47C4-9CB9-9A026B3F189C}"/>
              </c:ext>
            </c:extLst>
          </c:dPt>
          <c:dPt>
            <c:idx val="35"/>
            <c:bubble3D val="0"/>
            <c:extLst>
              <c:ext xmlns:c16="http://schemas.microsoft.com/office/drawing/2014/chart" uri="{C3380CC4-5D6E-409C-BE32-E72D297353CC}">
                <c16:uniqueId val="{000004CF-8D84-47C4-9CB9-9A026B3F189C}"/>
              </c:ext>
            </c:extLst>
          </c:dPt>
          <c:dPt>
            <c:idx val="36"/>
            <c:bubble3D val="0"/>
            <c:extLst>
              <c:ext xmlns:c16="http://schemas.microsoft.com/office/drawing/2014/chart" uri="{C3380CC4-5D6E-409C-BE32-E72D297353CC}">
                <c16:uniqueId val="{000004D0-8D84-47C4-9CB9-9A026B3F189C}"/>
              </c:ext>
            </c:extLst>
          </c:dPt>
          <c:dPt>
            <c:idx val="37"/>
            <c:bubble3D val="0"/>
            <c:extLst>
              <c:ext xmlns:c16="http://schemas.microsoft.com/office/drawing/2014/chart" uri="{C3380CC4-5D6E-409C-BE32-E72D297353CC}">
                <c16:uniqueId val="{000004D1-8D84-47C4-9CB9-9A026B3F189C}"/>
              </c:ext>
            </c:extLst>
          </c:dPt>
          <c:dPt>
            <c:idx val="38"/>
            <c:bubble3D val="0"/>
            <c:extLst>
              <c:ext xmlns:c16="http://schemas.microsoft.com/office/drawing/2014/chart" uri="{C3380CC4-5D6E-409C-BE32-E72D297353CC}">
                <c16:uniqueId val="{000004D2-8D84-47C4-9CB9-9A026B3F189C}"/>
              </c:ext>
            </c:extLst>
          </c:dPt>
          <c:dPt>
            <c:idx val="39"/>
            <c:bubble3D val="0"/>
            <c:extLst>
              <c:ext xmlns:c16="http://schemas.microsoft.com/office/drawing/2014/chart" uri="{C3380CC4-5D6E-409C-BE32-E72D297353CC}">
                <c16:uniqueId val="{000004D3-8D84-47C4-9CB9-9A026B3F189C}"/>
              </c:ext>
            </c:extLst>
          </c:dPt>
          <c:dPt>
            <c:idx val="40"/>
            <c:bubble3D val="0"/>
            <c:extLst>
              <c:ext xmlns:c16="http://schemas.microsoft.com/office/drawing/2014/chart" uri="{C3380CC4-5D6E-409C-BE32-E72D297353CC}">
                <c16:uniqueId val="{000004D4-8D84-47C4-9CB9-9A026B3F189C}"/>
              </c:ext>
            </c:extLst>
          </c:dPt>
          <c:dPt>
            <c:idx val="41"/>
            <c:bubble3D val="0"/>
            <c:extLst>
              <c:ext xmlns:c16="http://schemas.microsoft.com/office/drawing/2014/chart" uri="{C3380CC4-5D6E-409C-BE32-E72D297353CC}">
                <c16:uniqueId val="{000004D5-8D84-47C4-9CB9-9A026B3F189C}"/>
              </c:ext>
            </c:extLst>
          </c:dPt>
          <c:dPt>
            <c:idx val="42"/>
            <c:bubble3D val="0"/>
            <c:extLst>
              <c:ext xmlns:c16="http://schemas.microsoft.com/office/drawing/2014/chart" uri="{C3380CC4-5D6E-409C-BE32-E72D297353CC}">
                <c16:uniqueId val="{000004D6-8D84-47C4-9CB9-9A026B3F189C}"/>
              </c:ext>
            </c:extLst>
          </c:dPt>
          <c:dPt>
            <c:idx val="43"/>
            <c:bubble3D val="0"/>
            <c:extLst>
              <c:ext xmlns:c16="http://schemas.microsoft.com/office/drawing/2014/chart" uri="{C3380CC4-5D6E-409C-BE32-E72D297353CC}">
                <c16:uniqueId val="{000004D7-8D84-47C4-9CB9-9A026B3F189C}"/>
              </c:ext>
            </c:extLst>
          </c:dPt>
          <c:dPt>
            <c:idx val="44"/>
            <c:bubble3D val="0"/>
            <c:extLst>
              <c:ext xmlns:c16="http://schemas.microsoft.com/office/drawing/2014/chart" uri="{C3380CC4-5D6E-409C-BE32-E72D297353CC}">
                <c16:uniqueId val="{000004D8-8D84-47C4-9CB9-9A026B3F189C}"/>
              </c:ext>
            </c:extLst>
          </c:dPt>
          <c:dPt>
            <c:idx val="45"/>
            <c:bubble3D val="0"/>
            <c:extLst>
              <c:ext xmlns:c16="http://schemas.microsoft.com/office/drawing/2014/chart" uri="{C3380CC4-5D6E-409C-BE32-E72D297353CC}">
                <c16:uniqueId val="{000004D9-8D84-47C4-9CB9-9A026B3F189C}"/>
              </c:ext>
            </c:extLst>
          </c:dPt>
          <c:dPt>
            <c:idx val="46"/>
            <c:bubble3D val="0"/>
            <c:extLst>
              <c:ext xmlns:c16="http://schemas.microsoft.com/office/drawing/2014/chart" uri="{C3380CC4-5D6E-409C-BE32-E72D297353CC}">
                <c16:uniqueId val="{000004DA-8D84-47C4-9CB9-9A026B3F189C}"/>
              </c:ext>
            </c:extLst>
          </c:dPt>
          <c:dPt>
            <c:idx val="47"/>
            <c:bubble3D val="0"/>
            <c:extLst>
              <c:ext xmlns:c16="http://schemas.microsoft.com/office/drawing/2014/chart" uri="{C3380CC4-5D6E-409C-BE32-E72D297353CC}">
                <c16:uniqueId val="{000004DB-8D84-47C4-9CB9-9A026B3F189C}"/>
              </c:ext>
            </c:extLst>
          </c:dPt>
          <c:dPt>
            <c:idx val="48"/>
            <c:bubble3D val="0"/>
            <c:extLst>
              <c:ext xmlns:c16="http://schemas.microsoft.com/office/drawing/2014/chart" uri="{C3380CC4-5D6E-409C-BE32-E72D297353CC}">
                <c16:uniqueId val="{000004DC-8D84-47C4-9CB9-9A026B3F189C}"/>
              </c:ext>
            </c:extLst>
          </c:dPt>
          <c:dPt>
            <c:idx val="49"/>
            <c:bubble3D val="0"/>
            <c:extLst>
              <c:ext xmlns:c16="http://schemas.microsoft.com/office/drawing/2014/chart" uri="{C3380CC4-5D6E-409C-BE32-E72D297353CC}">
                <c16:uniqueId val="{000004DD-8D84-47C4-9CB9-9A026B3F189C}"/>
              </c:ext>
            </c:extLst>
          </c:dPt>
          <c:dPt>
            <c:idx val="50"/>
            <c:bubble3D val="0"/>
            <c:extLst>
              <c:ext xmlns:c16="http://schemas.microsoft.com/office/drawing/2014/chart" uri="{C3380CC4-5D6E-409C-BE32-E72D297353CC}">
                <c16:uniqueId val="{000004DE-8D84-47C4-9CB9-9A026B3F189C}"/>
              </c:ext>
            </c:extLst>
          </c:dPt>
          <c:cat>
            <c:numRef>
              <c:f>bilan_gestion!$BD$2:$BE$2</c:f>
              <c:numCache>
                <c:formatCode>General</c:formatCode>
                <c:ptCount val="2"/>
              </c:numCache>
            </c:numRef>
          </c:cat>
          <c:val>
            <c:numRef>
              <c:f>bilan_gestion!$B$33:$BI$33</c:f>
              <c:numCache>
                <c:formatCode>General</c:formatCode>
                <c:ptCount val="60"/>
              </c:numCache>
            </c:numRef>
          </c:val>
          <c:extLst>
            <c:ext xmlns:c16="http://schemas.microsoft.com/office/drawing/2014/chart" uri="{C3380CC4-5D6E-409C-BE32-E72D297353CC}">
              <c16:uniqueId val="{000004DF-8D84-47C4-9CB9-9A026B3F189C}"/>
            </c:ext>
          </c:extLst>
        </c:ser>
        <c:ser>
          <c:idx val="25"/>
          <c:order val="24"/>
          <c:tx>
            <c:strRef>
              <c:f>bilan_gestion!$A$34</c:f>
              <c:strCache>
                <c:ptCount val="1"/>
              </c:strCache>
            </c:strRef>
          </c:tx>
          <c:dPt>
            <c:idx val="0"/>
            <c:bubble3D val="0"/>
            <c:extLst>
              <c:ext xmlns:c16="http://schemas.microsoft.com/office/drawing/2014/chart" uri="{C3380CC4-5D6E-409C-BE32-E72D297353CC}">
                <c16:uniqueId val="{000004E0-8D84-47C4-9CB9-9A026B3F189C}"/>
              </c:ext>
            </c:extLst>
          </c:dPt>
          <c:dPt>
            <c:idx val="1"/>
            <c:bubble3D val="0"/>
            <c:extLst>
              <c:ext xmlns:c16="http://schemas.microsoft.com/office/drawing/2014/chart" uri="{C3380CC4-5D6E-409C-BE32-E72D297353CC}">
                <c16:uniqueId val="{000004E1-8D84-47C4-9CB9-9A026B3F189C}"/>
              </c:ext>
            </c:extLst>
          </c:dPt>
          <c:dPt>
            <c:idx val="2"/>
            <c:bubble3D val="0"/>
            <c:extLst>
              <c:ext xmlns:c16="http://schemas.microsoft.com/office/drawing/2014/chart" uri="{C3380CC4-5D6E-409C-BE32-E72D297353CC}">
                <c16:uniqueId val="{000004E2-8D84-47C4-9CB9-9A026B3F189C}"/>
              </c:ext>
            </c:extLst>
          </c:dPt>
          <c:dPt>
            <c:idx val="3"/>
            <c:bubble3D val="0"/>
            <c:extLst>
              <c:ext xmlns:c16="http://schemas.microsoft.com/office/drawing/2014/chart" uri="{C3380CC4-5D6E-409C-BE32-E72D297353CC}">
                <c16:uniqueId val="{000004E3-8D84-47C4-9CB9-9A026B3F189C}"/>
              </c:ext>
            </c:extLst>
          </c:dPt>
          <c:dPt>
            <c:idx val="4"/>
            <c:bubble3D val="0"/>
            <c:extLst>
              <c:ext xmlns:c16="http://schemas.microsoft.com/office/drawing/2014/chart" uri="{C3380CC4-5D6E-409C-BE32-E72D297353CC}">
                <c16:uniqueId val="{000004E4-8D84-47C4-9CB9-9A026B3F189C}"/>
              </c:ext>
            </c:extLst>
          </c:dPt>
          <c:dPt>
            <c:idx val="5"/>
            <c:bubble3D val="0"/>
            <c:extLst>
              <c:ext xmlns:c16="http://schemas.microsoft.com/office/drawing/2014/chart" uri="{C3380CC4-5D6E-409C-BE32-E72D297353CC}">
                <c16:uniqueId val="{000004E5-8D84-47C4-9CB9-9A026B3F189C}"/>
              </c:ext>
            </c:extLst>
          </c:dPt>
          <c:dPt>
            <c:idx val="6"/>
            <c:bubble3D val="0"/>
            <c:extLst>
              <c:ext xmlns:c16="http://schemas.microsoft.com/office/drawing/2014/chart" uri="{C3380CC4-5D6E-409C-BE32-E72D297353CC}">
                <c16:uniqueId val="{000004E6-8D84-47C4-9CB9-9A026B3F189C}"/>
              </c:ext>
            </c:extLst>
          </c:dPt>
          <c:dPt>
            <c:idx val="7"/>
            <c:bubble3D val="0"/>
            <c:extLst>
              <c:ext xmlns:c16="http://schemas.microsoft.com/office/drawing/2014/chart" uri="{C3380CC4-5D6E-409C-BE32-E72D297353CC}">
                <c16:uniqueId val="{000004E7-8D84-47C4-9CB9-9A026B3F189C}"/>
              </c:ext>
            </c:extLst>
          </c:dPt>
          <c:dPt>
            <c:idx val="8"/>
            <c:bubble3D val="0"/>
            <c:extLst>
              <c:ext xmlns:c16="http://schemas.microsoft.com/office/drawing/2014/chart" uri="{C3380CC4-5D6E-409C-BE32-E72D297353CC}">
                <c16:uniqueId val="{000004E8-8D84-47C4-9CB9-9A026B3F189C}"/>
              </c:ext>
            </c:extLst>
          </c:dPt>
          <c:dPt>
            <c:idx val="9"/>
            <c:bubble3D val="0"/>
            <c:extLst>
              <c:ext xmlns:c16="http://schemas.microsoft.com/office/drawing/2014/chart" uri="{C3380CC4-5D6E-409C-BE32-E72D297353CC}">
                <c16:uniqueId val="{000004E9-8D84-47C4-9CB9-9A026B3F189C}"/>
              </c:ext>
            </c:extLst>
          </c:dPt>
          <c:dPt>
            <c:idx val="10"/>
            <c:bubble3D val="0"/>
            <c:extLst>
              <c:ext xmlns:c16="http://schemas.microsoft.com/office/drawing/2014/chart" uri="{C3380CC4-5D6E-409C-BE32-E72D297353CC}">
                <c16:uniqueId val="{000004EA-8D84-47C4-9CB9-9A026B3F189C}"/>
              </c:ext>
            </c:extLst>
          </c:dPt>
          <c:dPt>
            <c:idx val="11"/>
            <c:bubble3D val="0"/>
            <c:extLst>
              <c:ext xmlns:c16="http://schemas.microsoft.com/office/drawing/2014/chart" uri="{C3380CC4-5D6E-409C-BE32-E72D297353CC}">
                <c16:uniqueId val="{000004EB-8D84-47C4-9CB9-9A026B3F189C}"/>
              </c:ext>
            </c:extLst>
          </c:dPt>
          <c:dPt>
            <c:idx val="12"/>
            <c:bubble3D val="0"/>
            <c:extLst>
              <c:ext xmlns:c16="http://schemas.microsoft.com/office/drawing/2014/chart" uri="{C3380CC4-5D6E-409C-BE32-E72D297353CC}">
                <c16:uniqueId val="{000004EC-8D84-47C4-9CB9-9A026B3F189C}"/>
              </c:ext>
            </c:extLst>
          </c:dPt>
          <c:dPt>
            <c:idx val="13"/>
            <c:bubble3D val="0"/>
            <c:extLst>
              <c:ext xmlns:c16="http://schemas.microsoft.com/office/drawing/2014/chart" uri="{C3380CC4-5D6E-409C-BE32-E72D297353CC}">
                <c16:uniqueId val="{000004ED-8D84-47C4-9CB9-9A026B3F189C}"/>
              </c:ext>
            </c:extLst>
          </c:dPt>
          <c:dPt>
            <c:idx val="14"/>
            <c:bubble3D val="0"/>
            <c:extLst>
              <c:ext xmlns:c16="http://schemas.microsoft.com/office/drawing/2014/chart" uri="{C3380CC4-5D6E-409C-BE32-E72D297353CC}">
                <c16:uniqueId val="{000004EE-8D84-47C4-9CB9-9A026B3F189C}"/>
              </c:ext>
            </c:extLst>
          </c:dPt>
          <c:dPt>
            <c:idx val="15"/>
            <c:bubble3D val="0"/>
            <c:extLst>
              <c:ext xmlns:c16="http://schemas.microsoft.com/office/drawing/2014/chart" uri="{C3380CC4-5D6E-409C-BE32-E72D297353CC}">
                <c16:uniqueId val="{000004EF-8D84-47C4-9CB9-9A026B3F189C}"/>
              </c:ext>
            </c:extLst>
          </c:dPt>
          <c:dPt>
            <c:idx val="16"/>
            <c:bubble3D val="0"/>
            <c:extLst>
              <c:ext xmlns:c16="http://schemas.microsoft.com/office/drawing/2014/chart" uri="{C3380CC4-5D6E-409C-BE32-E72D297353CC}">
                <c16:uniqueId val="{000004F0-8D84-47C4-9CB9-9A026B3F189C}"/>
              </c:ext>
            </c:extLst>
          </c:dPt>
          <c:dPt>
            <c:idx val="17"/>
            <c:bubble3D val="0"/>
            <c:extLst>
              <c:ext xmlns:c16="http://schemas.microsoft.com/office/drawing/2014/chart" uri="{C3380CC4-5D6E-409C-BE32-E72D297353CC}">
                <c16:uniqueId val="{000004F1-8D84-47C4-9CB9-9A026B3F189C}"/>
              </c:ext>
            </c:extLst>
          </c:dPt>
          <c:dPt>
            <c:idx val="18"/>
            <c:bubble3D val="0"/>
            <c:extLst>
              <c:ext xmlns:c16="http://schemas.microsoft.com/office/drawing/2014/chart" uri="{C3380CC4-5D6E-409C-BE32-E72D297353CC}">
                <c16:uniqueId val="{000004F2-8D84-47C4-9CB9-9A026B3F189C}"/>
              </c:ext>
            </c:extLst>
          </c:dPt>
          <c:dPt>
            <c:idx val="19"/>
            <c:bubble3D val="0"/>
            <c:extLst>
              <c:ext xmlns:c16="http://schemas.microsoft.com/office/drawing/2014/chart" uri="{C3380CC4-5D6E-409C-BE32-E72D297353CC}">
                <c16:uniqueId val="{000004F3-8D84-47C4-9CB9-9A026B3F189C}"/>
              </c:ext>
            </c:extLst>
          </c:dPt>
          <c:dPt>
            <c:idx val="20"/>
            <c:bubble3D val="0"/>
            <c:extLst>
              <c:ext xmlns:c16="http://schemas.microsoft.com/office/drawing/2014/chart" uri="{C3380CC4-5D6E-409C-BE32-E72D297353CC}">
                <c16:uniqueId val="{000004F4-8D84-47C4-9CB9-9A026B3F189C}"/>
              </c:ext>
            </c:extLst>
          </c:dPt>
          <c:dPt>
            <c:idx val="21"/>
            <c:bubble3D val="0"/>
            <c:extLst>
              <c:ext xmlns:c16="http://schemas.microsoft.com/office/drawing/2014/chart" uri="{C3380CC4-5D6E-409C-BE32-E72D297353CC}">
                <c16:uniqueId val="{000004F5-8D84-47C4-9CB9-9A026B3F189C}"/>
              </c:ext>
            </c:extLst>
          </c:dPt>
          <c:dPt>
            <c:idx val="22"/>
            <c:bubble3D val="0"/>
            <c:extLst>
              <c:ext xmlns:c16="http://schemas.microsoft.com/office/drawing/2014/chart" uri="{C3380CC4-5D6E-409C-BE32-E72D297353CC}">
                <c16:uniqueId val="{000004F6-8D84-47C4-9CB9-9A026B3F189C}"/>
              </c:ext>
            </c:extLst>
          </c:dPt>
          <c:dPt>
            <c:idx val="23"/>
            <c:bubble3D val="0"/>
            <c:extLst>
              <c:ext xmlns:c16="http://schemas.microsoft.com/office/drawing/2014/chart" uri="{C3380CC4-5D6E-409C-BE32-E72D297353CC}">
                <c16:uniqueId val="{000004F7-8D84-47C4-9CB9-9A026B3F189C}"/>
              </c:ext>
            </c:extLst>
          </c:dPt>
          <c:dPt>
            <c:idx val="24"/>
            <c:bubble3D val="0"/>
            <c:extLst>
              <c:ext xmlns:c16="http://schemas.microsoft.com/office/drawing/2014/chart" uri="{C3380CC4-5D6E-409C-BE32-E72D297353CC}">
                <c16:uniqueId val="{000004F8-8D84-47C4-9CB9-9A026B3F189C}"/>
              </c:ext>
            </c:extLst>
          </c:dPt>
          <c:dPt>
            <c:idx val="25"/>
            <c:bubble3D val="0"/>
            <c:extLst>
              <c:ext xmlns:c16="http://schemas.microsoft.com/office/drawing/2014/chart" uri="{C3380CC4-5D6E-409C-BE32-E72D297353CC}">
                <c16:uniqueId val="{000004F9-8D84-47C4-9CB9-9A026B3F189C}"/>
              </c:ext>
            </c:extLst>
          </c:dPt>
          <c:dPt>
            <c:idx val="26"/>
            <c:bubble3D val="0"/>
            <c:extLst>
              <c:ext xmlns:c16="http://schemas.microsoft.com/office/drawing/2014/chart" uri="{C3380CC4-5D6E-409C-BE32-E72D297353CC}">
                <c16:uniqueId val="{000004FA-8D84-47C4-9CB9-9A026B3F189C}"/>
              </c:ext>
            </c:extLst>
          </c:dPt>
          <c:dPt>
            <c:idx val="27"/>
            <c:bubble3D val="0"/>
            <c:extLst>
              <c:ext xmlns:c16="http://schemas.microsoft.com/office/drawing/2014/chart" uri="{C3380CC4-5D6E-409C-BE32-E72D297353CC}">
                <c16:uniqueId val="{000004FB-8D84-47C4-9CB9-9A026B3F189C}"/>
              </c:ext>
            </c:extLst>
          </c:dPt>
          <c:dPt>
            <c:idx val="28"/>
            <c:bubble3D val="0"/>
            <c:extLst>
              <c:ext xmlns:c16="http://schemas.microsoft.com/office/drawing/2014/chart" uri="{C3380CC4-5D6E-409C-BE32-E72D297353CC}">
                <c16:uniqueId val="{000004FC-8D84-47C4-9CB9-9A026B3F189C}"/>
              </c:ext>
            </c:extLst>
          </c:dPt>
          <c:dPt>
            <c:idx val="29"/>
            <c:bubble3D val="0"/>
            <c:extLst>
              <c:ext xmlns:c16="http://schemas.microsoft.com/office/drawing/2014/chart" uri="{C3380CC4-5D6E-409C-BE32-E72D297353CC}">
                <c16:uniqueId val="{000004FD-8D84-47C4-9CB9-9A026B3F189C}"/>
              </c:ext>
            </c:extLst>
          </c:dPt>
          <c:dPt>
            <c:idx val="30"/>
            <c:bubble3D val="0"/>
            <c:extLst>
              <c:ext xmlns:c16="http://schemas.microsoft.com/office/drawing/2014/chart" uri="{C3380CC4-5D6E-409C-BE32-E72D297353CC}">
                <c16:uniqueId val="{000004FE-8D84-47C4-9CB9-9A026B3F189C}"/>
              </c:ext>
            </c:extLst>
          </c:dPt>
          <c:dPt>
            <c:idx val="31"/>
            <c:bubble3D val="0"/>
            <c:extLst>
              <c:ext xmlns:c16="http://schemas.microsoft.com/office/drawing/2014/chart" uri="{C3380CC4-5D6E-409C-BE32-E72D297353CC}">
                <c16:uniqueId val="{000004FF-8D84-47C4-9CB9-9A026B3F189C}"/>
              </c:ext>
            </c:extLst>
          </c:dPt>
          <c:dPt>
            <c:idx val="32"/>
            <c:bubble3D val="0"/>
            <c:extLst>
              <c:ext xmlns:c16="http://schemas.microsoft.com/office/drawing/2014/chart" uri="{C3380CC4-5D6E-409C-BE32-E72D297353CC}">
                <c16:uniqueId val="{00000500-8D84-47C4-9CB9-9A026B3F189C}"/>
              </c:ext>
            </c:extLst>
          </c:dPt>
          <c:dPt>
            <c:idx val="33"/>
            <c:bubble3D val="0"/>
            <c:extLst>
              <c:ext xmlns:c16="http://schemas.microsoft.com/office/drawing/2014/chart" uri="{C3380CC4-5D6E-409C-BE32-E72D297353CC}">
                <c16:uniqueId val="{00000501-8D84-47C4-9CB9-9A026B3F189C}"/>
              </c:ext>
            </c:extLst>
          </c:dPt>
          <c:dPt>
            <c:idx val="34"/>
            <c:bubble3D val="0"/>
            <c:extLst>
              <c:ext xmlns:c16="http://schemas.microsoft.com/office/drawing/2014/chart" uri="{C3380CC4-5D6E-409C-BE32-E72D297353CC}">
                <c16:uniqueId val="{00000502-8D84-47C4-9CB9-9A026B3F189C}"/>
              </c:ext>
            </c:extLst>
          </c:dPt>
          <c:dPt>
            <c:idx val="35"/>
            <c:bubble3D val="0"/>
            <c:extLst>
              <c:ext xmlns:c16="http://schemas.microsoft.com/office/drawing/2014/chart" uri="{C3380CC4-5D6E-409C-BE32-E72D297353CC}">
                <c16:uniqueId val="{00000503-8D84-47C4-9CB9-9A026B3F189C}"/>
              </c:ext>
            </c:extLst>
          </c:dPt>
          <c:dPt>
            <c:idx val="36"/>
            <c:bubble3D val="0"/>
            <c:extLst>
              <c:ext xmlns:c16="http://schemas.microsoft.com/office/drawing/2014/chart" uri="{C3380CC4-5D6E-409C-BE32-E72D297353CC}">
                <c16:uniqueId val="{00000504-8D84-47C4-9CB9-9A026B3F189C}"/>
              </c:ext>
            </c:extLst>
          </c:dPt>
          <c:dPt>
            <c:idx val="37"/>
            <c:bubble3D val="0"/>
            <c:extLst>
              <c:ext xmlns:c16="http://schemas.microsoft.com/office/drawing/2014/chart" uri="{C3380CC4-5D6E-409C-BE32-E72D297353CC}">
                <c16:uniqueId val="{00000505-8D84-47C4-9CB9-9A026B3F189C}"/>
              </c:ext>
            </c:extLst>
          </c:dPt>
          <c:dPt>
            <c:idx val="38"/>
            <c:bubble3D val="0"/>
            <c:extLst>
              <c:ext xmlns:c16="http://schemas.microsoft.com/office/drawing/2014/chart" uri="{C3380CC4-5D6E-409C-BE32-E72D297353CC}">
                <c16:uniqueId val="{00000506-8D84-47C4-9CB9-9A026B3F189C}"/>
              </c:ext>
            </c:extLst>
          </c:dPt>
          <c:dPt>
            <c:idx val="39"/>
            <c:bubble3D val="0"/>
            <c:extLst>
              <c:ext xmlns:c16="http://schemas.microsoft.com/office/drawing/2014/chart" uri="{C3380CC4-5D6E-409C-BE32-E72D297353CC}">
                <c16:uniqueId val="{00000507-8D84-47C4-9CB9-9A026B3F189C}"/>
              </c:ext>
            </c:extLst>
          </c:dPt>
          <c:dPt>
            <c:idx val="40"/>
            <c:bubble3D val="0"/>
            <c:extLst>
              <c:ext xmlns:c16="http://schemas.microsoft.com/office/drawing/2014/chart" uri="{C3380CC4-5D6E-409C-BE32-E72D297353CC}">
                <c16:uniqueId val="{00000508-8D84-47C4-9CB9-9A026B3F189C}"/>
              </c:ext>
            </c:extLst>
          </c:dPt>
          <c:dPt>
            <c:idx val="41"/>
            <c:bubble3D val="0"/>
            <c:extLst>
              <c:ext xmlns:c16="http://schemas.microsoft.com/office/drawing/2014/chart" uri="{C3380CC4-5D6E-409C-BE32-E72D297353CC}">
                <c16:uniqueId val="{00000509-8D84-47C4-9CB9-9A026B3F189C}"/>
              </c:ext>
            </c:extLst>
          </c:dPt>
          <c:dPt>
            <c:idx val="42"/>
            <c:bubble3D val="0"/>
            <c:extLst>
              <c:ext xmlns:c16="http://schemas.microsoft.com/office/drawing/2014/chart" uri="{C3380CC4-5D6E-409C-BE32-E72D297353CC}">
                <c16:uniqueId val="{0000050A-8D84-47C4-9CB9-9A026B3F189C}"/>
              </c:ext>
            </c:extLst>
          </c:dPt>
          <c:dPt>
            <c:idx val="43"/>
            <c:bubble3D val="0"/>
            <c:extLst>
              <c:ext xmlns:c16="http://schemas.microsoft.com/office/drawing/2014/chart" uri="{C3380CC4-5D6E-409C-BE32-E72D297353CC}">
                <c16:uniqueId val="{0000050B-8D84-47C4-9CB9-9A026B3F189C}"/>
              </c:ext>
            </c:extLst>
          </c:dPt>
          <c:dPt>
            <c:idx val="44"/>
            <c:bubble3D val="0"/>
            <c:extLst>
              <c:ext xmlns:c16="http://schemas.microsoft.com/office/drawing/2014/chart" uri="{C3380CC4-5D6E-409C-BE32-E72D297353CC}">
                <c16:uniqueId val="{0000050C-8D84-47C4-9CB9-9A026B3F189C}"/>
              </c:ext>
            </c:extLst>
          </c:dPt>
          <c:dPt>
            <c:idx val="45"/>
            <c:bubble3D val="0"/>
            <c:extLst>
              <c:ext xmlns:c16="http://schemas.microsoft.com/office/drawing/2014/chart" uri="{C3380CC4-5D6E-409C-BE32-E72D297353CC}">
                <c16:uniqueId val="{0000050D-8D84-47C4-9CB9-9A026B3F189C}"/>
              </c:ext>
            </c:extLst>
          </c:dPt>
          <c:dPt>
            <c:idx val="46"/>
            <c:bubble3D val="0"/>
            <c:extLst>
              <c:ext xmlns:c16="http://schemas.microsoft.com/office/drawing/2014/chart" uri="{C3380CC4-5D6E-409C-BE32-E72D297353CC}">
                <c16:uniqueId val="{0000050E-8D84-47C4-9CB9-9A026B3F189C}"/>
              </c:ext>
            </c:extLst>
          </c:dPt>
          <c:dPt>
            <c:idx val="47"/>
            <c:bubble3D val="0"/>
            <c:extLst>
              <c:ext xmlns:c16="http://schemas.microsoft.com/office/drawing/2014/chart" uri="{C3380CC4-5D6E-409C-BE32-E72D297353CC}">
                <c16:uniqueId val="{0000050F-8D84-47C4-9CB9-9A026B3F189C}"/>
              </c:ext>
            </c:extLst>
          </c:dPt>
          <c:dPt>
            <c:idx val="48"/>
            <c:bubble3D val="0"/>
            <c:extLst>
              <c:ext xmlns:c16="http://schemas.microsoft.com/office/drawing/2014/chart" uri="{C3380CC4-5D6E-409C-BE32-E72D297353CC}">
                <c16:uniqueId val="{00000510-8D84-47C4-9CB9-9A026B3F189C}"/>
              </c:ext>
            </c:extLst>
          </c:dPt>
          <c:dPt>
            <c:idx val="49"/>
            <c:bubble3D val="0"/>
            <c:extLst>
              <c:ext xmlns:c16="http://schemas.microsoft.com/office/drawing/2014/chart" uri="{C3380CC4-5D6E-409C-BE32-E72D297353CC}">
                <c16:uniqueId val="{00000511-8D84-47C4-9CB9-9A026B3F189C}"/>
              </c:ext>
            </c:extLst>
          </c:dPt>
          <c:dPt>
            <c:idx val="50"/>
            <c:bubble3D val="0"/>
            <c:extLst>
              <c:ext xmlns:c16="http://schemas.microsoft.com/office/drawing/2014/chart" uri="{C3380CC4-5D6E-409C-BE32-E72D297353CC}">
                <c16:uniqueId val="{00000512-8D84-47C4-9CB9-9A026B3F189C}"/>
              </c:ext>
            </c:extLst>
          </c:dPt>
          <c:cat>
            <c:numRef>
              <c:f>bilan_gestion!$BD$2:$BE$2</c:f>
              <c:numCache>
                <c:formatCode>General</c:formatCode>
                <c:ptCount val="2"/>
              </c:numCache>
            </c:numRef>
          </c:cat>
          <c:val>
            <c:numRef>
              <c:f>bilan_gestion!$B$34:$BI$34</c:f>
              <c:numCache>
                <c:formatCode>General</c:formatCode>
                <c:ptCount val="60"/>
              </c:numCache>
            </c:numRef>
          </c:val>
          <c:extLst>
            <c:ext xmlns:c16="http://schemas.microsoft.com/office/drawing/2014/chart" uri="{C3380CC4-5D6E-409C-BE32-E72D297353CC}">
              <c16:uniqueId val="{00000513-8D84-47C4-9CB9-9A026B3F189C}"/>
            </c:ext>
          </c:extLst>
        </c:ser>
        <c:ser>
          <c:idx val="26"/>
          <c:order val="25"/>
          <c:tx>
            <c:strRef>
              <c:f>bilan_gestion!$A$35</c:f>
              <c:strCache>
                <c:ptCount val="1"/>
              </c:strCache>
            </c:strRef>
          </c:tx>
          <c:dPt>
            <c:idx val="0"/>
            <c:bubble3D val="0"/>
            <c:extLst>
              <c:ext xmlns:c16="http://schemas.microsoft.com/office/drawing/2014/chart" uri="{C3380CC4-5D6E-409C-BE32-E72D297353CC}">
                <c16:uniqueId val="{00000514-8D84-47C4-9CB9-9A026B3F189C}"/>
              </c:ext>
            </c:extLst>
          </c:dPt>
          <c:dPt>
            <c:idx val="1"/>
            <c:bubble3D val="0"/>
            <c:extLst>
              <c:ext xmlns:c16="http://schemas.microsoft.com/office/drawing/2014/chart" uri="{C3380CC4-5D6E-409C-BE32-E72D297353CC}">
                <c16:uniqueId val="{00000515-8D84-47C4-9CB9-9A026B3F189C}"/>
              </c:ext>
            </c:extLst>
          </c:dPt>
          <c:dPt>
            <c:idx val="2"/>
            <c:bubble3D val="0"/>
            <c:extLst>
              <c:ext xmlns:c16="http://schemas.microsoft.com/office/drawing/2014/chart" uri="{C3380CC4-5D6E-409C-BE32-E72D297353CC}">
                <c16:uniqueId val="{00000516-8D84-47C4-9CB9-9A026B3F189C}"/>
              </c:ext>
            </c:extLst>
          </c:dPt>
          <c:dPt>
            <c:idx val="3"/>
            <c:bubble3D val="0"/>
            <c:extLst>
              <c:ext xmlns:c16="http://schemas.microsoft.com/office/drawing/2014/chart" uri="{C3380CC4-5D6E-409C-BE32-E72D297353CC}">
                <c16:uniqueId val="{00000517-8D84-47C4-9CB9-9A026B3F189C}"/>
              </c:ext>
            </c:extLst>
          </c:dPt>
          <c:dPt>
            <c:idx val="4"/>
            <c:bubble3D val="0"/>
            <c:extLst>
              <c:ext xmlns:c16="http://schemas.microsoft.com/office/drawing/2014/chart" uri="{C3380CC4-5D6E-409C-BE32-E72D297353CC}">
                <c16:uniqueId val="{00000518-8D84-47C4-9CB9-9A026B3F189C}"/>
              </c:ext>
            </c:extLst>
          </c:dPt>
          <c:dPt>
            <c:idx val="5"/>
            <c:bubble3D val="0"/>
            <c:extLst>
              <c:ext xmlns:c16="http://schemas.microsoft.com/office/drawing/2014/chart" uri="{C3380CC4-5D6E-409C-BE32-E72D297353CC}">
                <c16:uniqueId val="{00000519-8D84-47C4-9CB9-9A026B3F189C}"/>
              </c:ext>
            </c:extLst>
          </c:dPt>
          <c:dPt>
            <c:idx val="6"/>
            <c:bubble3D val="0"/>
            <c:extLst>
              <c:ext xmlns:c16="http://schemas.microsoft.com/office/drawing/2014/chart" uri="{C3380CC4-5D6E-409C-BE32-E72D297353CC}">
                <c16:uniqueId val="{0000051A-8D84-47C4-9CB9-9A026B3F189C}"/>
              </c:ext>
            </c:extLst>
          </c:dPt>
          <c:dPt>
            <c:idx val="7"/>
            <c:bubble3D val="0"/>
            <c:extLst>
              <c:ext xmlns:c16="http://schemas.microsoft.com/office/drawing/2014/chart" uri="{C3380CC4-5D6E-409C-BE32-E72D297353CC}">
                <c16:uniqueId val="{0000051B-8D84-47C4-9CB9-9A026B3F189C}"/>
              </c:ext>
            </c:extLst>
          </c:dPt>
          <c:dPt>
            <c:idx val="8"/>
            <c:bubble3D val="0"/>
            <c:extLst>
              <c:ext xmlns:c16="http://schemas.microsoft.com/office/drawing/2014/chart" uri="{C3380CC4-5D6E-409C-BE32-E72D297353CC}">
                <c16:uniqueId val="{0000051C-8D84-47C4-9CB9-9A026B3F189C}"/>
              </c:ext>
            </c:extLst>
          </c:dPt>
          <c:dPt>
            <c:idx val="9"/>
            <c:bubble3D val="0"/>
            <c:extLst>
              <c:ext xmlns:c16="http://schemas.microsoft.com/office/drawing/2014/chart" uri="{C3380CC4-5D6E-409C-BE32-E72D297353CC}">
                <c16:uniqueId val="{0000051D-8D84-47C4-9CB9-9A026B3F189C}"/>
              </c:ext>
            </c:extLst>
          </c:dPt>
          <c:dPt>
            <c:idx val="10"/>
            <c:bubble3D val="0"/>
            <c:extLst>
              <c:ext xmlns:c16="http://schemas.microsoft.com/office/drawing/2014/chart" uri="{C3380CC4-5D6E-409C-BE32-E72D297353CC}">
                <c16:uniqueId val="{0000051E-8D84-47C4-9CB9-9A026B3F189C}"/>
              </c:ext>
            </c:extLst>
          </c:dPt>
          <c:dPt>
            <c:idx val="11"/>
            <c:bubble3D val="0"/>
            <c:extLst>
              <c:ext xmlns:c16="http://schemas.microsoft.com/office/drawing/2014/chart" uri="{C3380CC4-5D6E-409C-BE32-E72D297353CC}">
                <c16:uniqueId val="{0000051F-8D84-47C4-9CB9-9A026B3F189C}"/>
              </c:ext>
            </c:extLst>
          </c:dPt>
          <c:dPt>
            <c:idx val="12"/>
            <c:bubble3D val="0"/>
            <c:extLst>
              <c:ext xmlns:c16="http://schemas.microsoft.com/office/drawing/2014/chart" uri="{C3380CC4-5D6E-409C-BE32-E72D297353CC}">
                <c16:uniqueId val="{00000520-8D84-47C4-9CB9-9A026B3F189C}"/>
              </c:ext>
            </c:extLst>
          </c:dPt>
          <c:dPt>
            <c:idx val="13"/>
            <c:bubble3D val="0"/>
            <c:extLst>
              <c:ext xmlns:c16="http://schemas.microsoft.com/office/drawing/2014/chart" uri="{C3380CC4-5D6E-409C-BE32-E72D297353CC}">
                <c16:uniqueId val="{00000521-8D84-47C4-9CB9-9A026B3F189C}"/>
              </c:ext>
            </c:extLst>
          </c:dPt>
          <c:dPt>
            <c:idx val="14"/>
            <c:bubble3D val="0"/>
            <c:extLst>
              <c:ext xmlns:c16="http://schemas.microsoft.com/office/drawing/2014/chart" uri="{C3380CC4-5D6E-409C-BE32-E72D297353CC}">
                <c16:uniqueId val="{00000522-8D84-47C4-9CB9-9A026B3F189C}"/>
              </c:ext>
            </c:extLst>
          </c:dPt>
          <c:dPt>
            <c:idx val="15"/>
            <c:bubble3D val="0"/>
            <c:extLst>
              <c:ext xmlns:c16="http://schemas.microsoft.com/office/drawing/2014/chart" uri="{C3380CC4-5D6E-409C-BE32-E72D297353CC}">
                <c16:uniqueId val="{00000523-8D84-47C4-9CB9-9A026B3F189C}"/>
              </c:ext>
            </c:extLst>
          </c:dPt>
          <c:dPt>
            <c:idx val="16"/>
            <c:bubble3D val="0"/>
            <c:extLst>
              <c:ext xmlns:c16="http://schemas.microsoft.com/office/drawing/2014/chart" uri="{C3380CC4-5D6E-409C-BE32-E72D297353CC}">
                <c16:uniqueId val="{00000524-8D84-47C4-9CB9-9A026B3F189C}"/>
              </c:ext>
            </c:extLst>
          </c:dPt>
          <c:dPt>
            <c:idx val="17"/>
            <c:bubble3D val="0"/>
            <c:extLst>
              <c:ext xmlns:c16="http://schemas.microsoft.com/office/drawing/2014/chart" uri="{C3380CC4-5D6E-409C-BE32-E72D297353CC}">
                <c16:uniqueId val="{00000525-8D84-47C4-9CB9-9A026B3F189C}"/>
              </c:ext>
            </c:extLst>
          </c:dPt>
          <c:dPt>
            <c:idx val="18"/>
            <c:bubble3D val="0"/>
            <c:extLst>
              <c:ext xmlns:c16="http://schemas.microsoft.com/office/drawing/2014/chart" uri="{C3380CC4-5D6E-409C-BE32-E72D297353CC}">
                <c16:uniqueId val="{00000526-8D84-47C4-9CB9-9A026B3F189C}"/>
              </c:ext>
            </c:extLst>
          </c:dPt>
          <c:dPt>
            <c:idx val="19"/>
            <c:bubble3D val="0"/>
            <c:extLst>
              <c:ext xmlns:c16="http://schemas.microsoft.com/office/drawing/2014/chart" uri="{C3380CC4-5D6E-409C-BE32-E72D297353CC}">
                <c16:uniqueId val="{00000527-8D84-47C4-9CB9-9A026B3F189C}"/>
              </c:ext>
            </c:extLst>
          </c:dPt>
          <c:dPt>
            <c:idx val="20"/>
            <c:bubble3D val="0"/>
            <c:extLst>
              <c:ext xmlns:c16="http://schemas.microsoft.com/office/drawing/2014/chart" uri="{C3380CC4-5D6E-409C-BE32-E72D297353CC}">
                <c16:uniqueId val="{00000528-8D84-47C4-9CB9-9A026B3F189C}"/>
              </c:ext>
            </c:extLst>
          </c:dPt>
          <c:dPt>
            <c:idx val="21"/>
            <c:bubble3D val="0"/>
            <c:extLst>
              <c:ext xmlns:c16="http://schemas.microsoft.com/office/drawing/2014/chart" uri="{C3380CC4-5D6E-409C-BE32-E72D297353CC}">
                <c16:uniqueId val="{00000529-8D84-47C4-9CB9-9A026B3F189C}"/>
              </c:ext>
            </c:extLst>
          </c:dPt>
          <c:dPt>
            <c:idx val="22"/>
            <c:bubble3D val="0"/>
            <c:extLst>
              <c:ext xmlns:c16="http://schemas.microsoft.com/office/drawing/2014/chart" uri="{C3380CC4-5D6E-409C-BE32-E72D297353CC}">
                <c16:uniqueId val="{0000052A-8D84-47C4-9CB9-9A026B3F189C}"/>
              </c:ext>
            </c:extLst>
          </c:dPt>
          <c:dPt>
            <c:idx val="23"/>
            <c:bubble3D val="0"/>
            <c:extLst>
              <c:ext xmlns:c16="http://schemas.microsoft.com/office/drawing/2014/chart" uri="{C3380CC4-5D6E-409C-BE32-E72D297353CC}">
                <c16:uniqueId val="{0000052B-8D84-47C4-9CB9-9A026B3F189C}"/>
              </c:ext>
            </c:extLst>
          </c:dPt>
          <c:dPt>
            <c:idx val="24"/>
            <c:bubble3D val="0"/>
            <c:extLst>
              <c:ext xmlns:c16="http://schemas.microsoft.com/office/drawing/2014/chart" uri="{C3380CC4-5D6E-409C-BE32-E72D297353CC}">
                <c16:uniqueId val="{0000052C-8D84-47C4-9CB9-9A026B3F189C}"/>
              </c:ext>
            </c:extLst>
          </c:dPt>
          <c:dPt>
            <c:idx val="25"/>
            <c:bubble3D val="0"/>
            <c:extLst>
              <c:ext xmlns:c16="http://schemas.microsoft.com/office/drawing/2014/chart" uri="{C3380CC4-5D6E-409C-BE32-E72D297353CC}">
                <c16:uniqueId val="{0000052D-8D84-47C4-9CB9-9A026B3F189C}"/>
              </c:ext>
            </c:extLst>
          </c:dPt>
          <c:dPt>
            <c:idx val="26"/>
            <c:bubble3D val="0"/>
            <c:extLst>
              <c:ext xmlns:c16="http://schemas.microsoft.com/office/drawing/2014/chart" uri="{C3380CC4-5D6E-409C-BE32-E72D297353CC}">
                <c16:uniqueId val="{0000052E-8D84-47C4-9CB9-9A026B3F189C}"/>
              </c:ext>
            </c:extLst>
          </c:dPt>
          <c:dPt>
            <c:idx val="27"/>
            <c:bubble3D val="0"/>
            <c:extLst>
              <c:ext xmlns:c16="http://schemas.microsoft.com/office/drawing/2014/chart" uri="{C3380CC4-5D6E-409C-BE32-E72D297353CC}">
                <c16:uniqueId val="{0000052F-8D84-47C4-9CB9-9A026B3F189C}"/>
              </c:ext>
            </c:extLst>
          </c:dPt>
          <c:dPt>
            <c:idx val="28"/>
            <c:bubble3D val="0"/>
            <c:extLst>
              <c:ext xmlns:c16="http://schemas.microsoft.com/office/drawing/2014/chart" uri="{C3380CC4-5D6E-409C-BE32-E72D297353CC}">
                <c16:uniqueId val="{00000530-8D84-47C4-9CB9-9A026B3F189C}"/>
              </c:ext>
            </c:extLst>
          </c:dPt>
          <c:dPt>
            <c:idx val="29"/>
            <c:bubble3D val="0"/>
            <c:extLst>
              <c:ext xmlns:c16="http://schemas.microsoft.com/office/drawing/2014/chart" uri="{C3380CC4-5D6E-409C-BE32-E72D297353CC}">
                <c16:uniqueId val="{00000531-8D84-47C4-9CB9-9A026B3F189C}"/>
              </c:ext>
            </c:extLst>
          </c:dPt>
          <c:dPt>
            <c:idx val="30"/>
            <c:bubble3D val="0"/>
            <c:extLst>
              <c:ext xmlns:c16="http://schemas.microsoft.com/office/drawing/2014/chart" uri="{C3380CC4-5D6E-409C-BE32-E72D297353CC}">
                <c16:uniqueId val="{00000532-8D84-47C4-9CB9-9A026B3F189C}"/>
              </c:ext>
            </c:extLst>
          </c:dPt>
          <c:dPt>
            <c:idx val="31"/>
            <c:bubble3D val="0"/>
            <c:extLst>
              <c:ext xmlns:c16="http://schemas.microsoft.com/office/drawing/2014/chart" uri="{C3380CC4-5D6E-409C-BE32-E72D297353CC}">
                <c16:uniqueId val="{00000533-8D84-47C4-9CB9-9A026B3F189C}"/>
              </c:ext>
            </c:extLst>
          </c:dPt>
          <c:dPt>
            <c:idx val="32"/>
            <c:bubble3D val="0"/>
            <c:extLst>
              <c:ext xmlns:c16="http://schemas.microsoft.com/office/drawing/2014/chart" uri="{C3380CC4-5D6E-409C-BE32-E72D297353CC}">
                <c16:uniqueId val="{00000534-8D84-47C4-9CB9-9A026B3F189C}"/>
              </c:ext>
            </c:extLst>
          </c:dPt>
          <c:dPt>
            <c:idx val="33"/>
            <c:bubble3D val="0"/>
            <c:extLst>
              <c:ext xmlns:c16="http://schemas.microsoft.com/office/drawing/2014/chart" uri="{C3380CC4-5D6E-409C-BE32-E72D297353CC}">
                <c16:uniqueId val="{00000535-8D84-47C4-9CB9-9A026B3F189C}"/>
              </c:ext>
            </c:extLst>
          </c:dPt>
          <c:dPt>
            <c:idx val="34"/>
            <c:bubble3D val="0"/>
            <c:extLst>
              <c:ext xmlns:c16="http://schemas.microsoft.com/office/drawing/2014/chart" uri="{C3380CC4-5D6E-409C-BE32-E72D297353CC}">
                <c16:uniqueId val="{00000536-8D84-47C4-9CB9-9A026B3F189C}"/>
              </c:ext>
            </c:extLst>
          </c:dPt>
          <c:dPt>
            <c:idx val="35"/>
            <c:bubble3D val="0"/>
            <c:extLst>
              <c:ext xmlns:c16="http://schemas.microsoft.com/office/drawing/2014/chart" uri="{C3380CC4-5D6E-409C-BE32-E72D297353CC}">
                <c16:uniqueId val="{00000537-8D84-47C4-9CB9-9A026B3F189C}"/>
              </c:ext>
            </c:extLst>
          </c:dPt>
          <c:dPt>
            <c:idx val="36"/>
            <c:bubble3D val="0"/>
            <c:extLst>
              <c:ext xmlns:c16="http://schemas.microsoft.com/office/drawing/2014/chart" uri="{C3380CC4-5D6E-409C-BE32-E72D297353CC}">
                <c16:uniqueId val="{00000538-8D84-47C4-9CB9-9A026B3F189C}"/>
              </c:ext>
            </c:extLst>
          </c:dPt>
          <c:dPt>
            <c:idx val="37"/>
            <c:bubble3D val="0"/>
            <c:extLst>
              <c:ext xmlns:c16="http://schemas.microsoft.com/office/drawing/2014/chart" uri="{C3380CC4-5D6E-409C-BE32-E72D297353CC}">
                <c16:uniqueId val="{00000539-8D84-47C4-9CB9-9A026B3F189C}"/>
              </c:ext>
            </c:extLst>
          </c:dPt>
          <c:dPt>
            <c:idx val="38"/>
            <c:bubble3D val="0"/>
            <c:extLst>
              <c:ext xmlns:c16="http://schemas.microsoft.com/office/drawing/2014/chart" uri="{C3380CC4-5D6E-409C-BE32-E72D297353CC}">
                <c16:uniqueId val="{0000053A-8D84-47C4-9CB9-9A026B3F189C}"/>
              </c:ext>
            </c:extLst>
          </c:dPt>
          <c:dPt>
            <c:idx val="39"/>
            <c:bubble3D val="0"/>
            <c:extLst>
              <c:ext xmlns:c16="http://schemas.microsoft.com/office/drawing/2014/chart" uri="{C3380CC4-5D6E-409C-BE32-E72D297353CC}">
                <c16:uniqueId val="{0000053B-8D84-47C4-9CB9-9A026B3F189C}"/>
              </c:ext>
            </c:extLst>
          </c:dPt>
          <c:dPt>
            <c:idx val="40"/>
            <c:bubble3D val="0"/>
            <c:extLst>
              <c:ext xmlns:c16="http://schemas.microsoft.com/office/drawing/2014/chart" uri="{C3380CC4-5D6E-409C-BE32-E72D297353CC}">
                <c16:uniqueId val="{0000053C-8D84-47C4-9CB9-9A026B3F189C}"/>
              </c:ext>
            </c:extLst>
          </c:dPt>
          <c:dPt>
            <c:idx val="41"/>
            <c:bubble3D val="0"/>
            <c:extLst>
              <c:ext xmlns:c16="http://schemas.microsoft.com/office/drawing/2014/chart" uri="{C3380CC4-5D6E-409C-BE32-E72D297353CC}">
                <c16:uniqueId val="{0000053D-8D84-47C4-9CB9-9A026B3F189C}"/>
              </c:ext>
            </c:extLst>
          </c:dPt>
          <c:dPt>
            <c:idx val="42"/>
            <c:bubble3D val="0"/>
            <c:extLst>
              <c:ext xmlns:c16="http://schemas.microsoft.com/office/drawing/2014/chart" uri="{C3380CC4-5D6E-409C-BE32-E72D297353CC}">
                <c16:uniqueId val="{0000053E-8D84-47C4-9CB9-9A026B3F189C}"/>
              </c:ext>
            </c:extLst>
          </c:dPt>
          <c:dPt>
            <c:idx val="43"/>
            <c:bubble3D val="0"/>
            <c:extLst>
              <c:ext xmlns:c16="http://schemas.microsoft.com/office/drawing/2014/chart" uri="{C3380CC4-5D6E-409C-BE32-E72D297353CC}">
                <c16:uniqueId val="{0000053F-8D84-47C4-9CB9-9A026B3F189C}"/>
              </c:ext>
            </c:extLst>
          </c:dPt>
          <c:dPt>
            <c:idx val="44"/>
            <c:bubble3D val="0"/>
            <c:extLst>
              <c:ext xmlns:c16="http://schemas.microsoft.com/office/drawing/2014/chart" uri="{C3380CC4-5D6E-409C-BE32-E72D297353CC}">
                <c16:uniqueId val="{00000540-8D84-47C4-9CB9-9A026B3F189C}"/>
              </c:ext>
            </c:extLst>
          </c:dPt>
          <c:dPt>
            <c:idx val="45"/>
            <c:bubble3D val="0"/>
            <c:extLst>
              <c:ext xmlns:c16="http://schemas.microsoft.com/office/drawing/2014/chart" uri="{C3380CC4-5D6E-409C-BE32-E72D297353CC}">
                <c16:uniqueId val="{00000541-8D84-47C4-9CB9-9A026B3F189C}"/>
              </c:ext>
            </c:extLst>
          </c:dPt>
          <c:dPt>
            <c:idx val="46"/>
            <c:bubble3D val="0"/>
            <c:extLst>
              <c:ext xmlns:c16="http://schemas.microsoft.com/office/drawing/2014/chart" uri="{C3380CC4-5D6E-409C-BE32-E72D297353CC}">
                <c16:uniqueId val="{00000542-8D84-47C4-9CB9-9A026B3F189C}"/>
              </c:ext>
            </c:extLst>
          </c:dPt>
          <c:dPt>
            <c:idx val="47"/>
            <c:bubble3D val="0"/>
            <c:extLst>
              <c:ext xmlns:c16="http://schemas.microsoft.com/office/drawing/2014/chart" uri="{C3380CC4-5D6E-409C-BE32-E72D297353CC}">
                <c16:uniqueId val="{00000543-8D84-47C4-9CB9-9A026B3F189C}"/>
              </c:ext>
            </c:extLst>
          </c:dPt>
          <c:dPt>
            <c:idx val="48"/>
            <c:bubble3D val="0"/>
            <c:extLst>
              <c:ext xmlns:c16="http://schemas.microsoft.com/office/drawing/2014/chart" uri="{C3380CC4-5D6E-409C-BE32-E72D297353CC}">
                <c16:uniqueId val="{00000544-8D84-47C4-9CB9-9A026B3F189C}"/>
              </c:ext>
            </c:extLst>
          </c:dPt>
          <c:dPt>
            <c:idx val="49"/>
            <c:bubble3D val="0"/>
            <c:extLst>
              <c:ext xmlns:c16="http://schemas.microsoft.com/office/drawing/2014/chart" uri="{C3380CC4-5D6E-409C-BE32-E72D297353CC}">
                <c16:uniqueId val="{00000545-8D84-47C4-9CB9-9A026B3F189C}"/>
              </c:ext>
            </c:extLst>
          </c:dPt>
          <c:dPt>
            <c:idx val="50"/>
            <c:bubble3D val="0"/>
            <c:extLst>
              <c:ext xmlns:c16="http://schemas.microsoft.com/office/drawing/2014/chart" uri="{C3380CC4-5D6E-409C-BE32-E72D297353CC}">
                <c16:uniqueId val="{00000546-8D84-47C4-9CB9-9A026B3F189C}"/>
              </c:ext>
            </c:extLst>
          </c:dPt>
          <c:cat>
            <c:numRef>
              <c:f>bilan_gestion!$BD$2:$BE$2</c:f>
              <c:numCache>
                <c:formatCode>General</c:formatCode>
                <c:ptCount val="2"/>
              </c:numCache>
            </c:numRef>
          </c:cat>
          <c:val>
            <c:numRef>
              <c:f>bilan_gestion!$B$35:$BI$35</c:f>
              <c:numCache>
                <c:formatCode>General</c:formatCode>
                <c:ptCount val="60"/>
              </c:numCache>
            </c:numRef>
          </c:val>
          <c:extLst>
            <c:ext xmlns:c16="http://schemas.microsoft.com/office/drawing/2014/chart" uri="{C3380CC4-5D6E-409C-BE32-E72D297353CC}">
              <c16:uniqueId val="{00000547-8D84-47C4-9CB9-9A026B3F189C}"/>
            </c:ext>
          </c:extLst>
        </c:ser>
        <c:ser>
          <c:idx val="27"/>
          <c:order val="26"/>
          <c:tx>
            <c:strRef>
              <c:f>bilan_gestion!$A$36</c:f>
              <c:strCache>
                <c:ptCount val="1"/>
              </c:strCache>
            </c:strRef>
          </c:tx>
          <c:dPt>
            <c:idx val="0"/>
            <c:bubble3D val="0"/>
            <c:extLst>
              <c:ext xmlns:c16="http://schemas.microsoft.com/office/drawing/2014/chart" uri="{C3380CC4-5D6E-409C-BE32-E72D297353CC}">
                <c16:uniqueId val="{00000548-8D84-47C4-9CB9-9A026B3F189C}"/>
              </c:ext>
            </c:extLst>
          </c:dPt>
          <c:dPt>
            <c:idx val="1"/>
            <c:bubble3D val="0"/>
            <c:extLst>
              <c:ext xmlns:c16="http://schemas.microsoft.com/office/drawing/2014/chart" uri="{C3380CC4-5D6E-409C-BE32-E72D297353CC}">
                <c16:uniqueId val="{00000549-8D84-47C4-9CB9-9A026B3F189C}"/>
              </c:ext>
            </c:extLst>
          </c:dPt>
          <c:dPt>
            <c:idx val="2"/>
            <c:bubble3D val="0"/>
            <c:extLst>
              <c:ext xmlns:c16="http://schemas.microsoft.com/office/drawing/2014/chart" uri="{C3380CC4-5D6E-409C-BE32-E72D297353CC}">
                <c16:uniqueId val="{0000054A-8D84-47C4-9CB9-9A026B3F189C}"/>
              </c:ext>
            </c:extLst>
          </c:dPt>
          <c:dPt>
            <c:idx val="3"/>
            <c:bubble3D val="0"/>
            <c:extLst>
              <c:ext xmlns:c16="http://schemas.microsoft.com/office/drawing/2014/chart" uri="{C3380CC4-5D6E-409C-BE32-E72D297353CC}">
                <c16:uniqueId val="{0000054B-8D84-47C4-9CB9-9A026B3F189C}"/>
              </c:ext>
            </c:extLst>
          </c:dPt>
          <c:dPt>
            <c:idx val="4"/>
            <c:bubble3D val="0"/>
            <c:extLst>
              <c:ext xmlns:c16="http://schemas.microsoft.com/office/drawing/2014/chart" uri="{C3380CC4-5D6E-409C-BE32-E72D297353CC}">
                <c16:uniqueId val="{0000054C-8D84-47C4-9CB9-9A026B3F189C}"/>
              </c:ext>
            </c:extLst>
          </c:dPt>
          <c:dPt>
            <c:idx val="5"/>
            <c:bubble3D val="0"/>
            <c:extLst>
              <c:ext xmlns:c16="http://schemas.microsoft.com/office/drawing/2014/chart" uri="{C3380CC4-5D6E-409C-BE32-E72D297353CC}">
                <c16:uniqueId val="{0000054D-8D84-47C4-9CB9-9A026B3F189C}"/>
              </c:ext>
            </c:extLst>
          </c:dPt>
          <c:dPt>
            <c:idx val="6"/>
            <c:bubble3D val="0"/>
            <c:extLst>
              <c:ext xmlns:c16="http://schemas.microsoft.com/office/drawing/2014/chart" uri="{C3380CC4-5D6E-409C-BE32-E72D297353CC}">
                <c16:uniqueId val="{0000054E-8D84-47C4-9CB9-9A026B3F189C}"/>
              </c:ext>
            </c:extLst>
          </c:dPt>
          <c:dPt>
            <c:idx val="7"/>
            <c:bubble3D val="0"/>
            <c:extLst>
              <c:ext xmlns:c16="http://schemas.microsoft.com/office/drawing/2014/chart" uri="{C3380CC4-5D6E-409C-BE32-E72D297353CC}">
                <c16:uniqueId val="{0000054F-8D84-47C4-9CB9-9A026B3F189C}"/>
              </c:ext>
            </c:extLst>
          </c:dPt>
          <c:dPt>
            <c:idx val="8"/>
            <c:bubble3D val="0"/>
            <c:extLst>
              <c:ext xmlns:c16="http://schemas.microsoft.com/office/drawing/2014/chart" uri="{C3380CC4-5D6E-409C-BE32-E72D297353CC}">
                <c16:uniqueId val="{00000550-8D84-47C4-9CB9-9A026B3F189C}"/>
              </c:ext>
            </c:extLst>
          </c:dPt>
          <c:dPt>
            <c:idx val="9"/>
            <c:bubble3D val="0"/>
            <c:extLst>
              <c:ext xmlns:c16="http://schemas.microsoft.com/office/drawing/2014/chart" uri="{C3380CC4-5D6E-409C-BE32-E72D297353CC}">
                <c16:uniqueId val="{00000551-8D84-47C4-9CB9-9A026B3F189C}"/>
              </c:ext>
            </c:extLst>
          </c:dPt>
          <c:dPt>
            <c:idx val="10"/>
            <c:bubble3D val="0"/>
            <c:extLst>
              <c:ext xmlns:c16="http://schemas.microsoft.com/office/drawing/2014/chart" uri="{C3380CC4-5D6E-409C-BE32-E72D297353CC}">
                <c16:uniqueId val="{00000552-8D84-47C4-9CB9-9A026B3F189C}"/>
              </c:ext>
            </c:extLst>
          </c:dPt>
          <c:dPt>
            <c:idx val="11"/>
            <c:bubble3D val="0"/>
            <c:extLst>
              <c:ext xmlns:c16="http://schemas.microsoft.com/office/drawing/2014/chart" uri="{C3380CC4-5D6E-409C-BE32-E72D297353CC}">
                <c16:uniqueId val="{00000553-8D84-47C4-9CB9-9A026B3F189C}"/>
              </c:ext>
            </c:extLst>
          </c:dPt>
          <c:dPt>
            <c:idx val="12"/>
            <c:bubble3D val="0"/>
            <c:extLst>
              <c:ext xmlns:c16="http://schemas.microsoft.com/office/drawing/2014/chart" uri="{C3380CC4-5D6E-409C-BE32-E72D297353CC}">
                <c16:uniqueId val="{00000554-8D84-47C4-9CB9-9A026B3F189C}"/>
              </c:ext>
            </c:extLst>
          </c:dPt>
          <c:dPt>
            <c:idx val="13"/>
            <c:bubble3D val="0"/>
            <c:extLst>
              <c:ext xmlns:c16="http://schemas.microsoft.com/office/drawing/2014/chart" uri="{C3380CC4-5D6E-409C-BE32-E72D297353CC}">
                <c16:uniqueId val="{00000555-8D84-47C4-9CB9-9A026B3F189C}"/>
              </c:ext>
            </c:extLst>
          </c:dPt>
          <c:dPt>
            <c:idx val="14"/>
            <c:bubble3D val="0"/>
            <c:extLst>
              <c:ext xmlns:c16="http://schemas.microsoft.com/office/drawing/2014/chart" uri="{C3380CC4-5D6E-409C-BE32-E72D297353CC}">
                <c16:uniqueId val="{00000556-8D84-47C4-9CB9-9A026B3F189C}"/>
              </c:ext>
            </c:extLst>
          </c:dPt>
          <c:dPt>
            <c:idx val="15"/>
            <c:bubble3D val="0"/>
            <c:extLst>
              <c:ext xmlns:c16="http://schemas.microsoft.com/office/drawing/2014/chart" uri="{C3380CC4-5D6E-409C-BE32-E72D297353CC}">
                <c16:uniqueId val="{00000557-8D84-47C4-9CB9-9A026B3F189C}"/>
              </c:ext>
            </c:extLst>
          </c:dPt>
          <c:dPt>
            <c:idx val="16"/>
            <c:bubble3D val="0"/>
            <c:extLst>
              <c:ext xmlns:c16="http://schemas.microsoft.com/office/drawing/2014/chart" uri="{C3380CC4-5D6E-409C-BE32-E72D297353CC}">
                <c16:uniqueId val="{00000558-8D84-47C4-9CB9-9A026B3F189C}"/>
              </c:ext>
            </c:extLst>
          </c:dPt>
          <c:dPt>
            <c:idx val="17"/>
            <c:bubble3D val="0"/>
            <c:extLst>
              <c:ext xmlns:c16="http://schemas.microsoft.com/office/drawing/2014/chart" uri="{C3380CC4-5D6E-409C-BE32-E72D297353CC}">
                <c16:uniqueId val="{00000559-8D84-47C4-9CB9-9A026B3F189C}"/>
              </c:ext>
            </c:extLst>
          </c:dPt>
          <c:dPt>
            <c:idx val="18"/>
            <c:bubble3D val="0"/>
            <c:extLst>
              <c:ext xmlns:c16="http://schemas.microsoft.com/office/drawing/2014/chart" uri="{C3380CC4-5D6E-409C-BE32-E72D297353CC}">
                <c16:uniqueId val="{0000055A-8D84-47C4-9CB9-9A026B3F189C}"/>
              </c:ext>
            </c:extLst>
          </c:dPt>
          <c:dPt>
            <c:idx val="19"/>
            <c:bubble3D val="0"/>
            <c:extLst>
              <c:ext xmlns:c16="http://schemas.microsoft.com/office/drawing/2014/chart" uri="{C3380CC4-5D6E-409C-BE32-E72D297353CC}">
                <c16:uniqueId val="{0000055B-8D84-47C4-9CB9-9A026B3F189C}"/>
              </c:ext>
            </c:extLst>
          </c:dPt>
          <c:dPt>
            <c:idx val="20"/>
            <c:bubble3D val="0"/>
            <c:extLst>
              <c:ext xmlns:c16="http://schemas.microsoft.com/office/drawing/2014/chart" uri="{C3380CC4-5D6E-409C-BE32-E72D297353CC}">
                <c16:uniqueId val="{0000055C-8D84-47C4-9CB9-9A026B3F189C}"/>
              </c:ext>
            </c:extLst>
          </c:dPt>
          <c:dPt>
            <c:idx val="21"/>
            <c:bubble3D val="0"/>
            <c:extLst>
              <c:ext xmlns:c16="http://schemas.microsoft.com/office/drawing/2014/chart" uri="{C3380CC4-5D6E-409C-BE32-E72D297353CC}">
                <c16:uniqueId val="{0000055D-8D84-47C4-9CB9-9A026B3F189C}"/>
              </c:ext>
            </c:extLst>
          </c:dPt>
          <c:dPt>
            <c:idx val="22"/>
            <c:bubble3D val="0"/>
            <c:extLst>
              <c:ext xmlns:c16="http://schemas.microsoft.com/office/drawing/2014/chart" uri="{C3380CC4-5D6E-409C-BE32-E72D297353CC}">
                <c16:uniqueId val="{0000055E-8D84-47C4-9CB9-9A026B3F189C}"/>
              </c:ext>
            </c:extLst>
          </c:dPt>
          <c:dPt>
            <c:idx val="23"/>
            <c:bubble3D val="0"/>
            <c:extLst>
              <c:ext xmlns:c16="http://schemas.microsoft.com/office/drawing/2014/chart" uri="{C3380CC4-5D6E-409C-BE32-E72D297353CC}">
                <c16:uniqueId val="{0000055F-8D84-47C4-9CB9-9A026B3F189C}"/>
              </c:ext>
            </c:extLst>
          </c:dPt>
          <c:dPt>
            <c:idx val="24"/>
            <c:bubble3D val="0"/>
            <c:extLst>
              <c:ext xmlns:c16="http://schemas.microsoft.com/office/drawing/2014/chart" uri="{C3380CC4-5D6E-409C-BE32-E72D297353CC}">
                <c16:uniqueId val="{00000560-8D84-47C4-9CB9-9A026B3F189C}"/>
              </c:ext>
            </c:extLst>
          </c:dPt>
          <c:dPt>
            <c:idx val="25"/>
            <c:bubble3D val="0"/>
            <c:extLst>
              <c:ext xmlns:c16="http://schemas.microsoft.com/office/drawing/2014/chart" uri="{C3380CC4-5D6E-409C-BE32-E72D297353CC}">
                <c16:uniqueId val="{00000561-8D84-47C4-9CB9-9A026B3F189C}"/>
              </c:ext>
            </c:extLst>
          </c:dPt>
          <c:dPt>
            <c:idx val="26"/>
            <c:bubble3D val="0"/>
            <c:extLst>
              <c:ext xmlns:c16="http://schemas.microsoft.com/office/drawing/2014/chart" uri="{C3380CC4-5D6E-409C-BE32-E72D297353CC}">
                <c16:uniqueId val="{00000562-8D84-47C4-9CB9-9A026B3F189C}"/>
              </c:ext>
            </c:extLst>
          </c:dPt>
          <c:dPt>
            <c:idx val="27"/>
            <c:bubble3D val="0"/>
            <c:extLst>
              <c:ext xmlns:c16="http://schemas.microsoft.com/office/drawing/2014/chart" uri="{C3380CC4-5D6E-409C-BE32-E72D297353CC}">
                <c16:uniqueId val="{00000563-8D84-47C4-9CB9-9A026B3F189C}"/>
              </c:ext>
            </c:extLst>
          </c:dPt>
          <c:dPt>
            <c:idx val="28"/>
            <c:bubble3D val="0"/>
            <c:extLst>
              <c:ext xmlns:c16="http://schemas.microsoft.com/office/drawing/2014/chart" uri="{C3380CC4-5D6E-409C-BE32-E72D297353CC}">
                <c16:uniqueId val="{00000564-8D84-47C4-9CB9-9A026B3F189C}"/>
              </c:ext>
            </c:extLst>
          </c:dPt>
          <c:dPt>
            <c:idx val="29"/>
            <c:bubble3D val="0"/>
            <c:extLst>
              <c:ext xmlns:c16="http://schemas.microsoft.com/office/drawing/2014/chart" uri="{C3380CC4-5D6E-409C-BE32-E72D297353CC}">
                <c16:uniqueId val="{00000565-8D84-47C4-9CB9-9A026B3F189C}"/>
              </c:ext>
            </c:extLst>
          </c:dPt>
          <c:dPt>
            <c:idx val="30"/>
            <c:bubble3D val="0"/>
            <c:extLst>
              <c:ext xmlns:c16="http://schemas.microsoft.com/office/drawing/2014/chart" uri="{C3380CC4-5D6E-409C-BE32-E72D297353CC}">
                <c16:uniqueId val="{00000566-8D84-47C4-9CB9-9A026B3F189C}"/>
              </c:ext>
            </c:extLst>
          </c:dPt>
          <c:dPt>
            <c:idx val="31"/>
            <c:bubble3D val="0"/>
            <c:extLst>
              <c:ext xmlns:c16="http://schemas.microsoft.com/office/drawing/2014/chart" uri="{C3380CC4-5D6E-409C-BE32-E72D297353CC}">
                <c16:uniqueId val="{00000567-8D84-47C4-9CB9-9A026B3F189C}"/>
              </c:ext>
            </c:extLst>
          </c:dPt>
          <c:dPt>
            <c:idx val="32"/>
            <c:bubble3D val="0"/>
            <c:extLst>
              <c:ext xmlns:c16="http://schemas.microsoft.com/office/drawing/2014/chart" uri="{C3380CC4-5D6E-409C-BE32-E72D297353CC}">
                <c16:uniqueId val="{00000568-8D84-47C4-9CB9-9A026B3F189C}"/>
              </c:ext>
            </c:extLst>
          </c:dPt>
          <c:dPt>
            <c:idx val="33"/>
            <c:bubble3D val="0"/>
            <c:extLst>
              <c:ext xmlns:c16="http://schemas.microsoft.com/office/drawing/2014/chart" uri="{C3380CC4-5D6E-409C-BE32-E72D297353CC}">
                <c16:uniqueId val="{00000569-8D84-47C4-9CB9-9A026B3F189C}"/>
              </c:ext>
            </c:extLst>
          </c:dPt>
          <c:dPt>
            <c:idx val="34"/>
            <c:bubble3D val="0"/>
            <c:extLst>
              <c:ext xmlns:c16="http://schemas.microsoft.com/office/drawing/2014/chart" uri="{C3380CC4-5D6E-409C-BE32-E72D297353CC}">
                <c16:uniqueId val="{0000056A-8D84-47C4-9CB9-9A026B3F189C}"/>
              </c:ext>
            </c:extLst>
          </c:dPt>
          <c:dPt>
            <c:idx val="35"/>
            <c:bubble3D val="0"/>
            <c:extLst>
              <c:ext xmlns:c16="http://schemas.microsoft.com/office/drawing/2014/chart" uri="{C3380CC4-5D6E-409C-BE32-E72D297353CC}">
                <c16:uniqueId val="{0000056B-8D84-47C4-9CB9-9A026B3F189C}"/>
              </c:ext>
            </c:extLst>
          </c:dPt>
          <c:dPt>
            <c:idx val="36"/>
            <c:bubble3D val="0"/>
            <c:extLst>
              <c:ext xmlns:c16="http://schemas.microsoft.com/office/drawing/2014/chart" uri="{C3380CC4-5D6E-409C-BE32-E72D297353CC}">
                <c16:uniqueId val="{0000056C-8D84-47C4-9CB9-9A026B3F189C}"/>
              </c:ext>
            </c:extLst>
          </c:dPt>
          <c:dPt>
            <c:idx val="37"/>
            <c:bubble3D val="0"/>
            <c:extLst>
              <c:ext xmlns:c16="http://schemas.microsoft.com/office/drawing/2014/chart" uri="{C3380CC4-5D6E-409C-BE32-E72D297353CC}">
                <c16:uniqueId val="{0000056D-8D84-47C4-9CB9-9A026B3F189C}"/>
              </c:ext>
            </c:extLst>
          </c:dPt>
          <c:dPt>
            <c:idx val="38"/>
            <c:bubble3D val="0"/>
            <c:extLst>
              <c:ext xmlns:c16="http://schemas.microsoft.com/office/drawing/2014/chart" uri="{C3380CC4-5D6E-409C-BE32-E72D297353CC}">
                <c16:uniqueId val="{0000056E-8D84-47C4-9CB9-9A026B3F189C}"/>
              </c:ext>
            </c:extLst>
          </c:dPt>
          <c:dPt>
            <c:idx val="39"/>
            <c:bubble3D val="0"/>
            <c:extLst>
              <c:ext xmlns:c16="http://schemas.microsoft.com/office/drawing/2014/chart" uri="{C3380CC4-5D6E-409C-BE32-E72D297353CC}">
                <c16:uniqueId val="{0000056F-8D84-47C4-9CB9-9A026B3F189C}"/>
              </c:ext>
            </c:extLst>
          </c:dPt>
          <c:dPt>
            <c:idx val="40"/>
            <c:bubble3D val="0"/>
            <c:extLst>
              <c:ext xmlns:c16="http://schemas.microsoft.com/office/drawing/2014/chart" uri="{C3380CC4-5D6E-409C-BE32-E72D297353CC}">
                <c16:uniqueId val="{00000570-8D84-47C4-9CB9-9A026B3F189C}"/>
              </c:ext>
            </c:extLst>
          </c:dPt>
          <c:dPt>
            <c:idx val="41"/>
            <c:bubble3D val="0"/>
            <c:extLst>
              <c:ext xmlns:c16="http://schemas.microsoft.com/office/drawing/2014/chart" uri="{C3380CC4-5D6E-409C-BE32-E72D297353CC}">
                <c16:uniqueId val="{00000571-8D84-47C4-9CB9-9A026B3F189C}"/>
              </c:ext>
            </c:extLst>
          </c:dPt>
          <c:dPt>
            <c:idx val="42"/>
            <c:bubble3D val="0"/>
            <c:extLst>
              <c:ext xmlns:c16="http://schemas.microsoft.com/office/drawing/2014/chart" uri="{C3380CC4-5D6E-409C-BE32-E72D297353CC}">
                <c16:uniqueId val="{00000572-8D84-47C4-9CB9-9A026B3F189C}"/>
              </c:ext>
            </c:extLst>
          </c:dPt>
          <c:dPt>
            <c:idx val="43"/>
            <c:bubble3D val="0"/>
            <c:extLst>
              <c:ext xmlns:c16="http://schemas.microsoft.com/office/drawing/2014/chart" uri="{C3380CC4-5D6E-409C-BE32-E72D297353CC}">
                <c16:uniqueId val="{00000573-8D84-47C4-9CB9-9A026B3F189C}"/>
              </c:ext>
            </c:extLst>
          </c:dPt>
          <c:dPt>
            <c:idx val="44"/>
            <c:bubble3D val="0"/>
            <c:extLst>
              <c:ext xmlns:c16="http://schemas.microsoft.com/office/drawing/2014/chart" uri="{C3380CC4-5D6E-409C-BE32-E72D297353CC}">
                <c16:uniqueId val="{00000574-8D84-47C4-9CB9-9A026B3F189C}"/>
              </c:ext>
            </c:extLst>
          </c:dPt>
          <c:dPt>
            <c:idx val="45"/>
            <c:bubble3D val="0"/>
            <c:extLst>
              <c:ext xmlns:c16="http://schemas.microsoft.com/office/drawing/2014/chart" uri="{C3380CC4-5D6E-409C-BE32-E72D297353CC}">
                <c16:uniqueId val="{00000575-8D84-47C4-9CB9-9A026B3F189C}"/>
              </c:ext>
            </c:extLst>
          </c:dPt>
          <c:dPt>
            <c:idx val="46"/>
            <c:bubble3D val="0"/>
            <c:extLst>
              <c:ext xmlns:c16="http://schemas.microsoft.com/office/drawing/2014/chart" uri="{C3380CC4-5D6E-409C-BE32-E72D297353CC}">
                <c16:uniqueId val="{00000576-8D84-47C4-9CB9-9A026B3F189C}"/>
              </c:ext>
            </c:extLst>
          </c:dPt>
          <c:dPt>
            <c:idx val="47"/>
            <c:bubble3D val="0"/>
            <c:extLst>
              <c:ext xmlns:c16="http://schemas.microsoft.com/office/drawing/2014/chart" uri="{C3380CC4-5D6E-409C-BE32-E72D297353CC}">
                <c16:uniqueId val="{00000577-8D84-47C4-9CB9-9A026B3F189C}"/>
              </c:ext>
            </c:extLst>
          </c:dPt>
          <c:dPt>
            <c:idx val="48"/>
            <c:bubble3D val="0"/>
            <c:extLst>
              <c:ext xmlns:c16="http://schemas.microsoft.com/office/drawing/2014/chart" uri="{C3380CC4-5D6E-409C-BE32-E72D297353CC}">
                <c16:uniqueId val="{00000578-8D84-47C4-9CB9-9A026B3F189C}"/>
              </c:ext>
            </c:extLst>
          </c:dPt>
          <c:dPt>
            <c:idx val="49"/>
            <c:bubble3D val="0"/>
            <c:extLst>
              <c:ext xmlns:c16="http://schemas.microsoft.com/office/drawing/2014/chart" uri="{C3380CC4-5D6E-409C-BE32-E72D297353CC}">
                <c16:uniqueId val="{00000579-8D84-47C4-9CB9-9A026B3F189C}"/>
              </c:ext>
            </c:extLst>
          </c:dPt>
          <c:dPt>
            <c:idx val="50"/>
            <c:bubble3D val="0"/>
            <c:extLst>
              <c:ext xmlns:c16="http://schemas.microsoft.com/office/drawing/2014/chart" uri="{C3380CC4-5D6E-409C-BE32-E72D297353CC}">
                <c16:uniqueId val="{0000057A-8D84-47C4-9CB9-9A026B3F189C}"/>
              </c:ext>
            </c:extLst>
          </c:dPt>
          <c:cat>
            <c:numRef>
              <c:f>bilan_gestion!$BD$2:$BE$2</c:f>
              <c:numCache>
                <c:formatCode>General</c:formatCode>
                <c:ptCount val="2"/>
              </c:numCache>
            </c:numRef>
          </c:cat>
          <c:val>
            <c:numRef>
              <c:f>bilan_gestion!$B$36:$BI$36</c:f>
              <c:numCache>
                <c:formatCode>General</c:formatCode>
                <c:ptCount val="60"/>
              </c:numCache>
            </c:numRef>
          </c:val>
          <c:extLst>
            <c:ext xmlns:c16="http://schemas.microsoft.com/office/drawing/2014/chart" uri="{C3380CC4-5D6E-409C-BE32-E72D297353CC}">
              <c16:uniqueId val="{0000057B-8D84-47C4-9CB9-9A026B3F189C}"/>
            </c:ext>
          </c:extLst>
        </c:ser>
        <c:ser>
          <c:idx val="28"/>
          <c:order val="27"/>
          <c:tx>
            <c:strRef>
              <c:f>bilan_gestion!$A$37</c:f>
              <c:strCache>
                <c:ptCount val="1"/>
              </c:strCache>
            </c:strRef>
          </c:tx>
          <c:dPt>
            <c:idx val="0"/>
            <c:bubble3D val="0"/>
            <c:extLst>
              <c:ext xmlns:c16="http://schemas.microsoft.com/office/drawing/2014/chart" uri="{C3380CC4-5D6E-409C-BE32-E72D297353CC}">
                <c16:uniqueId val="{0000057C-8D84-47C4-9CB9-9A026B3F189C}"/>
              </c:ext>
            </c:extLst>
          </c:dPt>
          <c:dPt>
            <c:idx val="1"/>
            <c:bubble3D val="0"/>
            <c:extLst>
              <c:ext xmlns:c16="http://schemas.microsoft.com/office/drawing/2014/chart" uri="{C3380CC4-5D6E-409C-BE32-E72D297353CC}">
                <c16:uniqueId val="{0000057D-8D84-47C4-9CB9-9A026B3F189C}"/>
              </c:ext>
            </c:extLst>
          </c:dPt>
          <c:dPt>
            <c:idx val="2"/>
            <c:bubble3D val="0"/>
            <c:extLst>
              <c:ext xmlns:c16="http://schemas.microsoft.com/office/drawing/2014/chart" uri="{C3380CC4-5D6E-409C-BE32-E72D297353CC}">
                <c16:uniqueId val="{0000057E-8D84-47C4-9CB9-9A026B3F189C}"/>
              </c:ext>
            </c:extLst>
          </c:dPt>
          <c:dPt>
            <c:idx val="3"/>
            <c:bubble3D val="0"/>
            <c:extLst>
              <c:ext xmlns:c16="http://schemas.microsoft.com/office/drawing/2014/chart" uri="{C3380CC4-5D6E-409C-BE32-E72D297353CC}">
                <c16:uniqueId val="{0000057F-8D84-47C4-9CB9-9A026B3F189C}"/>
              </c:ext>
            </c:extLst>
          </c:dPt>
          <c:dPt>
            <c:idx val="4"/>
            <c:bubble3D val="0"/>
            <c:extLst>
              <c:ext xmlns:c16="http://schemas.microsoft.com/office/drawing/2014/chart" uri="{C3380CC4-5D6E-409C-BE32-E72D297353CC}">
                <c16:uniqueId val="{00000580-8D84-47C4-9CB9-9A026B3F189C}"/>
              </c:ext>
            </c:extLst>
          </c:dPt>
          <c:dPt>
            <c:idx val="5"/>
            <c:bubble3D val="0"/>
            <c:extLst>
              <c:ext xmlns:c16="http://schemas.microsoft.com/office/drawing/2014/chart" uri="{C3380CC4-5D6E-409C-BE32-E72D297353CC}">
                <c16:uniqueId val="{00000581-8D84-47C4-9CB9-9A026B3F189C}"/>
              </c:ext>
            </c:extLst>
          </c:dPt>
          <c:dPt>
            <c:idx val="6"/>
            <c:bubble3D val="0"/>
            <c:extLst>
              <c:ext xmlns:c16="http://schemas.microsoft.com/office/drawing/2014/chart" uri="{C3380CC4-5D6E-409C-BE32-E72D297353CC}">
                <c16:uniqueId val="{00000582-8D84-47C4-9CB9-9A026B3F189C}"/>
              </c:ext>
            </c:extLst>
          </c:dPt>
          <c:dPt>
            <c:idx val="7"/>
            <c:bubble3D val="0"/>
            <c:extLst>
              <c:ext xmlns:c16="http://schemas.microsoft.com/office/drawing/2014/chart" uri="{C3380CC4-5D6E-409C-BE32-E72D297353CC}">
                <c16:uniqueId val="{00000583-8D84-47C4-9CB9-9A026B3F189C}"/>
              </c:ext>
            </c:extLst>
          </c:dPt>
          <c:dPt>
            <c:idx val="8"/>
            <c:bubble3D val="0"/>
            <c:extLst>
              <c:ext xmlns:c16="http://schemas.microsoft.com/office/drawing/2014/chart" uri="{C3380CC4-5D6E-409C-BE32-E72D297353CC}">
                <c16:uniqueId val="{00000584-8D84-47C4-9CB9-9A026B3F189C}"/>
              </c:ext>
            </c:extLst>
          </c:dPt>
          <c:dPt>
            <c:idx val="9"/>
            <c:bubble3D val="0"/>
            <c:extLst>
              <c:ext xmlns:c16="http://schemas.microsoft.com/office/drawing/2014/chart" uri="{C3380CC4-5D6E-409C-BE32-E72D297353CC}">
                <c16:uniqueId val="{00000585-8D84-47C4-9CB9-9A026B3F189C}"/>
              </c:ext>
            </c:extLst>
          </c:dPt>
          <c:dPt>
            <c:idx val="10"/>
            <c:bubble3D val="0"/>
            <c:extLst>
              <c:ext xmlns:c16="http://schemas.microsoft.com/office/drawing/2014/chart" uri="{C3380CC4-5D6E-409C-BE32-E72D297353CC}">
                <c16:uniqueId val="{00000586-8D84-47C4-9CB9-9A026B3F189C}"/>
              </c:ext>
            </c:extLst>
          </c:dPt>
          <c:dPt>
            <c:idx val="11"/>
            <c:bubble3D val="0"/>
            <c:extLst>
              <c:ext xmlns:c16="http://schemas.microsoft.com/office/drawing/2014/chart" uri="{C3380CC4-5D6E-409C-BE32-E72D297353CC}">
                <c16:uniqueId val="{00000587-8D84-47C4-9CB9-9A026B3F189C}"/>
              </c:ext>
            </c:extLst>
          </c:dPt>
          <c:dPt>
            <c:idx val="12"/>
            <c:bubble3D val="0"/>
            <c:extLst>
              <c:ext xmlns:c16="http://schemas.microsoft.com/office/drawing/2014/chart" uri="{C3380CC4-5D6E-409C-BE32-E72D297353CC}">
                <c16:uniqueId val="{00000588-8D84-47C4-9CB9-9A026B3F189C}"/>
              </c:ext>
            </c:extLst>
          </c:dPt>
          <c:dPt>
            <c:idx val="13"/>
            <c:bubble3D val="0"/>
            <c:extLst>
              <c:ext xmlns:c16="http://schemas.microsoft.com/office/drawing/2014/chart" uri="{C3380CC4-5D6E-409C-BE32-E72D297353CC}">
                <c16:uniqueId val="{00000589-8D84-47C4-9CB9-9A026B3F189C}"/>
              </c:ext>
            </c:extLst>
          </c:dPt>
          <c:dPt>
            <c:idx val="14"/>
            <c:bubble3D val="0"/>
            <c:extLst>
              <c:ext xmlns:c16="http://schemas.microsoft.com/office/drawing/2014/chart" uri="{C3380CC4-5D6E-409C-BE32-E72D297353CC}">
                <c16:uniqueId val="{0000058A-8D84-47C4-9CB9-9A026B3F189C}"/>
              </c:ext>
            </c:extLst>
          </c:dPt>
          <c:dPt>
            <c:idx val="15"/>
            <c:bubble3D val="0"/>
            <c:extLst>
              <c:ext xmlns:c16="http://schemas.microsoft.com/office/drawing/2014/chart" uri="{C3380CC4-5D6E-409C-BE32-E72D297353CC}">
                <c16:uniqueId val="{0000058B-8D84-47C4-9CB9-9A026B3F189C}"/>
              </c:ext>
            </c:extLst>
          </c:dPt>
          <c:dPt>
            <c:idx val="16"/>
            <c:bubble3D val="0"/>
            <c:extLst>
              <c:ext xmlns:c16="http://schemas.microsoft.com/office/drawing/2014/chart" uri="{C3380CC4-5D6E-409C-BE32-E72D297353CC}">
                <c16:uniqueId val="{0000058C-8D84-47C4-9CB9-9A026B3F189C}"/>
              </c:ext>
            </c:extLst>
          </c:dPt>
          <c:dPt>
            <c:idx val="17"/>
            <c:bubble3D val="0"/>
            <c:extLst>
              <c:ext xmlns:c16="http://schemas.microsoft.com/office/drawing/2014/chart" uri="{C3380CC4-5D6E-409C-BE32-E72D297353CC}">
                <c16:uniqueId val="{0000058D-8D84-47C4-9CB9-9A026B3F189C}"/>
              </c:ext>
            </c:extLst>
          </c:dPt>
          <c:dPt>
            <c:idx val="18"/>
            <c:bubble3D val="0"/>
            <c:extLst>
              <c:ext xmlns:c16="http://schemas.microsoft.com/office/drawing/2014/chart" uri="{C3380CC4-5D6E-409C-BE32-E72D297353CC}">
                <c16:uniqueId val="{0000058E-8D84-47C4-9CB9-9A026B3F189C}"/>
              </c:ext>
            </c:extLst>
          </c:dPt>
          <c:dPt>
            <c:idx val="19"/>
            <c:bubble3D val="0"/>
            <c:extLst>
              <c:ext xmlns:c16="http://schemas.microsoft.com/office/drawing/2014/chart" uri="{C3380CC4-5D6E-409C-BE32-E72D297353CC}">
                <c16:uniqueId val="{0000058F-8D84-47C4-9CB9-9A026B3F189C}"/>
              </c:ext>
            </c:extLst>
          </c:dPt>
          <c:dPt>
            <c:idx val="20"/>
            <c:bubble3D val="0"/>
            <c:extLst>
              <c:ext xmlns:c16="http://schemas.microsoft.com/office/drawing/2014/chart" uri="{C3380CC4-5D6E-409C-BE32-E72D297353CC}">
                <c16:uniqueId val="{00000590-8D84-47C4-9CB9-9A026B3F189C}"/>
              </c:ext>
            </c:extLst>
          </c:dPt>
          <c:dPt>
            <c:idx val="21"/>
            <c:bubble3D val="0"/>
            <c:extLst>
              <c:ext xmlns:c16="http://schemas.microsoft.com/office/drawing/2014/chart" uri="{C3380CC4-5D6E-409C-BE32-E72D297353CC}">
                <c16:uniqueId val="{00000591-8D84-47C4-9CB9-9A026B3F189C}"/>
              </c:ext>
            </c:extLst>
          </c:dPt>
          <c:dPt>
            <c:idx val="22"/>
            <c:bubble3D val="0"/>
            <c:extLst>
              <c:ext xmlns:c16="http://schemas.microsoft.com/office/drawing/2014/chart" uri="{C3380CC4-5D6E-409C-BE32-E72D297353CC}">
                <c16:uniqueId val="{00000592-8D84-47C4-9CB9-9A026B3F189C}"/>
              </c:ext>
            </c:extLst>
          </c:dPt>
          <c:dPt>
            <c:idx val="23"/>
            <c:bubble3D val="0"/>
            <c:extLst>
              <c:ext xmlns:c16="http://schemas.microsoft.com/office/drawing/2014/chart" uri="{C3380CC4-5D6E-409C-BE32-E72D297353CC}">
                <c16:uniqueId val="{00000593-8D84-47C4-9CB9-9A026B3F189C}"/>
              </c:ext>
            </c:extLst>
          </c:dPt>
          <c:dPt>
            <c:idx val="24"/>
            <c:bubble3D val="0"/>
            <c:extLst>
              <c:ext xmlns:c16="http://schemas.microsoft.com/office/drawing/2014/chart" uri="{C3380CC4-5D6E-409C-BE32-E72D297353CC}">
                <c16:uniqueId val="{00000594-8D84-47C4-9CB9-9A026B3F189C}"/>
              </c:ext>
            </c:extLst>
          </c:dPt>
          <c:dPt>
            <c:idx val="25"/>
            <c:bubble3D val="0"/>
            <c:extLst>
              <c:ext xmlns:c16="http://schemas.microsoft.com/office/drawing/2014/chart" uri="{C3380CC4-5D6E-409C-BE32-E72D297353CC}">
                <c16:uniqueId val="{00000595-8D84-47C4-9CB9-9A026B3F189C}"/>
              </c:ext>
            </c:extLst>
          </c:dPt>
          <c:dPt>
            <c:idx val="26"/>
            <c:bubble3D val="0"/>
            <c:extLst>
              <c:ext xmlns:c16="http://schemas.microsoft.com/office/drawing/2014/chart" uri="{C3380CC4-5D6E-409C-BE32-E72D297353CC}">
                <c16:uniqueId val="{00000596-8D84-47C4-9CB9-9A026B3F189C}"/>
              </c:ext>
            </c:extLst>
          </c:dPt>
          <c:dPt>
            <c:idx val="27"/>
            <c:bubble3D val="0"/>
            <c:extLst>
              <c:ext xmlns:c16="http://schemas.microsoft.com/office/drawing/2014/chart" uri="{C3380CC4-5D6E-409C-BE32-E72D297353CC}">
                <c16:uniqueId val="{00000597-8D84-47C4-9CB9-9A026B3F189C}"/>
              </c:ext>
            </c:extLst>
          </c:dPt>
          <c:dPt>
            <c:idx val="28"/>
            <c:bubble3D val="0"/>
            <c:extLst>
              <c:ext xmlns:c16="http://schemas.microsoft.com/office/drawing/2014/chart" uri="{C3380CC4-5D6E-409C-BE32-E72D297353CC}">
                <c16:uniqueId val="{00000598-8D84-47C4-9CB9-9A026B3F189C}"/>
              </c:ext>
            </c:extLst>
          </c:dPt>
          <c:dPt>
            <c:idx val="29"/>
            <c:bubble3D val="0"/>
            <c:extLst>
              <c:ext xmlns:c16="http://schemas.microsoft.com/office/drawing/2014/chart" uri="{C3380CC4-5D6E-409C-BE32-E72D297353CC}">
                <c16:uniqueId val="{00000599-8D84-47C4-9CB9-9A026B3F189C}"/>
              </c:ext>
            </c:extLst>
          </c:dPt>
          <c:dPt>
            <c:idx val="30"/>
            <c:bubble3D val="0"/>
            <c:extLst>
              <c:ext xmlns:c16="http://schemas.microsoft.com/office/drawing/2014/chart" uri="{C3380CC4-5D6E-409C-BE32-E72D297353CC}">
                <c16:uniqueId val="{0000059A-8D84-47C4-9CB9-9A026B3F189C}"/>
              </c:ext>
            </c:extLst>
          </c:dPt>
          <c:dPt>
            <c:idx val="31"/>
            <c:bubble3D val="0"/>
            <c:extLst>
              <c:ext xmlns:c16="http://schemas.microsoft.com/office/drawing/2014/chart" uri="{C3380CC4-5D6E-409C-BE32-E72D297353CC}">
                <c16:uniqueId val="{0000059B-8D84-47C4-9CB9-9A026B3F189C}"/>
              </c:ext>
            </c:extLst>
          </c:dPt>
          <c:dPt>
            <c:idx val="32"/>
            <c:bubble3D val="0"/>
            <c:extLst>
              <c:ext xmlns:c16="http://schemas.microsoft.com/office/drawing/2014/chart" uri="{C3380CC4-5D6E-409C-BE32-E72D297353CC}">
                <c16:uniqueId val="{0000059C-8D84-47C4-9CB9-9A026B3F189C}"/>
              </c:ext>
            </c:extLst>
          </c:dPt>
          <c:dPt>
            <c:idx val="33"/>
            <c:bubble3D val="0"/>
            <c:extLst>
              <c:ext xmlns:c16="http://schemas.microsoft.com/office/drawing/2014/chart" uri="{C3380CC4-5D6E-409C-BE32-E72D297353CC}">
                <c16:uniqueId val="{0000059D-8D84-47C4-9CB9-9A026B3F189C}"/>
              </c:ext>
            </c:extLst>
          </c:dPt>
          <c:dPt>
            <c:idx val="34"/>
            <c:bubble3D val="0"/>
            <c:extLst>
              <c:ext xmlns:c16="http://schemas.microsoft.com/office/drawing/2014/chart" uri="{C3380CC4-5D6E-409C-BE32-E72D297353CC}">
                <c16:uniqueId val="{0000059E-8D84-47C4-9CB9-9A026B3F189C}"/>
              </c:ext>
            </c:extLst>
          </c:dPt>
          <c:dPt>
            <c:idx val="35"/>
            <c:bubble3D val="0"/>
            <c:extLst>
              <c:ext xmlns:c16="http://schemas.microsoft.com/office/drawing/2014/chart" uri="{C3380CC4-5D6E-409C-BE32-E72D297353CC}">
                <c16:uniqueId val="{0000059F-8D84-47C4-9CB9-9A026B3F189C}"/>
              </c:ext>
            </c:extLst>
          </c:dPt>
          <c:dPt>
            <c:idx val="36"/>
            <c:bubble3D val="0"/>
            <c:extLst>
              <c:ext xmlns:c16="http://schemas.microsoft.com/office/drawing/2014/chart" uri="{C3380CC4-5D6E-409C-BE32-E72D297353CC}">
                <c16:uniqueId val="{000005A0-8D84-47C4-9CB9-9A026B3F189C}"/>
              </c:ext>
            </c:extLst>
          </c:dPt>
          <c:dPt>
            <c:idx val="37"/>
            <c:bubble3D val="0"/>
            <c:extLst>
              <c:ext xmlns:c16="http://schemas.microsoft.com/office/drawing/2014/chart" uri="{C3380CC4-5D6E-409C-BE32-E72D297353CC}">
                <c16:uniqueId val="{000005A1-8D84-47C4-9CB9-9A026B3F189C}"/>
              </c:ext>
            </c:extLst>
          </c:dPt>
          <c:dPt>
            <c:idx val="38"/>
            <c:bubble3D val="0"/>
            <c:extLst>
              <c:ext xmlns:c16="http://schemas.microsoft.com/office/drawing/2014/chart" uri="{C3380CC4-5D6E-409C-BE32-E72D297353CC}">
                <c16:uniqueId val="{000005A2-8D84-47C4-9CB9-9A026B3F189C}"/>
              </c:ext>
            </c:extLst>
          </c:dPt>
          <c:dPt>
            <c:idx val="39"/>
            <c:bubble3D val="0"/>
            <c:extLst>
              <c:ext xmlns:c16="http://schemas.microsoft.com/office/drawing/2014/chart" uri="{C3380CC4-5D6E-409C-BE32-E72D297353CC}">
                <c16:uniqueId val="{000005A3-8D84-47C4-9CB9-9A026B3F189C}"/>
              </c:ext>
            </c:extLst>
          </c:dPt>
          <c:dPt>
            <c:idx val="40"/>
            <c:bubble3D val="0"/>
            <c:extLst>
              <c:ext xmlns:c16="http://schemas.microsoft.com/office/drawing/2014/chart" uri="{C3380CC4-5D6E-409C-BE32-E72D297353CC}">
                <c16:uniqueId val="{000005A4-8D84-47C4-9CB9-9A026B3F189C}"/>
              </c:ext>
            </c:extLst>
          </c:dPt>
          <c:dPt>
            <c:idx val="41"/>
            <c:bubble3D val="0"/>
            <c:extLst>
              <c:ext xmlns:c16="http://schemas.microsoft.com/office/drawing/2014/chart" uri="{C3380CC4-5D6E-409C-BE32-E72D297353CC}">
                <c16:uniqueId val="{000005A5-8D84-47C4-9CB9-9A026B3F189C}"/>
              </c:ext>
            </c:extLst>
          </c:dPt>
          <c:dPt>
            <c:idx val="42"/>
            <c:bubble3D val="0"/>
            <c:extLst>
              <c:ext xmlns:c16="http://schemas.microsoft.com/office/drawing/2014/chart" uri="{C3380CC4-5D6E-409C-BE32-E72D297353CC}">
                <c16:uniqueId val="{000005A6-8D84-47C4-9CB9-9A026B3F189C}"/>
              </c:ext>
            </c:extLst>
          </c:dPt>
          <c:dPt>
            <c:idx val="43"/>
            <c:bubble3D val="0"/>
            <c:extLst>
              <c:ext xmlns:c16="http://schemas.microsoft.com/office/drawing/2014/chart" uri="{C3380CC4-5D6E-409C-BE32-E72D297353CC}">
                <c16:uniqueId val="{000005A7-8D84-47C4-9CB9-9A026B3F189C}"/>
              </c:ext>
            </c:extLst>
          </c:dPt>
          <c:dPt>
            <c:idx val="44"/>
            <c:bubble3D val="0"/>
            <c:extLst>
              <c:ext xmlns:c16="http://schemas.microsoft.com/office/drawing/2014/chart" uri="{C3380CC4-5D6E-409C-BE32-E72D297353CC}">
                <c16:uniqueId val="{000005A8-8D84-47C4-9CB9-9A026B3F189C}"/>
              </c:ext>
            </c:extLst>
          </c:dPt>
          <c:dPt>
            <c:idx val="45"/>
            <c:bubble3D val="0"/>
            <c:extLst>
              <c:ext xmlns:c16="http://schemas.microsoft.com/office/drawing/2014/chart" uri="{C3380CC4-5D6E-409C-BE32-E72D297353CC}">
                <c16:uniqueId val="{000005A9-8D84-47C4-9CB9-9A026B3F189C}"/>
              </c:ext>
            </c:extLst>
          </c:dPt>
          <c:dPt>
            <c:idx val="46"/>
            <c:bubble3D val="0"/>
            <c:extLst>
              <c:ext xmlns:c16="http://schemas.microsoft.com/office/drawing/2014/chart" uri="{C3380CC4-5D6E-409C-BE32-E72D297353CC}">
                <c16:uniqueId val="{000005AA-8D84-47C4-9CB9-9A026B3F189C}"/>
              </c:ext>
            </c:extLst>
          </c:dPt>
          <c:dPt>
            <c:idx val="47"/>
            <c:bubble3D val="0"/>
            <c:extLst>
              <c:ext xmlns:c16="http://schemas.microsoft.com/office/drawing/2014/chart" uri="{C3380CC4-5D6E-409C-BE32-E72D297353CC}">
                <c16:uniqueId val="{000005AB-8D84-47C4-9CB9-9A026B3F189C}"/>
              </c:ext>
            </c:extLst>
          </c:dPt>
          <c:dPt>
            <c:idx val="48"/>
            <c:bubble3D val="0"/>
            <c:extLst>
              <c:ext xmlns:c16="http://schemas.microsoft.com/office/drawing/2014/chart" uri="{C3380CC4-5D6E-409C-BE32-E72D297353CC}">
                <c16:uniqueId val="{000005AC-8D84-47C4-9CB9-9A026B3F189C}"/>
              </c:ext>
            </c:extLst>
          </c:dPt>
          <c:dPt>
            <c:idx val="49"/>
            <c:bubble3D val="0"/>
            <c:extLst>
              <c:ext xmlns:c16="http://schemas.microsoft.com/office/drawing/2014/chart" uri="{C3380CC4-5D6E-409C-BE32-E72D297353CC}">
                <c16:uniqueId val="{000005AD-8D84-47C4-9CB9-9A026B3F189C}"/>
              </c:ext>
            </c:extLst>
          </c:dPt>
          <c:dPt>
            <c:idx val="50"/>
            <c:bubble3D val="0"/>
            <c:extLst>
              <c:ext xmlns:c16="http://schemas.microsoft.com/office/drawing/2014/chart" uri="{C3380CC4-5D6E-409C-BE32-E72D297353CC}">
                <c16:uniqueId val="{000005AE-8D84-47C4-9CB9-9A026B3F189C}"/>
              </c:ext>
            </c:extLst>
          </c:dPt>
          <c:cat>
            <c:numRef>
              <c:f>bilan_gestion!$BD$2:$BE$2</c:f>
              <c:numCache>
                <c:formatCode>General</c:formatCode>
                <c:ptCount val="2"/>
              </c:numCache>
            </c:numRef>
          </c:cat>
          <c:val>
            <c:numRef>
              <c:f>bilan_gestion!$B$37:$BI$37</c:f>
              <c:numCache>
                <c:formatCode>General</c:formatCode>
                <c:ptCount val="60"/>
              </c:numCache>
            </c:numRef>
          </c:val>
          <c:extLst>
            <c:ext xmlns:c16="http://schemas.microsoft.com/office/drawing/2014/chart" uri="{C3380CC4-5D6E-409C-BE32-E72D297353CC}">
              <c16:uniqueId val="{000005AF-8D84-47C4-9CB9-9A026B3F189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bilan_gestion!$A$5</c:f>
              <c:strCache>
                <c:ptCount val="1"/>
                <c:pt idx="0">
                  <c:v>1996_1997</c:v>
                </c:pt>
              </c:strCache>
            </c:strRef>
          </c:tx>
          <c:dPt>
            <c:idx val="0"/>
            <c:bubble3D val="0"/>
            <c:extLst>
              <c:ext xmlns:c16="http://schemas.microsoft.com/office/drawing/2014/chart" uri="{C3380CC4-5D6E-409C-BE32-E72D297353CC}">
                <c16:uniqueId val="{00000000-323E-44A8-9236-60890F36A08D}"/>
              </c:ext>
            </c:extLst>
          </c:dPt>
          <c:dPt>
            <c:idx val="1"/>
            <c:bubble3D val="0"/>
            <c:extLst>
              <c:ext xmlns:c16="http://schemas.microsoft.com/office/drawing/2014/chart" uri="{C3380CC4-5D6E-409C-BE32-E72D297353CC}">
                <c16:uniqueId val="{00000001-323E-44A8-9236-60890F36A08D}"/>
              </c:ext>
            </c:extLst>
          </c:dPt>
          <c:dPt>
            <c:idx val="2"/>
            <c:bubble3D val="0"/>
            <c:extLst>
              <c:ext xmlns:c16="http://schemas.microsoft.com/office/drawing/2014/chart" uri="{C3380CC4-5D6E-409C-BE32-E72D297353CC}">
                <c16:uniqueId val="{00000002-323E-44A8-9236-60890F36A08D}"/>
              </c:ext>
            </c:extLst>
          </c:dPt>
          <c:dPt>
            <c:idx val="3"/>
            <c:bubble3D val="0"/>
            <c:extLst>
              <c:ext xmlns:c16="http://schemas.microsoft.com/office/drawing/2014/chart" uri="{C3380CC4-5D6E-409C-BE32-E72D297353CC}">
                <c16:uniqueId val="{00000003-323E-44A8-9236-60890F36A08D}"/>
              </c:ext>
            </c:extLst>
          </c:dPt>
          <c:dPt>
            <c:idx val="4"/>
            <c:bubble3D val="0"/>
            <c:extLst>
              <c:ext xmlns:c16="http://schemas.microsoft.com/office/drawing/2014/chart" uri="{C3380CC4-5D6E-409C-BE32-E72D297353CC}">
                <c16:uniqueId val="{00000004-323E-44A8-9236-60890F36A08D}"/>
              </c:ext>
            </c:extLst>
          </c:dPt>
          <c:dPt>
            <c:idx val="5"/>
            <c:bubble3D val="0"/>
            <c:extLst>
              <c:ext xmlns:c16="http://schemas.microsoft.com/office/drawing/2014/chart" uri="{C3380CC4-5D6E-409C-BE32-E72D297353CC}">
                <c16:uniqueId val="{00000005-323E-44A8-9236-60890F36A08D}"/>
              </c:ext>
            </c:extLst>
          </c:dPt>
          <c:dPt>
            <c:idx val="6"/>
            <c:bubble3D val="0"/>
            <c:extLst>
              <c:ext xmlns:c16="http://schemas.microsoft.com/office/drawing/2014/chart" uri="{C3380CC4-5D6E-409C-BE32-E72D297353CC}">
                <c16:uniqueId val="{00000006-323E-44A8-9236-60890F36A08D}"/>
              </c:ext>
            </c:extLst>
          </c:dPt>
          <c:dPt>
            <c:idx val="7"/>
            <c:bubble3D val="0"/>
            <c:extLst>
              <c:ext xmlns:c16="http://schemas.microsoft.com/office/drawing/2014/chart" uri="{C3380CC4-5D6E-409C-BE32-E72D297353CC}">
                <c16:uniqueId val="{00000007-323E-44A8-9236-60890F36A08D}"/>
              </c:ext>
            </c:extLst>
          </c:dPt>
          <c:dPt>
            <c:idx val="8"/>
            <c:bubble3D val="0"/>
            <c:extLst>
              <c:ext xmlns:c16="http://schemas.microsoft.com/office/drawing/2014/chart" uri="{C3380CC4-5D6E-409C-BE32-E72D297353CC}">
                <c16:uniqueId val="{00000008-323E-44A8-9236-60890F36A08D}"/>
              </c:ext>
            </c:extLst>
          </c:dPt>
          <c:dPt>
            <c:idx val="9"/>
            <c:bubble3D val="0"/>
            <c:extLst>
              <c:ext xmlns:c16="http://schemas.microsoft.com/office/drawing/2014/chart" uri="{C3380CC4-5D6E-409C-BE32-E72D297353CC}">
                <c16:uniqueId val="{00000009-323E-44A8-9236-60890F36A08D}"/>
              </c:ext>
            </c:extLst>
          </c:dPt>
          <c:dPt>
            <c:idx val="10"/>
            <c:bubble3D val="0"/>
            <c:extLst>
              <c:ext xmlns:c16="http://schemas.microsoft.com/office/drawing/2014/chart" uri="{C3380CC4-5D6E-409C-BE32-E72D297353CC}">
                <c16:uniqueId val="{0000000A-323E-44A8-9236-60890F36A08D}"/>
              </c:ext>
            </c:extLst>
          </c:dPt>
          <c:dPt>
            <c:idx val="11"/>
            <c:bubble3D val="0"/>
            <c:extLst>
              <c:ext xmlns:c16="http://schemas.microsoft.com/office/drawing/2014/chart" uri="{C3380CC4-5D6E-409C-BE32-E72D297353CC}">
                <c16:uniqueId val="{0000000B-323E-44A8-9236-60890F36A08D}"/>
              </c:ext>
            </c:extLst>
          </c:dPt>
          <c:dPt>
            <c:idx val="12"/>
            <c:bubble3D val="0"/>
            <c:extLst>
              <c:ext xmlns:c16="http://schemas.microsoft.com/office/drawing/2014/chart" uri="{C3380CC4-5D6E-409C-BE32-E72D297353CC}">
                <c16:uniqueId val="{0000000C-323E-44A8-9236-60890F36A08D}"/>
              </c:ext>
            </c:extLst>
          </c:dPt>
          <c:dPt>
            <c:idx val="13"/>
            <c:bubble3D val="0"/>
            <c:extLst>
              <c:ext xmlns:c16="http://schemas.microsoft.com/office/drawing/2014/chart" uri="{C3380CC4-5D6E-409C-BE32-E72D297353CC}">
                <c16:uniqueId val="{0000000D-323E-44A8-9236-60890F36A08D}"/>
              </c:ext>
            </c:extLst>
          </c:dPt>
          <c:dPt>
            <c:idx val="14"/>
            <c:bubble3D val="0"/>
            <c:extLst>
              <c:ext xmlns:c16="http://schemas.microsoft.com/office/drawing/2014/chart" uri="{C3380CC4-5D6E-409C-BE32-E72D297353CC}">
                <c16:uniqueId val="{0000000E-323E-44A8-9236-60890F36A08D}"/>
              </c:ext>
            </c:extLst>
          </c:dPt>
          <c:dPt>
            <c:idx val="15"/>
            <c:bubble3D val="0"/>
            <c:extLst>
              <c:ext xmlns:c16="http://schemas.microsoft.com/office/drawing/2014/chart" uri="{C3380CC4-5D6E-409C-BE32-E72D297353CC}">
                <c16:uniqueId val="{0000000F-323E-44A8-9236-60890F36A08D}"/>
              </c:ext>
            </c:extLst>
          </c:dPt>
          <c:dPt>
            <c:idx val="16"/>
            <c:bubble3D val="0"/>
            <c:extLst>
              <c:ext xmlns:c16="http://schemas.microsoft.com/office/drawing/2014/chart" uri="{C3380CC4-5D6E-409C-BE32-E72D297353CC}">
                <c16:uniqueId val="{00000010-323E-44A8-9236-60890F36A08D}"/>
              </c:ext>
            </c:extLst>
          </c:dPt>
          <c:dPt>
            <c:idx val="17"/>
            <c:bubble3D val="0"/>
            <c:extLst>
              <c:ext xmlns:c16="http://schemas.microsoft.com/office/drawing/2014/chart" uri="{C3380CC4-5D6E-409C-BE32-E72D297353CC}">
                <c16:uniqueId val="{00000011-323E-44A8-9236-60890F36A08D}"/>
              </c:ext>
            </c:extLst>
          </c:dPt>
          <c:dPt>
            <c:idx val="18"/>
            <c:bubble3D val="0"/>
            <c:extLst>
              <c:ext xmlns:c16="http://schemas.microsoft.com/office/drawing/2014/chart" uri="{C3380CC4-5D6E-409C-BE32-E72D297353CC}">
                <c16:uniqueId val="{00000012-323E-44A8-9236-60890F36A08D}"/>
              </c:ext>
            </c:extLst>
          </c:dPt>
          <c:dPt>
            <c:idx val="19"/>
            <c:bubble3D val="0"/>
            <c:extLst>
              <c:ext xmlns:c16="http://schemas.microsoft.com/office/drawing/2014/chart" uri="{C3380CC4-5D6E-409C-BE32-E72D297353CC}">
                <c16:uniqueId val="{00000013-323E-44A8-9236-60890F36A08D}"/>
              </c:ext>
            </c:extLst>
          </c:dPt>
          <c:dPt>
            <c:idx val="20"/>
            <c:bubble3D val="0"/>
            <c:extLst>
              <c:ext xmlns:c16="http://schemas.microsoft.com/office/drawing/2014/chart" uri="{C3380CC4-5D6E-409C-BE32-E72D297353CC}">
                <c16:uniqueId val="{00000014-323E-44A8-9236-60890F36A08D}"/>
              </c:ext>
            </c:extLst>
          </c:dPt>
          <c:dPt>
            <c:idx val="21"/>
            <c:bubble3D val="0"/>
            <c:extLst>
              <c:ext xmlns:c16="http://schemas.microsoft.com/office/drawing/2014/chart" uri="{C3380CC4-5D6E-409C-BE32-E72D297353CC}">
                <c16:uniqueId val="{00000015-323E-44A8-9236-60890F36A08D}"/>
              </c:ext>
            </c:extLst>
          </c:dPt>
          <c:dPt>
            <c:idx val="22"/>
            <c:bubble3D val="0"/>
            <c:extLst>
              <c:ext xmlns:c16="http://schemas.microsoft.com/office/drawing/2014/chart" uri="{C3380CC4-5D6E-409C-BE32-E72D297353CC}">
                <c16:uniqueId val="{00000016-323E-44A8-9236-60890F36A08D}"/>
              </c:ext>
            </c:extLst>
          </c:dPt>
          <c:dPt>
            <c:idx val="23"/>
            <c:bubble3D val="0"/>
            <c:extLst>
              <c:ext xmlns:c16="http://schemas.microsoft.com/office/drawing/2014/chart" uri="{C3380CC4-5D6E-409C-BE32-E72D297353CC}">
                <c16:uniqueId val="{00000017-323E-44A8-9236-60890F36A08D}"/>
              </c:ext>
            </c:extLst>
          </c:dPt>
          <c:dPt>
            <c:idx val="24"/>
            <c:bubble3D val="0"/>
            <c:extLst>
              <c:ext xmlns:c16="http://schemas.microsoft.com/office/drawing/2014/chart" uri="{C3380CC4-5D6E-409C-BE32-E72D297353CC}">
                <c16:uniqueId val="{00000018-323E-44A8-9236-60890F36A08D}"/>
              </c:ext>
            </c:extLst>
          </c:dPt>
          <c:dPt>
            <c:idx val="25"/>
            <c:bubble3D val="0"/>
            <c:extLst>
              <c:ext xmlns:c16="http://schemas.microsoft.com/office/drawing/2014/chart" uri="{C3380CC4-5D6E-409C-BE32-E72D297353CC}">
                <c16:uniqueId val="{00000019-323E-44A8-9236-60890F36A08D}"/>
              </c:ext>
            </c:extLst>
          </c:dPt>
          <c:dPt>
            <c:idx val="26"/>
            <c:bubble3D val="0"/>
            <c:extLst>
              <c:ext xmlns:c16="http://schemas.microsoft.com/office/drawing/2014/chart" uri="{C3380CC4-5D6E-409C-BE32-E72D297353CC}">
                <c16:uniqueId val="{0000001A-323E-44A8-9236-60890F36A08D}"/>
              </c:ext>
            </c:extLst>
          </c:dPt>
          <c:dPt>
            <c:idx val="27"/>
            <c:bubble3D val="0"/>
            <c:extLst>
              <c:ext xmlns:c16="http://schemas.microsoft.com/office/drawing/2014/chart" uri="{C3380CC4-5D6E-409C-BE32-E72D297353CC}">
                <c16:uniqueId val="{0000001B-323E-44A8-9236-60890F36A08D}"/>
              </c:ext>
            </c:extLst>
          </c:dPt>
          <c:dPt>
            <c:idx val="28"/>
            <c:bubble3D val="0"/>
            <c:extLst>
              <c:ext xmlns:c16="http://schemas.microsoft.com/office/drawing/2014/chart" uri="{C3380CC4-5D6E-409C-BE32-E72D297353CC}">
                <c16:uniqueId val="{0000001C-323E-44A8-9236-60890F36A08D}"/>
              </c:ext>
            </c:extLst>
          </c:dPt>
          <c:dPt>
            <c:idx val="29"/>
            <c:bubble3D val="0"/>
            <c:extLst>
              <c:ext xmlns:c16="http://schemas.microsoft.com/office/drawing/2014/chart" uri="{C3380CC4-5D6E-409C-BE32-E72D297353CC}">
                <c16:uniqueId val="{0000001D-323E-44A8-9236-60890F36A08D}"/>
              </c:ext>
            </c:extLst>
          </c:dPt>
          <c:dPt>
            <c:idx val="30"/>
            <c:bubble3D val="0"/>
            <c:extLst>
              <c:ext xmlns:c16="http://schemas.microsoft.com/office/drawing/2014/chart" uri="{C3380CC4-5D6E-409C-BE32-E72D297353CC}">
                <c16:uniqueId val="{0000001E-323E-44A8-9236-60890F36A08D}"/>
              </c:ext>
            </c:extLst>
          </c:dPt>
          <c:dPt>
            <c:idx val="31"/>
            <c:bubble3D val="0"/>
            <c:extLst>
              <c:ext xmlns:c16="http://schemas.microsoft.com/office/drawing/2014/chart" uri="{C3380CC4-5D6E-409C-BE32-E72D297353CC}">
                <c16:uniqueId val="{0000001F-323E-44A8-9236-60890F36A08D}"/>
              </c:ext>
            </c:extLst>
          </c:dPt>
          <c:dPt>
            <c:idx val="32"/>
            <c:bubble3D val="0"/>
            <c:extLst>
              <c:ext xmlns:c16="http://schemas.microsoft.com/office/drawing/2014/chart" uri="{C3380CC4-5D6E-409C-BE32-E72D297353CC}">
                <c16:uniqueId val="{00000020-323E-44A8-9236-60890F36A08D}"/>
              </c:ext>
            </c:extLst>
          </c:dPt>
          <c:dPt>
            <c:idx val="33"/>
            <c:bubble3D val="0"/>
            <c:extLst>
              <c:ext xmlns:c16="http://schemas.microsoft.com/office/drawing/2014/chart" uri="{C3380CC4-5D6E-409C-BE32-E72D297353CC}">
                <c16:uniqueId val="{00000021-323E-44A8-9236-60890F36A08D}"/>
              </c:ext>
            </c:extLst>
          </c:dPt>
          <c:dPt>
            <c:idx val="34"/>
            <c:bubble3D val="0"/>
            <c:extLst>
              <c:ext xmlns:c16="http://schemas.microsoft.com/office/drawing/2014/chart" uri="{C3380CC4-5D6E-409C-BE32-E72D297353CC}">
                <c16:uniqueId val="{00000022-323E-44A8-9236-60890F36A08D}"/>
              </c:ext>
            </c:extLst>
          </c:dPt>
          <c:dPt>
            <c:idx val="35"/>
            <c:bubble3D val="0"/>
            <c:extLst>
              <c:ext xmlns:c16="http://schemas.microsoft.com/office/drawing/2014/chart" uri="{C3380CC4-5D6E-409C-BE32-E72D297353CC}">
                <c16:uniqueId val="{00000023-323E-44A8-9236-60890F36A08D}"/>
              </c:ext>
            </c:extLst>
          </c:dPt>
          <c:dPt>
            <c:idx val="36"/>
            <c:bubble3D val="0"/>
            <c:extLst>
              <c:ext xmlns:c16="http://schemas.microsoft.com/office/drawing/2014/chart" uri="{C3380CC4-5D6E-409C-BE32-E72D297353CC}">
                <c16:uniqueId val="{00000024-323E-44A8-9236-60890F36A08D}"/>
              </c:ext>
            </c:extLst>
          </c:dPt>
          <c:dPt>
            <c:idx val="37"/>
            <c:bubble3D val="0"/>
            <c:extLst>
              <c:ext xmlns:c16="http://schemas.microsoft.com/office/drawing/2014/chart" uri="{C3380CC4-5D6E-409C-BE32-E72D297353CC}">
                <c16:uniqueId val="{00000025-323E-44A8-9236-60890F36A08D}"/>
              </c:ext>
            </c:extLst>
          </c:dPt>
          <c:dPt>
            <c:idx val="38"/>
            <c:bubble3D val="0"/>
            <c:extLst>
              <c:ext xmlns:c16="http://schemas.microsoft.com/office/drawing/2014/chart" uri="{C3380CC4-5D6E-409C-BE32-E72D297353CC}">
                <c16:uniqueId val="{00000026-323E-44A8-9236-60890F36A08D}"/>
              </c:ext>
            </c:extLst>
          </c:dPt>
          <c:dPt>
            <c:idx val="39"/>
            <c:bubble3D val="0"/>
            <c:extLst>
              <c:ext xmlns:c16="http://schemas.microsoft.com/office/drawing/2014/chart" uri="{C3380CC4-5D6E-409C-BE32-E72D297353CC}">
                <c16:uniqueId val="{00000027-323E-44A8-9236-60890F36A08D}"/>
              </c:ext>
            </c:extLst>
          </c:dPt>
          <c:dPt>
            <c:idx val="40"/>
            <c:bubble3D val="0"/>
            <c:extLst>
              <c:ext xmlns:c16="http://schemas.microsoft.com/office/drawing/2014/chart" uri="{C3380CC4-5D6E-409C-BE32-E72D297353CC}">
                <c16:uniqueId val="{00000028-323E-44A8-9236-60890F36A08D}"/>
              </c:ext>
            </c:extLst>
          </c:dPt>
          <c:dPt>
            <c:idx val="41"/>
            <c:bubble3D val="0"/>
            <c:extLst>
              <c:ext xmlns:c16="http://schemas.microsoft.com/office/drawing/2014/chart" uri="{C3380CC4-5D6E-409C-BE32-E72D297353CC}">
                <c16:uniqueId val="{00000029-323E-44A8-9236-60890F36A08D}"/>
              </c:ext>
            </c:extLst>
          </c:dPt>
          <c:dPt>
            <c:idx val="42"/>
            <c:bubble3D val="0"/>
            <c:extLst>
              <c:ext xmlns:c16="http://schemas.microsoft.com/office/drawing/2014/chart" uri="{C3380CC4-5D6E-409C-BE32-E72D297353CC}">
                <c16:uniqueId val="{0000002A-323E-44A8-9236-60890F36A08D}"/>
              </c:ext>
            </c:extLst>
          </c:dPt>
          <c:dPt>
            <c:idx val="43"/>
            <c:bubble3D val="0"/>
            <c:extLst>
              <c:ext xmlns:c16="http://schemas.microsoft.com/office/drawing/2014/chart" uri="{C3380CC4-5D6E-409C-BE32-E72D297353CC}">
                <c16:uniqueId val="{0000002B-323E-44A8-9236-60890F36A08D}"/>
              </c:ext>
            </c:extLst>
          </c:dPt>
          <c:dPt>
            <c:idx val="44"/>
            <c:bubble3D val="0"/>
            <c:extLst>
              <c:ext xmlns:c16="http://schemas.microsoft.com/office/drawing/2014/chart" uri="{C3380CC4-5D6E-409C-BE32-E72D297353CC}">
                <c16:uniqueId val="{0000002C-323E-44A8-9236-60890F36A08D}"/>
              </c:ext>
            </c:extLst>
          </c:dPt>
          <c:dPt>
            <c:idx val="45"/>
            <c:bubble3D val="0"/>
            <c:extLst>
              <c:ext xmlns:c16="http://schemas.microsoft.com/office/drawing/2014/chart" uri="{C3380CC4-5D6E-409C-BE32-E72D297353CC}">
                <c16:uniqueId val="{0000002D-323E-44A8-9236-60890F36A08D}"/>
              </c:ext>
            </c:extLst>
          </c:dPt>
          <c:dPt>
            <c:idx val="46"/>
            <c:bubble3D val="0"/>
            <c:extLst>
              <c:ext xmlns:c16="http://schemas.microsoft.com/office/drawing/2014/chart" uri="{C3380CC4-5D6E-409C-BE32-E72D297353CC}">
                <c16:uniqueId val="{0000002E-323E-44A8-9236-60890F36A08D}"/>
              </c:ext>
            </c:extLst>
          </c:dPt>
          <c:dPt>
            <c:idx val="47"/>
            <c:bubble3D val="0"/>
            <c:extLst>
              <c:ext xmlns:c16="http://schemas.microsoft.com/office/drawing/2014/chart" uri="{C3380CC4-5D6E-409C-BE32-E72D297353CC}">
                <c16:uniqueId val="{0000002F-323E-44A8-9236-60890F36A08D}"/>
              </c:ext>
            </c:extLst>
          </c:dPt>
          <c:dPt>
            <c:idx val="48"/>
            <c:bubble3D val="0"/>
            <c:extLst>
              <c:ext xmlns:c16="http://schemas.microsoft.com/office/drawing/2014/chart" uri="{C3380CC4-5D6E-409C-BE32-E72D297353CC}">
                <c16:uniqueId val="{00000030-323E-44A8-9236-60890F36A08D}"/>
              </c:ext>
            </c:extLst>
          </c:dPt>
          <c:dPt>
            <c:idx val="49"/>
            <c:bubble3D val="0"/>
            <c:extLst>
              <c:ext xmlns:c16="http://schemas.microsoft.com/office/drawing/2014/chart" uri="{C3380CC4-5D6E-409C-BE32-E72D297353CC}">
                <c16:uniqueId val="{00000031-323E-44A8-9236-60890F36A08D}"/>
              </c:ext>
            </c:extLst>
          </c:dPt>
          <c:dPt>
            <c:idx val="50"/>
            <c:bubble3D val="0"/>
            <c:extLst>
              <c:ext xmlns:c16="http://schemas.microsoft.com/office/drawing/2014/chart" uri="{C3380CC4-5D6E-409C-BE32-E72D297353CC}">
                <c16:uniqueId val="{00000032-323E-44A8-9236-60890F36A08D}"/>
              </c:ext>
            </c:extLst>
          </c:dPt>
          <c:cat>
            <c:numRef>
              <c:f>bilan_gestion!$BD$2:$BE$2</c:f>
              <c:numCache>
                <c:formatCode>General</c:formatCode>
                <c:ptCount val="2"/>
              </c:numCache>
            </c:numRef>
          </c:cat>
          <c:val>
            <c:numRef>
              <c:f>bilan_gestion!$B$5:$BD$5</c:f>
              <c:numCache>
                <c:formatCode>General</c:formatCode>
                <c:ptCount val="55"/>
                <c:pt idx="0">
                  <c:v>23920</c:v>
                </c:pt>
                <c:pt idx="1">
                  <c:v>22656</c:v>
                </c:pt>
                <c:pt idx="2" formatCode="0.0">
                  <c:v>70</c:v>
                </c:pt>
                <c:pt idx="3" formatCode="0.0">
                  <c:v>0.227883</c:v>
                </c:pt>
                <c:pt idx="4" formatCode="0.0">
                  <c:v>70</c:v>
                </c:pt>
                <c:pt idx="5" formatCode="0.000000">
                  <c:v>0.227883</c:v>
                </c:pt>
                <c:pt idx="6" formatCode="0">
                  <c:v>0</c:v>
                </c:pt>
                <c:pt idx="7" formatCode="0">
                  <c:v>0</c:v>
                </c:pt>
                <c:pt idx="30">
                  <c:v>64</c:v>
                </c:pt>
                <c:pt idx="31">
                  <c:v>1264</c:v>
                </c:pt>
                <c:pt idx="32">
                  <c:v>139</c:v>
                </c:pt>
                <c:pt idx="33">
                  <c:v>117</c:v>
                </c:pt>
                <c:pt idx="35">
                  <c:v>0.8</c:v>
                </c:pt>
                <c:pt idx="36">
                  <c:v>45.4</c:v>
                </c:pt>
                <c:pt idx="38">
                  <c:v>94.7</c:v>
                </c:pt>
                <c:pt idx="45">
                  <c:v>3.0896892655367233E-3</c:v>
                </c:pt>
                <c:pt idx="46">
                  <c:v>4.8913043478260873E-3</c:v>
                </c:pt>
                <c:pt idx="47">
                  <c:v>0</c:v>
                </c:pt>
                <c:pt idx="48">
                  <c:v>1997</c:v>
                </c:pt>
                <c:pt idx="49" formatCode="d\-mmm">
                  <c:v>40497</c:v>
                </c:pt>
                <c:pt idx="50" formatCode="d\-mmm">
                  <c:v>40298</c:v>
                </c:pt>
              </c:numCache>
            </c:numRef>
          </c:val>
          <c:extLst>
            <c:ext xmlns:c16="http://schemas.microsoft.com/office/drawing/2014/chart" uri="{C3380CC4-5D6E-409C-BE32-E72D297353CC}">
              <c16:uniqueId val="{00000033-323E-44A8-9236-60890F36A08D}"/>
            </c:ext>
          </c:extLst>
        </c:ser>
        <c:ser>
          <c:idx val="2"/>
          <c:order val="1"/>
          <c:tx>
            <c:strRef>
              <c:f>bilan_gestion!$A$6</c:f>
              <c:strCache>
                <c:ptCount val="1"/>
                <c:pt idx="0">
                  <c:v>1997_1998</c:v>
                </c:pt>
              </c:strCache>
            </c:strRef>
          </c:tx>
          <c:dPt>
            <c:idx val="0"/>
            <c:bubble3D val="0"/>
            <c:extLst>
              <c:ext xmlns:c16="http://schemas.microsoft.com/office/drawing/2014/chart" uri="{C3380CC4-5D6E-409C-BE32-E72D297353CC}">
                <c16:uniqueId val="{00000034-323E-44A8-9236-60890F36A08D}"/>
              </c:ext>
            </c:extLst>
          </c:dPt>
          <c:dPt>
            <c:idx val="1"/>
            <c:bubble3D val="0"/>
            <c:extLst>
              <c:ext xmlns:c16="http://schemas.microsoft.com/office/drawing/2014/chart" uri="{C3380CC4-5D6E-409C-BE32-E72D297353CC}">
                <c16:uniqueId val="{00000035-323E-44A8-9236-60890F36A08D}"/>
              </c:ext>
            </c:extLst>
          </c:dPt>
          <c:dPt>
            <c:idx val="2"/>
            <c:bubble3D val="0"/>
            <c:extLst>
              <c:ext xmlns:c16="http://schemas.microsoft.com/office/drawing/2014/chart" uri="{C3380CC4-5D6E-409C-BE32-E72D297353CC}">
                <c16:uniqueId val="{00000036-323E-44A8-9236-60890F36A08D}"/>
              </c:ext>
            </c:extLst>
          </c:dPt>
          <c:dPt>
            <c:idx val="3"/>
            <c:bubble3D val="0"/>
            <c:extLst>
              <c:ext xmlns:c16="http://schemas.microsoft.com/office/drawing/2014/chart" uri="{C3380CC4-5D6E-409C-BE32-E72D297353CC}">
                <c16:uniqueId val="{00000037-323E-44A8-9236-60890F36A08D}"/>
              </c:ext>
            </c:extLst>
          </c:dPt>
          <c:dPt>
            <c:idx val="4"/>
            <c:bubble3D val="0"/>
            <c:extLst>
              <c:ext xmlns:c16="http://schemas.microsoft.com/office/drawing/2014/chart" uri="{C3380CC4-5D6E-409C-BE32-E72D297353CC}">
                <c16:uniqueId val="{00000038-323E-44A8-9236-60890F36A08D}"/>
              </c:ext>
            </c:extLst>
          </c:dPt>
          <c:dPt>
            <c:idx val="5"/>
            <c:bubble3D val="0"/>
            <c:extLst>
              <c:ext xmlns:c16="http://schemas.microsoft.com/office/drawing/2014/chart" uri="{C3380CC4-5D6E-409C-BE32-E72D297353CC}">
                <c16:uniqueId val="{00000039-323E-44A8-9236-60890F36A08D}"/>
              </c:ext>
            </c:extLst>
          </c:dPt>
          <c:dPt>
            <c:idx val="6"/>
            <c:bubble3D val="0"/>
            <c:extLst>
              <c:ext xmlns:c16="http://schemas.microsoft.com/office/drawing/2014/chart" uri="{C3380CC4-5D6E-409C-BE32-E72D297353CC}">
                <c16:uniqueId val="{0000003A-323E-44A8-9236-60890F36A08D}"/>
              </c:ext>
            </c:extLst>
          </c:dPt>
          <c:dPt>
            <c:idx val="7"/>
            <c:bubble3D val="0"/>
            <c:extLst>
              <c:ext xmlns:c16="http://schemas.microsoft.com/office/drawing/2014/chart" uri="{C3380CC4-5D6E-409C-BE32-E72D297353CC}">
                <c16:uniqueId val="{0000003B-323E-44A8-9236-60890F36A08D}"/>
              </c:ext>
            </c:extLst>
          </c:dPt>
          <c:dPt>
            <c:idx val="8"/>
            <c:bubble3D val="0"/>
            <c:extLst>
              <c:ext xmlns:c16="http://schemas.microsoft.com/office/drawing/2014/chart" uri="{C3380CC4-5D6E-409C-BE32-E72D297353CC}">
                <c16:uniqueId val="{0000003C-323E-44A8-9236-60890F36A08D}"/>
              </c:ext>
            </c:extLst>
          </c:dPt>
          <c:dPt>
            <c:idx val="9"/>
            <c:bubble3D val="0"/>
            <c:extLst>
              <c:ext xmlns:c16="http://schemas.microsoft.com/office/drawing/2014/chart" uri="{C3380CC4-5D6E-409C-BE32-E72D297353CC}">
                <c16:uniqueId val="{0000003D-323E-44A8-9236-60890F36A08D}"/>
              </c:ext>
            </c:extLst>
          </c:dPt>
          <c:dPt>
            <c:idx val="10"/>
            <c:bubble3D val="0"/>
            <c:extLst>
              <c:ext xmlns:c16="http://schemas.microsoft.com/office/drawing/2014/chart" uri="{C3380CC4-5D6E-409C-BE32-E72D297353CC}">
                <c16:uniqueId val="{0000003E-323E-44A8-9236-60890F36A08D}"/>
              </c:ext>
            </c:extLst>
          </c:dPt>
          <c:dPt>
            <c:idx val="11"/>
            <c:bubble3D val="0"/>
            <c:extLst>
              <c:ext xmlns:c16="http://schemas.microsoft.com/office/drawing/2014/chart" uri="{C3380CC4-5D6E-409C-BE32-E72D297353CC}">
                <c16:uniqueId val="{0000003F-323E-44A8-9236-60890F36A08D}"/>
              </c:ext>
            </c:extLst>
          </c:dPt>
          <c:dPt>
            <c:idx val="12"/>
            <c:bubble3D val="0"/>
            <c:extLst>
              <c:ext xmlns:c16="http://schemas.microsoft.com/office/drawing/2014/chart" uri="{C3380CC4-5D6E-409C-BE32-E72D297353CC}">
                <c16:uniqueId val="{00000040-323E-44A8-9236-60890F36A08D}"/>
              </c:ext>
            </c:extLst>
          </c:dPt>
          <c:dPt>
            <c:idx val="13"/>
            <c:bubble3D val="0"/>
            <c:extLst>
              <c:ext xmlns:c16="http://schemas.microsoft.com/office/drawing/2014/chart" uri="{C3380CC4-5D6E-409C-BE32-E72D297353CC}">
                <c16:uniqueId val="{00000041-323E-44A8-9236-60890F36A08D}"/>
              </c:ext>
            </c:extLst>
          </c:dPt>
          <c:dPt>
            <c:idx val="14"/>
            <c:bubble3D val="0"/>
            <c:extLst>
              <c:ext xmlns:c16="http://schemas.microsoft.com/office/drawing/2014/chart" uri="{C3380CC4-5D6E-409C-BE32-E72D297353CC}">
                <c16:uniqueId val="{00000042-323E-44A8-9236-60890F36A08D}"/>
              </c:ext>
            </c:extLst>
          </c:dPt>
          <c:dPt>
            <c:idx val="15"/>
            <c:bubble3D val="0"/>
            <c:extLst>
              <c:ext xmlns:c16="http://schemas.microsoft.com/office/drawing/2014/chart" uri="{C3380CC4-5D6E-409C-BE32-E72D297353CC}">
                <c16:uniqueId val="{00000043-323E-44A8-9236-60890F36A08D}"/>
              </c:ext>
            </c:extLst>
          </c:dPt>
          <c:dPt>
            <c:idx val="16"/>
            <c:bubble3D val="0"/>
            <c:extLst>
              <c:ext xmlns:c16="http://schemas.microsoft.com/office/drawing/2014/chart" uri="{C3380CC4-5D6E-409C-BE32-E72D297353CC}">
                <c16:uniqueId val="{00000044-323E-44A8-9236-60890F36A08D}"/>
              </c:ext>
            </c:extLst>
          </c:dPt>
          <c:dPt>
            <c:idx val="17"/>
            <c:bubble3D val="0"/>
            <c:extLst>
              <c:ext xmlns:c16="http://schemas.microsoft.com/office/drawing/2014/chart" uri="{C3380CC4-5D6E-409C-BE32-E72D297353CC}">
                <c16:uniqueId val="{00000045-323E-44A8-9236-60890F36A08D}"/>
              </c:ext>
            </c:extLst>
          </c:dPt>
          <c:dPt>
            <c:idx val="18"/>
            <c:bubble3D val="0"/>
            <c:extLst>
              <c:ext xmlns:c16="http://schemas.microsoft.com/office/drawing/2014/chart" uri="{C3380CC4-5D6E-409C-BE32-E72D297353CC}">
                <c16:uniqueId val="{00000046-323E-44A8-9236-60890F36A08D}"/>
              </c:ext>
            </c:extLst>
          </c:dPt>
          <c:dPt>
            <c:idx val="19"/>
            <c:bubble3D val="0"/>
            <c:extLst>
              <c:ext xmlns:c16="http://schemas.microsoft.com/office/drawing/2014/chart" uri="{C3380CC4-5D6E-409C-BE32-E72D297353CC}">
                <c16:uniqueId val="{00000047-323E-44A8-9236-60890F36A08D}"/>
              </c:ext>
            </c:extLst>
          </c:dPt>
          <c:dPt>
            <c:idx val="20"/>
            <c:bubble3D val="0"/>
            <c:extLst>
              <c:ext xmlns:c16="http://schemas.microsoft.com/office/drawing/2014/chart" uri="{C3380CC4-5D6E-409C-BE32-E72D297353CC}">
                <c16:uniqueId val="{00000048-323E-44A8-9236-60890F36A08D}"/>
              </c:ext>
            </c:extLst>
          </c:dPt>
          <c:dPt>
            <c:idx val="21"/>
            <c:bubble3D val="0"/>
            <c:extLst>
              <c:ext xmlns:c16="http://schemas.microsoft.com/office/drawing/2014/chart" uri="{C3380CC4-5D6E-409C-BE32-E72D297353CC}">
                <c16:uniqueId val="{00000049-323E-44A8-9236-60890F36A08D}"/>
              </c:ext>
            </c:extLst>
          </c:dPt>
          <c:dPt>
            <c:idx val="22"/>
            <c:bubble3D val="0"/>
            <c:extLst>
              <c:ext xmlns:c16="http://schemas.microsoft.com/office/drawing/2014/chart" uri="{C3380CC4-5D6E-409C-BE32-E72D297353CC}">
                <c16:uniqueId val="{0000004A-323E-44A8-9236-60890F36A08D}"/>
              </c:ext>
            </c:extLst>
          </c:dPt>
          <c:dPt>
            <c:idx val="23"/>
            <c:bubble3D val="0"/>
            <c:extLst>
              <c:ext xmlns:c16="http://schemas.microsoft.com/office/drawing/2014/chart" uri="{C3380CC4-5D6E-409C-BE32-E72D297353CC}">
                <c16:uniqueId val="{0000004B-323E-44A8-9236-60890F36A08D}"/>
              </c:ext>
            </c:extLst>
          </c:dPt>
          <c:dPt>
            <c:idx val="24"/>
            <c:bubble3D val="0"/>
            <c:extLst>
              <c:ext xmlns:c16="http://schemas.microsoft.com/office/drawing/2014/chart" uri="{C3380CC4-5D6E-409C-BE32-E72D297353CC}">
                <c16:uniqueId val="{0000004C-323E-44A8-9236-60890F36A08D}"/>
              </c:ext>
            </c:extLst>
          </c:dPt>
          <c:dPt>
            <c:idx val="25"/>
            <c:bubble3D val="0"/>
            <c:extLst>
              <c:ext xmlns:c16="http://schemas.microsoft.com/office/drawing/2014/chart" uri="{C3380CC4-5D6E-409C-BE32-E72D297353CC}">
                <c16:uniqueId val="{0000004D-323E-44A8-9236-60890F36A08D}"/>
              </c:ext>
            </c:extLst>
          </c:dPt>
          <c:dPt>
            <c:idx val="26"/>
            <c:bubble3D val="0"/>
            <c:extLst>
              <c:ext xmlns:c16="http://schemas.microsoft.com/office/drawing/2014/chart" uri="{C3380CC4-5D6E-409C-BE32-E72D297353CC}">
                <c16:uniqueId val="{0000004E-323E-44A8-9236-60890F36A08D}"/>
              </c:ext>
            </c:extLst>
          </c:dPt>
          <c:dPt>
            <c:idx val="27"/>
            <c:bubble3D val="0"/>
            <c:extLst>
              <c:ext xmlns:c16="http://schemas.microsoft.com/office/drawing/2014/chart" uri="{C3380CC4-5D6E-409C-BE32-E72D297353CC}">
                <c16:uniqueId val="{0000004F-323E-44A8-9236-60890F36A08D}"/>
              </c:ext>
            </c:extLst>
          </c:dPt>
          <c:dPt>
            <c:idx val="28"/>
            <c:bubble3D val="0"/>
            <c:extLst>
              <c:ext xmlns:c16="http://schemas.microsoft.com/office/drawing/2014/chart" uri="{C3380CC4-5D6E-409C-BE32-E72D297353CC}">
                <c16:uniqueId val="{00000050-323E-44A8-9236-60890F36A08D}"/>
              </c:ext>
            </c:extLst>
          </c:dPt>
          <c:dPt>
            <c:idx val="29"/>
            <c:bubble3D val="0"/>
            <c:extLst>
              <c:ext xmlns:c16="http://schemas.microsoft.com/office/drawing/2014/chart" uri="{C3380CC4-5D6E-409C-BE32-E72D297353CC}">
                <c16:uniqueId val="{00000051-323E-44A8-9236-60890F36A08D}"/>
              </c:ext>
            </c:extLst>
          </c:dPt>
          <c:dPt>
            <c:idx val="30"/>
            <c:bubble3D val="0"/>
            <c:extLst>
              <c:ext xmlns:c16="http://schemas.microsoft.com/office/drawing/2014/chart" uri="{C3380CC4-5D6E-409C-BE32-E72D297353CC}">
                <c16:uniqueId val="{00000052-323E-44A8-9236-60890F36A08D}"/>
              </c:ext>
            </c:extLst>
          </c:dPt>
          <c:dPt>
            <c:idx val="31"/>
            <c:bubble3D val="0"/>
            <c:extLst>
              <c:ext xmlns:c16="http://schemas.microsoft.com/office/drawing/2014/chart" uri="{C3380CC4-5D6E-409C-BE32-E72D297353CC}">
                <c16:uniqueId val="{00000053-323E-44A8-9236-60890F36A08D}"/>
              </c:ext>
            </c:extLst>
          </c:dPt>
          <c:dPt>
            <c:idx val="32"/>
            <c:bubble3D val="0"/>
            <c:extLst>
              <c:ext xmlns:c16="http://schemas.microsoft.com/office/drawing/2014/chart" uri="{C3380CC4-5D6E-409C-BE32-E72D297353CC}">
                <c16:uniqueId val="{00000054-323E-44A8-9236-60890F36A08D}"/>
              </c:ext>
            </c:extLst>
          </c:dPt>
          <c:dPt>
            <c:idx val="33"/>
            <c:bubble3D val="0"/>
            <c:extLst>
              <c:ext xmlns:c16="http://schemas.microsoft.com/office/drawing/2014/chart" uri="{C3380CC4-5D6E-409C-BE32-E72D297353CC}">
                <c16:uniqueId val="{00000055-323E-44A8-9236-60890F36A08D}"/>
              </c:ext>
            </c:extLst>
          </c:dPt>
          <c:dPt>
            <c:idx val="34"/>
            <c:bubble3D val="0"/>
            <c:extLst>
              <c:ext xmlns:c16="http://schemas.microsoft.com/office/drawing/2014/chart" uri="{C3380CC4-5D6E-409C-BE32-E72D297353CC}">
                <c16:uniqueId val="{00000056-323E-44A8-9236-60890F36A08D}"/>
              </c:ext>
            </c:extLst>
          </c:dPt>
          <c:dPt>
            <c:idx val="35"/>
            <c:bubble3D val="0"/>
            <c:extLst>
              <c:ext xmlns:c16="http://schemas.microsoft.com/office/drawing/2014/chart" uri="{C3380CC4-5D6E-409C-BE32-E72D297353CC}">
                <c16:uniqueId val="{00000057-323E-44A8-9236-60890F36A08D}"/>
              </c:ext>
            </c:extLst>
          </c:dPt>
          <c:dPt>
            <c:idx val="36"/>
            <c:bubble3D val="0"/>
            <c:extLst>
              <c:ext xmlns:c16="http://schemas.microsoft.com/office/drawing/2014/chart" uri="{C3380CC4-5D6E-409C-BE32-E72D297353CC}">
                <c16:uniqueId val="{00000058-323E-44A8-9236-60890F36A08D}"/>
              </c:ext>
            </c:extLst>
          </c:dPt>
          <c:dPt>
            <c:idx val="37"/>
            <c:bubble3D val="0"/>
            <c:extLst>
              <c:ext xmlns:c16="http://schemas.microsoft.com/office/drawing/2014/chart" uri="{C3380CC4-5D6E-409C-BE32-E72D297353CC}">
                <c16:uniqueId val="{00000059-323E-44A8-9236-60890F36A08D}"/>
              </c:ext>
            </c:extLst>
          </c:dPt>
          <c:dPt>
            <c:idx val="38"/>
            <c:bubble3D val="0"/>
            <c:extLst>
              <c:ext xmlns:c16="http://schemas.microsoft.com/office/drawing/2014/chart" uri="{C3380CC4-5D6E-409C-BE32-E72D297353CC}">
                <c16:uniqueId val="{0000005A-323E-44A8-9236-60890F36A08D}"/>
              </c:ext>
            </c:extLst>
          </c:dPt>
          <c:dPt>
            <c:idx val="39"/>
            <c:bubble3D val="0"/>
            <c:extLst>
              <c:ext xmlns:c16="http://schemas.microsoft.com/office/drawing/2014/chart" uri="{C3380CC4-5D6E-409C-BE32-E72D297353CC}">
                <c16:uniqueId val="{0000005B-323E-44A8-9236-60890F36A08D}"/>
              </c:ext>
            </c:extLst>
          </c:dPt>
          <c:dPt>
            <c:idx val="40"/>
            <c:bubble3D val="0"/>
            <c:extLst>
              <c:ext xmlns:c16="http://schemas.microsoft.com/office/drawing/2014/chart" uri="{C3380CC4-5D6E-409C-BE32-E72D297353CC}">
                <c16:uniqueId val="{0000005C-323E-44A8-9236-60890F36A08D}"/>
              </c:ext>
            </c:extLst>
          </c:dPt>
          <c:dPt>
            <c:idx val="41"/>
            <c:bubble3D val="0"/>
            <c:extLst>
              <c:ext xmlns:c16="http://schemas.microsoft.com/office/drawing/2014/chart" uri="{C3380CC4-5D6E-409C-BE32-E72D297353CC}">
                <c16:uniqueId val="{0000005D-323E-44A8-9236-60890F36A08D}"/>
              </c:ext>
            </c:extLst>
          </c:dPt>
          <c:dPt>
            <c:idx val="42"/>
            <c:bubble3D val="0"/>
            <c:extLst>
              <c:ext xmlns:c16="http://schemas.microsoft.com/office/drawing/2014/chart" uri="{C3380CC4-5D6E-409C-BE32-E72D297353CC}">
                <c16:uniqueId val="{0000005E-323E-44A8-9236-60890F36A08D}"/>
              </c:ext>
            </c:extLst>
          </c:dPt>
          <c:dPt>
            <c:idx val="43"/>
            <c:bubble3D val="0"/>
            <c:extLst>
              <c:ext xmlns:c16="http://schemas.microsoft.com/office/drawing/2014/chart" uri="{C3380CC4-5D6E-409C-BE32-E72D297353CC}">
                <c16:uniqueId val="{0000005F-323E-44A8-9236-60890F36A08D}"/>
              </c:ext>
            </c:extLst>
          </c:dPt>
          <c:dPt>
            <c:idx val="44"/>
            <c:bubble3D val="0"/>
            <c:extLst>
              <c:ext xmlns:c16="http://schemas.microsoft.com/office/drawing/2014/chart" uri="{C3380CC4-5D6E-409C-BE32-E72D297353CC}">
                <c16:uniqueId val="{00000060-323E-44A8-9236-60890F36A08D}"/>
              </c:ext>
            </c:extLst>
          </c:dPt>
          <c:dPt>
            <c:idx val="45"/>
            <c:bubble3D val="0"/>
            <c:extLst>
              <c:ext xmlns:c16="http://schemas.microsoft.com/office/drawing/2014/chart" uri="{C3380CC4-5D6E-409C-BE32-E72D297353CC}">
                <c16:uniqueId val="{00000061-323E-44A8-9236-60890F36A08D}"/>
              </c:ext>
            </c:extLst>
          </c:dPt>
          <c:dPt>
            <c:idx val="46"/>
            <c:bubble3D val="0"/>
            <c:extLst>
              <c:ext xmlns:c16="http://schemas.microsoft.com/office/drawing/2014/chart" uri="{C3380CC4-5D6E-409C-BE32-E72D297353CC}">
                <c16:uniqueId val="{00000062-323E-44A8-9236-60890F36A08D}"/>
              </c:ext>
            </c:extLst>
          </c:dPt>
          <c:dPt>
            <c:idx val="47"/>
            <c:bubble3D val="0"/>
            <c:extLst>
              <c:ext xmlns:c16="http://schemas.microsoft.com/office/drawing/2014/chart" uri="{C3380CC4-5D6E-409C-BE32-E72D297353CC}">
                <c16:uniqueId val="{00000063-323E-44A8-9236-60890F36A08D}"/>
              </c:ext>
            </c:extLst>
          </c:dPt>
          <c:dPt>
            <c:idx val="48"/>
            <c:bubble3D val="0"/>
            <c:extLst>
              <c:ext xmlns:c16="http://schemas.microsoft.com/office/drawing/2014/chart" uri="{C3380CC4-5D6E-409C-BE32-E72D297353CC}">
                <c16:uniqueId val="{00000064-323E-44A8-9236-60890F36A08D}"/>
              </c:ext>
            </c:extLst>
          </c:dPt>
          <c:dPt>
            <c:idx val="49"/>
            <c:bubble3D val="0"/>
            <c:extLst>
              <c:ext xmlns:c16="http://schemas.microsoft.com/office/drawing/2014/chart" uri="{C3380CC4-5D6E-409C-BE32-E72D297353CC}">
                <c16:uniqueId val="{00000065-323E-44A8-9236-60890F36A08D}"/>
              </c:ext>
            </c:extLst>
          </c:dPt>
          <c:dPt>
            <c:idx val="50"/>
            <c:bubble3D val="0"/>
            <c:extLst>
              <c:ext xmlns:c16="http://schemas.microsoft.com/office/drawing/2014/chart" uri="{C3380CC4-5D6E-409C-BE32-E72D297353CC}">
                <c16:uniqueId val="{00000066-323E-44A8-9236-60890F36A08D}"/>
              </c:ext>
            </c:extLst>
          </c:dPt>
          <c:cat>
            <c:numRef>
              <c:f>bilan_gestion!$BD$2:$BE$2</c:f>
              <c:numCache>
                <c:formatCode>General</c:formatCode>
                <c:ptCount val="2"/>
              </c:numCache>
            </c:numRef>
          </c:cat>
          <c:val>
            <c:numRef>
              <c:f>bilan_gestion!$B$6:$BD$6</c:f>
              <c:numCache>
                <c:formatCode>General</c:formatCode>
                <c:ptCount val="55"/>
                <c:pt idx="0">
                  <c:v>22962</c:v>
                </c:pt>
                <c:pt idx="1">
                  <c:v>17923</c:v>
                </c:pt>
                <c:pt idx="2" formatCode="0.0">
                  <c:v>702.4</c:v>
                </c:pt>
                <c:pt idx="3" formatCode="0.0">
                  <c:v>2.375499</c:v>
                </c:pt>
                <c:pt idx="4" formatCode="0.0">
                  <c:v>682.28199999999993</c:v>
                </c:pt>
                <c:pt idx="5" formatCode="0.000000">
                  <c:v>2.3080630000000002</c:v>
                </c:pt>
                <c:pt idx="6" formatCode="0">
                  <c:v>0</c:v>
                </c:pt>
                <c:pt idx="7" formatCode="0">
                  <c:v>0</c:v>
                </c:pt>
                <c:pt idx="8" formatCode="0.0">
                  <c:v>20.117999999999999</c:v>
                </c:pt>
                <c:pt idx="9">
                  <c:v>6.7435999999999996E-2</c:v>
                </c:pt>
                <c:pt idx="30">
                  <c:v>3007</c:v>
                </c:pt>
                <c:pt idx="31">
                  <c:v>5039</c:v>
                </c:pt>
                <c:pt idx="32">
                  <c:v>4156</c:v>
                </c:pt>
                <c:pt idx="33">
                  <c:v>4720</c:v>
                </c:pt>
                <c:pt idx="35">
                  <c:v>25</c:v>
                </c:pt>
                <c:pt idx="36">
                  <c:v>14.6</c:v>
                </c:pt>
                <c:pt idx="38">
                  <c:v>78.099999999999994</c:v>
                </c:pt>
                <c:pt idx="45">
                  <c:v>3.8067399430898839E-2</c:v>
                </c:pt>
                <c:pt idx="46">
                  <c:v>0.20555700722933543</c:v>
                </c:pt>
                <c:pt idx="47">
                  <c:v>0</c:v>
                </c:pt>
                <c:pt idx="48">
                  <c:v>1998</c:v>
                </c:pt>
                <c:pt idx="49" formatCode="d\-mmm">
                  <c:v>40497</c:v>
                </c:pt>
                <c:pt idx="50" formatCode="d\-mmm">
                  <c:v>40274</c:v>
                </c:pt>
                <c:pt idx="51">
                  <c:v>0</c:v>
                </c:pt>
              </c:numCache>
            </c:numRef>
          </c:val>
          <c:extLst>
            <c:ext xmlns:c16="http://schemas.microsoft.com/office/drawing/2014/chart" uri="{C3380CC4-5D6E-409C-BE32-E72D297353CC}">
              <c16:uniqueId val="{00000067-323E-44A8-9236-60890F36A08D}"/>
            </c:ext>
          </c:extLst>
        </c:ser>
        <c:ser>
          <c:idx val="3"/>
          <c:order val="2"/>
          <c:tx>
            <c:strRef>
              <c:f>bilan_gestion!$A$7</c:f>
              <c:strCache>
                <c:ptCount val="1"/>
                <c:pt idx="0">
                  <c:v>1998_1999</c:v>
                </c:pt>
              </c:strCache>
            </c:strRef>
          </c:tx>
          <c:dPt>
            <c:idx val="0"/>
            <c:bubble3D val="0"/>
            <c:extLst>
              <c:ext xmlns:c16="http://schemas.microsoft.com/office/drawing/2014/chart" uri="{C3380CC4-5D6E-409C-BE32-E72D297353CC}">
                <c16:uniqueId val="{00000068-323E-44A8-9236-60890F36A08D}"/>
              </c:ext>
            </c:extLst>
          </c:dPt>
          <c:dPt>
            <c:idx val="1"/>
            <c:bubble3D val="0"/>
            <c:extLst>
              <c:ext xmlns:c16="http://schemas.microsoft.com/office/drawing/2014/chart" uri="{C3380CC4-5D6E-409C-BE32-E72D297353CC}">
                <c16:uniqueId val="{00000069-323E-44A8-9236-60890F36A08D}"/>
              </c:ext>
            </c:extLst>
          </c:dPt>
          <c:dPt>
            <c:idx val="2"/>
            <c:bubble3D val="0"/>
            <c:extLst>
              <c:ext xmlns:c16="http://schemas.microsoft.com/office/drawing/2014/chart" uri="{C3380CC4-5D6E-409C-BE32-E72D297353CC}">
                <c16:uniqueId val="{0000006A-323E-44A8-9236-60890F36A08D}"/>
              </c:ext>
            </c:extLst>
          </c:dPt>
          <c:dPt>
            <c:idx val="3"/>
            <c:bubble3D val="0"/>
            <c:extLst>
              <c:ext xmlns:c16="http://schemas.microsoft.com/office/drawing/2014/chart" uri="{C3380CC4-5D6E-409C-BE32-E72D297353CC}">
                <c16:uniqueId val="{0000006B-323E-44A8-9236-60890F36A08D}"/>
              </c:ext>
            </c:extLst>
          </c:dPt>
          <c:dPt>
            <c:idx val="4"/>
            <c:bubble3D val="0"/>
            <c:extLst>
              <c:ext xmlns:c16="http://schemas.microsoft.com/office/drawing/2014/chart" uri="{C3380CC4-5D6E-409C-BE32-E72D297353CC}">
                <c16:uniqueId val="{0000006C-323E-44A8-9236-60890F36A08D}"/>
              </c:ext>
            </c:extLst>
          </c:dPt>
          <c:dPt>
            <c:idx val="5"/>
            <c:bubble3D val="0"/>
            <c:extLst>
              <c:ext xmlns:c16="http://schemas.microsoft.com/office/drawing/2014/chart" uri="{C3380CC4-5D6E-409C-BE32-E72D297353CC}">
                <c16:uniqueId val="{0000006D-323E-44A8-9236-60890F36A08D}"/>
              </c:ext>
            </c:extLst>
          </c:dPt>
          <c:dPt>
            <c:idx val="6"/>
            <c:bubble3D val="0"/>
            <c:extLst>
              <c:ext xmlns:c16="http://schemas.microsoft.com/office/drawing/2014/chart" uri="{C3380CC4-5D6E-409C-BE32-E72D297353CC}">
                <c16:uniqueId val="{0000006E-323E-44A8-9236-60890F36A08D}"/>
              </c:ext>
            </c:extLst>
          </c:dPt>
          <c:dPt>
            <c:idx val="7"/>
            <c:bubble3D val="0"/>
            <c:extLst>
              <c:ext xmlns:c16="http://schemas.microsoft.com/office/drawing/2014/chart" uri="{C3380CC4-5D6E-409C-BE32-E72D297353CC}">
                <c16:uniqueId val="{0000006F-323E-44A8-9236-60890F36A08D}"/>
              </c:ext>
            </c:extLst>
          </c:dPt>
          <c:dPt>
            <c:idx val="8"/>
            <c:bubble3D val="0"/>
            <c:extLst>
              <c:ext xmlns:c16="http://schemas.microsoft.com/office/drawing/2014/chart" uri="{C3380CC4-5D6E-409C-BE32-E72D297353CC}">
                <c16:uniqueId val="{00000070-323E-44A8-9236-60890F36A08D}"/>
              </c:ext>
            </c:extLst>
          </c:dPt>
          <c:dPt>
            <c:idx val="9"/>
            <c:bubble3D val="0"/>
            <c:extLst>
              <c:ext xmlns:c16="http://schemas.microsoft.com/office/drawing/2014/chart" uri="{C3380CC4-5D6E-409C-BE32-E72D297353CC}">
                <c16:uniqueId val="{00000071-323E-44A8-9236-60890F36A08D}"/>
              </c:ext>
            </c:extLst>
          </c:dPt>
          <c:dPt>
            <c:idx val="10"/>
            <c:bubble3D val="0"/>
            <c:extLst>
              <c:ext xmlns:c16="http://schemas.microsoft.com/office/drawing/2014/chart" uri="{C3380CC4-5D6E-409C-BE32-E72D297353CC}">
                <c16:uniqueId val="{00000072-323E-44A8-9236-60890F36A08D}"/>
              </c:ext>
            </c:extLst>
          </c:dPt>
          <c:dPt>
            <c:idx val="11"/>
            <c:bubble3D val="0"/>
            <c:extLst>
              <c:ext xmlns:c16="http://schemas.microsoft.com/office/drawing/2014/chart" uri="{C3380CC4-5D6E-409C-BE32-E72D297353CC}">
                <c16:uniqueId val="{00000073-323E-44A8-9236-60890F36A08D}"/>
              </c:ext>
            </c:extLst>
          </c:dPt>
          <c:dPt>
            <c:idx val="12"/>
            <c:bubble3D val="0"/>
            <c:extLst>
              <c:ext xmlns:c16="http://schemas.microsoft.com/office/drawing/2014/chart" uri="{C3380CC4-5D6E-409C-BE32-E72D297353CC}">
                <c16:uniqueId val="{00000074-323E-44A8-9236-60890F36A08D}"/>
              </c:ext>
            </c:extLst>
          </c:dPt>
          <c:dPt>
            <c:idx val="13"/>
            <c:bubble3D val="0"/>
            <c:extLst>
              <c:ext xmlns:c16="http://schemas.microsoft.com/office/drawing/2014/chart" uri="{C3380CC4-5D6E-409C-BE32-E72D297353CC}">
                <c16:uniqueId val="{00000075-323E-44A8-9236-60890F36A08D}"/>
              </c:ext>
            </c:extLst>
          </c:dPt>
          <c:dPt>
            <c:idx val="14"/>
            <c:bubble3D val="0"/>
            <c:extLst>
              <c:ext xmlns:c16="http://schemas.microsoft.com/office/drawing/2014/chart" uri="{C3380CC4-5D6E-409C-BE32-E72D297353CC}">
                <c16:uniqueId val="{00000076-323E-44A8-9236-60890F36A08D}"/>
              </c:ext>
            </c:extLst>
          </c:dPt>
          <c:dPt>
            <c:idx val="15"/>
            <c:bubble3D val="0"/>
            <c:extLst>
              <c:ext xmlns:c16="http://schemas.microsoft.com/office/drawing/2014/chart" uri="{C3380CC4-5D6E-409C-BE32-E72D297353CC}">
                <c16:uniqueId val="{00000077-323E-44A8-9236-60890F36A08D}"/>
              </c:ext>
            </c:extLst>
          </c:dPt>
          <c:dPt>
            <c:idx val="16"/>
            <c:bubble3D val="0"/>
            <c:extLst>
              <c:ext xmlns:c16="http://schemas.microsoft.com/office/drawing/2014/chart" uri="{C3380CC4-5D6E-409C-BE32-E72D297353CC}">
                <c16:uniqueId val="{00000078-323E-44A8-9236-60890F36A08D}"/>
              </c:ext>
            </c:extLst>
          </c:dPt>
          <c:dPt>
            <c:idx val="17"/>
            <c:bubble3D val="0"/>
            <c:extLst>
              <c:ext xmlns:c16="http://schemas.microsoft.com/office/drawing/2014/chart" uri="{C3380CC4-5D6E-409C-BE32-E72D297353CC}">
                <c16:uniqueId val="{00000079-323E-44A8-9236-60890F36A08D}"/>
              </c:ext>
            </c:extLst>
          </c:dPt>
          <c:dPt>
            <c:idx val="18"/>
            <c:bubble3D val="0"/>
            <c:extLst>
              <c:ext xmlns:c16="http://schemas.microsoft.com/office/drawing/2014/chart" uri="{C3380CC4-5D6E-409C-BE32-E72D297353CC}">
                <c16:uniqueId val="{0000007A-323E-44A8-9236-60890F36A08D}"/>
              </c:ext>
            </c:extLst>
          </c:dPt>
          <c:dPt>
            <c:idx val="19"/>
            <c:bubble3D val="0"/>
            <c:extLst>
              <c:ext xmlns:c16="http://schemas.microsoft.com/office/drawing/2014/chart" uri="{C3380CC4-5D6E-409C-BE32-E72D297353CC}">
                <c16:uniqueId val="{0000007B-323E-44A8-9236-60890F36A08D}"/>
              </c:ext>
            </c:extLst>
          </c:dPt>
          <c:dPt>
            <c:idx val="20"/>
            <c:bubble3D val="0"/>
            <c:extLst>
              <c:ext xmlns:c16="http://schemas.microsoft.com/office/drawing/2014/chart" uri="{C3380CC4-5D6E-409C-BE32-E72D297353CC}">
                <c16:uniqueId val="{0000007C-323E-44A8-9236-60890F36A08D}"/>
              </c:ext>
            </c:extLst>
          </c:dPt>
          <c:dPt>
            <c:idx val="21"/>
            <c:bubble3D val="0"/>
            <c:extLst>
              <c:ext xmlns:c16="http://schemas.microsoft.com/office/drawing/2014/chart" uri="{C3380CC4-5D6E-409C-BE32-E72D297353CC}">
                <c16:uniqueId val="{0000007D-323E-44A8-9236-60890F36A08D}"/>
              </c:ext>
            </c:extLst>
          </c:dPt>
          <c:dPt>
            <c:idx val="22"/>
            <c:bubble3D val="0"/>
            <c:extLst>
              <c:ext xmlns:c16="http://schemas.microsoft.com/office/drawing/2014/chart" uri="{C3380CC4-5D6E-409C-BE32-E72D297353CC}">
                <c16:uniqueId val="{0000007E-323E-44A8-9236-60890F36A08D}"/>
              </c:ext>
            </c:extLst>
          </c:dPt>
          <c:dPt>
            <c:idx val="23"/>
            <c:bubble3D val="0"/>
            <c:extLst>
              <c:ext xmlns:c16="http://schemas.microsoft.com/office/drawing/2014/chart" uri="{C3380CC4-5D6E-409C-BE32-E72D297353CC}">
                <c16:uniqueId val="{0000007F-323E-44A8-9236-60890F36A08D}"/>
              </c:ext>
            </c:extLst>
          </c:dPt>
          <c:dPt>
            <c:idx val="24"/>
            <c:bubble3D val="0"/>
            <c:extLst>
              <c:ext xmlns:c16="http://schemas.microsoft.com/office/drawing/2014/chart" uri="{C3380CC4-5D6E-409C-BE32-E72D297353CC}">
                <c16:uniqueId val="{00000080-323E-44A8-9236-60890F36A08D}"/>
              </c:ext>
            </c:extLst>
          </c:dPt>
          <c:dPt>
            <c:idx val="25"/>
            <c:bubble3D val="0"/>
            <c:extLst>
              <c:ext xmlns:c16="http://schemas.microsoft.com/office/drawing/2014/chart" uri="{C3380CC4-5D6E-409C-BE32-E72D297353CC}">
                <c16:uniqueId val="{00000081-323E-44A8-9236-60890F36A08D}"/>
              </c:ext>
            </c:extLst>
          </c:dPt>
          <c:dPt>
            <c:idx val="26"/>
            <c:bubble3D val="0"/>
            <c:extLst>
              <c:ext xmlns:c16="http://schemas.microsoft.com/office/drawing/2014/chart" uri="{C3380CC4-5D6E-409C-BE32-E72D297353CC}">
                <c16:uniqueId val="{00000082-323E-44A8-9236-60890F36A08D}"/>
              </c:ext>
            </c:extLst>
          </c:dPt>
          <c:dPt>
            <c:idx val="27"/>
            <c:bubble3D val="0"/>
            <c:extLst>
              <c:ext xmlns:c16="http://schemas.microsoft.com/office/drawing/2014/chart" uri="{C3380CC4-5D6E-409C-BE32-E72D297353CC}">
                <c16:uniqueId val="{00000083-323E-44A8-9236-60890F36A08D}"/>
              </c:ext>
            </c:extLst>
          </c:dPt>
          <c:dPt>
            <c:idx val="28"/>
            <c:bubble3D val="0"/>
            <c:extLst>
              <c:ext xmlns:c16="http://schemas.microsoft.com/office/drawing/2014/chart" uri="{C3380CC4-5D6E-409C-BE32-E72D297353CC}">
                <c16:uniqueId val="{00000084-323E-44A8-9236-60890F36A08D}"/>
              </c:ext>
            </c:extLst>
          </c:dPt>
          <c:dPt>
            <c:idx val="29"/>
            <c:bubble3D val="0"/>
            <c:extLst>
              <c:ext xmlns:c16="http://schemas.microsoft.com/office/drawing/2014/chart" uri="{C3380CC4-5D6E-409C-BE32-E72D297353CC}">
                <c16:uniqueId val="{00000085-323E-44A8-9236-60890F36A08D}"/>
              </c:ext>
            </c:extLst>
          </c:dPt>
          <c:dPt>
            <c:idx val="30"/>
            <c:bubble3D val="0"/>
            <c:extLst>
              <c:ext xmlns:c16="http://schemas.microsoft.com/office/drawing/2014/chart" uri="{C3380CC4-5D6E-409C-BE32-E72D297353CC}">
                <c16:uniqueId val="{00000086-323E-44A8-9236-60890F36A08D}"/>
              </c:ext>
            </c:extLst>
          </c:dPt>
          <c:dPt>
            <c:idx val="31"/>
            <c:bubble3D val="0"/>
            <c:extLst>
              <c:ext xmlns:c16="http://schemas.microsoft.com/office/drawing/2014/chart" uri="{C3380CC4-5D6E-409C-BE32-E72D297353CC}">
                <c16:uniqueId val="{00000087-323E-44A8-9236-60890F36A08D}"/>
              </c:ext>
            </c:extLst>
          </c:dPt>
          <c:dPt>
            <c:idx val="32"/>
            <c:bubble3D val="0"/>
            <c:extLst>
              <c:ext xmlns:c16="http://schemas.microsoft.com/office/drawing/2014/chart" uri="{C3380CC4-5D6E-409C-BE32-E72D297353CC}">
                <c16:uniqueId val="{00000088-323E-44A8-9236-60890F36A08D}"/>
              </c:ext>
            </c:extLst>
          </c:dPt>
          <c:dPt>
            <c:idx val="33"/>
            <c:bubble3D val="0"/>
            <c:extLst>
              <c:ext xmlns:c16="http://schemas.microsoft.com/office/drawing/2014/chart" uri="{C3380CC4-5D6E-409C-BE32-E72D297353CC}">
                <c16:uniqueId val="{00000089-323E-44A8-9236-60890F36A08D}"/>
              </c:ext>
            </c:extLst>
          </c:dPt>
          <c:dPt>
            <c:idx val="34"/>
            <c:bubble3D val="0"/>
            <c:extLst>
              <c:ext xmlns:c16="http://schemas.microsoft.com/office/drawing/2014/chart" uri="{C3380CC4-5D6E-409C-BE32-E72D297353CC}">
                <c16:uniqueId val="{0000008A-323E-44A8-9236-60890F36A08D}"/>
              </c:ext>
            </c:extLst>
          </c:dPt>
          <c:dPt>
            <c:idx val="35"/>
            <c:bubble3D val="0"/>
            <c:extLst>
              <c:ext xmlns:c16="http://schemas.microsoft.com/office/drawing/2014/chart" uri="{C3380CC4-5D6E-409C-BE32-E72D297353CC}">
                <c16:uniqueId val="{0000008B-323E-44A8-9236-60890F36A08D}"/>
              </c:ext>
            </c:extLst>
          </c:dPt>
          <c:dPt>
            <c:idx val="36"/>
            <c:bubble3D val="0"/>
            <c:extLst>
              <c:ext xmlns:c16="http://schemas.microsoft.com/office/drawing/2014/chart" uri="{C3380CC4-5D6E-409C-BE32-E72D297353CC}">
                <c16:uniqueId val="{0000008C-323E-44A8-9236-60890F36A08D}"/>
              </c:ext>
            </c:extLst>
          </c:dPt>
          <c:dPt>
            <c:idx val="37"/>
            <c:bubble3D val="0"/>
            <c:extLst>
              <c:ext xmlns:c16="http://schemas.microsoft.com/office/drawing/2014/chart" uri="{C3380CC4-5D6E-409C-BE32-E72D297353CC}">
                <c16:uniqueId val="{0000008D-323E-44A8-9236-60890F36A08D}"/>
              </c:ext>
            </c:extLst>
          </c:dPt>
          <c:dPt>
            <c:idx val="38"/>
            <c:bubble3D val="0"/>
            <c:extLst>
              <c:ext xmlns:c16="http://schemas.microsoft.com/office/drawing/2014/chart" uri="{C3380CC4-5D6E-409C-BE32-E72D297353CC}">
                <c16:uniqueId val="{0000008E-323E-44A8-9236-60890F36A08D}"/>
              </c:ext>
            </c:extLst>
          </c:dPt>
          <c:dPt>
            <c:idx val="39"/>
            <c:bubble3D val="0"/>
            <c:extLst>
              <c:ext xmlns:c16="http://schemas.microsoft.com/office/drawing/2014/chart" uri="{C3380CC4-5D6E-409C-BE32-E72D297353CC}">
                <c16:uniqueId val="{0000008F-323E-44A8-9236-60890F36A08D}"/>
              </c:ext>
            </c:extLst>
          </c:dPt>
          <c:dPt>
            <c:idx val="40"/>
            <c:bubble3D val="0"/>
            <c:extLst>
              <c:ext xmlns:c16="http://schemas.microsoft.com/office/drawing/2014/chart" uri="{C3380CC4-5D6E-409C-BE32-E72D297353CC}">
                <c16:uniqueId val="{00000090-323E-44A8-9236-60890F36A08D}"/>
              </c:ext>
            </c:extLst>
          </c:dPt>
          <c:dPt>
            <c:idx val="41"/>
            <c:bubble3D val="0"/>
            <c:extLst>
              <c:ext xmlns:c16="http://schemas.microsoft.com/office/drawing/2014/chart" uri="{C3380CC4-5D6E-409C-BE32-E72D297353CC}">
                <c16:uniqueId val="{00000091-323E-44A8-9236-60890F36A08D}"/>
              </c:ext>
            </c:extLst>
          </c:dPt>
          <c:dPt>
            <c:idx val="42"/>
            <c:bubble3D val="0"/>
            <c:extLst>
              <c:ext xmlns:c16="http://schemas.microsoft.com/office/drawing/2014/chart" uri="{C3380CC4-5D6E-409C-BE32-E72D297353CC}">
                <c16:uniqueId val="{00000092-323E-44A8-9236-60890F36A08D}"/>
              </c:ext>
            </c:extLst>
          </c:dPt>
          <c:dPt>
            <c:idx val="43"/>
            <c:bubble3D val="0"/>
            <c:extLst>
              <c:ext xmlns:c16="http://schemas.microsoft.com/office/drawing/2014/chart" uri="{C3380CC4-5D6E-409C-BE32-E72D297353CC}">
                <c16:uniqueId val="{00000093-323E-44A8-9236-60890F36A08D}"/>
              </c:ext>
            </c:extLst>
          </c:dPt>
          <c:dPt>
            <c:idx val="44"/>
            <c:bubble3D val="0"/>
            <c:extLst>
              <c:ext xmlns:c16="http://schemas.microsoft.com/office/drawing/2014/chart" uri="{C3380CC4-5D6E-409C-BE32-E72D297353CC}">
                <c16:uniqueId val="{00000094-323E-44A8-9236-60890F36A08D}"/>
              </c:ext>
            </c:extLst>
          </c:dPt>
          <c:dPt>
            <c:idx val="45"/>
            <c:bubble3D val="0"/>
            <c:extLst>
              <c:ext xmlns:c16="http://schemas.microsoft.com/office/drawing/2014/chart" uri="{C3380CC4-5D6E-409C-BE32-E72D297353CC}">
                <c16:uniqueId val="{00000095-323E-44A8-9236-60890F36A08D}"/>
              </c:ext>
            </c:extLst>
          </c:dPt>
          <c:dPt>
            <c:idx val="46"/>
            <c:bubble3D val="0"/>
            <c:extLst>
              <c:ext xmlns:c16="http://schemas.microsoft.com/office/drawing/2014/chart" uri="{C3380CC4-5D6E-409C-BE32-E72D297353CC}">
                <c16:uniqueId val="{00000096-323E-44A8-9236-60890F36A08D}"/>
              </c:ext>
            </c:extLst>
          </c:dPt>
          <c:dPt>
            <c:idx val="47"/>
            <c:bubble3D val="0"/>
            <c:extLst>
              <c:ext xmlns:c16="http://schemas.microsoft.com/office/drawing/2014/chart" uri="{C3380CC4-5D6E-409C-BE32-E72D297353CC}">
                <c16:uniqueId val="{00000097-323E-44A8-9236-60890F36A08D}"/>
              </c:ext>
            </c:extLst>
          </c:dPt>
          <c:dPt>
            <c:idx val="48"/>
            <c:bubble3D val="0"/>
            <c:extLst>
              <c:ext xmlns:c16="http://schemas.microsoft.com/office/drawing/2014/chart" uri="{C3380CC4-5D6E-409C-BE32-E72D297353CC}">
                <c16:uniqueId val="{00000098-323E-44A8-9236-60890F36A08D}"/>
              </c:ext>
            </c:extLst>
          </c:dPt>
          <c:dPt>
            <c:idx val="49"/>
            <c:bubble3D val="0"/>
            <c:extLst>
              <c:ext xmlns:c16="http://schemas.microsoft.com/office/drawing/2014/chart" uri="{C3380CC4-5D6E-409C-BE32-E72D297353CC}">
                <c16:uniqueId val="{00000099-323E-44A8-9236-60890F36A08D}"/>
              </c:ext>
            </c:extLst>
          </c:dPt>
          <c:dPt>
            <c:idx val="50"/>
            <c:bubble3D val="0"/>
            <c:extLst>
              <c:ext xmlns:c16="http://schemas.microsoft.com/office/drawing/2014/chart" uri="{C3380CC4-5D6E-409C-BE32-E72D297353CC}">
                <c16:uniqueId val="{0000009A-323E-44A8-9236-60890F36A08D}"/>
              </c:ext>
            </c:extLst>
          </c:dPt>
          <c:cat>
            <c:numRef>
              <c:f>bilan_gestion!$BD$2:$BE$2</c:f>
              <c:numCache>
                <c:formatCode>General</c:formatCode>
                <c:ptCount val="2"/>
              </c:numCache>
            </c:numRef>
          </c:cat>
          <c:val>
            <c:numRef>
              <c:f>bilan_gestion!$B$7:$BD$7</c:f>
              <c:numCache>
                <c:formatCode>General</c:formatCode>
                <c:ptCount val="55"/>
                <c:pt idx="0">
                  <c:v>17022</c:v>
                </c:pt>
                <c:pt idx="1">
                  <c:v>15300</c:v>
                </c:pt>
                <c:pt idx="2" formatCode="0.0">
                  <c:v>301</c:v>
                </c:pt>
                <c:pt idx="3" formatCode="0.0">
                  <c:v>1.0861879999999999</c:v>
                </c:pt>
                <c:pt idx="4" formatCode="0.0">
                  <c:v>284.29200000000003</c:v>
                </c:pt>
                <c:pt idx="5" formatCode="0.000000">
                  <c:v>1.0296699999999999</c:v>
                </c:pt>
                <c:pt idx="6" formatCode="0">
                  <c:v>0</c:v>
                </c:pt>
                <c:pt idx="7" formatCode="0">
                  <c:v>0</c:v>
                </c:pt>
                <c:pt idx="8" formatCode="0.0">
                  <c:v>16.707999999999998</c:v>
                </c:pt>
                <c:pt idx="9">
                  <c:v>5.6517999999999999E-2</c:v>
                </c:pt>
                <c:pt idx="12" formatCode="0.0">
                  <c:v>198.16800000000001</c:v>
                </c:pt>
                <c:pt idx="13" formatCode="0.000000">
                  <c:v>0.679562</c:v>
                </c:pt>
                <c:pt idx="14" formatCode="0.0">
                  <c:v>154.59899999999999</c:v>
                </c:pt>
                <c:pt idx="15" formatCode="0.000000">
                  <c:v>0.52836500000000008</c:v>
                </c:pt>
                <c:pt idx="16" formatCode="0.0">
                  <c:v>35.741</c:v>
                </c:pt>
                <c:pt idx="17" formatCode="0.000000">
                  <c:v>0.12520999999999999</c:v>
                </c:pt>
                <c:pt idx="18" formatCode="0.0">
                  <c:v>7.8280000000000003</c:v>
                </c:pt>
                <c:pt idx="19" formatCode="0.000000">
                  <c:v>2.5987E-2</c:v>
                </c:pt>
                <c:pt idx="20" formatCode="0">
                  <c:v>0</c:v>
                </c:pt>
                <c:pt idx="21" formatCode="0">
                  <c:v>0</c:v>
                </c:pt>
                <c:pt idx="22" formatCode="0">
                  <c:v>0</c:v>
                </c:pt>
                <c:pt idx="23" formatCode="0">
                  <c:v>0</c:v>
                </c:pt>
                <c:pt idx="30">
                  <c:v>1099</c:v>
                </c:pt>
                <c:pt idx="31">
                  <c:v>1722</c:v>
                </c:pt>
                <c:pt idx="32">
                  <c:v>1397</c:v>
                </c:pt>
                <c:pt idx="33">
                  <c:v>1573</c:v>
                </c:pt>
                <c:pt idx="35">
                  <c:v>10.9</c:v>
                </c:pt>
                <c:pt idx="36">
                  <c:v>15.5</c:v>
                </c:pt>
                <c:pt idx="38">
                  <c:v>89.9</c:v>
                </c:pt>
                <c:pt idx="45">
                  <c:v>1.8581176470588236E-2</c:v>
                </c:pt>
                <c:pt idx="46">
                  <c:v>9.2409822582540241E-2</c:v>
                </c:pt>
                <c:pt idx="47">
                  <c:v>0</c:v>
                </c:pt>
                <c:pt idx="48">
                  <c:v>1999</c:v>
                </c:pt>
                <c:pt idx="49" formatCode="d\-mmm">
                  <c:v>40497</c:v>
                </c:pt>
                <c:pt idx="50" formatCode="d\-mmm">
                  <c:v>40270</c:v>
                </c:pt>
                <c:pt idx="51">
                  <c:v>0</c:v>
                </c:pt>
              </c:numCache>
            </c:numRef>
          </c:val>
          <c:extLst>
            <c:ext xmlns:c16="http://schemas.microsoft.com/office/drawing/2014/chart" uri="{C3380CC4-5D6E-409C-BE32-E72D297353CC}">
              <c16:uniqueId val="{0000009B-323E-44A8-9236-60890F36A08D}"/>
            </c:ext>
          </c:extLst>
        </c:ser>
        <c:ser>
          <c:idx val="4"/>
          <c:order val="3"/>
          <c:tx>
            <c:strRef>
              <c:f>bilan_gestion!$A$8</c:f>
              <c:strCache>
                <c:ptCount val="1"/>
                <c:pt idx="0">
                  <c:v>1999_2000</c:v>
                </c:pt>
              </c:strCache>
            </c:strRef>
          </c:tx>
          <c:dPt>
            <c:idx val="0"/>
            <c:bubble3D val="0"/>
            <c:extLst>
              <c:ext xmlns:c16="http://schemas.microsoft.com/office/drawing/2014/chart" uri="{C3380CC4-5D6E-409C-BE32-E72D297353CC}">
                <c16:uniqueId val="{0000009C-323E-44A8-9236-60890F36A08D}"/>
              </c:ext>
            </c:extLst>
          </c:dPt>
          <c:dPt>
            <c:idx val="1"/>
            <c:bubble3D val="0"/>
            <c:extLst>
              <c:ext xmlns:c16="http://schemas.microsoft.com/office/drawing/2014/chart" uri="{C3380CC4-5D6E-409C-BE32-E72D297353CC}">
                <c16:uniqueId val="{0000009D-323E-44A8-9236-60890F36A08D}"/>
              </c:ext>
            </c:extLst>
          </c:dPt>
          <c:dPt>
            <c:idx val="2"/>
            <c:bubble3D val="0"/>
            <c:extLst>
              <c:ext xmlns:c16="http://schemas.microsoft.com/office/drawing/2014/chart" uri="{C3380CC4-5D6E-409C-BE32-E72D297353CC}">
                <c16:uniqueId val="{0000009E-323E-44A8-9236-60890F36A08D}"/>
              </c:ext>
            </c:extLst>
          </c:dPt>
          <c:dPt>
            <c:idx val="3"/>
            <c:bubble3D val="0"/>
            <c:extLst>
              <c:ext xmlns:c16="http://schemas.microsoft.com/office/drawing/2014/chart" uri="{C3380CC4-5D6E-409C-BE32-E72D297353CC}">
                <c16:uniqueId val="{0000009F-323E-44A8-9236-60890F36A08D}"/>
              </c:ext>
            </c:extLst>
          </c:dPt>
          <c:dPt>
            <c:idx val="4"/>
            <c:bubble3D val="0"/>
            <c:extLst>
              <c:ext xmlns:c16="http://schemas.microsoft.com/office/drawing/2014/chart" uri="{C3380CC4-5D6E-409C-BE32-E72D297353CC}">
                <c16:uniqueId val="{000000A0-323E-44A8-9236-60890F36A08D}"/>
              </c:ext>
            </c:extLst>
          </c:dPt>
          <c:dPt>
            <c:idx val="5"/>
            <c:bubble3D val="0"/>
            <c:extLst>
              <c:ext xmlns:c16="http://schemas.microsoft.com/office/drawing/2014/chart" uri="{C3380CC4-5D6E-409C-BE32-E72D297353CC}">
                <c16:uniqueId val="{000000A1-323E-44A8-9236-60890F36A08D}"/>
              </c:ext>
            </c:extLst>
          </c:dPt>
          <c:dPt>
            <c:idx val="6"/>
            <c:bubble3D val="0"/>
            <c:extLst>
              <c:ext xmlns:c16="http://schemas.microsoft.com/office/drawing/2014/chart" uri="{C3380CC4-5D6E-409C-BE32-E72D297353CC}">
                <c16:uniqueId val="{000000A2-323E-44A8-9236-60890F36A08D}"/>
              </c:ext>
            </c:extLst>
          </c:dPt>
          <c:dPt>
            <c:idx val="7"/>
            <c:bubble3D val="0"/>
            <c:extLst>
              <c:ext xmlns:c16="http://schemas.microsoft.com/office/drawing/2014/chart" uri="{C3380CC4-5D6E-409C-BE32-E72D297353CC}">
                <c16:uniqueId val="{000000A3-323E-44A8-9236-60890F36A08D}"/>
              </c:ext>
            </c:extLst>
          </c:dPt>
          <c:dPt>
            <c:idx val="8"/>
            <c:bubble3D val="0"/>
            <c:extLst>
              <c:ext xmlns:c16="http://schemas.microsoft.com/office/drawing/2014/chart" uri="{C3380CC4-5D6E-409C-BE32-E72D297353CC}">
                <c16:uniqueId val="{000000A4-323E-44A8-9236-60890F36A08D}"/>
              </c:ext>
            </c:extLst>
          </c:dPt>
          <c:dPt>
            <c:idx val="9"/>
            <c:bubble3D val="0"/>
            <c:extLst>
              <c:ext xmlns:c16="http://schemas.microsoft.com/office/drawing/2014/chart" uri="{C3380CC4-5D6E-409C-BE32-E72D297353CC}">
                <c16:uniqueId val="{000000A5-323E-44A8-9236-60890F36A08D}"/>
              </c:ext>
            </c:extLst>
          </c:dPt>
          <c:dPt>
            <c:idx val="10"/>
            <c:bubble3D val="0"/>
            <c:extLst>
              <c:ext xmlns:c16="http://schemas.microsoft.com/office/drawing/2014/chart" uri="{C3380CC4-5D6E-409C-BE32-E72D297353CC}">
                <c16:uniqueId val="{000000A6-323E-44A8-9236-60890F36A08D}"/>
              </c:ext>
            </c:extLst>
          </c:dPt>
          <c:dPt>
            <c:idx val="11"/>
            <c:bubble3D val="0"/>
            <c:extLst>
              <c:ext xmlns:c16="http://schemas.microsoft.com/office/drawing/2014/chart" uri="{C3380CC4-5D6E-409C-BE32-E72D297353CC}">
                <c16:uniqueId val="{000000A7-323E-44A8-9236-60890F36A08D}"/>
              </c:ext>
            </c:extLst>
          </c:dPt>
          <c:dPt>
            <c:idx val="12"/>
            <c:bubble3D val="0"/>
            <c:extLst>
              <c:ext xmlns:c16="http://schemas.microsoft.com/office/drawing/2014/chart" uri="{C3380CC4-5D6E-409C-BE32-E72D297353CC}">
                <c16:uniqueId val="{000000A8-323E-44A8-9236-60890F36A08D}"/>
              </c:ext>
            </c:extLst>
          </c:dPt>
          <c:dPt>
            <c:idx val="13"/>
            <c:bubble3D val="0"/>
            <c:extLst>
              <c:ext xmlns:c16="http://schemas.microsoft.com/office/drawing/2014/chart" uri="{C3380CC4-5D6E-409C-BE32-E72D297353CC}">
                <c16:uniqueId val="{000000A9-323E-44A8-9236-60890F36A08D}"/>
              </c:ext>
            </c:extLst>
          </c:dPt>
          <c:dPt>
            <c:idx val="14"/>
            <c:bubble3D val="0"/>
            <c:extLst>
              <c:ext xmlns:c16="http://schemas.microsoft.com/office/drawing/2014/chart" uri="{C3380CC4-5D6E-409C-BE32-E72D297353CC}">
                <c16:uniqueId val="{000000AA-323E-44A8-9236-60890F36A08D}"/>
              </c:ext>
            </c:extLst>
          </c:dPt>
          <c:dPt>
            <c:idx val="15"/>
            <c:bubble3D val="0"/>
            <c:extLst>
              <c:ext xmlns:c16="http://schemas.microsoft.com/office/drawing/2014/chart" uri="{C3380CC4-5D6E-409C-BE32-E72D297353CC}">
                <c16:uniqueId val="{000000AB-323E-44A8-9236-60890F36A08D}"/>
              </c:ext>
            </c:extLst>
          </c:dPt>
          <c:dPt>
            <c:idx val="16"/>
            <c:bubble3D val="0"/>
            <c:extLst>
              <c:ext xmlns:c16="http://schemas.microsoft.com/office/drawing/2014/chart" uri="{C3380CC4-5D6E-409C-BE32-E72D297353CC}">
                <c16:uniqueId val="{000000AC-323E-44A8-9236-60890F36A08D}"/>
              </c:ext>
            </c:extLst>
          </c:dPt>
          <c:dPt>
            <c:idx val="17"/>
            <c:bubble3D val="0"/>
            <c:extLst>
              <c:ext xmlns:c16="http://schemas.microsoft.com/office/drawing/2014/chart" uri="{C3380CC4-5D6E-409C-BE32-E72D297353CC}">
                <c16:uniqueId val="{000000AD-323E-44A8-9236-60890F36A08D}"/>
              </c:ext>
            </c:extLst>
          </c:dPt>
          <c:dPt>
            <c:idx val="18"/>
            <c:bubble3D val="0"/>
            <c:extLst>
              <c:ext xmlns:c16="http://schemas.microsoft.com/office/drawing/2014/chart" uri="{C3380CC4-5D6E-409C-BE32-E72D297353CC}">
                <c16:uniqueId val="{000000AE-323E-44A8-9236-60890F36A08D}"/>
              </c:ext>
            </c:extLst>
          </c:dPt>
          <c:dPt>
            <c:idx val="19"/>
            <c:bubble3D val="0"/>
            <c:extLst>
              <c:ext xmlns:c16="http://schemas.microsoft.com/office/drawing/2014/chart" uri="{C3380CC4-5D6E-409C-BE32-E72D297353CC}">
                <c16:uniqueId val="{000000AF-323E-44A8-9236-60890F36A08D}"/>
              </c:ext>
            </c:extLst>
          </c:dPt>
          <c:dPt>
            <c:idx val="20"/>
            <c:bubble3D val="0"/>
            <c:extLst>
              <c:ext xmlns:c16="http://schemas.microsoft.com/office/drawing/2014/chart" uri="{C3380CC4-5D6E-409C-BE32-E72D297353CC}">
                <c16:uniqueId val="{000000B0-323E-44A8-9236-60890F36A08D}"/>
              </c:ext>
            </c:extLst>
          </c:dPt>
          <c:dPt>
            <c:idx val="21"/>
            <c:bubble3D val="0"/>
            <c:extLst>
              <c:ext xmlns:c16="http://schemas.microsoft.com/office/drawing/2014/chart" uri="{C3380CC4-5D6E-409C-BE32-E72D297353CC}">
                <c16:uniqueId val="{000000B1-323E-44A8-9236-60890F36A08D}"/>
              </c:ext>
            </c:extLst>
          </c:dPt>
          <c:dPt>
            <c:idx val="22"/>
            <c:bubble3D val="0"/>
            <c:extLst>
              <c:ext xmlns:c16="http://schemas.microsoft.com/office/drawing/2014/chart" uri="{C3380CC4-5D6E-409C-BE32-E72D297353CC}">
                <c16:uniqueId val="{000000B2-323E-44A8-9236-60890F36A08D}"/>
              </c:ext>
            </c:extLst>
          </c:dPt>
          <c:dPt>
            <c:idx val="23"/>
            <c:bubble3D val="0"/>
            <c:extLst>
              <c:ext xmlns:c16="http://schemas.microsoft.com/office/drawing/2014/chart" uri="{C3380CC4-5D6E-409C-BE32-E72D297353CC}">
                <c16:uniqueId val="{000000B3-323E-44A8-9236-60890F36A08D}"/>
              </c:ext>
            </c:extLst>
          </c:dPt>
          <c:dPt>
            <c:idx val="24"/>
            <c:bubble3D val="0"/>
            <c:extLst>
              <c:ext xmlns:c16="http://schemas.microsoft.com/office/drawing/2014/chart" uri="{C3380CC4-5D6E-409C-BE32-E72D297353CC}">
                <c16:uniqueId val="{000000B4-323E-44A8-9236-60890F36A08D}"/>
              </c:ext>
            </c:extLst>
          </c:dPt>
          <c:dPt>
            <c:idx val="25"/>
            <c:bubble3D val="0"/>
            <c:extLst>
              <c:ext xmlns:c16="http://schemas.microsoft.com/office/drawing/2014/chart" uri="{C3380CC4-5D6E-409C-BE32-E72D297353CC}">
                <c16:uniqueId val="{000000B5-323E-44A8-9236-60890F36A08D}"/>
              </c:ext>
            </c:extLst>
          </c:dPt>
          <c:dPt>
            <c:idx val="26"/>
            <c:bubble3D val="0"/>
            <c:extLst>
              <c:ext xmlns:c16="http://schemas.microsoft.com/office/drawing/2014/chart" uri="{C3380CC4-5D6E-409C-BE32-E72D297353CC}">
                <c16:uniqueId val="{000000B6-323E-44A8-9236-60890F36A08D}"/>
              </c:ext>
            </c:extLst>
          </c:dPt>
          <c:dPt>
            <c:idx val="27"/>
            <c:bubble3D val="0"/>
            <c:extLst>
              <c:ext xmlns:c16="http://schemas.microsoft.com/office/drawing/2014/chart" uri="{C3380CC4-5D6E-409C-BE32-E72D297353CC}">
                <c16:uniqueId val="{000000B7-323E-44A8-9236-60890F36A08D}"/>
              </c:ext>
            </c:extLst>
          </c:dPt>
          <c:dPt>
            <c:idx val="28"/>
            <c:bubble3D val="0"/>
            <c:extLst>
              <c:ext xmlns:c16="http://schemas.microsoft.com/office/drawing/2014/chart" uri="{C3380CC4-5D6E-409C-BE32-E72D297353CC}">
                <c16:uniqueId val="{000000B8-323E-44A8-9236-60890F36A08D}"/>
              </c:ext>
            </c:extLst>
          </c:dPt>
          <c:dPt>
            <c:idx val="29"/>
            <c:bubble3D val="0"/>
            <c:extLst>
              <c:ext xmlns:c16="http://schemas.microsoft.com/office/drawing/2014/chart" uri="{C3380CC4-5D6E-409C-BE32-E72D297353CC}">
                <c16:uniqueId val="{000000B9-323E-44A8-9236-60890F36A08D}"/>
              </c:ext>
            </c:extLst>
          </c:dPt>
          <c:dPt>
            <c:idx val="30"/>
            <c:bubble3D val="0"/>
            <c:extLst>
              <c:ext xmlns:c16="http://schemas.microsoft.com/office/drawing/2014/chart" uri="{C3380CC4-5D6E-409C-BE32-E72D297353CC}">
                <c16:uniqueId val="{000000BA-323E-44A8-9236-60890F36A08D}"/>
              </c:ext>
            </c:extLst>
          </c:dPt>
          <c:dPt>
            <c:idx val="31"/>
            <c:bubble3D val="0"/>
            <c:extLst>
              <c:ext xmlns:c16="http://schemas.microsoft.com/office/drawing/2014/chart" uri="{C3380CC4-5D6E-409C-BE32-E72D297353CC}">
                <c16:uniqueId val="{000000BB-323E-44A8-9236-60890F36A08D}"/>
              </c:ext>
            </c:extLst>
          </c:dPt>
          <c:dPt>
            <c:idx val="32"/>
            <c:bubble3D val="0"/>
            <c:extLst>
              <c:ext xmlns:c16="http://schemas.microsoft.com/office/drawing/2014/chart" uri="{C3380CC4-5D6E-409C-BE32-E72D297353CC}">
                <c16:uniqueId val="{000000BC-323E-44A8-9236-60890F36A08D}"/>
              </c:ext>
            </c:extLst>
          </c:dPt>
          <c:dPt>
            <c:idx val="33"/>
            <c:bubble3D val="0"/>
            <c:extLst>
              <c:ext xmlns:c16="http://schemas.microsoft.com/office/drawing/2014/chart" uri="{C3380CC4-5D6E-409C-BE32-E72D297353CC}">
                <c16:uniqueId val="{000000BD-323E-44A8-9236-60890F36A08D}"/>
              </c:ext>
            </c:extLst>
          </c:dPt>
          <c:dPt>
            <c:idx val="34"/>
            <c:bubble3D val="0"/>
            <c:extLst>
              <c:ext xmlns:c16="http://schemas.microsoft.com/office/drawing/2014/chart" uri="{C3380CC4-5D6E-409C-BE32-E72D297353CC}">
                <c16:uniqueId val="{000000BE-323E-44A8-9236-60890F36A08D}"/>
              </c:ext>
            </c:extLst>
          </c:dPt>
          <c:dPt>
            <c:idx val="35"/>
            <c:bubble3D val="0"/>
            <c:extLst>
              <c:ext xmlns:c16="http://schemas.microsoft.com/office/drawing/2014/chart" uri="{C3380CC4-5D6E-409C-BE32-E72D297353CC}">
                <c16:uniqueId val="{000000BF-323E-44A8-9236-60890F36A08D}"/>
              </c:ext>
            </c:extLst>
          </c:dPt>
          <c:dPt>
            <c:idx val="36"/>
            <c:bubble3D val="0"/>
            <c:extLst>
              <c:ext xmlns:c16="http://schemas.microsoft.com/office/drawing/2014/chart" uri="{C3380CC4-5D6E-409C-BE32-E72D297353CC}">
                <c16:uniqueId val="{000000C0-323E-44A8-9236-60890F36A08D}"/>
              </c:ext>
            </c:extLst>
          </c:dPt>
          <c:dPt>
            <c:idx val="37"/>
            <c:bubble3D val="0"/>
            <c:extLst>
              <c:ext xmlns:c16="http://schemas.microsoft.com/office/drawing/2014/chart" uri="{C3380CC4-5D6E-409C-BE32-E72D297353CC}">
                <c16:uniqueId val="{000000C1-323E-44A8-9236-60890F36A08D}"/>
              </c:ext>
            </c:extLst>
          </c:dPt>
          <c:dPt>
            <c:idx val="38"/>
            <c:bubble3D val="0"/>
            <c:extLst>
              <c:ext xmlns:c16="http://schemas.microsoft.com/office/drawing/2014/chart" uri="{C3380CC4-5D6E-409C-BE32-E72D297353CC}">
                <c16:uniqueId val="{000000C2-323E-44A8-9236-60890F36A08D}"/>
              </c:ext>
            </c:extLst>
          </c:dPt>
          <c:dPt>
            <c:idx val="39"/>
            <c:bubble3D val="0"/>
            <c:extLst>
              <c:ext xmlns:c16="http://schemas.microsoft.com/office/drawing/2014/chart" uri="{C3380CC4-5D6E-409C-BE32-E72D297353CC}">
                <c16:uniqueId val="{000000C3-323E-44A8-9236-60890F36A08D}"/>
              </c:ext>
            </c:extLst>
          </c:dPt>
          <c:dPt>
            <c:idx val="40"/>
            <c:bubble3D val="0"/>
            <c:extLst>
              <c:ext xmlns:c16="http://schemas.microsoft.com/office/drawing/2014/chart" uri="{C3380CC4-5D6E-409C-BE32-E72D297353CC}">
                <c16:uniqueId val="{000000C4-323E-44A8-9236-60890F36A08D}"/>
              </c:ext>
            </c:extLst>
          </c:dPt>
          <c:dPt>
            <c:idx val="41"/>
            <c:bubble3D val="0"/>
            <c:extLst>
              <c:ext xmlns:c16="http://schemas.microsoft.com/office/drawing/2014/chart" uri="{C3380CC4-5D6E-409C-BE32-E72D297353CC}">
                <c16:uniqueId val="{000000C5-323E-44A8-9236-60890F36A08D}"/>
              </c:ext>
            </c:extLst>
          </c:dPt>
          <c:dPt>
            <c:idx val="42"/>
            <c:bubble3D val="0"/>
            <c:extLst>
              <c:ext xmlns:c16="http://schemas.microsoft.com/office/drawing/2014/chart" uri="{C3380CC4-5D6E-409C-BE32-E72D297353CC}">
                <c16:uniqueId val="{000000C6-323E-44A8-9236-60890F36A08D}"/>
              </c:ext>
            </c:extLst>
          </c:dPt>
          <c:dPt>
            <c:idx val="43"/>
            <c:bubble3D val="0"/>
            <c:extLst>
              <c:ext xmlns:c16="http://schemas.microsoft.com/office/drawing/2014/chart" uri="{C3380CC4-5D6E-409C-BE32-E72D297353CC}">
                <c16:uniqueId val="{000000C7-323E-44A8-9236-60890F36A08D}"/>
              </c:ext>
            </c:extLst>
          </c:dPt>
          <c:dPt>
            <c:idx val="44"/>
            <c:bubble3D val="0"/>
            <c:extLst>
              <c:ext xmlns:c16="http://schemas.microsoft.com/office/drawing/2014/chart" uri="{C3380CC4-5D6E-409C-BE32-E72D297353CC}">
                <c16:uniqueId val="{000000C8-323E-44A8-9236-60890F36A08D}"/>
              </c:ext>
            </c:extLst>
          </c:dPt>
          <c:dPt>
            <c:idx val="45"/>
            <c:bubble3D val="0"/>
            <c:extLst>
              <c:ext xmlns:c16="http://schemas.microsoft.com/office/drawing/2014/chart" uri="{C3380CC4-5D6E-409C-BE32-E72D297353CC}">
                <c16:uniqueId val="{000000C9-323E-44A8-9236-60890F36A08D}"/>
              </c:ext>
            </c:extLst>
          </c:dPt>
          <c:dPt>
            <c:idx val="46"/>
            <c:bubble3D val="0"/>
            <c:extLst>
              <c:ext xmlns:c16="http://schemas.microsoft.com/office/drawing/2014/chart" uri="{C3380CC4-5D6E-409C-BE32-E72D297353CC}">
                <c16:uniqueId val="{000000CA-323E-44A8-9236-60890F36A08D}"/>
              </c:ext>
            </c:extLst>
          </c:dPt>
          <c:dPt>
            <c:idx val="47"/>
            <c:bubble3D val="0"/>
            <c:extLst>
              <c:ext xmlns:c16="http://schemas.microsoft.com/office/drawing/2014/chart" uri="{C3380CC4-5D6E-409C-BE32-E72D297353CC}">
                <c16:uniqueId val="{000000CB-323E-44A8-9236-60890F36A08D}"/>
              </c:ext>
            </c:extLst>
          </c:dPt>
          <c:dPt>
            <c:idx val="48"/>
            <c:bubble3D val="0"/>
            <c:extLst>
              <c:ext xmlns:c16="http://schemas.microsoft.com/office/drawing/2014/chart" uri="{C3380CC4-5D6E-409C-BE32-E72D297353CC}">
                <c16:uniqueId val="{000000CC-323E-44A8-9236-60890F36A08D}"/>
              </c:ext>
            </c:extLst>
          </c:dPt>
          <c:dPt>
            <c:idx val="49"/>
            <c:bubble3D val="0"/>
            <c:extLst>
              <c:ext xmlns:c16="http://schemas.microsoft.com/office/drawing/2014/chart" uri="{C3380CC4-5D6E-409C-BE32-E72D297353CC}">
                <c16:uniqueId val="{000000CD-323E-44A8-9236-60890F36A08D}"/>
              </c:ext>
            </c:extLst>
          </c:dPt>
          <c:dPt>
            <c:idx val="50"/>
            <c:bubble3D val="0"/>
            <c:extLst>
              <c:ext xmlns:c16="http://schemas.microsoft.com/office/drawing/2014/chart" uri="{C3380CC4-5D6E-409C-BE32-E72D297353CC}">
                <c16:uniqueId val="{000000CE-323E-44A8-9236-60890F36A08D}"/>
              </c:ext>
            </c:extLst>
          </c:dPt>
          <c:cat>
            <c:numRef>
              <c:f>bilan_gestion!$BD$2:$BE$2</c:f>
              <c:numCache>
                <c:formatCode>General</c:formatCode>
                <c:ptCount val="2"/>
              </c:numCache>
            </c:numRef>
          </c:cat>
          <c:val>
            <c:numRef>
              <c:f>bilan_gestion!$B$8:$BD$8</c:f>
              <c:numCache>
                <c:formatCode>General</c:formatCode>
                <c:ptCount val="55"/>
                <c:pt idx="0">
                  <c:v>14907</c:v>
                </c:pt>
                <c:pt idx="1">
                  <c:v>14200</c:v>
                </c:pt>
                <c:pt idx="2" formatCode="0.0">
                  <c:v>82.7</c:v>
                </c:pt>
                <c:pt idx="3" formatCode="0.0">
                  <c:v>0.29420200000000002</c:v>
                </c:pt>
                <c:pt idx="4" formatCode="0.0">
                  <c:v>68.945000000000007</c:v>
                </c:pt>
                <c:pt idx="5" formatCode="0.000000">
                  <c:v>0.24357000000000001</c:v>
                </c:pt>
                <c:pt idx="6" formatCode="0">
                  <c:v>0</c:v>
                </c:pt>
                <c:pt idx="7" formatCode="0">
                  <c:v>0</c:v>
                </c:pt>
                <c:pt idx="8" formatCode="0.0">
                  <c:v>13.755000000000001</c:v>
                </c:pt>
                <c:pt idx="9">
                  <c:v>5.0632000000000003E-2</c:v>
                </c:pt>
                <c:pt idx="12" formatCode="0.0">
                  <c:v>54.337000000000003</c:v>
                </c:pt>
                <c:pt idx="13" formatCode="0.000000">
                  <c:v>0.18374299999999999</c:v>
                </c:pt>
                <c:pt idx="14" formatCode="0.0">
                  <c:v>34.503</c:v>
                </c:pt>
                <c:pt idx="15" formatCode="0.000000">
                  <c:v>0.11947000000000001</c:v>
                </c:pt>
                <c:pt idx="16" formatCode="0.0">
                  <c:v>19.355</c:v>
                </c:pt>
                <c:pt idx="17" formatCode="0.000000">
                  <c:v>6.2700999999999993E-2</c:v>
                </c:pt>
                <c:pt idx="18" formatCode="0.0">
                  <c:v>0.47900000000000004</c:v>
                </c:pt>
                <c:pt idx="19" formatCode="0.000000">
                  <c:v>1.572E-3</c:v>
                </c:pt>
                <c:pt idx="20" formatCode="0">
                  <c:v>0</c:v>
                </c:pt>
                <c:pt idx="21" formatCode="0">
                  <c:v>0</c:v>
                </c:pt>
                <c:pt idx="22" formatCode="0">
                  <c:v>0</c:v>
                </c:pt>
                <c:pt idx="23" formatCode="0">
                  <c:v>0</c:v>
                </c:pt>
                <c:pt idx="30">
                  <c:v>382</c:v>
                </c:pt>
                <c:pt idx="31">
                  <c:v>707</c:v>
                </c:pt>
                <c:pt idx="32">
                  <c:v>510</c:v>
                </c:pt>
                <c:pt idx="33">
                  <c:v>532</c:v>
                </c:pt>
                <c:pt idx="35">
                  <c:v>4.5999999999999996</c:v>
                </c:pt>
                <c:pt idx="36">
                  <c:v>13.6</c:v>
                </c:pt>
                <c:pt idx="38">
                  <c:v>95.3</c:v>
                </c:pt>
                <c:pt idx="45">
                  <c:v>4.8552816901408459E-3</c:v>
                </c:pt>
                <c:pt idx="46">
                  <c:v>3.5687931844100088E-2</c:v>
                </c:pt>
                <c:pt idx="47">
                  <c:v>0</c:v>
                </c:pt>
                <c:pt idx="48">
                  <c:v>2000</c:v>
                </c:pt>
                <c:pt idx="49" formatCode="d\-mmm">
                  <c:v>40497</c:v>
                </c:pt>
                <c:pt idx="50" formatCode="d\-mmm">
                  <c:v>40283</c:v>
                </c:pt>
                <c:pt idx="51">
                  <c:v>0</c:v>
                </c:pt>
              </c:numCache>
            </c:numRef>
          </c:val>
          <c:extLst>
            <c:ext xmlns:c16="http://schemas.microsoft.com/office/drawing/2014/chart" uri="{C3380CC4-5D6E-409C-BE32-E72D297353CC}">
              <c16:uniqueId val="{000000CF-323E-44A8-9236-60890F36A08D}"/>
            </c:ext>
          </c:extLst>
        </c:ser>
        <c:ser>
          <c:idx val="5"/>
          <c:order val="4"/>
          <c:tx>
            <c:strRef>
              <c:f>bilan_gestion!$A$9</c:f>
              <c:strCache>
                <c:ptCount val="1"/>
                <c:pt idx="0">
                  <c:v>2000_2001</c:v>
                </c:pt>
              </c:strCache>
            </c:strRef>
          </c:tx>
          <c:dPt>
            <c:idx val="0"/>
            <c:bubble3D val="0"/>
            <c:extLst>
              <c:ext xmlns:c16="http://schemas.microsoft.com/office/drawing/2014/chart" uri="{C3380CC4-5D6E-409C-BE32-E72D297353CC}">
                <c16:uniqueId val="{000000D0-323E-44A8-9236-60890F36A08D}"/>
              </c:ext>
            </c:extLst>
          </c:dPt>
          <c:dPt>
            <c:idx val="1"/>
            <c:bubble3D val="0"/>
            <c:extLst>
              <c:ext xmlns:c16="http://schemas.microsoft.com/office/drawing/2014/chart" uri="{C3380CC4-5D6E-409C-BE32-E72D297353CC}">
                <c16:uniqueId val="{000000D1-323E-44A8-9236-60890F36A08D}"/>
              </c:ext>
            </c:extLst>
          </c:dPt>
          <c:dPt>
            <c:idx val="2"/>
            <c:bubble3D val="0"/>
            <c:extLst>
              <c:ext xmlns:c16="http://schemas.microsoft.com/office/drawing/2014/chart" uri="{C3380CC4-5D6E-409C-BE32-E72D297353CC}">
                <c16:uniqueId val="{000000D2-323E-44A8-9236-60890F36A08D}"/>
              </c:ext>
            </c:extLst>
          </c:dPt>
          <c:dPt>
            <c:idx val="3"/>
            <c:bubble3D val="0"/>
            <c:extLst>
              <c:ext xmlns:c16="http://schemas.microsoft.com/office/drawing/2014/chart" uri="{C3380CC4-5D6E-409C-BE32-E72D297353CC}">
                <c16:uniqueId val="{000000D3-323E-44A8-9236-60890F36A08D}"/>
              </c:ext>
            </c:extLst>
          </c:dPt>
          <c:dPt>
            <c:idx val="4"/>
            <c:bubble3D val="0"/>
            <c:extLst>
              <c:ext xmlns:c16="http://schemas.microsoft.com/office/drawing/2014/chart" uri="{C3380CC4-5D6E-409C-BE32-E72D297353CC}">
                <c16:uniqueId val="{000000D4-323E-44A8-9236-60890F36A08D}"/>
              </c:ext>
            </c:extLst>
          </c:dPt>
          <c:dPt>
            <c:idx val="5"/>
            <c:bubble3D val="0"/>
            <c:extLst>
              <c:ext xmlns:c16="http://schemas.microsoft.com/office/drawing/2014/chart" uri="{C3380CC4-5D6E-409C-BE32-E72D297353CC}">
                <c16:uniqueId val="{000000D5-323E-44A8-9236-60890F36A08D}"/>
              </c:ext>
            </c:extLst>
          </c:dPt>
          <c:dPt>
            <c:idx val="6"/>
            <c:bubble3D val="0"/>
            <c:extLst>
              <c:ext xmlns:c16="http://schemas.microsoft.com/office/drawing/2014/chart" uri="{C3380CC4-5D6E-409C-BE32-E72D297353CC}">
                <c16:uniqueId val="{000000D6-323E-44A8-9236-60890F36A08D}"/>
              </c:ext>
            </c:extLst>
          </c:dPt>
          <c:dPt>
            <c:idx val="7"/>
            <c:bubble3D val="0"/>
            <c:extLst>
              <c:ext xmlns:c16="http://schemas.microsoft.com/office/drawing/2014/chart" uri="{C3380CC4-5D6E-409C-BE32-E72D297353CC}">
                <c16:uniqueId val="{000000D7-323E-44A8-9236-60890F36A08D}"/>
              </c:ext>
            </c:extLst>
          </c:dPt>
          <c:dPt>
            <c:idx val="8"/>
            <c:bubble3D val="0"/>
            <c:extLst>
              <c:ext xmlns:c16="http://schemas.microsoft.com/office/drawing/2014/chart" uri="{C3380CC4-5D6E-409C-BE32-E72D297353CC}">
                <c16:uniqueId val="{000000D8-323E-44A8-9236-60890F36A08D}"/>
              </c:ext>
            </c:extLst>
          </c:dPt>
          <c:dPt>
            <c:idx val="9"/>
            <c:bubble3D val="0"/>
            <c:extLst>
              <c:ext xmlns:c16="http://schemas.microsoft.com/office/drawing/2014/chart" uri="{C3380CC4-5D6E-409C-BE32-E72D297353CC}">
                <c16:uniqueId val="{000000D9-323E-44A8-9236-60890F36A08D}"/>
              </c:ext>
            </c:extLst>
          </c:dPt>
          <c:dPt>
            <c:idx val="10"/>
            <c:bubble3D val="0"/>
            <c:extLst>
              <c:ext xmlns:c16="http://schemas.microsoft.com/office/drawing/2014/chart" uri="{C3380CC4-5D6E-409C-BE32-E72D297353CC}">
                <c16:uniqueId val="{000000DA-323E-44A8-9236-60890F36A08D}"/>
              </c:ext>
            </c:extLst>
          </c:dPt>
          <c:dPt>
            <c:idx val="11"/>
            <c:bubble3D val="0"/>
            <c:extLst>
              <c:ext xmlns:c16="http://schemas.microsoft.com/office/drawing/2014/chart" uri="{C3380CC4-5D6E-409C-BE32-E72D297353CC}">
                <c16:uniqueId val="{000000DB-323E-44A8-9236-60890F36A08D}"/>
              </c:ext>
            </c:extLst>
          </c:dPt>
          <c:dPt>
            <c:idx val="12"/>
            <c:bubble3D val="0"/>
            <c:extLst>
              <c:ext xmlns:c16="http://schemas.microsoft.com/office/drawing/2014/chart" uri="{C3380CC4-5D6E-409C-BE32-E72D297353CC}">
                <c16:uniqueId val="{000000DC-323E-44A8-9236-60890F36A08D}"/>
              </c:ext>
            </c:extLst>
          </c:dPt>
          <c:dPt>
            <c:idx val="13"/>
            <c:bubble3D val="0"/>
            <c:extLst>
              <c:ext xmlns:c16="http://schemas.microsoft.com/office/drawing/2014/chart" uri="{C3380CC4-5D6E-409C-BE32-E72D297353CC}">
                <c16:uniqueId val="{000000DD-323E-44A8-9236-60890F36A08D}"/>
              </c:ext>
            </c:extLst>
          </c:dPt>
          <c:dPt>
            <c:idx val="14"/>
            <c:bubble3D val="0"/>
            <c:extLst>
              <c:ext xmlns:c16="http://schemas.microsoft.com/office/drawing/2014/chart" uri="{C3380CC4-5D6E-409C-BE32-E72D297353CC}">
                <c16:uniqueId val="{000000DE-323E-44A8-9236-60890F36A08D}"/>
              </c:ext>
            </c:extLst>
          </c:dPt>
          <c:dPt>
            <c:idx val="15"/>
            <c:bubble3D val="0"/>
            <c:extLst>
              <c:ext xmlns:c16="http://schemas.microsoft.com/office/drawing/2014/chart" uri="{C3380CC4-5D6E-409C-BE32-E72D297353CC}">
                <c16:uniqueId val="{000000DF-323E-44A8-9236-60890F36A08D}"/>
              </c:ext>
            </c:extLst>
          </c:dPt>
          <c:dPt>
            <c:idx val="16"/>
            <c:bubble3D val="0"/>
            <c:extLst>
              <c:ext xmlns:c16="http://schemas.microsoft.com/office/drawing/2014/chart" uri="{C3380CC4-5D6E-409C-BE32-E72D297353CC}">
                <c16:uniqueId val="{000000E0-323E-44A8-9236-60890F36A08D}"/>
              </c:ext>
            </c:extLst>
          </c:dPt>
          <c:dPt>
            <c:idx val="17"/>
            <c:bubble3D val="0"/>
            <c:extLst>
              <c:ext xmlns:c16="http://schemas.microsoft.com/office/drawing/2014/chart" uri="{C3380CC4-5D6E-409C-BE32-E72D297353CC}">
                <c16:uniqueId val="{000000E1-323E-44A8-9236-60890F36A08D}"/>
              </c:ext>
            </c:extLst>
          </c:dPt>
          <c:dPt>
            <c:idx val="18"/>
            <c:bubble3D val="0"/>
            <c:extLst>
              <c:ext xmlns:c16="http://schemas.microsoft.com/office/drawing/2014/chart" uri="{C3380CC4-5D6E-409C-BE32-E72D297353CC}">
                <c16:uniqueId val="{000000E2-323E-44A8-9236-60890F36A08D}"/>
              </c:ext>
            </c:extLst>
          </c:dPt>
          <c:dPt>
            <c:idx val="19"/>
            <c:bubble3D val="0"/>
            <c:extLst>
              <c:ext xmlns:c16="http://schemas.microsoft.com/office/drawing/2014/chart" uri="{C3380CC4-5D6E-409C-BE32-E72D297353CC}">
                <c16:uniqueId val="{000000E3-323E-44A8-9236-60890F36A08D}"/>
              </c:ext>
            </c:extLst>
          </c:dPt>
          <c:dPt>
            <c:idx val="20"/>
            <c:bubble3D val="0"/>
            <c:extLst>
              <c:ext xmlns:c16="http://schemas.microsoft.com/office/drawing/2014/chart" uri="{C3380CC4-5D6E-409C-BE32-E72D297353CC}">
                <c16:uniqueId val="{000000E4-323E-44A8-9236-60890F36A08D}"/>
              </c:ext>
            </c:extLst>
          </c:dPt>
          <c:dPt>
            <c:idx val="21"/>
            <c:bubble3D val="0"/>
            <c:extLst>
              <c:ext xmlns:c16="http://schemas.microsoft.com/office/drawing/2014/chart" uri="{C3380CC4-5D6E-409C-BE32-E72D297353CC}">
                <c16:uniqueId val="{000000E5-323E-44A8-9236-60890F36A08D}"/>
              </c:ext>
            </c:extLst>
          </c:dPt>
          <c:dPt>
            <c:idx val="22"/>
            <c:bubble3D val="0"/>
            <c:extLst>
              <c:ext xmlns:c16="http://schemas.microsoft.com/office/drawing/2014/chart" uri="{C3380CC4-5D6E-409C-BE32-E72D297353CC}">
                <c16:uniqueId val="{000000E6-323E-44A8-9236-60890F36A08D}"/>
              </c:ext>
            </c:extLst>
          </c:dPt>
          <c:dPt>
            <c:idx val="23"/>
            <c:bubble3D val="0"/>
            <c:extLst>
              <c:ext xmlns:c16="http://schemas.microsoft.com/office/drawing/2014/chart" uri="{C3380CC4-5D6E-409C-BE32-E72D297353CC}">
                <c16:uniqueId val="{000000E7-323E-44A8-9236-60890F36A08D}"/>
              </c:ext>
            </c:extLst>
          </c:dPt>
          <c:dPt>
            <c:idx val="24"/>
            <c:bubble3D val="0"/>
            <c:extLst>
              <c:ext xmlns:c16="http://schemas.microsoft.com/office/drawing/2014/chart" uri="{C3380CC4-5D6E-409C-BE32-E72D297353CC}">
                <c16:uniqueId val="{000000E8-323E-44A8-9236-60890F36A08D}"/>
              </c:ext>
            </c:extLst>
          </c:dPt>
          <c:dPt>
            <c:idx val="25"/>
            <c:bubble3D val="0"/>
            <c:extLst>
              <c:ext xmlns:c16="http://schemas.microsoft.com/office/drawing/2014/chart" uri="{C3380CC4-5D6E-409C-BE32-E72D297353CC}">
                <c16:uniqueId val="{000000E9-323E-44A8-9236-60890F36A08D}"/>
              </c:ext>
            </c:extLst>
          </c:dPt>
          <c:dPt>
            <c:idx val="26"/>
            <c:bubble3D val="0"/>
            <c:extLst>
              <c:ext xmlns:c16="http://schemas.microsoft.com/office/drawing/2014/chart" uri="{C3380CC4-5D6E-409C-BE32-E72D297353CC}">
                <c16:uniqueId val="{000000EA-323E-44A8-9236-60890F36A08D}"/>
              </c:ext>
            </c:extLst>
          </c:dPt>
          <c:dPt>
            <c:idx val="27"/>
            <c:bubble3D val="0"/>
            <c:extLst>
              <c:ext xmlns:c16="http://schemas.microsoft.com/office/drawing/2014/chart" uri="{C3380CC4-5D6E-409C-BE32-E72D297353CC}">
                <c16:uniqueId val="{000000EB-323E-44A8-9236-60890F36A08D}"/>
              </c:ext>
            </c:extLst>
          </c:dPt>
          <c:dPt>
            <c:idx val="28"/>
            <c:bubble3D val="0"/>
            <c:extLst>
              <c:ext xmlns:c16="http://schemas.microsoft.com/office/drawing/2014/chart" uri="{C3380CC4-5D6E-409C-BE32-E72D297353CC}">
                <c16:uniqueId val="{000000EC-323E-44A8-9236-60890F36A08D}"/>
              </c:ext>
            </c:extLst>
          </c:dPt>
          <c:dPt>
            <c:idx val="29"/>
            <c:bubble3D val="0"/>
            <c:extLst>
              <c:ext xmlns:c16="http://schemas.microsoft.com/office/drawing/2014/chart" uri="{C3380CC4-5D6E-409C-BE32-E72D297353CC}">
                <c16:uniqueId val="{000000ED-323E-44A8-9236-60890F36A08D}"/>
              </c:ext>
            </c:extLst>
          </c:dPt>
          <c:dPt>
            <c:idx val="30"/>
            <c:bubble3D val="0"/>
            <c:extLst>
              <c:ext xmlns:c16="http://schemas.microsoft.com/office/drawing/2014/chart" uri="{C3380CC4-5D6E-409C-BE32-E72D297353CC}">
                <c16:uniqueId val="{000000EE-323E-44A8-9236-60890F36A08D}"/>
              </c:ext>
            </c:extLst>
          </c:dPt>
          <c:dPt>
            <c:idx val="31"/>
            <c:bubble3D val="0"/>
            <c:extLst>
              <c:ext xmlns:c16="http://schemas.microsoft.com/office/drawing/2014/chart" uri="{C3380CC4-5D6E-409C-BE32-E72D297353CC}">
                <c16:uniqueId val="{000000EF-323E-44A8-9236-60890F36A08D}"/>
              </c:ext>
            </c:extLst>
          </c:dPt>
          <c:dPt>
            <c:idx val="32"/>
            <c:bubble3D val="0"/>
            <c:extLst>
              <c:ext xmlns:c16="http://schemas.microsoft.com/office/drawing/2014/chart" uri="{C3380CC4-5D6E-409C-BE32-E72D297353CC}">
                <c16:uniqueId val="{000000F0-323E-44A8-9236-60890F36A08D}"/>
              </c:ext>
            </c:extLst>
          </c:dPt>
          <c:dPt>
            <c:idx val="33"/>
            <c:bubble3D val="0"/>
            <c:extLst>
              <c:ext xmlns:c16="http://schemas.microsoft.com/office/drawing/2014/chart" uri="{C3380CC4-5D6E-409C-BE32-E72D297353CC}">
                <c16:uniqueId val="{000000F1-323E-44A8-9236-60890F36A08D}"/>
              </c:ext>
            </c:extLst>
          </c:dPt>
          <c:dPt>
            <c:idx val="34"/>
            <c:bubble3D val="0"/>
            <c:extLst>
              <c:ext xmlns:c16="http://schemas.microsoft.com/office/drawing/2014/chart" uri="{C3380CC4-5D6E-409C-BE32-E72D297353CC}">
                <c16:uniqueId val="{000000F2-323E-44A8-9236-60890F36A08D}"/>
              </c:ext>
            </c:extLst>
          </c:dPt>
          <c:dPt>
            <c:idx val="35"/>
            <c:bubble3D val="0"/>
            <c:extLst>
              <c:ext xmlns:c16="http://schemas.microsoft.com/office/drawing/2014/chart" uri="{C3380CC4-5D6E-409C-BE32-E72D297353CC}">
                <c16:uniqueId val="{000000F3-323E-44A8-9236-60890F36A08D}"/>
              </c:ext>
            </c:extLst>
          </c:dPt>
          <c:dPt>
            <c:idx val="36"/>
            <c:bubble3D val="0"/>
            <c:extLst>
              <c:ext xmlns:c16="http://schemas.microsoft.com/office/drawing/2014/chart" uri="{C3380CC4-5D6E-409C-BE32-E72D297353CC}">
                <c16:uniqueId val="{000000F4-323E-44A8-9236-60890F36A08D}"/>
              </c:ext>
            </c:extLst>
          </c:dPt>
          <c:dPt>
            <c:idx val="37"/>
            <c:bubble3D val="0"/>
            <c:extLst>
              <c:ext xmlns:c16="http://schemas.microsoft.com/office/drawing/2014/chart" uri="{C3380CC4-5D6E-409C-BE32-E72D297353CC}">
                <c16:uniqueId val="{000000F5-323E-44A8-9236-60890F36A08D}"/>
              </c:ext>
            </c:extLst>
          </c:dPt>
          <c:dPt>
            <c:idx val="38"/>
            <c:bubble3D val="0"/>
            <c:extLst>
              <c:ext xmlns:c16="http://schemas.microsoft.com/office/drawing/2014/chart" uri="{C3380CC4-5D6E-409C-BE32-E72D297353CC}">
                <c16:uniqueId val="{000000F6-323E-44A8-9236-60890F36A08D}"/>
              </c:ext>
            </c:extLst>
          </c:dPt>
          <c:dPt>
            <c:idx val="39"/>
            <c:bubble3D val="0"/>
            <c:extLst>
              <c:ext xmlns:c16="http://schemas.microsoft.com/office/drawing/2014/chart" uri="{C3380CC4-5D6E-409C-BE32-E72D297353CC}">
                <c16:uniqueId val="{000000F7-323E-44A8-9236-60890F36A08D}"/>
              </c:ext>
            </c:extLst>
          </c:dPt>
          <c:dPt>
            <c:idx val="40"/>
            <c:bubble3D val="0"/>
            <c:extLst>
              <c:ext xmlns:c16="http://schemas.microsoft.com/office/drawing/2014/chart" uri="{C3380CC4-5D6E-409C-BE32-E72D297353CC}">
                <c16:uniqueId val="{000000F8-323E-44A8-9236-60890F36A08D}"/>
              </c:ext>
            </c:extLst>
          </c:dPt>
          <c:dPt>
            <c:idx val="41"/>
            <c:bubble3D val="0"/>
            <c:extLst>
              <c:ext xmlns:c16="http://schemas.microsoft.com/office/drawing/2014/chart" uri="{C3380CC4-5D6E-409C-BE32-E72D297353CC}">
                <c16:uniqueId val="{000000F9-323E-44A8-9236-60890F36A08D}"/>
              </c:ext>
            </c:extLst>
          </c:dPt>
          <c:dPt>
            <c:idx val="42"/>
            <c:bubble3D val="0"/>
            <c:extLst>
              <c:ext xmlns:c16="http://schemas.microsoft.com/office/drawing/2014/chart" uri="{C3380CC4-5D6E-409C-BE32-E72D297353CC}">
                <c16:uniqueId val="{000000FA-323E-44A8-9236-60890F36A08D}"/>
              </c:ext>
            </c:extLst>
          </c:dPt>
          <c:dPt>
            <c:idx val="43"/>
            <c:bubble3D val="0"/>
            <c:extLst>
              <c:ext xmlns:c16="http://schemas.microsoft.com/office/drawing/2014/chart" uri="{C3380CC4-5D6E-409C-BE32-E72D297353CC}">
                <c16:uniqueId val="{000000FB-323E-44A8-9236-60890F36A08D}"/>
              </c:ext>
            </c:extLst>
          </c:dPt>
          <c:dPt>
            <c:idx val="44"/>
            <c:bubble3D val="0"/>
            <c:extLst>
              <c:ext xmlns:c16="http://schemas.microsoft.com/office/drawing/2014/chart" uri="{C3380CC4-5D6E-409C-BE32-E72D297353CC}">
                <c16:uniqueId val="{000000FC-323E-44A8-9236-60890F36A08D}"/>
              </c:ext>
            </c:extLst>
          </c:dPt>
          <c:dPt>
            <c:idx val="45"/>
            <c:bubble3D val="0"/>
            <c:extLst>
              <c:ext xmlns:c16="http://schemas.microsoft.com/office/drawing/2014/chart" uri="{C3380CC4-5D6E-409C-BE32-E72D297353CC}">
                <c16:uniqueId val="{000000FD-323E-44A8-9236-60890F36A08D}"/>
              </c:ext>
            </c:extLst>
          </c:dPt>
          <c:dPt>
            <c:idx val="46"/>
            <c:bubble3D val="0"/>
            <c:extLst>
              <c:ext xmlns:c16="http://schemas.microsoft.com/office/drawing/2014/chart" uri="{C3380CC4-5D6E-409C-BE32-E72D297353CC}">
                <c16:uniqueId val="{000000FE-323E-44A8-9236-60890F36A08D}"/>
              </c:ext>
            </c:extLst>
          </c:dPt>
          <c:dPt>
            <c:idx val="47"/>
            <c:bubble3D val="0"/>
            <c:extLst>
              <c:ext xmlns:c16="http://schemas.microsoft.com/office/drawing/2014/chart" uri="{C3380CC4-5D6E-409C-BE32-E72D297353CC}">
                <c16:uniqueId val="{000000FF-323E-44A8-9236-60890F36A08D}"/>
              </c:ext>
            </c:extLst>
          </c:dPt>
          <c:dPt>
            <c:idx val="48"/>
            <c:bubble3D val="0"/>
            <c:extLst>
              <c:ext xmlns:c16="http://schemas.microsoft.com/office/drawing/2014/chart" uri="{C3380CC4-5D6E-409C-BE32-E72D297353CC}">
                <c16:uniqueId val="{00000100-323E-44A8-9236-60890F36A08D}"/>
              </c:ext>
            </c:extLst>
          </c:dPt>
          <c:dPt>
            <c:idx val="49"/>
            <c:bubble3D val="0"/>
            <c:extLst>
              <c:ext xmlns:c16="http://schemas.microsoft.com/office/drawing/2014/chart" uri="{C3380CC4-5D6E-409C-BE32-E72D297353CC}">
                <c16:uniqueId val="{00000101-323E-44A8-9236-60890F36A08D}"/>
              </c:ext>
            </c:extLst>
          </c:dPt>
          <c:dPt>
            <c:idx val="50"/>
            <c:bubble3D val="0"/>
            <c:extLst>
              <c:ext xmlns:c16="http://schemas.microsoft.com/office/drawing/2014/chart" uri="{C3380CC4-5D6E-409C-BE32-E72D297353CC}">
                <c16:uniqueId val="{00000102-323E-44A8-9236-60890F36A08D}"/>
              </c:ext>
            </c:extLst>
          </c:dPt>
          <c:cat>
            <c:numRef>
              <c:f>bilan_gestion!$BD$2:$BE$2</c:f>
              <c:numCache>
                <c:formatCode>General</c:formatCode>
                <c:ptCount val="2"/>
              </c:numCache>
            </c:numRef>
          </c:cat>
          <c:val>
            <c:numRef>
              <c:f>bilan_gestion!$B$9:$BD$9</c:f>
              <c:numCache>
                <c:formatCode>General</c:formatCode>
                <c:ptCount val="55"/>
                <c:pt idx="0">
                  <c:v>8479</c:v>
                </c:pt>
                <c:pt idx="1">
                  <c:v>8160</c:v>
                </c:pt>
                <c:pt idx="2" formatCode="0.0">
                  <c:v>61</c:v>
                </c:pt>
                <c:pt idx="3" formatCode="0.0">
                  <c:v>0.239264</c:v>
                </c:pt>
                <c:pt idx="4" formatCode="0.0">
                  <c:v>60.976136956379996</c:v>
                </c:pt>
                <c:pt idx="5" formatCode="0.000000">
                  <c:v>0.239175</c:v>
                </c:pt>
                <c:pt idx="6" formatCode="0.0">
                  <c:v>2.386304362000391E-2</c:v>
                </c:pt>
                <c:pt idx="7" formatCode="0.000000">
                  <c:v>8.8999999999999995E-5</c:v>
                </c:pt>
                <c:pt idx="30">
                  <c:v>339</c:v>
                </c:pt>
                <c:pt idx="31">
                  <c:v>319</c:v>
                </c:pt>
                <c:pt idx="32">
                  <c:v>419</c:v>
                </c:pt>
                <c:pt idx="33">
                  <c:v>480</c:v>
                </c:pt>
                <c:pt idx="35">
                  <c:v>6.5</c:v>
                </c:pt>
                <c:pt idx="36">
                  <c:v>12.4</c:v>
                </c:pt>
                <c:pt idx="38">
                  <c:v>96.2</c:v>
                </c:pt>
                <c:pt idx="45">
                  <c:v>7.4725658034779409E-3</c:v>
                </c:pt>
                <c:pt idx="46">
                  <c:v>5.6610449345441682E-2</c:v>
                </c:pt>
                <c:pt idx="47">
                  <c:v>0</c:v>
                </c:pt>
                <c:pt idx="48">
                  <c:v>2001</c:v>
                </c:pt>
                <c:pt idx="49" formatCode="d\-mmm">
                  <c:v>40497</c:v>
                </c:pt>
                <c:pt idx="50" formatCode="d\-mmm">
                  <c:v>40267</c:v>
                </c:pt>
                <c:pt idx="51">
                  <c:v>0</c:v>
                </c:pt>
              </c:numCache>
            </c:numRef>
          </c:val>
          <c:extLst>
            <c:ext xmlns:c16="http://schemas.microsoft.com/office/drawing/2014/chart" uri="{C3380CC4-5D6E-409C-BE32-E72D297353CC}">
              <c16:uniqueId val="{00000103-323E-44A8-9236-60890F36A08D}"/>
            </c:ext>
          </c:extLst>
        </c:ser>
        <c:ser>
          <c:idx val="6"/>
          <c:order val="5"/>
          <c:tx>
            <c:strRef>
              <c:f>bilan_gestion!$A$10</c:f>
              <c:strCache>
                <c:ptCount val="1"/>
                <c:pt idx="0">
                  <c:v>2001_2002</c:v>
                </c:pt>
              </c:strCache>
            </c:strRef>
          </c:tx>
          <c:dPt>
            <c:idx val="0"/>
            <c:bubble3D val="0"/>
            <c:extLst>
              <c:ext xmlns:c16="http://schemas.microsoft.com/office/drawing/2014/chart" uri="{C3380CC4-5D6E-409C-BE32-E72D297353CC}">
                <c16:uniqueId val="{00000104-323E-44A8-9236-60890F36A08D}"/>
              </c:ext>
            </c:extLst>
          </c:dPt>
          <c:dPt>
            <c:idx val="1"/>
            <c:bubble3D val="0"/>
            <c:extLst>
              <c:ext xmlns:c16="http://schemas.microsoft.com/office/drawing/2014/chart" uri="{C3380CC4-5D6E-409C-BE32-E72D297353CC}">
                <c16:uniqueId val="{00000105-323E-44A8-9236-60890F36A08D}"/>
              </c:ext>
            </c:extLst>
          </c:dPt>
          <c:dPt>
            <c:idx val="2"/>
            <c:bubble3D val="0"/>
            <c:extLst>
              <c:ext xmlns:c16="http://schemas.microsoft.com/office/drawing/2014/chart" uri="{C3380CC4-5D6E-409C-BE32-E72D297353CC}">
                <c16:uniqueId val="{00000106-323E-44A8-9236-60890F36A08D}"/>
              </c:ext>
            </c:extLst>
          </c:dPt>
          <c:dPt>
            <c:idx val="3"/>
            <c:bubble3D val="0"/>
            <c:extLst>
              <c:ext xmlns:c16="http://schemas.microsoft.com/office/drawing/2014/chart" uri="{C3380CC4-5D6E-409C-BE32-E72D297353CC}">
                <c16:uniqueId val="{00000107-323E-44A8-9236-60890F36A08D}"/>
              </c:ext>
            </c:extLst>
          </c:dPt>
          <c:dPt>
            <c:idx val="4"/>
            <c:bubble3D val="0"/>
            <c:extLst>
              <c:ext xmlns:c16="http://schemas.microsoft.com/office/drawing/2014/chart" uri="{C3380CC4-5D6E-409C-BE32-E72D297353CC}">
                <c16:uniqueId val="{00000108-323E-44A8-9236-60890F36A08D}"/>
              </c:ext>
            </c:extLst>
          </c:dPt>
          <c:dPt>
            <c:idx val="5"/>
            <c:bubble3D val="0"/>
            <c:extLst>
              <c:ext xmlns:c16="http://schemas.microsoft.com/office/drawing/2014/chart" uri="{C3380CC4-5D6E-409C-BE32-E72D297353CC}">
                <c16:uniqueId val="{00000109-323E-44A8-9236-60890F36A08D}"/>
              </c:ext>
            </c:extLst>
          </c:dPt>
          <c:dPt>
            <c:idx val="6"/>
            <c:bubble3D val="0"/>
            <c:extLst>
              <c:ext xmlns:c16="http://schemas.microsoft.com/office/drawing/2014/chart" uri="{C3380CC4-5D6E-409C-BE32-E72D297353CC}">
                <c16:uniqueId val="{0000010A-323E-44A8-9236-60890F36A08D}"/>
              </c:ext>
            </c:extLst>
          </c:dPt>
          <c:dPt>
            <c:idx val="7"/>
            <c:bubble3D val="0"/>
            <c:extLst>
              <c:ext xmlns:c16="http://schemas.microsoft.com/office/drawing/2014/chart" uri="{C3380CC4-5D6E-409C-BE32-E72D297353CC}">
                <c16:uniqueId val="{0000010B-323E-44A8-9236-60890F36A08D}"/>
              </c:ext>
            </c:extLst>
          </c:dPt>
          <c:dPt>
            <c:idx val="8"/>
            <c:bubble3D val="0"/>
            <c:extLst>
              <c:ext xmlns:c16="http://schemas.microsoft.com/office/drawing/2014/chart" uri="{C3380CC4-5D6E-409C-BE32-E72D297353CC}">
                <c16:uniqueId val="{0000010C-323E-44A8-9236-60890F36A08D}"/>
              </c:ext>
            </c:extLst>
          </c:dPt>
          <c:dPt>
            <c:idx val="9"/>
            <c:bubble3D val="0"/>
            <c:extLst>
              <c:ext xmlns:c16="http://schemas.microsoft.com/office/drawing/2014/chart" uri="{C3380CC4-5D6E-409C-BE32-E72D297353CC}">
                <c16:uniqueId val="{0000010D-323E-44A8-9236-60890F36A08D}"/>
              </c:ext>
            </c:extLst>
          </c:dPt>
          <c:dPt>
            <c:idx val="10"/>
            <c:bubble3D val="0"/>
            <c:extLst>
              <c:ext xmlns:c16="http://schemas.microsoft.com/office/drawing/2014/chart" uri="{C3380CC4-5D6E-409C-BE32-E72D297353CC}">
                <c16:uniqueId val="{0000010E-323E-44A8-9236-60890F36A08D}"/>
              </c:ext>
            </c:extLst>
          </c:dPt>
          <c:dPt>
            <c:idx val="11"/>
            <c:bubble3D val="0"/>
            <c:extLst>
              <c:ext xmlns:c16="http://schemas.microsoft.com/office/drawing/2014/chart" uri="{C3380CC4-5D6E-409C-BE32-E72D297353CC}">
                <c16:uniqueId val="{0000010F-323E-44A8-9236-60890F36A08D}"/>
              </c:ext>
            </c:extLst>
          </c:dPt>
          <c:dPt>
            <c:idx val="12"/>
            <c:bubble3D val="0"/>
            <c:extLst>
              <c:ext xmlns:c16="http://schemas.microsoft.com/office/drawing/2014/chart" uri="{C3380CC4-5D6E-409C-BE32-E72D297353CC}">
                <c16:uniqueId val="{00000110-323E-44A8-9236-60890F36A08D}"/>
              </c:ext>
            </c:extLst>
          </c:dPt>
          <c:dPt>
            <c:idx val="13"/>
            <c:bubble3D val="0"/>
            <c:extLst>
              <c:ext xmlns:c16="http://schemas.microsoft.com/office/drawing/2014/chart" uri="{C3380CC4-5D6E-409C-BE32-E72D297353CC}">
                <c16:uniqueId val="{00000111-323E-44A8-9236-60890F36A08D}"/>
              </c:ext>
            </c:extLst>
          </c:dPt>
          <c:dPt>
            <c:idx val="14"/>
            <c:bubble3D val="0"/>
            <c:extLst>
              <c:ext xmlns:c16="http://schemas.microsoft.com/office/drawing/2014/chart" uri="{C3380CC4-5D6E-409C-BE32-E72D297353CC}">
                <c16:uniqueId val="{00000112-323E-44A8-9236-60890F36A08D}"/>
              </c:ext>
            </c:extLst>
          </c:dPt>
          <c:dPt>
            <c:idx val="15"/>
            <c:bubble3D val="0"/>
            <c:extLst>
              <c:ext xmlns:c16="http://schemas.microsoft.com/office/drawing/2014/chart" uri="{C3380CC4-5D6E-409C-BE32-E72D297353CC}">
                <c16:uniqueId val="{00000113-323E-44A8-9236-60890F36A08D}"/>
              </c:ext>
            </c:extLst>
          </c:dPt>
          <c:dPt>
            <c:idx val="16"/>
            <c:bubble3D val="0"/>
            <c:extLst>
              <c:ext xmlns:c16="http://schemas.microsoft.com/office/drawing/2014/chart" uri="{C3380CC4-5D6E-409C-BE32-E72D297353CC}">
                <c16:uniqueId val="{00000114-323E-44A8-9236-60890F36A08D}"/>
              </c:ext>
            </c:extLst>
          </c:dPt>
          <c:dPt>
            <c:idx val="17"/>
            <c:bubble3D val="0"/>
            <c:extLst>
              <c:ext xmlns:c16="http://schemas.microsoft.com/office/drawing/2014/chart" uri="{C3380CC4-5D6E-409C-BE32-E72D297353CC}">
                <c16:uniqueId val="{00000115-323E-44A8-9236-60890F36A08D}"/>
              </c:ext>
            </c:extLst>
          </c:dPt>
          <c:dPt>
            <c:idx val="18"/>
            <c:bubble3D val="0"/>
            <c:extLst>
              <c:ext xmlns:c16="http://schemas.microsoft.com/office/drawing/2014/chart" uri="{C3380CC4-5D6E-409C-BE32-E72D297353CC}">
                <c16:uniqueId val="{00000116-323E-44A8-9236-60890F36A08D}"/>
              </c:ext>
            </c:extLst>
          </c:dPt>
          <c:dPt>
            <c:idx val="19"/>
            <c:bubble3D val="0"/>
            <c:extLst>
              <c:ext xmlns:c16="http://schemas.microsoft.com/office/drawing/2014/chart" uri="{C3380CC4-5D6E-409C-BE32-E72D297353CC}">
                <c16:uniqueId val="{00000117-323E-44A8-9236-60890F36A08D}"/>
              </c:ext>
            </c:extLst>
          </c:dPt>
          <c:dPt>
            <c:idx val="20"/>
            <c:bubble3D val="0"/>
            <c:extLst>
              <c:ext xmlns:c16="http://schemas.microsoft.com/office/drawing/2014/chart" uri="{C3380CC4-5D6E-409C-BE32-E72D297353CC}">
                <c16:uniqueId val="{00000118-323E-44A8-9236-60890F36A08D}"/>
              </c:ext>
            </c:extLst>
          </c:dPt>
          <c:dPt>
            <c:idx val="21"/>
            <c:bubble3D val="0"/>
            <c:extLst>
              <c:ext xmlns:c16="http://schemas.microsoft.com/office/drawing/2014/chart" uri="{C3380CC4-5D6E-409C-BE32-E72D297353CC}">
                <c16:uniqueId val="{00000119-323E-44A8-9236-60890F36A08D}"/>
              </c:ext>
            </c:extLst>
          </c:dPt>
          <c:dPt>
            <c:idx val="22"/>
            <c:bubble3D val="0"/>
            <c:extLst>
              <c:ext xmlns:c16="http://schemas.microsoft.com/office/drawing/2014/chart" uri="{C3380CC4-5D6E-409C-BE32-E72D297353CC}">
                <c16:uniqueId val="{0000011A-323E-44A8-9236-60890F36A08D}"/>
              </c:ext>
            </c:extLst>
          </c:dPt>
          <c:dPt>
            <c:idx val="23"/>
            <c:bubble3D val="0"/>
            <c:extLst>
              <c:ext xmlns:c16="http://schemas.microsoft.com/office/drawing/2014/chart" uri="{C3380CC4-5D6E-409C-BE32-E72D297353CC}">
                <c16:uniqueId val="{0000011B-323E-44A8-9236-60890F36A08D}"/>
              </c:ext>
            </c:extLst>
          </c:dPt>
          <c:dPt>
            <c:idx val="24"/>
            <c:bubble3D val="0"/>
            <c:extLst>
              <c:ext xmlns:c16="http://schemas.microsoft.com/office/drawing/2014/chart" uri="{C3380CC4-5D6E-409C-BE32-E72D297353CC}">
                <c16:uniqueId val="{0000011C-323E-44A8-9236-60890F36A08D}"/>
              </c:ext>
            </c:extLst>
          </c:dPt>
          <c:dPt>
            <c:idx val="25"/>
            <c:bubble3D val="0"/>
            <c:extLst>
              <c:ext xmlns:c16="http://schemas.microsoft.com/office/drawing/2014/chart" uri="{C3380CC4-5D6E-409C-BE32-E72D297353CC}">
                <c16:uniqueId val="{0000011D-323E-44A8-9236-60890F36A08D}"/>
              </c:ext>
            </c:extLst>
          </c:dPt>
          <c:dPt>
            <c:idx val="26"/>
            <c:bubble3D val="0"/>
            <c:extLst>
              <c:ext xmlns:c16="http://schemas.microsoft.com/office/drawing/2014/chart" uri="{C3380CC4-5D6E-409C-BE32-E72D297353CC}">
                <c16:uniqueId val="{0000011E-323E-44A8-9236-60890F36A08D}"/>
              </c:ext>
            </c:extLst>
          </c:dPt>
          <c:dPt>
            <c:idx val="27"/>
            <c:bubble3D val="0"/>
            <c:extLst>
              <c:ext xmlns:c16="http://schemas.microsoft.com/office/drawing/2014/chart" uri="{C3380CC4-5D6E-409C-BE32-E72D297353CC}">
                <c16:uniqueId val="{0000011F-323E-44A8-9236-60890F36A08D}"/>
              </c:ext>
            </c:extLst>
          </c:dPt>
          <c:dPt>
            <c:idx val="28"/>
            <c:bubble3D val="0"/>
            <c:extLst>
              <c:ext xmlns:c16="http://schemas.microsoft.com/office/drawing/2014/chart" uri="{C3380CC4-5D6E-409C-BE32-E72D297353CC}">
                <c16:uniqueId val="{00000120-323E-44A8-9236-60890F36A08D}"/>
              </c:ext>
            </c:extLst>
          </c:dPt>
          <c:dPt>
            <c:idx val="29"/>
            <c:bubble3D val="0"/>
            <c:extLst>
              <c:ext xmlns:c16="http://schemas.microsoft.com/office/drawing/2014/chart" uri="{C3380CC4-5D6E-409C-BE32-E72D297353CC}">
                <c16:uniqueId val="{00000121-323E-44A8-9236-60890F36A08D}"/>
              </c:ext>
            </c:extLst>
          </c:dPt>
          <c:dPt>
            <c:idx val="30"/>
            <c:bubble3D val="0"/>
            <c:extLst>
              <c:ext xmlns:c16="http://schemas.microsoft.com/office/drawing/2014/chart" uri="{C3380CC4-5D6E-409C-BE32-E72D297353CC}">
                <c16:uniqueId val="{00000122-323E-44A8-9236-60890F36A08D}"/>
              </c:ext>
            </c:extLst>
          </c:dPt>
          <c:dPt>
            <c:idx val="31"/>
            <c:bubble3D val="0"/>
            <c:extLst>
              <c:ext xmlns:c16="http://schemas.microsoft.com/office/drawing/2014/chart" uri="{C3380CC4-5D6E-409C-BE32-E72D297353CC}">
                <c16:uniqueId val="{00000123-323E-44A8-9236-60890F36A08D}"/>
              </c:ext>
            </c:extLst>
          </c:dPt>
          <c:dPt>
            <c:idx val="32"/>
            <c:bubble3D val="0"/>
            <c:extLst>
              <c:ext xmlns:c16="http://schemas.microsoft.com/office/drawing/2014/chart" uri="{C3380CC4-5D6E-409C-BE32-E72D297353CC}">
                <c16:uniqueId val="{00000124-323E-44A8-9236-60890F36A08D}"/>
              </c:ext>
            </c:extLst>
          </c:dPt>
          <c:dPt>
            <c:idx val="33"/>
            <c:bubble3D val="0"/>
            <c:extLst>
              <c:ext xmlns:c16="http://schemas.microsoft.com/office/drawing/2014/chart" uri="{C3380CC4-5D6E-409C-BE32-E72D297353CC}">
                <c16:uniqueId val="{00000125-323E-44A8-9236-60890F36A08D}"/>
              </c:ext>
            </c:extLst>
          </c:dPt>
          <c:dPt>
            <c:idx val="34"/>
            <c:bubble3D val="0"/>
            <c:extLst>
              <c:ext xmlns:c16="http://schemas.microsoft.com/office/drawing/2014/chart" uri="{C3380CC4-5D6E-409C-BE32-E72D297353CC}">
                <c16:uniqueId val="{00000126-323E-44A8-9236-60890F36A08D}"/>
              </c:ext>
            </c:extLst>
          </c:dPt>
          <c:dPt>
            <c:idx val="35"/>
            <c:bubble3D val="0"/>
            <c:extLst>
              <c:ext xmlns:c16="http://schemas.microsoft.com/office/drawing/2014/chart" uri="{C3380CC4-5D6E-409C-BE32-E72D297353CC}">
                <c16:uniqueId val="{00000127-323E-44A8-9236-60890F36A08D}"/>
              </c:ext>
            </c:extLst>
          </c:dPt>
          <c:dPt>
            <c:idx val="36"/>
            <c:bubble3D val="0"/>
            <c:extLst>
              <c:ext xmlns:c16="http://schemas.microsoft.com/office/drawing/2014/chart" uri="{C3380CC4-5D6E-409C-BE32-E72D297353CC}">
                <c16:uniqueId val="{00000128-323E-44A8-9236-60890F36A08D}"/>
              </c:ext>
            </c:extLst>
          </c:dPt>
          <c:dPt>
            <c:idx val="37"/>
            <c:bubble3D val="0"/>
            <c:extLst>
              <c:ext xmlns:c16="http://schemas.microsoft.com/office/drawing/2014/chart" uri="{C3380CC4-5D6E-409C-BE32-E72D297353CC}">
                <c16:uniqueId val="{00000129-323E-44A8-9236-60890F36A08D}"/>
              </c:ext>
            </c:extLst>
          </c:dPt>
          <c:dPt>
            <c:idx val="38"/>
            <c:bubble3D val="0"/>
            <c:extLst>
              <c:ext xmlns:c16="http://schemas.microsoft.com/office/drawing/2014/chart" uri="{C3380CC4-5D6E-409C-BE32-E72D297353CC}">
                <c16:uniqueId val="{0000012A-323E-44A8-9236-60890F36A08D}"/>
              </c:ext>
            </c:extLst>
          </c:dPt>
          <c:dPt>
            <c:idx val="39"/>
            <c:bubble3D val="0"/>
            <c:extLst>
              <c:ext xmlns:c16="http://schemas.microsoft.com/office/drawing/2014/chart" uri="{C3380CC4-5D6E-409C-BE32-E72D297353CC}">
                <c16:uniqueId val="{0000012B-323E-44A8-9236-60890F36A08D}"/>
              </c:ext>
            </c:extLst>
          </c:dPt>
          <c:dPt>
            <c:idx val="40"/>
            <c:bubble3D val="0"/>
            <c:extLst>
              <c:ext xmlns:c16="http://schemas.microsoft.com/office/drawing/2014/chart" uri="{C3380CC4-5D6E-409C-BE32-E72D297353CC}">
                <c16:uniqueId val="{0000012C-323E-44A8-9236-60890F36A08D}"/>
              </c:ext>
            </c:extLst>
          </c:dPt>
          <c:dPt>
            <c:idx val="41"/>
            <c:bubble3D val="0"/>
            <c:extLst>
              <c:ext xmlns:c16="http://schemas.microsoft.com/office/drawing/2014/chart" uri="{C3380CC4-5D6E-409C-BE32-E72D297353CC}">
                <c16:uniqueId val="{0000012D-323E-44A8-9236-60890F36A08D}"/>
              </c:ext>
            </c:extLst>
          </c:dPt>
          <c:dPt>
            <c:idx val="42"/>
            <c:bubble3D val="0"/>
            <c:extLst>
              <c:ext xmlns:c16="http://schemas.microsoft.com/office/drawing/2014/chart" uri="{C3380CC4-5D6E-409C-BE32-E72D297353CC}">
                <c16:uniqueId val="{0000012E-323E-44A8-9236-60890F36A08D}"/>
              </c:ext>
            </c:extLst>
          </c:dPt>
          <c:dPt>
            <c:idx val="43"/>
            <c:bubble3D val="0"/>
            <c:extLst>
              <c:ext xmlns:c16="http://schemas.microsoft.com/office/drawing/2014/chart" uri="{C3380CC4-5D6E-409C-BE32-E72D297353CC}">
                <c16:uniqueId val="{0000012F-323E-44A8-9236-60890F36A08D}"/>
              </c:ext>
            </c:extLst>
          </c:dPt>
          <c:dPt>
            <c:idx val="44"/>
            <c:bubble3D val="0"/>
            <c:extLst>
              <c:ext xmlns:c16="http://schemas.microsoft.com/office/drawing/2014/chart" uri="{C3380CC4-5D6E-409C-BE32-E72D297353CC}">
                <c16:uniqueId val="{00000130-323E-44A8-9236-60890F36A08D}"/>
              </c:ext>
            </c:extLst>
          </c:dPt>
          <c:dPt>
            <c:idx val="45"/>
            <c:bubble3D val="0"/>
            <c:extLst>
              <c:ext xmlns:c16="http://schemas.microsoft.com/office/drawing/2014/chart" uri="{C3380CC4-5D6E-409C-BE32-E72D297353CC}">
                <c16:uniqueId val="{00000131-323E-44A8-9236-60890F36A08D}"/>
              </c:ext>
            </c:extLst>
          </c:dPt>
          <c:dPt>
            <c:idx val="46"/>
            <c:bubble3D val="0"/>
            <c:extLst>
              <c:ext xmlns:c16="http://schemas.microsoft.com/office/drawing/2014/chart" uri="{C3380CC4-5D6E-409C-BE32-E72D297353CC}">
                <c16:uniqueId val="{00000132-323E-44A8-9236-60890F36A08D}"/>
              </c:ext>
            </c:extLst>
          </c:dPt>
          <c:dPt>
            <c:idx val="47"/>
            <c:bubble3D val="0"/>
            <c:extLst>
              <c:ext xmlns:c16="http://schemas.microsoft.com/office/drawing/2014/chart" uri="{C3380CC4-5D6E-409C-BE32-E72D297353CC}">
                <c16:uniqueId val="{00000133-323E-44A8-9236-60890F36A08D}"/>
              </c:ext>
            </c:extLst>
          </c:dPt>
          <c:dPt>
            <c:idx val="48"/>
            <c:bubble3D val="0"/>
            <c:extLst>
              <c:ext xmlns:c16="http://schemas.microsoft.com/office/drawing/2014/chart" uri="{C3380CC4-5D6E-409C-BE32-E72D297353CC}">
                <c16:uniqueId val="{00000134-323E-44A8-9236-60890F36A08D}"/>
              </c:ext>
            </c:extLst>
          </c:dPt>
          <c:dPt>
            <c:idx val="49"/>
            <c:bubble3D val="0"/>
            <c:extLst>
              <c:ext xmlns:c16="http://schemas.microsoft.com/office/drawing/2014/chart" uri="{C3380CC4-5D6E-409C-BE32-E72D297353CC}">
                <c16:uniqueId val="{00000135-323E-44A8-9236-60890F36A08D}"/>
              </c:ext>
            </c:extLst>
          </c:dPt>
          <c:dPt>
            <c:idx val="50"/>
            <c:bubble3D val="0"/>
            <c:extLst>
              <c:ext xmlns:c16="http://schemas.microsoft.com/office/drawing/2014/chart" uri="{C3380CC4-5D6E-409C-BE32-E72D297353CC}">
                <c16:uniqueId val="{00000136-323E-44A8-9236-60890F36A08D}"/>
              </c:ext>
            </c:extLst>
          </c:dPt>
          <c:cat>
            <c:numRef>
              <c:f>bilan_gestion!$BD$2:$BE$2</c:f>
              <c:numCache>
                <c:formatCode>General</c:formatCode>
                <c:ptCount val="2"/>
              </c:numCache>
            </c:numRef>
          </c:cat>
          <c:val>
            <c:numRef>
              <c:f>bilan_gestion!$B$10:$BD$10</c:f>
              <c:numCache>
                <c:formatCode>General</c:formatCode>
                <c:ptCount val="55"/>
                <c:pt idx="0">
                  <c:v>15989</c:v>
                </c:pt>
                <c:pt idx="1">
                  <c:v>15941</c:v>
                </c:pt>
                <c:pt idx="2" formatCode="0.0">
                  <c:v>17.100000000000001</c:v>
                </c:pt>
                <c:pt idx="3" formatCode="0.0">
                  <c:v>5.2984000000000003E-2</c:v>
                </c:pt>
                <c:pt idx="4" formatCode="0.0">
                  <c:v>14.664418412941725</c:v>
                </c:pt>
                <c:pt idx="5" formatCode="0.000000">
                  <c:v>4.5430999999999999E-2</c:v>
                </c:pt>
                <c:pt idx="6" formatCode="0.0">
                  <c:v>1.0581587058275024E-2</c:v>
                </c:pt>
                <c:pt idx="7" formatCode="0.000000">
                  <c:v>3.6000000000000001E-5</c:v>
                </c:pt>
                <c:pt idx="8" formatCode="0.0">
                  <c:v>2.4249999999999998</c:v>
                </c:pt>
                <c:pt idx="9">
                  <c:v>7.5170000000000002E-3</c:v>
                </c:pt>
                <c:pt idx="12" formatCode="0.0">
                  <c:v>89.143999999999991</c:v>
                </c:pt>
                <c:pt idx="13" formatCode="0.000000">
                  <c:v>0.27533999999999997</c:v>
                </c:pt>
                <c:pt idx="14" formatCode="0.0">
                  <c:v>55.704000000000001</c:v>
                </c:pt>
                <c:pt idx="15" formatCode="0.000000">
                  <c:v>0.17260900000000001</c:v>
                </c:pt>
                <c:pt idx="16" formatCode="0.0">
                  <c:v>4.6189999999999998</c:v>
                </c:pt>
                <c:pt idx="17" formatCode="0.000000">
                  <c:v>1.4182999999999999E-2</c:v>
                </c:pt>
                <c:pt idx="18" formatCode="0.0">
                  <c:v>0.04</c:v>
                </c:pt>
                <c:pt idx="19" formatCode="0.000000">
                  <c:v>1.2400000000000001E-4</c:v>
                </c:pt>
                <c:pt idx="20" formatCode="0">
                  <c:v>0</c:v>
                </c:pt>
                <c:pt idx="21" formatCode="0">
                  <c:v>0</c:v>
                </c:pt>
                <c:pt idx="22" formatCode="0.0">
                  <c:v>28.780999999999999</c:v>
                </c:pt>
                <c:pt idx="23" formatCode="0.000000">
                  <c:v>8.8424000000000003E-2</c:v>
                </c:pt>
                <c:pt idx="26" formatCode="0.0">
                  <c:v>28.780999999999999</c:v>
                </c:pt>
                <c:pt idx="27" formatCode="0.000000">
                  <c:v>8.8424000000000003E-2</c:v>
                </c:pt>
                <c:pt idx="30">
                  <c:v>116</c:v>
                </c:pt>
                <c:pt idx="31">
                  <c:v>76.781000000000006</c:v>
                </c:pt>
                <c:pt idx="32">
                  <c:v>199</c:v>
                </c:pt>
                <c:pt idx="33">
                  <c:v>225</c:v>
                </c:pt>
                <c:pt idx="35">
                  <c:v>1.7</c:v>
                </c:pt>
                <c:pt idx="36">
                  <c:v>6.6</c:v>
                </c:pt>
                <c:pt idx="38">
                  <c:v>99.7</c:v>
                </c:pt>
                <c:pt idx="45">
                  <c:v>9.1991834972346312E-4</c:v>
                </c:pt>
                <c:pt idx="46">
                  <c:v>1.4072174620051284E-2</c:v>
                </c:pt>
                <c:pt idx="47">
                  <c:v>0</c:v>
                </c:pt>
                <c:pt idx="48">
                  <c:v>2002</c:v>
                </c:pt>
                <c:pt idx="49" formatCode="d\-mmm">
                  <c:v>40497</c:v>
                </c:pt>
                <c:pt idx="50" formatCode="d\-mmm">
                  <c:v>40260</c:v>
                </c:pt>
                <c:pt idx="51">
                  <c:v>0</c:v>
                </c:pt>
              </c:numCache>
            </c:numRef>
          </c:val>
          <c:extLst>
            <c:ext xmlns:c16="http://schemas.microsoft.com/office/drawing/2014/chart" uri="{C3380CC4-5D6E-409C-BE32-E72D297353CC}">
              <c16:uniqueId val="{00000137-323E-44A8-9236-60890F36A08D}"/>
            </c:ext>
          </c:extLst>
        </c:ser>
        <c:ser>
          <c:idx val="7"/>
          <c:order val="6"/>
          <c:tx>
            <c:strRef>
              <c:f>bilan_gestion!$A$11</c:f>
              <c:strCache>
                <c:ptCount val="1"/>
                <c:pt idx="0">
                  <c:v>2002_2003</c:v>
                </c:pt>
              </c:strCache>
            </c:strRef>
          </c:tx>
          <c:dPt>
            <c:idx val="0"/>
            <c:bubble3D val="0"/>
            <c:extLst>
              <c:ext xmlns:c16="http://schemas.microsoft.com/office/drawing/2014/chart" uri="{C3380CC4-5D6E-409C-BE32-E72D297353CC}">
                <c16:uniqueId val="{00000138-323E-44A8-9236-60890F36A08D}"/>
              </c:ext>
            </c:extLst>
          </c:dPt>
          <c:dPt>
            <c:idx val="1"/>
            <c:bubble3D val="0"/>
            <c:extLst>
              <c:ext xmlns:c16="http://schemas.microsoft.com/office/drawing/2014/chart" uri="{C3380CC4-5D6E-409C-BE32-E72D297353CC}">
                <c16:uniqueId val="{00000139-323E-44A8-9236-60890F36A08D}"/>
              </c:ext>
            </c:extLst>
          </c:dPt>
          <c:dPt>
            <c:idx val="2"/>
            <c:bubble3D val="0"/>
            <c:extLst>
              <c:ext xmlns:c16="http://schemas.microsoft.com/office/drawing/2014/chart" uri="{C3380CC4-5D6E-409C-BE32-E72D297353CC}">
                <c16:uniqueId val="{0000013A-323E-44A8-9236-60890F36A08D}"/>
              </c:ext>
            </c:extLst>
          </c:dPt>
          <c:dPt>
            <c:idx val="3"/>
            <c:bubble3D val="0"/>
            <c:extLst>
              <c:ext xmlns:c16="http://schemas.microsoft.com/office/drawing/2014/chart" uri="{C3380CC4-5D6E-409C-BE32-E72D297353CC}">
                <c16:uniqueId val="{0000013B-323E-44A8-9236-60890F36A08D}"/>
              </c:ext>
            </c:extLst>
          </c:dPt>
          <c:dPt>
            <c:idx val="4"/>
            <c:bubble3D val="0"/>
            <c:extLst>
              <c:ext xmlns:c16="http://schemas.microsoft.com/office/drawing/2014/chart" uri="{C3380CC4-5D6E-409C-BE32-E72D297353CC}">
                <c16:uniqueId val="{0000013C-323E-44A8-9236-60890F36A08D}"/>
              </c:ext>
            </c:extLst>
          </c:dPt>
          <c:dPt>
            <c:idx val="5"/>
            <c:bubble3D val="0"/>
            <c:extLst>
              <c:ext xmlns:c16="http://schemas.microsoft.com/office/drawing/2014/chart" uri="{C3380CC4-5D6E-409C-BE32-E72D297353CC}">
                <c16:uniqueId val="{0000013D-323E-44A8-9236-60890F36A08D}"/>
              </c:ext>
            </c:extLst>
          </c:dPt>
          <c:dPt>
            <c:idx val="6"/>
            <c:bubble3D val="0"/>
            <c:extLst>
              <c:ext xmlns:c16="http://schemas.microsoft.com/office/drawing/2014/chart" uri="{C3380CC4-5D6E-409C-BE32-E72D297353CC}">
                <c16:uniqueId val="{0000013E-323E-44A8-9236-60890F36A08D}"/>
              </c:ext>
            </c:extLst>
          </c:dPt>
          <c:dPt>
            <c:idx val="7"/>
            <c:bubble3D val="0"/>
            <c:extLst>
              <c:ext xmlns:c16="http://schemas.microsoft.com/office/drawing/2014/chart" uri="{C3380CC4-5D6E-409C-BE32-E72D297353CC}">
                <c16:uniqueId val="{0000013F-323E-44A8-9236-60890F36A08D}"/>
              </c:ext>
            </c:extLst>
          </c:dPt>
          <c:dPt>
            <c:idx val="8"/>
            <c:bubble3D val="0"/>
            <c:extLst>
              <c:ext xmlns:c16="http://schemas.microsoft.com/office/drawing/2014/chart" uri="{C3380CC4-5D6E-409C-BE32-E72D297353CC}">
                <c16:uniqueId val="{00000140-323E-44A8-9236-60890F36A08D}"/>
              </c:ext>
            </c:extLst>
          </c:dPt>
          <c:dPt>
            <c:idx val="9"/>
            <c:bubble3D val="0"/>
            <c:extLst>
              <c:ext xmlns:c16="http://schemas.microsoft.com/office/drawing/2014/chart" uri="{C3380CC4-5D6E-409C-BE32-E72D297353CC}">
                <c16:uniqueId val="{00000141-323E-44A8-9236-60890F36A08D}"/>
              </c:ext>
            </c:extLst>
          </c:dPt>
          <c:dPt>
            <c:idx val="10"/>
            <c:bubble3D val="0"/>
            <c:extLst>
              <c:ext xmlns:c16="http://schemas.microsoft.com/office/drawing/2014/chart" uri="{C3380CC4-5D6E-409C-BE32-E72D297353CC}">
                <c16:uniqueId val="{00000142-323E-44A8-9236-60890F36A08D}"/>
              </c:ext>
            </c:extLst>
          </c:dPt>
          <c:dPt>
            <c:idx val="11"/>
            <c:bubble3D val="0"/>
            <c:extLst>
              <c:ext xmlns:c16="http://schemas.microsoft.com/office/drawing/2014/chart" uri="{C3380CC4-5D6E-409C-BE32-E72D297353CC}">
                <c16:uniqueId val="{00000143-323E-44A8-9236-60890F36A08D}"/>
              </c:ext>
            </c:extLst>
          </c:dPt>
          <c:dPt>
            <c:idx val="12"/>
            <c:bubble3D val="0"/>
            <c:extLst>
              <c:ext xmlns:c16="http://schemas.microsoft.com/office/drawing/2014/chart" uri="{C3380CC4-5D6E-409C-BE32-E72D297353CC}">
                <c16:uniqueId val="{00000144-323E-44A8-9236-60890F36A08D}"/>
              </c:ext>
            </c:extLst>
          </c:dPt>
          <c:dPt>
            <c:idx val="13"/>
            <c:bubble3D val="0"/>
            <c:extLst>
              <c:ext xmlns:c16="http://schemas.microsoft.com/office/drawing/2014/chart" uri="{C3380CC4-5D6E-409C-BE32-E72D297353CC}">
                <c16:uniqueId val="{00000145-323E-44A8-9236-60890F36A08D}"/>
              </c:ext>
            </c:extLst>
          </c:dPt>
          <c:dPt>
            <c:idx val="14"/>
            <c:bubble3D val="0"/>
            <c:extLst>
              <c:ext xmlns:c16="http://schemas.microsoft.com/office/drawing/2014/chart" uri="{C3380CC4-5D6E-409C-BE32-E72D297353CC}">
                <c16:uniqueId val="{00000146-323E-44A8-9236-60890F36A08D}"/>
              </c:ext>
            </c:extLst>
          </c:dPt>
          <c:dPt>
            <c:idx val="15"/>
            <c:bubble3D val="0"/>
            <c:extLst>
              <c:ext xmlns:c16="http://schemas.microsoft.com/office/drawing/2014/chart" uri="{C3380CC4-5D6E-409C-BE32-E72D297353CC}">
                <c16:uniqueId val="{00000147-323E-44A8-9236-60890F36A08D}"/>
              </c:ext>
            </c:extLst>
          </c:dPt>
          <c:dPt>
            <c:idx val="16"/>
            <c:bubble3D val="0"/>
            <c:extLst>
              <c:ext xmlns:c16="http://schemas.microsoft.com/office/drawing/2014/chart" uri="{C3380CC4-5D6E-409C-BE32-E72D297353CC}">
                <c16:uniqueId val="{00000148-323E-44A8-9236-60890F36A08D}"/>
              </c:ext>
            </c:extLst>
          </c:dPt>
          <c:dPt>
            <c:idx val="17"/>
            <c:bubble3D val="0"/>
            <c:extLst>
              <c:ext xmlns:c16="http://schemas.microsoft.com/office/drawing/2014/chart" uri="{C3380CC4-5D6E-409C-BE32-E72D297353CC}">
                <c16:uniqueId val="{00000149-323E-44A8-9236-60890F36A08D}"/>
              </c:ext>
            </c:extLst>
          </c:dPt>
          <c:dPt>
            <c:idx val="18"/>
            <c:bubble3D val="0"/>
            <c:extLst>
              <c:ext xmlns:c16="http://schemas.microsoft.com/office/drawing/2014/chart" uri="{C3380CC4-5D6E-409C-BE32-E72D297353CC}">
                <c16:uniqueId val="{0000014A-323E-44A8-9236-60890F36A08D}"/>
              </c:ext>
            </c:extLst>
          </c:dPt>
          <c:dPt>
            <c:idx val="19"/>
            <c:bubble3D val="0"/>
            <c:extLst>
              <c:ext xmlns:c16="http://schemas.microsoft.com/office/drawing/2014/chart" uri="{C3380CC4-5D6E-409C-BE32-E72D297353CC}">
                <c16:uniqueId val="{0000014B-323E-44A8-9236-60890F36A08D}"/>
              </c:ext>
            </c:extLst>
          </c:dPt>
          <c:dPt>
            <c:idx val="20"/>
            <c:bubble3D val="0"/>
            <c:extLst>
              <c:ext xmlns:c16="http://schemas.microsoft.com/office/drawing/2014/chart" uri="{C3380CC4-5D6E-409C-BE32-E72D297353CC}">
                <c16:uniqueId val="{0000014C-323E-44A8-9236-60890F36A08D}"/>
              </c:ext>
            </c:extLst>
          </c:dPt>
          <c:dPt>
            <c:idx val="21"/>
            <c:bubble3D val="0"/>
            <c:extLst>
              <c:ext xmlns:c16="http://schemas.microsoft.com/office/drawing/2014/chart" uri="{C3380CC4-5D6E-409C-BE32-E72D297353CC}">
                <c16:uniqueId val="{0000014D-323E-44A8-9236-60890F36A08D}"/>
              </c:ext>
            </c:extLst>
          </c:dPt>
          <c:dPt>
            <c:idx val="22"/>
            <c:bubble3D val="0"/>
            <c:extLst>
              <c:ext xmlns:c16="http://schemas.microsoft.com/office/drawing/2014/chart" uri="{C3380CC4-5D6E-409C-BE32-E72D297353CC}">
                <c16:uniqueId val="{0000014E-323E-44A8-9236-60890F36A08D}"/>
              </c:ext>
            </c:extLst>
          </c:dPt>
          <c:dPt>
            <c:idx val="23"/>
            <c:bubble3D val="0"/>
            <c:extLst>
              <c:ext xmlns:c16="http://schemas.microsoft.com/office/drawing/2014/chart" uri="{C3380CC4-5D6E-409C-BE32-E72D297353CC}">
                <c16:uniqueId val="{0000014F-323E-44A8-9236-60890F36A08D}"/>
              </c:ext>
            </c:extLst>
          </c:dPt>
          <c:dPt>
            <c:idx val="24"/>
            <c:bubble3D val="0"/>
            <c:extLst>
              <c:ext xmlns:c16="http://schemas.microsoft.com/office/drawing/2014/chart" uri="{C3380CC4-5D6E-409C-BE32-E72D297353CC}">
                <c16:uniqueId val="{00000150-323E-44A8-9236-60890F36A08D}"/>
              </c:ext>
            </c:extLst>
          </c:dPt>
          <c:dPt>
            <c:idx val="25"/>
            <c:bubble3D val="0"/>
            <c:extLst>
              <c:ext xmlns:c16="http://schemas.microsoft.com/office/drawing/2014/chart" uri="{C3380CC4-5D6E-409C-BE32-E72D297353CC}">
                <c16:uniqueId val="{00000151-323E-44A8-9236-60890F36A08D}"/>
              </c:ext>
            </c:extLst>
          </c:dPt>
          <c:dPt>
            <c:idx val="26"/>
            <c:bubble3D val="0"/>
            <c:extLst>
              <c:ext xmlns:c16="http://schemas.microsoft.com/office/drawing/2014/chart" uri="{C3380CC4-5D6E-409C-BE32-E72D297353CC}">
                <c16:uniqueId val="{00000152-323E-44A8-9236-60890F36A08D}"/>
              </c:ext>
            </c:extLst>
          </c:dPt>
          <c:dPt>
            <c:idx val="27"/>
            <c:bubble3D val="0"/>
            <c:extLst>
              <c:ext xmlns:c16="http://schemas.microsoft.com/office/drawing/2014/chart" uri="{C3380CC4-5D6E-409C-BE32-E72D297353CC}">
                <c16:uniqueId val="{00000153-323E-44A8-9236-60890F36A08D}"/>
              </c:ext>
            </c:extLst>
          </c:dPt>
          <c:dPt>
            <c:idx val="28"/>
            <c:bubble3D val="0"/>
            <c:extLst>
              <c:ext xmlns:c16="http://schemas.microsoft.com/office/drawing/2014/chart" uri="{C3380CC4-5D6E-409C-BE32-E72D297353CC}">
                <c16:uniqueId val="{00000154-323E-44A8-9236-60890F36A08D}"/>
              </c:ext>
            </c:extLst>
          </c:dPt>
          <c:dPt>
            <c:idx val="29"/>
            <c:bubble3D val="0"/>
            <c:extLst>
              <c:ext xmlns:c16="http://schemas.microsoft.com/office/drawing/2014/chart" uri="{C3380CC4-5D6E-409C-BE32-E72D297353CC}">
                <c16:uniqueId val="{00000155-323E-44A8-9236-60890F36A08D}"/>
              </c:ext>
            </c:extLst>
          </c:dPt>
          <c:dPt>
            <c:idx val="30"/>
            <c:bubble3D val="0"/>
            <c:extLst>
              <c:ext xmlns:c16="http://schemas.microsoft.com/office/drawing/2014/chart" uri="{C3380CC4-5D6E-409C-BE32-E72D297353CC}">
                <c16:uniqueId val="{00000156-323E-44A8-9236-60890F36A08D}"/>
              </c:ext>
            </c:extLst>
          </c:dPt>
          <c:dPt>
            <c:idx val="31"/>
            <c:bubble3D val="0"/>
            <c:extLst>
              <c:ext xmlns:c16="http://schemas.microsoft.com/office/drawing/2014/chart" uri="{C3380CC4-5D6E-409C-BE32-E72D297353CC}">
                <c16:uniqueId val="{00000157-323E-44A8-9236-60890F36A08D}"/>
              </c:ext>
            </c:extLst>
          </c:dPt>
          <c:dPt>
            <c:idx val="32"/>
            <c:bubble3D val="0"/>
            <c:extLst>
              <c:ext xmlns:c16="http://schemas.microsoft.com/office/drawing/2014/chart" uri="{C3380CC4-5D6E-409C-BE32-E72D297353CC}">
                <c16:uniqueId val="{00000158-323E-44A8-9236-60890F36A08D}"/>
              </c:ext>
            </c:extLst>
          </c:dPt>
          <c:dPt>
            <c:idx val="33"/>
            <c:bubble3D val="0"/>
            <c:extLst>
              <c:ext xmlns:c16="http://schemas.microsoft.com/office/drawing/2014/chart" uri="{C3380CC4-5D6E-409C-BE32-E72D297353CC}">
                <c16:uniqueId val="{00000159-323E-44A8-9236-60890F36A08D}"/>
              </c:ext>
            </c:extLst>
          </c:dPt>
          <c:dPt>
            <c:idx val="34"/>
            <c:bubble3D val="0"/>
            <c:extLst>
              <c:ext xmlns:c16="http://schemas.microsoft.com/office/drawing/2014/chart" uri="{C3380CC4-5D6E-409C-BE32-E72D297353CC}">
                <c16:uniqueId val="{0000015A-323E-44A8-9236-60890F36A08D}"/>
              </c:ext>
            </c:extLst>
          </c:dPt>
          <c:dPt>
            <c:idx val="35"/>
            <c:bubble3D val="0"/>
            <c:extLst>
              <c:ext xmlns:c16="http://schemas.microsoft.com/office/drawing/2014/chart" uri="{C3380CC4-5D6E-409C-BE32-E72D297353CC}">
                <c16:uniqueId val="{0000015B-323E-44A8-9236-60890F36A08D}"/>
              </c:ext>
            </c:extLst>
          </c:dPt>
          <c:dPt>
            <c:idx val="36"/>
            <c:bubble3D val="0"/>
            <c:extLst>
              <c:ext xmlns:c16="http://schemas.microsoft.com/office/drawing/2014/chart" uri="{C3380CC4-5D6E-409C-BE32-E72D297353CC}">
                <c16:uniqueId val="{0000015C-323E-44A8-9236-60890F36A08D}"/>
              </c:ext>
            </c:extLst>
          </c:dPt>
          <c:dPt>
            <c:idx val="37"/>
            <c:bubble3D val="0"/>
            <c:extLst>
              <c:ext xmlns:c16="http://schemas.microsoft.com/office/drawing/2014/chart" uri="{C3380CC4-5D6E-409C-BE32-E72D297353CC}">
                <c16:uniqueId val="{0000015D-323E-44A8-9236-60890F36A08D}"/>
              </c:ext>
            </c:extLst>
          </c:dPt>
          <c:dPt>
            <c:idx val="38"/>
            <c:bubble3D val="0"/>
            <c:extLst>
              <c:ext xmlns:c16="http://schemas.microsoft.com/office/drawing/2014/chart" uri="{C3380CC4-5D6E-409C-BE32-E72D297353CC}">
                <c16:uniqueId val="{0000015E-323E-44A8-9236-60890F36A08D}"/>
              </c:ext>
            </c:extLst>
          </c:dPt>
          <c:dPt>
            <c:idx val="39"/>
            <c:bubble3D val="0"/>
            <c:extLst>
              <c:ext xmlns:c16="http://schemas.microsoft.com/office/drawing/2014/chart" uri="{C3380CC4-5D6E-409C-BE32-E72D297353CC}">
                <c16:uniqueId val="{0000015F-323E-44A8-9236-60890F36A08D}"/>
              </c:ext>
            </c:extLst>
          </c:dPt>
          <c:dPt>
            <c:idx val="40"/>
            <c:bubble3D val="0"/>
            <c:extLst>
              <c:ext xmlns:c16="http://schemas.microsoft.com/office/drawing/2014/chart" uri="{C3380CC4-5D6E-409C-BE32-E72D297353CC}">
                <c16:uniqueId val="{00000160-323E-44A8-9236-60890F36A08D}"/>
              </c:ext>
            </c:extLst>
          </c:dPt>
          <c:dPt>
            <c:idx val="41"/>
            <c:bubble3D val="0"/>
            <c:extLst>
              <c:ext xmlns:c16="http://schemas.microsoft.com/office/drawing/2014/chart" uri="{C3380CC4-5D6E-409C-BE32-E72D297353CC}">
                <c16:uniqueId val="{00000161-323E-44A8-9236-60890F36A08D}"/>
              </c:ext>
            </c:extLst>
          </c:dPt>
          <c:dPt>
            <c:idx val="42"/>
            <c:bubble3D val="0"/>
            <c:extLst>
              <c:ext xmlns:c16="http://schemas.microsoft.com/office/drawing/2014/chart" uri="{C3380CC4-5D6E-409C-BE32-E72D297353CC}">
                <c16:uniqueId val="{00000162-323E-44A8-9236-60890F36A08D}"/>
              </c:ext>
            </c:extLst>
          </c:dPt>
          <c:dPt>
            <c:idx val="43"/>
            <c:bubble3D val="0"/>
            <c:extLst>
              <c:ext xmlns:c16="http://schemas.microsoft.com/office/drawing/2014/chart" uri="{C3380CC4-5D6E-409C-BE32-E72D297353CC}">
                <c16:uniqueId val="{00000163-323E-44A8-9236-60890F36A08D}"/>
              </c:ext>
            </c:extLst>
          </c:dPt>
          <c:dPt>
            <c:idx val="44"/>
            <c:bubble3D val="0"/>
            <c:extLst>
              <c:ext xmlns:c16="http://schemas.microsoft.com/office/drawing/2014/chart" uri="{C3380CC4-5D6E-409C-BE32-E72D297353CC}">
                <c16:uniqueId val="{00000164-323E-44A8-9236-60890F36A08D}"/>
              </c:ext>
            </c:extLst>
          </c:dPt>
          <c:dPt>
            <c:idx val="45"/>
            <c:bubble3D val="0"/>
            <c:extLst>
              <c:ext xmlns:c16="http://schemas.microsoft.com/office/drawing/2014/chart" uri="{C3380CC4-5D6E-409C-BE32-E72D297353CC}">
                <c16:uniqueId val="{00000165-323E-44A8-9236-60890F36A08D}"/>
              </c:ext>
            </c:extLst>
          </c:dPt>
          <c:dPt>
            <c:idx val="46"/>
            <c:bubble3D val="0"/>
            <c:extLst>
              <c:ext xmlns:c16="http://schemas.microsoft.com/office/drawing/2014/chart" uri="{C3380CC4-5D6E-409C-BE32-E72D297353CC}">
                <c16:uniqueId val="{00000166-323E-44A8-9236-60890F36A08D}"/>
              </c:ext>
            </c:extLst>
          </c:dPt>
          <c:dPt>
            <c:idx val="47"/>
            <c:bubble3D val="0"/>
            <c:extLst>
              <c:ext xmlns:c16="http://schemas.microsoft.com/office/drawing/2014/chart" uri="{C3380CC4-5D6E-409C-BE32-E72D297353CC}">
                <c16:uniqueId val="{00000167-323E-44A8-9236-60890F36A08D}"/>
              </c:ext>
            </c:extLst>
          </c:dPt>
          <c:dPt>
            <c:idx val="48"/>
            <c:bubble3D val="0"/>
            <c:extLst>
              <c:ext xmlns:c16="http://schemas.microsoft.com/office/drawing/2014/chart" uri="{C3380CC4-5D6E-409C-BE32-E72D297353CC}">
                <c16:uniqueId val="{00000168-323E-44A8-9236-60890F36A08D}"/>
              </c:ext>
            </c:extLst>
          </c:dPt>
          <c:dPt>
            <c:idx val="49"/>
            <c:bubble3D val="0"/>
            <c:extLst>
              <c:ext xmlns:c16="http://schemas.microsoft.com/office/drawing/2014/chart" uri="{C3380CC4-5D6E-409C-BE32-E72D297353CC}">
                <c16:uniqueId val="{00000169-323E-44A8-9236-60890F36A08D}"/>
              </c:ext>
            </c:extLst>
          </c:dPt>
          <c:dPt>
            <c:idx val="50"/>
            <c:bubble3D val="0"/>
            <c:extLst>
              <c:ext xmlns:c16="http://schemas.microsoft.com/office/drawing/2014/chart" uri="{C3380CC4-5D6E-409C-BE32-E72D297353CC}">
                <c16:uniqueId val="{0000016A-323E-44A8-9236-60890F36A08D}"/>
              </c:ext>
            </c:extLst>
          </c:dPt>
          <c:cat>
            <c:numRef>
              <c:f>bilan_gestion!$BD$2:$BE$2</c:f>
              <c:numCache>
                <c:formatCode>General</c:formatCode>
                <c:ptCount val="2"/>
              </c:numCache>
            </c:numRef>
          </c:cat>
          <c:val>
            <c:numRef>
              <c:f>bilan_gestion!$B$11:$BD$11</c:f>
              <c:numCache>
                <c:formatCode>General</c:formatCode>
                <c:ptCount val="55"/>
                <c:pt idx="0">
                  <c:v>10206</c:v>
                </c:pt>
                <c:pt idx="1">
                  <c:v>9171</c:v>
                </c:pt>
                <c:pt idx="2" formatCode="0.0">
                  <c:v>83.4</c:v>
                </c:pt>
                <c:pt idx="3" formatCode="0.0">
                  <c:v>0.26097700000000001</c:v>
                </c:pt>
                <c:pt idx="4" formatCode="0.0">
                  <c:v>78.400000000000006</c:v>
                </c:pt>
                <c:pt idx="5" formatCode="0.000000">
                  <c:v>0.24612700000000001</c:v>
                </c:pt>
                <c:pt idx="6" formatCode="0">
                  <c:v>0</c:v>
                </c:pt>
                <c:pt idx="7" formatCode="0">
                  <c:v>0</c:v>
                </c:pt>
                <c:pt idx="8" formatCode="0.0">
                  <c:v>5</c:v>
                </c:pt>
                <c:pt idx="9" formatCode="0.000000">
                  <c:v>1.485E-2</c:v>
                </c:pt>
                <c:pt idx="12" formatCode="0.0">
                  <c:v>231.09399999999999</c:v>
                </c:pt>
                <c:pt idx="13" formatCode="0.000000">
                  <c:v>0.65448200000000001</c:v>
                </c:pt>
                <c:pt idx="14" formatCode="0.0">
                  <c:v>125.971</c:v>
                </c:pt>
                <c:pt idx="15" formatCode="0.000000">
                  <c:v>0.36637799999999998</c:v>
                </c:pt>
                <c:pt idx="16" formatCode="0.0">
                  <c:v>11.718</c:v>
                </c:pt>
                <c:pt idx="17" formatCode="0.000000">
                  <c:v>3.4944000000000003E-2</c:v>
                </c:pt>
                <c:pt idx="18" formatCode="0.0">
                  <c:v>1.901</c:v>
                </c:pt>
                <c:pt idx="19" formatCode="0.000000">
                  <c:v>5.3670000000000002E-3</c:v>
                </c:pt>
                <c:pt idx="20" formatCode="0.0">
                  <c:v>7.2999999999999995E-2</c:v>
                </c:pt>
                <c:pt idx="21" formatCode="0.000000">
                  <c:v>2.02E-4</c:v>
                </c:pt>
                <c:pt idx="22" formatCode="0.0">
                  <c:v>91.430999999999997</c:v>
                </c:pt>
                <c:pt idx="23" formatCode="0.000000">
                  <c:v>0.24759100000000001</c:v>
                </c:pt>
                <c:pt idx="26" formatCode="0.0">
                  <c:v>91.430999999999997</c:v>
                </c:pt>
                <c:pt idx="27" formatCode="0.000000">
                  <c:v>0.24759100000000001</c:v>
                </c:pt>
                <c:pt idx="28" formatCode="0.00">
                  <c:v>44.49</c:v>
                </c:pt>
                <c:pt idx="29" formatCode="0.000000">
                  <c:v>0.13347000000000001</c:v>
                </c:pt>
                <c:pt idx="30">
                  <c:v>421</c:v>
                </c:pt>
                <c:pt idx="31">
                  <c:v>1170.921</c:v>
                </c:pt>
                <c:pt idx="32">
                  <c:v>536</c:v>
                </c:pt>
                <c:pt idx="33">
                  <c:v>685</c:v>
                </c:pt>
                <c:pt idx="35">
                  <c:v>8</c:v>
                </c:pt>
                <c:pt idx="36">
                  <c:v>10.8</c:v>
                </c:pt>
                <c:pt idx="38">
                  <c:v>89.9</c:v>
                </c:pt>
                <c:pt idx="45">
                  <c:v>8.5486860756733181E-3</c:v>
                </c:pt>
                <c:pt idx="46">
                  <c:v>6.711738193219674E-2</c:v>
                </c:pt>
                <c:pt idx="47">
                  <c:v>0</c:v>
                </c:pt>
                <c:pt idx="48">
                  <c:v>2003</c:v>
                </c:pt>
                <c:pt idx="49" formatCode="d\-mmm">
                  <c:v>40497</c:v>
                </c:pt>
                <c:pt idx="50" formatCode="d\-mmm">
                  <c:v>40260</c:v>
                </c:pt>
                <c:pt idx="51">
                  <c:v>0</c:v>
                </c:pt>
              </c:numCache>
            </c:numRef>
          </c:val>
          <c:extLst>
            <c:ext xmlns:c16="http://schemas.microsoft.com/office/drawing/2014/chart" uri="{C3380CC4-5D6E-409C-BE32-E72D297353CC}">
              <c16:uniqueId val="{0000016B-323E-44A8-9236-60890F36A08D}"/>
            </c:ext>
          </c:extLst>
        </c:ser>
        <c:ser>
          <c:idx val="8"/>
          <c:order val="7"/>
          <c:tx>
            <c:strRef>
              <c:f>bilan_gestion!$A$12</c:f>
              <c:strCache>
                <c:ptCount val="1"/>
                <c:pt idx="0">
                  <c:v>2003_2004</c:v>
                </c:pt>
              </c:strCache>
            </c:strRef>
          </c:tx>
          <c:dPt>
            <c:idx val="0"/>
            <c:bubble3D val="0"/>
            <c:extLst>
              <c:ext xmlns:c16="http://schemas.microsoft.com/office/drawing/2014/chart" uri="{C3380CC4-5D6E-409C-BE32-E72D297353CC}">
                <c16:uniqueId val="{0000016C-323E-44A8-9236-60890F36A08D}"/>
              </c:ext>
            </c:extLst>
          </c:dPt>
          <c:dPt>
            <c:idx val="1"/>
            <c:bubble3D val="0"/>
            <c:extLst>
              <c:ext xmlns:c16="http://schemas.microsoft.com/office/drawing/2014/chart" uri="{C3380CC4-5D6E-409C-BE32-E72D297353CC}">
                <c16:uniqueId val="{0000016D-323E-44A8-9236-60890F36A08D}"/>
              </c:ext>
            </c:extLst>
          </c:dPt>
          <c:dPt>
            <c:idx val="2"/>
            <c:bubble3D val="0"/>
            <c:extLst>
              <c:ext xmlns:c16="http://schemas.microsoft.com/office/drawing/2014/chart" uri="{C3380CC4-5D6E-409C-BE32-E72D297353CC}">
                <c16:uniqueId val="{0000016E-323E-44A8-9236-60890F36A08D}"/>
              </c:ext>
            </c:extLst>
          </c:dPt>
          <c:dPt>
            <c:idx val="3"/>
            <c:bubble3D val="0"/>
            <c:extLst>
              <c:ext xmlns:c16="http://schemas.microsoft.com/office/drawing/2014/chart" uri="{C3380CC4-5D6E-409C-BE32-E72D297353CC}">
                <c16:uniqueId val="{0000016F-323E-44A8-9236-60890F36A08D}"/>
              </c:ext>
            </c:extLst>
          </c:dPt>
          <c:dPt>
            <c:idx val="4"/>
            <c:bubble3D val="0"/>
            <c:extLst>
              <c:ext xmlns:c16="http://schemas.microsoft.com/office/drawing/2014/chart" uri="{C3380CC4-5D6E-409C-BE32-E72D297353CC}">
                <c16:uniqueId val="{00000170-323E-44A8-9236-60890F36A08D}"/>
              </c:ext>
            </c:extLst>
          </c:dPt>
          <c:dPt>
            <c:idx val="5"/>
            <c:bubble3D val="0"/>
            <c:extLst>
              <c:ext xmlns:c16="http://schemas.microsoft.com/office/drawing/2014/chart" uri="{C3380CC4-5D6E-409C-BE32-E72D297353CC}">
                <c16:uniqueId val="{00000171-323E-44A8-9236-60890F36A08D}"/>
              </c:ext>
            </c:extLst>
          </c:dPt>
          <c:dPt>
            <c:idx val="6"/>
            <c:bubble3D val="0"/>
            <c:extLst>
              <c:ext xmlns:c16="http://schemas.microsoft.com/office/drawing/2014/chart" uri="{C3380CC4-5D6E-409C-BE32-E72D297353CC}">
                <c16:uniqueId val="{00000172-323E-44A8-9236-60890F36A08D}"/>
              </c:ext>
            </c:extLst>
          </c:dPt>
          <c:dPt>
            <c:idx val="7"/>
            <c:bubble3D val="0"/>
            <c:extLst>
              <c:ext xmlns:c16="http://schemas.microsoft.com/office/drawing/2014/chart" uri="{C3380CC4-5D6E-409C-BE32-E72D297353CC}">
                <c16:uniqueId val="{00000173-323E-44A8-9236-60890F36A08D}"/>
              </c:ext>
            </c:extLst>
          </c:dPt>
          <c:dPt>
            <c:idx val="8"/>
            <c:bubble3D val="0"/>
            <c:extLst>
              <c:ext xmlns:c16="http://schemas.microsoft.com/office/drawing/2014/chart" uri="{C3380CC4-5D6E-409C-BE32-E72D297353CC}">
                <c16:uniqueId val="{00000174-323E-44A8-9236-60890F36A08D}"/>
              </c:ext>
            </c:extLst>
          </c:dPt>
          <c:dPt>
            <c:idx val="9"/>
            <c:bubble3D val="0"/>
            <c:extLst>
              <c:ext xmlns:c16="http://schemas.microsoft.com/office/drawing/2014/chart" uri="{C3380CC4-5D6E-409C-BE32-E72D297353CC}">
                <c16:uniqueId val="{00000175-323E-44A8-9236-60890F36A08D}"/>
              </c:ext>
            </c:extLst>
          </c:dPt>
          <c:dPt>
            <c:idx val="10"/>
            <c:bubble3D val="0"/>
            <c:extLst>
              <c:ext xmlns:c16="http://schemas.microsoft.com/office/drawing/2014/chart" uri="{C3380CC4-5D6E-409C-BE32-E72D297353CC}">
                <c16:uniqueId val="{00000176-323E-44A8-9236-60890F36A08D}"/>
              </c:ext>
            </c:extLst>
          </c:dPt>
          <c:dPt>
            <c:idx val="11"/>
            <c:bubble3D val="0"/>
            <c:extLst>
              <c:ext xmlns:c16="http://schemas.microsoft.com/office/drawing/2014/chart" uri="{C3380CC4-5D6E-409C-BE32-E72D297353CC}">
                <c16:uniqueId val="{00000177-323E-44A8-9236-60890F36A08D}"/>
              </c:ext>
            </c:extLst>
          </c:dPt>
          <c:dPt>
            <c:idx val="12"/>
            <c:bubble3D val="0"/>
            <c:extLst>
              <c:ext xmlns:c16="http://schemas.microsoft.com/office/drawing/2014/chart" uri="{C3380CC4-5D6E-409C-BE32-E72D297353CC}">
                <c16:uniqueId val="{00000178-323E-44A8-9236-60890F36A08D}"/>
              </c:ext>
            </c:extLst>
          </c:dPt>
          <c:dPt>
            <c:idx val="13"/>
            <c:bubble3D val="0"/>
            <c:extLst>
              <c:ext xmlns:c16="http://schemas.microsoft.com/office/drawing/2014/chart" uri="{C3380CC4-5D6E-409C-BE32-E72D297353CC}">
                <c16:uniqueId val="{00000179-323E-44A8-9236-60890F36A08D}"/>
              </c:ext>
            </c:extLst>
          </c:dPt>
          <c:dPt>
            <c:idx val="14"/>
            <c:bubble3D val="0"/>
            <c:extLst>
              <c:ext xmlns:c16="http://schemas.microsoft.com/office/drawing/2014/chart" uri="{C3380CC4-5D6E-409C-BE32-E72D297353CC}">
                <c16:uniqueId val="{0000017A-323E-44A8-9236-60890F36A08D}"/>
              </c:ext>
            </c:extLst>
          </c:dPt>
          <c:dPt>
            <c:idx val="15"/>
            <c:bubble3D val="0"/>
            <c:extLst>
              <c:ext xmlns:c16="http://schemas.microsoft.com/office/drawing/2014/chart" uri="{C3380CC4-5D6E-409C-BE32-E72D297353CC}">
                <c16:uniqueId val="{0000017B-323E-44A8-9236-60890F36A08D}"/>
              </c:ext>
            </c:extLst>
          </c:dPt>
          <c:dPt>
            <c:idx val="16"/>
            <c:bubble3D val="0"/>
            <c:extLst>
              <c:ext xmlns:c16="http://schemas.microsoft.com/office/drawing/2014/chart" uri="{C3380CC4-5D6E-409C-BE32-E72D297353CC}">
                <c16:uniqueId val="{0000017C-323E-44A8-9236-60890F36A08D}"/>
              </c:ext>
            </c:extLst>
          </c:dPt>
          <c:dPt>
            <c:idx val="17"/>
            <c:bubble3D val="0"/>
            <c:extLst>
              <c:ext xmlns:c16="http://schemas.microsoft.com/office/drawing/2014/chart" uri="{C3380CC4-5D6E-409C-BE32-E72D297353CC}">
                <c16:uniqueId val="{0000017D-323E-44A8-9236-60890F36A08D}"/>
              </c:ext>
            </c:extLst>
          </c:dPt>
          <c:dPt>
            <c:idx val="18"/>
            <c:bubble3D val="0"/>
            <c:extLst>
              <c:ext xmlns:c16="http://schemas.microsoft.com/office/drawing/2014/chart" uri="{C3380CC4-5D6E-409C-BE32-E72D297353CC}">
                <c16:uniqueId val="{0000017E-323E-44A8-9236-60890F36A08D}"/>
              </c:ext>
            </c:extLst>
          </c:dPt>
          <c:dPt>
            <c:idx val="19"/>
            <c:bubble3D val="0"/>
            <c:extLst>
              <c:ext xmlns:c16="http://schemas.microsoft.com/office/drawing/2014/chart" uri="{C3380CC4-5D6E-409C-BE32-E72D297353CC}">
                <c16:uniqueId val="{0000017F-323E-44A8-9236-60890F36A08D}"/>
              </c:ext>
            </c:extLst>
          </c:dPt>
          <c:dPt>
            <c:idx val="20"/>
            <c:bubble3D val="0"/>
            <c:extLst>
              <c:ext xmlns:c16="http://schemas.microsoft.com/office/drawing/2014/chart" uri="{C3380CC4-5D6E-409C-BE32-E72D297353CC}">
                <c16:uniqueId val="{00000180-323E-44A8-9236-60890F36A08D}"/>
              </c:ext>
            </c:extLst>
          </c:dPt>
          <c:dPt>
            <c:idx val="21"/>
            <c:bubble3D val="0"/>
            <c:extLst>
              <c:ext xmlns:c16="http://schemas.microsoft.com/office/drawing/2014/chart" uri="{C3380CC4-5D6E-409C-BE32-E72D297353CC}">
                <c16:uniqueId val="{00000181-323E-44A8-9236-60890F36A08D}"/>
              </c:ext>
            </c:extLst>
          </c:dPt>
          <c:dPt>
            <c:idx val="22"/>
            <c:bubble3D val="0"/>
            <c:extLst>
              <c:ext xmlns:c16="http://schemas.microsoft.com/office/drawing/2014/chart" uri="{C3380CC4-5D6E-409C-BE32-E72D297353CC}">
                <c16:uniqueId val="{00000182-323E-44A8-9236-60890F36A08D}"/>
              </c:ext>
            </c:extLst>
          </c:dPt>
          <c:dPt>
            <c:idx val="23"/>
            <c:bubble3D val="0"/>
            <c:extLst>
              <c:ext xmlns:c16="http://schemas.microsoft.com/office/drawing/2014/chart" uri="{C3380CC4-5D6E-409C-BE32-E72D297353CC}">
                <c16:uniqueId val="{00000183-323E-44A8-9236-60890F36A08D}"/>
              </c:ext>
            </c:extLst>
          </c:dPt>
          <c:dPt>
            <c:idx val="24"/>
            <c:bubble3D val="0"/>
            <c:extLst>
              <c:ext xmlns:c16="http://schemas.microsoft.com/office/drawing/2014/chart" uri="{C3380CC4-5D6E-409C-BE32-E72D297353CC}">
                <c16:uniqueId val="{00000184-323E-44A8-9236-60890F36A08D}"/>
              </c:ext>
            </c:extLst>
          </c:dPt>
          <c:dPt>
            <c:idx val="25"/>
            <c:bubble3D val="0"/>
            <c:extLst>
              <c:ext xmlns:c16="http://schemas.microsoft.com/office/drawing/2014/chart" uri="{C3380CC4-5D6E-409C-BE32-E72D297353CC}">
                <c16:uniqueId val="{00000185-323E-44A8-9236-60890F36A08D}"/>
              </c:ext>
            </c:extLst>
          </c:dPt>
          <c:dPt>
            <c:idx val="26"/>
            <c:bubble3D val="0"/>
            <c:extLst>
              <c:ext xmlns:c16="http://schemas.microsoft.com/office/drawing/2014/chart" uri="{C3380CC4-5D6E-409C-BE32-E72D297353CC}">
                <c16:uniqueId val="{00000186-323E-44A8-9236-60890F36A08D}"/>
              </c:ext>
            </c:extLst>
          </c:dPt>
          <c:dPt>
            <c:idx val="27"/>
            <c:bubble3D val="0"/>
            <c:extLst>
              <c:ext xmlns:c16="http://schemas.microsoft.com/office/drawing/2014/chart" uri="{C3380CC4-5D6E-409C-BE32-E72D297353CC}">
                <c16:uniqueId val="{00000187-323E-44A8-9236-60890F36A08D}"/>
              </c:ext>
            </c:extLst>
          </c:dPt>
          <c:dPt>
            <c:idx val="28"/>
            <c:bubble3D val="0"/>
            <c:extLst>
              <c:ext xmlns:c16="http://schemas.microsoft.com/office/drawing/2014/chart" uri="{C3380CC4-5D6E-409C-BE32-E72D297353CC}">
                <c16:uniqueId val="{00000188-323E-44A8-9236-60890F36A08D}"/>
              </c:ext>
            </c:extLst>
          </c:dPt>
          <c:dPt>
            <c:idx val="29"/>
            <c:bubble3D val="0"/>
            <c:extLst>
              <c:ext xmlns:c16="http://schemas.microsoft.com/office/drawing/2014/chart" uri="{C3380CC4-5D6E-409C-BE32-E72D297353CC}">
                <c16:uniqueId val="{00000189-323E-44A8-9236-60890F36A08D}"/>
              </c:ext>
            </c:extLst>
          </c:dPt>
          <c:dPt>
            <c:idx val="30"/>
            <c:bubble3D val="0"/>
            <c:extLst>
              <c:ext xmlns:c16="http://schemas.microsoft.com/office/drawing/2014/chart" uri="{C3380CC4-5D6E-409C-BE32-E72D297353CC}">
                <c16:uniqueId val="{0000018A-323E-44A8-9236-60890F36A08D}"/>
              </c:ext>
            </c:extLst>
          </c:dPt>
          <c:dPt>
            <c:idx val="31"/>
            <c:bubble3D val="0"/>
            <c:extLst>
              <c:ext xmlns:c16="http://schemas.microsoft.com/office/drawing/2014/chart" uri="{C3380CC4-5D6E-409C-BE32-E72D297353CC}">
                <c16:uniqueId val="{0000018B-323E-44A8-9236-60890F36A08D}"/>
              </c:ext>
            </c:extLst>
          </c:dPt>
          <c:dPt>
            <c:idx val="32"/>
            <c:bubble3D val="0"/>
            <c:extLst>
              <c:ext xmlns:c16="http://schemas.microsoft.com/office/drawing/2014/chart" uri="{C3380CC4-5D6E-409C-BE32-E72D297353CC}">
                <c16:uniqueId val="{0000018C-323E-44A8-9236-60890F36A08D}"/>
              </c:ext>
            </c:extLst>
          </c:dPt>
          <c:dPt>
            <c:idx val="33"/>
            <c:bubble3D val="0"/>
            <c:extLst>
              <c:ext xmlns:c16="http://schemas.microsoft.com/office/drawing/2014/chart" uri="{C3380CC4-5D6E-409C-BE32-E72D297353CC}">
                <c16:uniqueId val="{0000018D-323E-44A8-9236-60890F36A08D}"/>
              </c:ext>
            </c:extLst>
          </c:dPt>
          <c:dPt>
            <c:idx val="34"/>
            <c:bubble3D val="0"/>
            <c:extLst>
              <c:ext xmlns:c16="http://schemas.microsoft.com/office/drawing/2014/chart" uri="{C3380CC4-5D6E-409C-BE32-E72D297353CC}">
                <c16:uniqueId val="{0000018E-323E-44A8-9236-60890F36A08D}"/>
              </c:ext>
            </c:extLst>
          </c:dPt>
          <c:dPt>
            <c:idx val="35"/>
            <c:bubble3D val="0"/>
            <c:extLst>
              <c:ext xmlns:c16="http://schemas.microsoft.com/office/drawing/2014/chart" uri="{C3380CC4-5D6E-409C-BE32-E72D297353CC}">
                <c16:uniqueId val="{0000018F-323E-44A8-9236-60890F36A08D}"/>
              </c:ext>
            </c:extLst>
          </c:dPt>
          <c:dPt>
            <c:idx val="36"/>
            <c:bubble3D val="0"/>
            <c:extLst>
              <c:ext xmlns:c16="http://schemas.microsoft.com/office/drawing/2014/chart" uri="{C3380CC4-5D6E-409C-BE32-E72D297353CC}">
                <c16:uniqueId val="{00000190-323E-44A8-9236-60890F36A08D}"/>
              </c:ext>
            </c:extLst>
          </c:dPt>
          <c:dPt>
            <c:idx val="37"/>
            <c:bubble3D val="0"/>
            <c:extLst>
              <c:ext xmlns:c16="http://schemas.microsoft.com/office/drawing/2014/chart" uri="{C3380CC4-5D6E-409C-BE32-E72D297353CC}">
                <c16:uniqueId val="{00000191-323E-44A8-9236-60890F36A08D}"/>
              </c:ext>
            </c:extLst>
          </c:dPt>
          <c:dPt>
            <c:idx val="38"/>
            <c:bubble3D val="0"/>
            <c:extLst>
              <c:ext xmlns:c16="http://schemas.microsoft.com/office/drawing/2014/chart" uri="{C3380CC4-5D6E-409C-BE32-E72D297353CC}">
                <c16:uniqueId val="{00000192-323E-44A8-9236-60890F36A08D}"/>
              </c:ext>
            </c:extLst>
          </c:dPt>
          <c:dPt>
            <c:idx val="39"/>
            <c:bubble3D val="0"/>
            <c:extLst>
              <c:ext xmlns:c16="http://schemas.microsoft.com/office/drawing/2014/chart" uri="{C3380CC4-5D6E-409C-BE32-E72D297353CC}">
                <c16:uniqueId val="{00000193-323E-44A8-9236-60890F36A08D}"/>
              </c:ext>
            </c:extLst>
          </c:dPt>
          <c:dPt>
            <c:idx val="40"/>
            <c:bubble3D val="0"/>
            <c:extLst>
              <c:ext xmlns:c16="http://schemas.microsoft.com/office/drawing/2014/chart" uri="{C3380CC4-5D6E-409C-BE32-E72D297353CC}">
                <c16:uniqueId val="{00000194-323E-44A8-9236-60890F36A08D}"/>
              </c:ext>
            </c:extLst>
          </c:dPt>
          <c:dPt>
            <c:idx val="41"/>
            <c:bubble3D val="0"/>
            <c:extLst>
              <c:ext xmlns:c16="http://schemas.microsoft.com/office/drawing/2014/chart" uri="{C3380CC4-5D6E-409C-BE32-E72D297353CC}">
                <c16:uniqueId val="{00000195-323E-44A8-9236-60890F36A08D}"/>
              </c:ext>
            </c:extLst>
          </c:dPt>
          <c:dPt>
            <c:idx val="42"/>
            <c:bubble3D val="0"/>
            <c:extLst>
              <c:ext xmlns:c16="http://schemas.microsoft.com/office/drawing/2014/chart" uri="{C3380CC4-5D6E-409C-BE32-E72D297353CC}">
                <c16:uniqueId val="{00000196-323E-44A8-9236-60890F36A08D}"/>
              </c:ext>
            </c:extLst>
          </c:dPt>
          <c:dPt>
            <c:idx val="43"/>
            <c:bubble3D val="0"/>
            <c:extLst>
              <c:ext xmlns:c16="http://schemas.microsoft.com/office/drawing/2014/chart" uri="{C3380CC4-5D6E-409C-BE32-E72D297353CC}">
                <c16:uniqueId val="{00000197-323E-44A8-9236-60890F36A08D}"/>
              </c:ext>
            </c:extLst>
          </c:dPt>
          <c:dPt>
            <c:idx val="44"/>
            <c:bubble3D val="0"/>
            <c:extLst>
              <c:ext xmlns:c16="http://schemas.microsoft.com/office/drawing/2014/chart" uri="{C3380CC4-5D6E-409C-BE32-E72D297353CC}">
                <c16:uniqueId val="{00000198-323E-44A8-9236-60890F36A08D}"/>
              </c:ext>
            </c:extLst>
          </c:dPt>
          <c:dPt>
            <c:idx val="45"/>
            <c:bubble3D val="0"/>
            <c:extLst>
              <c:ext xmlns:c16="http://schemas.microsoft.com/office/drawing/2014/chart" uri="{C3380CC4-5D6E-409C-BE32-E72D297353CC}">
                <c16:uniqueId val="{00000199-323E-44A8-9236-60890F36A08D}"/>
              </c:ext>
            </c:extLst>
          </c:dPt>
          <c:dPt>
            <c:idx val="46"/>
            <c:bubble3D val="0"/>
            <c:extLst>
              <c:ext xmlns:c16="http://schemas.microsoft.com/office/drawing/2014/chart" uri="{C3380CC4-5D6E-409C-BE32-E72D297353CC}">
                <c16:uniqueId val="{0000019A-323E-44A8-9236-60890F36A08D}"/>
              </c:ext>
            </c:extLst>
          </c:dPt>
          <c:dPt>
            <c:idx val="47"/>
            <c:bubble3D val="0"/>
            <c:extLst>
              <c:ext xmlns:c16="http://schemas.microsoft.com/office/drawing/2014/chart" uri="{C3380CC4-5D6E-409C-BE32-E72D297353CC}">
                <c16:uniqueId val="{0000019B-323E-44A8-9236-60890F36A08D}"/>
              </c:ext>
            </c:extLst>
          </c:dPt>
          <c:dPt>
            <c:idx val="48"/>
            <c:bubble3D val="0"/>
            <c:extLst>
              <c:ext xmlns:c16="http://schemas.microsoft.com/office/drawing/2014/chart" uri="{C3380CC4-5D6E-409C-BE32-E72D297353CC}">
                <c16:uniqueId val="{0000019C-323E-44A8-9236-60890F36A08D}"/>
              </c:ext>
            </c:extLst>
          </c:dPt>
          <c:dPt>
            <c:idx val="49"/>
            <c:bubble3D val="0"/>
            <c:extLst>
              <c:ext xmlns:c16="http://schemas.microsoft.com/office/drawing/2014/chart" uri="{C3380CC4-5D6E-409C-BE32-E72D297353CC}">
                <c16:uniqueId val="{0000019D-323E-44A8-9236-60890F36A08D}"/>
              </c:ext>
            </c:extLst>
          </c:dPt>
          <c:dPt>
            <c:idx val="50"/>
            <c:bubble3D val="0"/>
            <c:extLst>
              <c:ext xmlns:c16="http://schemas.microsoft.com/office/drawing/2014/chart" uri="{C3380CC4-5D6E-409C-BE32-E72D297353CC}">
                <c16:uniqueId val="{0000019E-323E-44A8-9236-60890F36A08D}"/>
              </c:ext>
            </c:extLst>
          </c:dPt>
          <c:cat>
            <c:numRef>
              <c:f>bilan_gestion!$BD$2:$BE$2</c:f>
              <c:numCache>
                <c:formatCode>General</c:formatCode>
                <c:ptCount val="2"/>
              </c:numCache>
            </c:numRef>
          </c:cat>
          <c:val>
            <c:numRef>
              <c:f>bilan_gestion!$B$12:$BD$12</c:f>
              <c:numCache>
                <c:formatCode>General</c:formatCode>
                <c:ptCount val="55"/>
                <c:pt idx="0">
                  <c:v>7435</c:v>
                </c:pt>
                <c:pt idx="1">
                  <c:v>7237</c:v>
                </c:pt>
                <c:pt idx="2" formatCode="0.0">
                  <c:v>7.3</c:v>
                </c:pt>
                <c:pt idx="3" formatCode="0.0">
                  <c:v>2.7910999999999998E-2</c:v>
                </c:pt>
                <c:pt idx="4" formatCode="0.0">
                  <c:v>7.2917293233082701</c:v>
                </c:pt>
                <c:pt idx="5" formatCode="0.000000">
                  <c:v>2.7878E-2</c:v>
                </c:pt>
                <c:pt idx="6" formatCode="0.0">
                  <c:v>8.2706766917293225E-3</c:v>
                </c:pt>
                <c:pt idx="7" formatCode="0.000000">
                  <c:v>3.3000000000000003E-5</c:v>
                </c:pt>
                <c:pt idx="12" formatCode="0.0">
                  <c:v>172.08699999999999</c:v>
                </c:pt>
                <c:pt idx="13" formatCode="0.000000">
                  <c:v>0.53789299999999995</c:v>
                </c:pt>
                <c:pt idx="14" formatCode="0.0">
                  <c:v>81.855999999999995</c:v>
                </c:pt>
                <c:pt idx="15" formatCode="0.000000">
                  <c:v>0.26661699999999999</c:v>
                </c:pt>
                <c:pt idx="16" formatCode="0.0">
                  <c:v>3.0230000000000001</c:v>
                </c:pt>
                <c:pt idx="17" formatCode="0.000000">
                  <c:v>9.9100000000000004E-3</c:v>
                </c:pt>
                <c:pt idx="18" formatCode="0.0">
                  <c:v>3.7290000000000001</c:v>
                </c:pt>
                <c:pt idx="19" formatCode="0.000000">
                  <c:v>1.1525000000000001E-2</c:v>
                </c:pt>
                <c:pt idx="20" formatCode="0.0">
                  <c:v>0.33900000000000002</c:v>
                </c:pt>
                <c:pt idx="21" formatCode="0.000000">
                  <c:v>1.059E-3</c:v>
                </c:pt>
                <c:pt idx="22" formatCode="0.0">
                  <c:v>83.14</c:v>
                </c:pt>
                <c:pt idx="23" formatCode="0.000000">
                  <c:v>0.248782</c:v>
                </c:pt>
                <c:pt idx="24" formatCode="0.0">
                  <c:v>0.5</c:v>
                </c:pt>
                <c:pt idx="25">
                  <c:v>1.635E-3</c:v>
                </c:pt>
                <c:pt idx="26" formatCode="0.0">
                  <c:v>83.64</c:v>
                </c:pt>
                <c:pt idx="27" formatCode="0.000000">
                  <c:v>0.250417</c:v>
                </c:pt>
                <c:pt idx="30">
                  <c:v>111</c:v>
                </c:pt>
                <c:pt idx="31">
                  <c:v>281.64</c:v>
                </c:pt>
                <c:pt idx="32">
                  <c:v>136</c:v>
                </c:pt>
                <c:pt idx="33">
                  <c:v>164</c:v>
                </c:pt>
                <c:pt idx="35">
                  <c:v>2.6</c:v>
                </c:pt>
                <c:pt idx="36">
                  <c:v>2.9</c:v>
                </c:pt>
                <c:pt idx="38">
                  <c:v>97.3</c:v>
                </c:pt>
                <c:pt idx="45">
                  <c:v>1.0075624324040722E-3</c:v>
                </c:pt>
                <c:pt idx="46">
                  <c:v>2.2057834566240754E-2</c:v>
                </c:pt>
                <c:pt idx="47">
                  <c:v>0</c:v>
                </c:pt>
                <c:pt idx="48">
                  <c:v>2004</c:v>
                </c:pt>
                <c:pt idx="49" formatCode="d\-mmm">
                  <c:v>40497</c:v>
                </c:pt>
                <c:pt idx="50" formatCode="d\-mmm">
                  <c:v>40264</c:v>
                </c:pt>
                <c:pt idx="51">
                  <c:v>0</c:v>
                </c:pt>
              </c:numCache>
            </c:numRef>
          </c:val>
          <c:extLst>
            <c:ext xmlns:c16="http://schemas.microsoft.com/office/drawing/2014/chart" uri="{C3380CC4-5D6E-409C-BE32-E72D297353CC}">
              <c16:uniqueId val="{0000019F-323E-44A8-9236-60890F36A08D}"/>
            </c:ext>
          </c:extLst>
        </c:ser>
        <c:ser>
          <c:idx val="9"/>
          <c:order val="8"/>
          <c:tx>
            <c:strRef>
              <c:f>bilan_gestion!$A$13</c:f>
              <c:strCache>
                <c:ptCount val="1"/>
                <c:pt idx="0">
                  <c:v>2004_2005</c:v>
                </c:pt>
              </c:strCache>
            </c:strRef>
          </c:tx>
          <c:dPt>
            <c:idx val="0"/>
            <c:bubble3D val="0"/>
            <c:extLst>
              <c:ext xmlns:c16="http://schemas.microsoft.com/office/drawing/2014/chart" uri="{C3380CC4-5D6E-409C-BE32-E72D297353CC}">
                <c16:uniqueId val="{000001A0-323E-44A8-9236-60890F36A08D}"/>
              </c:ext>
            </c:extLst>
          </c:dPt>
          <c:dPt>
            <c:idx val="1"/>
            <c:bubble3D val="0"/>
            <c:extLst>
              <c:ext xmlns:c16="http://schemas.microsoft.com/office/drawing/2014/chart" uri="{C3380CC4-5D6E-409C-BE32-E72D297353CC}">
                <c16:uniqueId val="{000001A1-323E-44A8-9236-60890F36A08D}"/>
              </c:ext>
            </c:extLst>
          </c:dPt>
          <c:dPt>
            <c:idx val="2"/>
            <c:bubble3D val="0"/>
            <c:extLst>
              <c:ext xmlns:c16="http://schemas.microsoft.com/office/drawing/2014/chart" uri="{C3380CC4-5D6E-409C-BE32-E72D297353CC}">
                <c16:uniqueId val="{000001A2-323E-44A8-9236-60890F36A08D}"/>
              </c:ext>
            </c:extLst>
          </c:dPt>
          <c:dPt>
            <c:idx val="3"/>
            <c:bubble3D val="0"/>
            <c:extLst>
              <c:ext xmlns:c16="http://schemas.microsoft.com/office/drawing/2014/chart" uri="{C3380CC4-5D6E-409C-BE32-E72D297353CC}">
                <c16:uniqueId val="{000001A3-323E-44A8-9236-60890F36A08D}"/>
              </c:ext>
            </c:extLst>
          </c:dPt>
          <c:dPt>
            <c:idx val="4"/>
            <c:bubble3D val="0"/>
            <c:extLst>
              <c:ext xmlns:c16="http://schemas.microsoft.com/office/drawing/2014/chart" uri="{C3380CC4-5D6E-409C-BE32-E72D297353CC}">
                <c16:uniqueId val="{000001A4-323E-44A8-9236-60890F36A08D}"/>
              </c:ext>
            </c:extLst>
          </c:dPt>
          <c:dPt>
            <c:idx val="5"/>
            <c:bubble3D val="0"/>
            <c:extLst>
              <c:ext xmlns:c16="http://schemas.microsoft.com/office/drawing/2014/chart" uri="{C3380CC4-5D6E-409C-BE32-E72D297353CC}">
                <c16:uniqueId val="{000001A5-323E-44A8-9236-60890F36A08D}"/>
              </c:ext>
            </c:extLst>
          </c:dPt>
          <c:dPt>
            <c:idx val="6"/>
            <c:bubble3D val="0"/>
            <c:extLst>
              <c:ext xmlns:c16="http://schemas.microsoft.com/office/drawing/2014/chart" uri="{C3380CC4-5D6E-409C-BE32-E72D297353CC}">
                <c16:uniqueId val="{000001A6-323E-44A8-9236-60890F36A08D}"/>
              </c:ext>
            </c:extLst>
          </c:dPt>
          <c:dPt>
            <c:idx val="7"/>
            <c:bubble3D val="0"/>
            <c:extLst>
              <c:ext xmlns:c16="http://schemas.microsoft.com/office/drawing/2014/chart" uri="{C3380CC4-5D6E-409C-BE32-E72D297353CC}">
                <c16:uniqueId val="{000001A7-323E-44A8-9236-60890F36A08D}"/>
              </c:ext>
            </c:extLst>
          </c:dPt>
          <c:dPt>
            <c:idx val="8"/>
            <c:bubble3D val="0"/>
            <c:extLst>
              <c:ext xmlns:c16="http://schemas.microsoft.com/office/drawing/2014/chart" uri="{C3380CC4-5D6E-409C-BE32-E72D297353CC}">
                <c16:uniqueId val="{000001A8-323E-44A8-9236-60890F36A08D}"/>
              </c:ext>
            </c:extLst>
          </c:dPt>
          <c:dPt>
            <c:idx val="9"/>
            <c:bubble3D val="0"/>
            <c:extLst>
              <c:ext xmlns:c16="http://schemas.microsoft.com/office/drawing/2014/chart" uri="{C3380CC4-5D6E-409C-BE32-E72D297353CC}">
                <c16:uniqueId val="{000001A9-323E-44A8-9236-60890F36A08D}"/>
              </c:ext>
            </c:extLst>
          </c:dPt>
          <c:dPt>
            <c:idx val="10"/>
            <c:bubble3D val="0"/>
            <c:extLst>
              <c:ext xmlns:c16="http://schemas.microsoft.com/office/drawing/2014/chart" uri="{C3380CC4-5D6E-409C-BE32-E72D297353CC}">
                <c16:uniqueId val="{000001AA-323E-44A8-9236-60890F36A08D}"/>
              </c:ext>
            </c:extLst>
          </c:dPt>
          <c:dPt>
            <c:idx val="11"/>
            <c:bubble3D val="0"/>
            <c:extLst>
              <c:ext xmlns:c16="http://schemas.microsoft.com/office/drawing/2014/chart" uri="{C3380CC4-5D6E-409C-BE32-E72D297353CC}">
                <c16:uniqueId val="{000001AB-323E-44A8-9236-60890F36A08D}"/>
              </c:ext>
            </c:extLst>
          </c:dPt>
          <c:dPt>
            <c:idx val="12"/>
            <c:bubble3D val="0"/>
            <c:extLst>
              <c:ext xmlns:c16="http://schemas.microsoft.com/office/drawing/2014/chart" uri="{C3380CC4-5D6E-409C-BE32-E72D297353CC}">
                <c16:uniqueId val="{000001AC-323E-44A8-9236-60890F36A08D}"/>
              </c:ext>
            </c:extLst>
          </c:dPt>
          <c:dPt>
            <c:idx val="13"/>
            <c:bubble3D val="0"/>
            <c:extLst>
              <c:ext xmlns:c16="http://schemas.microsoft.com/office/drawing/2014/chart" uri="{C3380CC4-5D6E-409C-BE32-E72D297353CC}">
                <c16:uniqueId val="{000001AD-323E-44A8-9236-60890F36A08D}"/>
              </c:ext>
            </c:extLst>
          </c:dPt>
          <c:dPt>
            <c:idx val="14"/>
            <c:bubble3D val="0"/>
            <c:extLst>
              <c:ext xmlns:c16="http://schemas.microsoft.com/office/drawing/2014/chart" uri="{C3380CC4-5D6E-409C-BE32-E72D297353CC}">
                <c16:uniqueId val="{000001AE-323E-44A8-9236-60890F36A08D}"/>
              </c:ext>
            </c:extLst>
          </c:dPt>
          <c:dPt>
            <c:idx val="15"/>
            <c:bubble3D val="0"/>
            <c:extLst>
              <c:ext xmlns:c16="http://schemas.microsoft.com/office/drawing/2014/chart" uri="{C3380CC4-5D6E-409C-BE32-E72D297353CC}">
                <c16:uniqueId val="{000001AF-323E-44A8-9236-60890F36A08D}"/>
              </c:ext>
            </c:extLst>
          </c:dPt>
          <c:dPt>
            <c:idx val="16"/>
            <c:bubble3D val="0"/>
            <c:extLst>
              <c:ext xmlns:c16="http://schemas.microsoft.com/office/drawing/2014/chart" uri="{C3380CC4-5D6E-409C-BE32-E72D297353CC}">
                <c16:uniqueId val="{000001B0-323E-44A8-9236-60890F36A08D}"/>
              </c:ext>
            </c:extLst>
          </c:dPt>
          <c:dPt>
            <c:idx val="17"/>
            <c:bubble3D val="0"/>
            <c:extLst>
              <c:ext xmlns:c16="http://schemas.microsoft.com/office/drawing/2014/chart" uri="{C3380CC4-5D6E-409C-BE32-E72D297353CC}">
                <c16:uniqueId val="{000001B1-323E-44A8-9236-60890F36A08D}"/>
              </c:ext>
            </c:extLst>
          </c:dPt>
          <c:dPt>
            <c:idx val="18"/>
            <c:bubble3D val="0"/>
            <c:extLst>
              <c:ext xmlns:c16="http://schemas.microsoft.com/office/drawing/2014/chart" uri="{C3380CC4-5D6E-409C-BE32-E72D297353CC}">
                <c16:uniqueId val="{000001B2-323E-44A8-9236-60890F36A08D}"/>
              </c:ext>
            </c:extLst>
          </c:dPt>
          <c:dPt>
            <c:idx val="19"/>
            <c:bubble3D val="0"/>
            <c:extLst>
              <c:ext xmlns:c16="http://schemas.microsoft.com/office/drawing/2014/chart" uri="{C3380CC4-5D6E-409C-BE32-E72D297353CC}">
                <c16:uniqueId val="{000001B3-323E-44A8-9236-60890F36A08D}"/>
              </c:ext>
            </c:extLst>
          </c:dPt>
          <c:dPt>
            <c:idx val="20"/>
            <c:bubble3D val="0"/>
            <c:extLst>
              <c:ext xmlns:c16="http://schemas.microsoft.com/office/drawing/2014/chart" uri="{C3380CC4-5D6E-409C-BE32-E72D297353CC}">
                <c16:uniqueId val="{000001B4-323E-44A8-9236-60890F36A08D}"/>
              </c:ext>
            </c:extLst>
          </c:dPt>
          <c:dPt>
            <c:idx val="21"/>
            <c:bubble3D val="0"/>
            <c:extLst>
              <c:ext xmlns:c16="http://schemas.microsoft.com/office/drawing/2014/chart" uri="{C3380CC4-5D6E-409C-BE32-E72D297353CC}">
                <c16:uniqueId val="{000001B5-323E-44A8-9236-60890F36A08D}"/>
              </c:ext>
            </c:extLst>
          </c:dPt>
          <c:dPt>
            <c:idx val="22"/>
            <c:bubble3D val="0"/>
            <c:extLst>
              <c:ext xmlns:c16="http://schemas.microsoft.com/office/drawing/2014/chart" uri="{C3380CC4-5D6E-409C-BE32-E72D297353CC}">
                <c16:uniqueId val="{000001B6-323E-44A8-9236-60890F36A08D}"/>
              </c:ext>
            </c:extLst>
          </c:dPt>
          <c:dPt>
            <c:idx val="23"/>
            <c:bubble3D val="0"/>
            <c:extLst>
              <c:ext xmlns:c16="http://schemas.microsoft.com/office/drawing/2014/chart" uri="{C3380CC4-5D6E-409C-BE32-E72D297353CC}">
                <c16:uniqueId val="{000001B7-323E-44A8-9236-60890F36A08D}"/>
              </c:ext>
            </c:extLst>
          </c:dPt>
          <c:dPt>
            <c:idx val="24"/>
            <c:bubble3D val="0"/>
            <c:extLst>
              <c:ext xmlns:c16="http://schemas.microsoft.com/office/drawing/2014/chart" uri="{C3380CC4-5D6E-409C-BE32-E72D297353CC}">
                <c16:uniqueId val="{000001B8-323E-44A8-9236-60890F36A08D}"/>
              </c:ext>
            </c:extLst>
          </c:dPt>
          <c:dPt>
            <c:idx val="25"/>
            <c:bubble3D val="0"/>
            <c:extLst>
              <c:ext xmlns:c16="http://schemas.microsoft.com/office/drawing/2014/chart" uri="{C3380CC4-5D6E-409C-BE32-E72D297353CC}">
                <c16:uniqueId val="{000001B9-323E-44A8-9236-60890F36A08D}"/>
              </c:ext>
            </c:extLst>
          </c:dPt>
          <c:dPt>
            <c:idx val="26"/>
            <c:bubble3D val="0"/>
            <c:extLst>
              <c:ext xmlns:c16="http://schemas.microsoft.com/office/drawing/2014/chart" uri="{C3380CC4-5D6E-409C-BE32-E72D297353CC}">
                <c16:uniqueId val="{000001BA-323E-44A8-9236-60890F36A08D}"/>
              </c:ext>
            </c:extLst>
          </c:dPt>
          <c:dPt>
            <c:idx val="27"/>
            <c:bubble3D val="0"/>
            <c:extLst>
              <c:ext xmlns:c16="http://schemas.microsoft.com/office/drawing/2014/chart" uri="{C3380CC4-5D6E-409C-BE32-E72D297353CC}">
                <c16:uniqueId val="{000001BB-323E-44A8-9236-60890F36A08D}"/>
              </c:ext>
            </c:extLst>
          </c:dPt>
          <c:dPt>
            <c:idx val="28"/>
            <c:bubble3D val="0"/>
            <c:extLst>
              <c:ext xmlns:c16="http://schemas.microsoft.com/office/drawing/2014/chart" uri="{C3380CC4-5D6E-409C-BE32-E72D297353CC}">
                <c16:uniqueId val="{000001BC-323E-44A8-9236-60890F36A08D}"/>
              </c:ext>
            </c:extLst>
          </c:dPt>
          <c:dPt>
            <c:idx val="29"/>
            <c:bubble3D val="0"/>
            <c:extLst>
              <c:ext xmlns:c16="http://schemas.microsoft.com/office/drawing/2014/chart" uri="{C3380CC4-5D6E-409C-BE32-E72D297353CC}">
                <c16:uniqueId val="{000001BD-323E-44A8-9236-60890F36A08D}"/>
              </c:ext>
            </c:extLst>
          </c:dPt>
          <c:dPt>
            <c:idx val="30"/>
            <c:bubble3D val="0"/>
            <c:extLst>
              <c:ext xmlns:c16="http://schemas.microsoft.com/office/drawing/2014/chart" uri="{C3380CC4-5D6E-409C-BE32-E72D297353CC}">
                <c16:uniqueId val="{000001BE-323E-44A8-9236-60890F36A08D}"/>
              </c:ext>
            </c:extLst>
          </c:dPt>
          <c:dPt>
            <c:idx val="31"/>
            <c:bubble3D val="0"/>
            <c:extLst>
              <c:ext xmlns:c16="http://schemas.microsoft.com/office/drawing/2014/chart" uri="{C3380CC4-5D6E-409C-BE32-E72D297353CC}">
                <c16:uniqueId val="{000001BF-323E-44A8-9236-60890F36A08D}"/>
              </c:ext>
            </c:extLst>
          </c:dPt>
          <c:dPt>
            <c:idx val="32"/>
            <c:bubble3D val="0"/>
            <c:extLst>
              <c:ext xmlns:c16="http://schemas.microsoft.com/office/drawing/2014/chart" uri="{C3380CC4-5D6E-409C-BE32-E72D297353CC}">
                <c16:uniqueId val="{000001C0-323E-44A8-9236-60890F36A08D}"/>
              </c:ext>
            </c:extLst>
          </c:dPt>
          <c:dPt>
            <c:idx val="33"/>
            <c:bubble3D val="0"/>
            <c:extLst>
              <c:ext xmlns:c16="http://schemas.microsoft.com/office/drawing/2014/chart" uri="{C3380CC4-5D6E-409C-BE32-E72D297353CC}">
                <c16:uniqueId val="{000001C1-323E-44A8-9236-60890F36A08D}"/>
              </c:ext>
            </c:extLst>
          </c:dPt>
          <c:dPt>
            <c:idx val="34"/>
            <c:bubble3D val="0"/>
            <c:extLst>
              <c:ext xmlns:c16="http://schemas.microsoft.com/office/drawing/2014/chart" uri="{C3380CC4-5D6E-409C-BE32-E72D297353CC}">
                <c16:uniqueId val="{000001C2-323E-44A8-9236-60890F36A08D}"/>
              </c:ext>
            </c:extLst>
          </c:dPt>
          <c:dPt>
            <c:idx val="35"/>
            <c:bubble3D val="0"/>
            <c:extLst>
              <c:ext xmlns:c16="http://schemas.microsoft.com/office/drawing/2014/chart" uri="{C3380CC4-5D6E-409C-BE32-E72D297353CC}">
                <c16:uniqueId val="{000001C3-323E-44A8-9236-60890F36A08D}"/>
              </c:ext>
            </c:extLst>
          </c:dPt>
          <c:dPt>
            <c:idx val="36"/>
            <c:bubble3D val="0"/>
            <c:extLst>
              <c:ext xmlns:c16="http://schemas.microsoft.com/office/drawing/2014/chart" uri="{C3380CC4-5D6E-409C-BE32-E72D297353CC}">
                <c16:uniqueId val="{000001C4-323E-44A8-9236-60890F36A08D}"/>
              </c:ext>
            </c:extLst>
          </c:dPt>
          <c:dPt>
            <c:idx val="37"/>
            <c:bubble3D val="0"/>
            <c:extLst>
              <c:ext xmlns:c16="http://schemas.microsoft.com/office/drawing/2014/chart" uri="{C3380CC4-5D6E-409C-BE32-E72D297353CC}">
                <c16:uniqueId val="{000001C5-323E-44A8-9236-60890F36A08D}"/>
              </c:ext>
            </c:extLst>
          </c:dPt>
          <c:dPt>
            <c:idx val="38"/>
            <c:bubble3D val="0"/>
            <c:extLst>
              <c:ext xmlns:c16="http://schemas.microsoft.com/office/drawing/2014/chart" uri="{C3380CC4-5D6E-409C-BE32-E72D297353CC}">
                <c16:uniqueId val="{000001C6-323E-44A8-9236-60890F36A08D}"/>
              </c:ext>
            </c:extLst>
          </c:dPt>
          <c:dPt>
            <c:idx val="39"/>
            <c:bubble3D val="0"/>
            <c:extLst>
              <c:ext xmlns:c16="http://schemas.microsoft.com/office/drawing/2014/chart" uri="{C3380CC4-5D6E-409C-BE32-E72D297353CC}">
                <c16:uniqueId val="{000001C7-323E-44A8-9236-60890F36A08D}"/>
              </c:ext>
            </c:extLst>
          </c:dPt>
          <c:dPt>
            <c:idx val="40"/>
            <c:bubble3D val="0"/>
            <c:extLst>
              <c:ext xmlns:c16="http://schemas.microsoft.com/office/drawing/2014/chart" uri="{C3380CC4-5D6E-409C-BE32-E72D297353CC}">
                <c16:uniqueId val="{000001C8-323E-44A8-9236-60890F36A08D}"/>
              </c:ext>
            </c:extLst>
          </c:dPt>
          <c:dPt>
            <c:idx val="41"/>
            <c:bubble3D val="0"/>
            <c:extLst>
              <c:ext xmlns:c16="http://schemas.microsoft.com/office/drawing/2014/chart" uri="{C3380CC4-5D6E-409C-BE32-E72D297353CC}">
                <c16:uniqueId val="{000001C9-323E-44A8-9236-60890F36A08D}"/>
              </c:ext>
            </c:extLst>
          </c:dPt>
          <c:dPt>
            <c:idx val="42"/>
            <c:bubble3D val="0"/>
            <c:extLst>
              <c:ext xmlns:c16="http://schemas.microsoft.com/office/drawing/2014/chart" uri="{C3380CC4-5D6E-409C-BE32-E72D297353CC}">
                <c16:uniqueId val="{000001CA-323E-44A8-9236-60890F36A08D}"/>
              </c:ext>
            </c:extLst>
          </c:dPt>
          <c:dPt>
            <c:idx val="43"/>
            <c:bubble3D val="0"/>
            <c:extLst>
              <c:ext xmlns:c16="http://schemas.microsoft.com/office/drawing/2014/chart" uri="{C3380CC4-5D6E-409C-BE32-E72D297353CC}">
                <c16:uniqueId val="{000001CB-323E-44A8-9236-60890F36A08D}"/>
              </c:ext>
            </c:extLst>
          </c:dPt>
          <c:dPt>
            <c:idx val="44"/>
            <c:bubble3D val="0"/>
            <c:extLst>
              <c:ext xmlns:c16="http://schemas.microsoft.com/office/drawing/2014/chart" uri="{C3380CC4-5D6E-409C-BE32-E72D297353CC}">
                <c16:uniqueId val="{000001CC-323E-44A8-9236-60890F36A08D}"/>
              </c:ext>
            </c:extLst>
          </c:dPt>
          <c:dPt>
            <c:idx val="45"/>
            <c:bubble3D val="0"/>
            <c:extLst>
              <c:ext xmlns:c16="http://schemas.microsoft.com/office/drawing/2014/chart" uri="{C3380CC4-5D6E-409C-BE32-E72D297353CC}">
                <c16:uniqueId val="{000001CD-323E-44A8-9236-60890F36A08D}"/>
              </c:ext>
            </c:extLst>
          </c:dPt>
          <c:dPt>
            <c:idx val="46"/>
            <c:bubble3D val="0"/>
            <c:extLst>
              <c:ext xmlns:c16="http://schemas.microsoft.com/office/drawing/2014/chart" uri="{C3380CC4-5D6E-409C-BE32-E72D297353CC}">
                <c16:uniqueId val="{000001CE-323E-44A8-9236-60890F36A08D}"/>
              </c:ext>
            </c:extLst>
          </c:dPt>
          <c:dPt>
            <c:idx val="47"/>
            <c:bubble3D val="0"/>
            <c:extLst>
              <c:ext xmlns:c16="http://schemas.microsoft.com/office/drawing/2014/chart" uri="{C3380CC4-5D6E-409C-BE32-E72D297353CC}">
                <c16:uniqueId val="{000001CF-323E-44A8-9236-60890F36A08D}"/>
              </c:ext>
            </c:extLst>
          </c:dPt>
          <c:dPt>
            <c:idx val="48"/>
            <c:bubble3D val="0"/>
            <c:extLst>
              <c:ext xmlns:c16="http://schemas.microsoft.com/office/drawing/2014/chart" uri="{C3380CC4-5D6E-409C-BE32-E72D297353CC}">
                <c16:uniqueId val="{000001D0-323E-44A8-9236-60890F36A08D}"/>
              </c:ext>
            </c:extLst>
          </c:dPt>
          <c:dPt>
            <c:idx val="49"/>
            <c:bubble3D val="0"/>
            <c:extLst>
              <c:ext xmlns:c16="http://schemas.microsoft.com/office/drawing/2014/chart" uri="{C3380CC4-5D6E-409C-BE32-E72D297353CC}">
                <c16:uniqueId val="{000001D1-323E-44A8-9236-60890F36A08D}"/>
              </c:ext>
            </c:extLst>
          </c:dPt>
          <c:dPt>
            <c:idx val="50"/>
            <c:bubble3D val="0"/>
            <c:extLst>
              <c:ext xmlns:c16="http://schemas.microsoft.com/office/drawing/2014/chart" uri="{C3380CC4-5D6E-409C-BE32-E72D297353CC}">
                <c16:uniqueId val="{000001D2-323E-44A8-9236-60890F36A08D}"/>
              </c:ext>
            </c:extLst>
          </c:dPt>
          <c:cat>
            <c:numRef>
              <c:f>bilan_gestion!$BD$2:$BE$2</c:f>
              <c:numCache>
                <c:formatCode>General</c:formatCode>
                <c:ptCount val="2"/>
              </c:numCache>
            </c:numRef>
          </c:cat>
          <c:val>
            <c:numRef>
              <c:f>bilan_gestion!$B$13:$BD$13</c:f>
              <c:numCache>
                <c:formatCode>General</c:formatCode>
                <c:ptCount val="55"/>
                <c:pt idx="0">
                  <c:v>7111</c:v>
                </c:pt>
                <c:pt idx="1">
                  <c:v>7029</c:v>
                </c:pt>
                <c:pt idx="2" formatCode="0.0">
                  <c:v>29.4</c:v>
                </c:pt>
                <c:pt idx="3" formatCode="0.0">
                  <c:v>0.11831800000000001</c:v>
                </c:pt>
                <c:pt idx="4" formatCode="0.0">
                  <c:v>29.387799999999999</c:v>
                </c:pt>
                <c:pt idx="5" formatCode="0.000000">
                  <c:v>0.11827477600000001</c:v>
                </c:pt>
                <c:pt idx="6" formatCode="0.0">
                  <c:v>1.2199999999999999E-2</c:v>
                </c:pt>
                <c:pt idx="7" formatCode="0.000000">
                  <c:v>4.3224000000000005E-5</c:v>
                </c:pt>
                <c:pt idx="12" formatCode="0.0">
                  <c:v>213.285</c:v>
                </c:pt>
                <c:pt idx="13" formatCode="0.000000">
                  <c:v>0.67954399999999993</c:v>
                </c:pt>
                <c:pt idx="14" formatCode="0.0">
                  <c:v>52.388999999999996</c:v>
                </c:pt>
                <c:pt idx="15" formatCode="0.000000">
                  <c:v>0.18113400000000002</c:v>
                </c:pt>
                <c:pt idx="16" formatCode="0.0">
                  <c:v>9.8000000000000007</c:v>
                </c:pt>
                <c:pt idx="17" formatCode="0.000000">
                  <c:v>3.2827000000000002E-2</c:v>
                </c:pt>
                <c:pt idx="18" formatCode="0.0">
                  <c:v>4.4350000000000005</c:v>
                </c:pt>
                <c:pt idx="19" formatCode="0.000000">
                  <c:v>1.3565000000000001E-2</c:v>
                </c:pt>
                <c:pt idx="20" formatCode="0.0">
                  <c:v>0.371</c:v>
                </c:pt>
                <c:pt idx="21" formatCode="0.000000">
                  <c:v>1.2019999999999999E-3</c:v>
                </c:pt>
                <c:pt idx="22" formatCode="0.0">
                  <c:v>146.29</c:v>
                </c:pt>
                <c:pt idx="23" formatCode="0.000000">
                  <c:v>0.45081599999999999</c:v>
                </c:pt>
                <c:pt idx="24" formatCode="0.0">
                  <c:v>0.5</c:v>
                </c:pt>
                <c:pt idx="25" formatCode="0.000000">
                  <c:v>1.74E-3</c:v>
                </c:pt>
                <c:pt idx="26" formatCode="0.0">
                  <c:v>146.79</c:v>
                </c:pt>
                <c:pt idx="27" formatCode="0.000000">
                  <c:v>0.45255600000000001</c:v>
                </c:pt>
                <c:pt idx="30">
                  <c:v>182</c:v>
                </c:pt>
                <c:pt idx="31">
                  <c:v>228.79</c:v>
                </c:pt>
                <c:pt idx="32">
                  <c:v>268</c:v>
                </c:pt>
                <c:pt idx="33">
                  <c:v>513</c:v>
                </c:pt>
                <c:pt idx="35">
                  <c:v>6.1</c:v>
                </c:pt>
                <c:pt idx="36">
                  <c:v>7.3</c:v>
                </c:pt>
                <c:pt idx="38">
                  <c:v>98.8</c:v>
                </c:pt>
                <c:pt idx="45">
                  <c:v>4.1809361217811916E-3</c:v>
                </c:pt>
                <c:pt idx="46">
                  <c:v>7.2141752214878355E-2</c:v>
                </c:pt>
                <c:pt idx="48">
                  <c:v>2005</c:v>
                </c:pt>
                <c:pt idx="49">
                  <c:v>0</c:v>
                </c:pt>
                <c:pt idx="50" formatCode="d\-mmm">
                  <c:v>40257</c:v>
                </c:pt>
                <c:pt idx="51">
                  <c:v>0</c:v>
                </c:pt>
              </c:numCache>
            </c:numRef>
          </c:val>
          <c:extLst>
            <c:ext xmlns:c16="http://schemas.microsoft.com/office/drawing/2014/chart" uri="{C3380CC4-5D6E-409C-BE32-E72D297353CC}">
              <c16:uniqueId val="{000001D3-323E-44A8-9236-60890F36A08D}"/>
            </c:ext>
          </c:extLst>
        </c:ser>
        <c:ser>
          <c:idx val="10"/>
          <c:order val="9"/>
          <c:tx>
            <c:strRef>
              <c:f>bilan_gestion!$A$14</c:f>
              <c:strCache>
                <c:ptCount val="1"/>
                <c:pt idx="0">
                  <c:v>2005_2006</c:v>
                </c:pt>
              </c:strCache>
            </c:strRef>
          </c:tx>
          <c:dPt>
            <c:idx val="0"/>
            <c:bubble3D val="0"/>
            <c:extLst>
              <c:ext xmlns:c16="http://schemas.microsoft.com/office/drawing/2014/chart" uri="{C3380CC4-5D6E-409C-BE32-E72D297353CC}">
                <c16:uniqueId val="{000001D4-323E-44A8-9236-60890F36A08D}"/>
              </c:ext>
            </c:extLst>
          </c:dPt>
          <c:dPt>
            <c:idx val="1"/>
            <c:bubble3D val="0"/>
            <c:extLst>
              <c:ext xmlns:c16="http://schemas.microsoft.com/office/drawing/2014/chart" uri="{C3380CC4-5D6E-409C-BE32-E72D297353CC}">
                <c16:uniqueId val="{000001D5-323E-44A8-9236-60890F36A08D}"/>
              </c:ext>
            </c:extLst>
          </c:dPt>
          <c:dPt>
            <c:idx val="2"/>
            <c:bubble3D val="0"/>
            <c:extLst>
              <c:ext xmlns:c16="http://schemas.microsoft.com/office/drawing/2014/chart" uri="{C3380CC4-5D6E-409C-BE32-E72D297353CC}">
                <c16:uniqueId val="{000001D6-323E-44A8-9236-60890F36A08D}"/>
              </c:ext>
            </c:extLst>
          </c:dPt>
          <c:dPt>
            <c:idx val="3"/>
            <c:bubble3D val="0"/>
            <c:extLst>
              <c:ext xmlns:c16="http://schemas.microsoft.com/office/drawing/2014/chart" uri="{C3380CC4-5D6E-409C-BE32-E72D297353CC}">
                <c16:uniqueId val="{000001D7-323E-44A8-9236-60890F36A08D}"/>
              </c:ext>
            </c:extLst>
          </c:dPt>
          <c:dPt>
            <c:idx val="4"/>
            <c:bubble3D val="0"/>
            <c:extLst>
              <c:ext xmlns:c16="http://schemas.microsoft.com/office/drawing/2014/chart" uri="{C3380CC4-5D6E-409C-BE32-E72D297353CC}">
                <c16:uniqueId val="{000001D8-323E-44A8-9236-60890F36A08D}"/>
              </c:ext>
            </c:extLst>
          </c:dPt>
          <c:dPt>
            <c:idx val="5"/>
            <c:bubble3D val="0"/>
            <c:extLst>
              <c:ext xmlns:c16="http://schemas.microsoft.com/office/drawing/2014/chart" uri="{C3380CC4-5D6E-409C-BE32-E72D297353CC}">
                <c16:uniqueId val="{000001D9-323E-44A8-9236-60890F36A08D}"/>
              </c:ext>
            </c:extLst>
          </c:dPt>
          <c:dPt>
            <c:idx val="6"/>
            <c:bubble3D val="0"/>
            <c:extLst>
              <c:ext xmlns:c16="http://schemas.microsoft.com/office/drawing/2014/chart" uri="{C3380CC4-5D6E-409C-BE32-E72D297353CC}">
                <c16:uniqueId val="{000001DA-323E-44A8-9236-60890F36A08D}"/>
              </c:ext>
            </c:extLst>
          </c:dPt>
          <c:dPt>
            <c:idx val="7"/>
            <c:bubble3D val="0"/>
            <c:extLst>
              <c:ext xmlns:c16="http://schemas.microsoft.com/office/drawing/2014/chart" uri="{C3380CC4-5D6E-409C-BE32-E72D297353CC}">
                <c16:uniqueId val="{000001DB-323E-44A8-9236-60890F36A08D}"/>
              </c:ext>
            </c:extLst>
          </c:dPt>
          <c:dPt>
            <c:idx val="8"/>
            <c:bubble3D val="0"/>
            <c:extLst>
              <c:ext xmlns:c16="http://schemas.microsoft.com/office/drawing/2014/chart" uri="{C3380CC4-5D6E-409C-BE32-E72D297353CC}">
                <c16:uniqueId val="{000001DC-323E-44A8-9236-60890F36A08D}"/>
              </c:ext>
            </c:extLst>
          </c:dPt>
          <c:dPt>
            <c:idx val="9"/>
            <c:bubble3D val="0"/>
            <c:extLst>
              <c:ext xmlns:c16="http://schemas.microsoft.com/office/drawing/2014/chart" uri="{C3380CC4-5D6E-409C-BE32-E72D297353CC}">
                <c16:uniqueId val="{000001DD-323E-44A8-9236-60890F36A08D}"/>
              </c:ext>
            </c:extLst>
          </c:dPt>
          <c:dPt>
            <c:idx val="10"/>
            <c:bubble3D val="0"/>
            <c:extLst>
              <c:ext xmlns:c16="http://schemas.microsoft.com/office/drawing/2014/chart" uri="{C3380CC4-5D6E-409C-BE32-E72D297353CC}">
                <c16:uniqueId val="{000001DE-323E-44A8-9236-60890F36A08D}"/>
              </c:ext>
            </c:extLst>
          </c:dPt>
          <c:dPt>
            <c:idx val="11"/>
            <c:bubble3D val="0"/>
            <c:extLst>
              <c:ext xmlns:c16="http://schemas.microsoft.com/office/drawing/2014/chart" uri="{C3380CC4-5D6E-409C-BE32-E72D297353CC}">
                <c16:uniqueId val="{000001DF-323E-44A8-9236-60890F36A08D}"/>
              </c:ext>
            </c:extLst>
          </c:dPt>
          <c:dPt>
            <c:idx val="12"/>
            <c:bubble3D val="0"/>
            <c:extLst>
              <c:ext xmlns:c16="http://schemas.microsoft.com/office/drawing/2014/chart" uri="{C3380CC4-5D6E-409C-BE32-E72D297353CC}">
                <c16:uniqueId val="{000001E0-323E-44A8-9236-60890F36A08D}"/>
              </c:ext>
            </c:extLst>
          </c:dPt>
          <c:dPt>
            <c:idx val="13"/>
            <c:bubble3D val="0"/>
            <c:extLst>
              <c:ext xmlns:c16="http://schemas.microsoft.com/office/drawing/2014/chart" uri="{C3380CC4-5D6E-409C-BE32-E72D297353CC}">
                <c16:uniqueId val="{000001E1-323E-44A8-9236-60890F36A08D}"/>
              </c:ext>
            </c:extLst>
          </c:dPt>
          <c:dPt>
            <c:idx val="14"/>
            <c:bubble3D val="0"/>
            <c:extLst>
              <c:ext xmlns:c16="http://schemas.microsoft.com/office/drawing/2014/chart" uri="{C3380CC4-5D6E-409C-BE32-E72D297353CC}">
                <c16:uniqueId val="{000001E2-323E-44A8-9236-60890F36A08D}"/>
              </c:ext>
            </c:extLst>
          </c:dPt>
          <c:dPt>
            <c:idx val="15"/>
            <c:bubble3D val="0"/>
            <c:extLst>
              <c:ext xmlns:c16="http://schemas.microsoft.com/office/drawing/2014/chart" uri="{C3380CC4-5D6E-409C-BE32-E72D297353CC}">
                <c16:uniqueId val="{000001E3-323E-44A8-9236-60890F36A08D}"/>
              </c:ext>
            </c:extLst>
          </c:dPt>
          <c:dPt>
            <c:idx val="16"/>
            <c:bubble3D val="0"/>
            <c:extLst>
              <c:ext xmlns:c16="http://schemas.microsoft.com/office/drawing/2014/chart" uri="{C3380CC4-5D6E-409C-BE32-E72D297353CC}">
                <c16:uniqueId val="{000001E4-323E-44A8-9236-60890F36A08D}"/>
              </c:ext>
            </c:extLst>
          </c:dPt>
          <c:dPt>
            <c:idx val="17"/>
            <c:bubble3D val="0"/>
            <c:extLst>
              <c:ext xmlns:c16="http://schemas.microsoft.com/office/drawing/2014/chart" uri="{C3380CC4-5D6E-409C-BE32-E72D297353CC}">
                <c16:uniqueId val="{000001E5-323E-44A8-9236-60890F36A08D}"/>
              </c:ext>
            </c:extLst>
          </c:dPt>
          <c:dPt>
            <c:idx val="18"/>
            <c:bubble3D val="0"/>
            <c:extLst>
              <c:ext xmlns:c16="http://schemas.microsoft.com/office/drawing/2014/chart" uri="{C3380CC4-5D6E-409C-BE32-E72D297353CC}">
                <c16:uniqueId val="{000001E6-323E-44A8-9236-60890F36A08D}"/>
              </c:ext>
            </c:extLst>
          </c:dPt>
          <c:dPt>
            <c:idx val="19"/>
            <c:bubble3D val="0"/>
            <c:extLst>
              <c:ext xmlns:c16="http://schemas.microsoft.com/office/drawing/2014/chart" uri="{C3380CC4-5D6E-409C-BE32-E72D297353CC}">
                <c16:uniqueId val="{000001E7-323E-44A8-9236-60890F36A08D}"/>
              </c:ext>
            </c:extLst>
          </c:dPt>
          <c:dPt>
            <c:idx val="20"/>
            <c:bubble3D val="0"/>
            <c:extLst>
              <c:ext xmlns:c16="http://schemas.microsoft.com/office/drawing/2014/chart" uri="{C3380CC4-5D6E-409C-BE32-E72D297353CC}">
                <c16:uniqueId val="{000001E8-323E-44A8-9236-60890F36A08D}"/>
              </c:ext>
            </c:extLst>
          </c:dPt>
          <c:dPt>
            <c:idx val="21"/>
            <c:bubble3D val="0"/>
            <c:extLst>
              <c:ext xmlns:c16="http://schemas.microsoft.com/office/drawing/2014/chart" uri="{C3380CC4-5D6E-409C-BE32-E72D297353CC}">
                <c16:uniqueId val="{000001E9-323E-44A8-9236-60890F36A08D}"/>
              </c:ext>
            </c:extLst>
          </c:dPt>
          <c:dPt>
            <c:idx val="22"/>
            <c:bubble3D val="0"/>
            <c:extLst>
              <c:ext xmlns:c16="http://schemas.microsoft.com/office/drawing/2014/chart" uri="{C3380CC4-5D6E-409C-BE32-E72D297353CC}">
                <c16:uniqueId val="{000001EA-323E-44A8-9236-60890F36A08D}"/>
              </c:ext>
            </c:extLst>
          </c:dPt>
          <c:dPt>
            <c:idx val="23"/>
            <c:bubble3D val="0"/>
            <c:extLst>
              <c:ext xmlns:c16="http://schemas.microsoft.com/office/drawing/2014/chart" uri="{C3380CC4-5D6E-409C-BE32-E72D297353CC}">
                <c16:uniqueId val="{000001EB-323E-44A8-9236-60890F36A08D}"/>
              </c:ext>
            </c:extLst>
          </c:dPt>
          <c:dPt>
            <c:idx val="24"/>
            <c:bubble3D val="0"/>
            <c:extLst>
              <c:ext xmlns:c16="http://schemas.microsoft.com/office/drawing/2014/chart" uri="{C3380CC4-5D6E-409C-BE32-E72D297353CC}">
                <c16:uniqueId val="{000001EC-323E-44A8-9236-60890F36A08D}"/>
              </c:ext>
            </c:extLst>
          </c:dPt>
          <c:dPt>
            <c:idx val="25"/>
            <c:bubble3D val="0"/>
            <c:extLst>
              <c:ext xmlns:c16="http://schemas.microsoft.com/office/drawing/2014/chart" uri="{C3380CC4-5D6E-409C-BE32-E72D297353CC}">
                <c16:uniqueId val="{000001ED-323E-44A8-9236-60890F36A08D}"/>
              </c:ext>
            </c:extLst>
          </c:dPt>
          <c:dPt>
            <c:idx val="26"/>
            <c:bubble3D val="0"/>
            <c:extLst>
              <c:ext xmlns:c16="http://schemas.microsoft.com/office/drawing/2014/chart" uri="{C3380CC4-5D6E-409C-BE32-E72D297353CC}">
                <c16:uniqueId val="{000001EE-323E-44A8-9236-60890F36A08D}"/>
              </c:ext>
            </c:extLst>
          </c:dPt>
          <c:dPt>
            <c:idx val="27"/>
            <c:bubble3D val="0"/>
            <c:extLst>
              <c:ext xmlns:c16="http://schemas.microsoft.com/office/drawing/2014/chart" uri="{C3380CC4-5D6E-409C-BE32-E72D297353CC}">
                <c16:uniqueId val="{000001EF-323E-44A8-9236-60890F36A08D}"/>
              </c:ext>
            </c:extLst>
          </c:dPt>
          <c:dPt>
            <c:idx val="28"/>
            <c:bubble3D val="0"/>
            <c:extLst>
              <c:ext xmlns:c16="http://schemas.microsoft.com/office/drawing/2014/chart" uri="{C3380CC4-5D6E-409C-BE32-E72D297353CC}">
                <c16:uniqueId val="{000001F0-323E-44A8-9236-60890F36A08D}"/>
              </c:ext>
            </c:extLst>
          </c:dPt>
          <c:dPt>
            <c:idx val="29"/>
            <c:bubble3D val="0"/>
            <c:extLst>
              <c:ext xmlns:c16="http://schemas.microsoft.com/office/drawing/2014/chart" uri="{C3380CC4-5D6E-409C-BE32-E72D297353CC}">
                <c16:uniqueId val="{000001F1-323E-44A8-9236-60890F36A08D}"/>
              </c:ext>
            </c:extLst>
          </c:dPt>
          <c:dPt>
            <c:idx val="30"/>
            <c:bubble3D val="0"/>
            <c:extLst>
              <c:ext xmlns:c16="http://schemas.microsoft.com/office/drawing/2014/chart" uri="{C3380CC4-5D6E-409C-BE32-E72D297353CC}">
                <c16:uniqueId val="{000001F2-323E-44A8-9236-60890F36A08D}"/>
              </c:ext>
            </c:extLst>
          </c:dPt>
          <c:dPt>
            <c:idx val="31"/>
            <c:bubble3D val="0"/>
            <c:extLst>
              <c:ext xmlns:c16="http://schemas.microsoft.com/office/drawing/2014/chart" uri="{C3380CC4-5D6E-409C-BE32-E72D297353CC}">
                <c16:uniqueId val="{000001F3-323E-44A8-9236-60890F36A08D}"/>
              </c:ext>
            </c:extLst>
          </c:dPt>
          <c:dPt>
            <c:idx val="32"/>
            <c:bubble3D val="0"/>
            <c:extLst>
              <c:ext xmlns:c16="http://schemas.microsoft.com/office/drawing/2014/chart" uri="{C3380CC4-5D6E-409C-BE32-E72D297353CC}">
                <c16:uniqueId val="{000001F4-323E-44A8-9236-60890F36A08D}"/>
              </c:ext>
            </c:extLst>
          </c:dPt>
          <c:dPt>
            <c:idx val="33"/>
            <c:bubble3D val="0"/>
            <c:extLst>
              <c:ext xmlns:c16="http://schemas.microsoft.com/office/drawing/2014/chart" uri="{C3380CC4-5D6E-409C-BE32-E72D297353CC}">
                <c16:uniqueId val="{000001F5-323E-44A8-9236-60890F36A08D}"/>
              </c:ext>
            </c:extLst>
          </c:dPt>
          <c:dPt>
            <c:idx val="34"/>
            <c:bubble3D val="0"/>
            <c:extLst>
              <c:ext xmlns:c16="http://schemas.microsoft.com/office/drawing/2014/chart" uri="{C3380CC4-5D6E-409C-BE32-E72D297353CC}">
                <c16:uniqueId val="{000001F6-323E-44A8-9236-60890F36A08D}"/>
              </c:ext>
            </c:extLst>
          </c:dPt>
          <c:dPt>
            <c:idx val="35"/>
            <c:bubble3D val="0"/>
            <c:extLst>
              <c:ext xmlns:c16="http://schemas.microsoft.com/office/drawing/2014/chart" uri="{C3380CC4-5D6E-409C-BE32-E72D297353CC}">
                <c16:uniqueId val="{000001F7-323E-44A8-9236-60890F36A08D}"/>
              </c:ext>
            </c:extLst>
          </c:dPt>
          <c:dPt>
            <c:idx val="36"/>
            <c:bubble3D val="0"/>
            <c:extLst>
              <c:ext xmlns:c16="http://schemas.microsoft.com/office/drawing/2014/chart" uri="{C3380CC4-5D6E-409C-BE32-E72D297353CC}">
                <c16:uniqueId val="{000001F8-323E-44A8-9236-60890F36A08D}"/>
              </c:ext>
            </c:extLst>
          </c:dPt>
          <c:dPt>
            <c:idx val="37"/>
            <c:bubble3D val="0"/>
            <c:extLst>
              <c:ext xmlns:c16="http://schemas.microsoft.com/office/drawing/2014/chart" uri="{C3380CC4-5D6E-409C-BE32-E72D297353CC}">
                <c16:uniqueId val="{000001F9-323E-44A8-9236-60890F36A08D}"/>
              </c:ext>
            </c:extLst>
          </c:dPt>
          <c:dPt>
            <c:idx val="38"/>
            <c:bubble3D val="0"/>
            <c:extLst>
              <c:ext xmlns:c16="http://schemas.microsoft.com/office/drawing/2014/chart" uri="{C3380CC4-5D6E-409C-BE32-E72D297353CC}">
                <c16:uniqueId val="{000001FA-323E-44A8-9236-60890F36A08D}"/>
              </c:ext>
            </c:extLst>
          </c:dPt>
          <c:dPt>
            <c:idx val="39"/>
            <c:bubble3D val="0"/>
            <c:extLst>
              <c:ext xmlns:c16="http://schemas.microsoft.com/office/drawing/2014/chart" uri="{C3380CC4-5D6E-409C-BE32-E72D297353CC}">
                <c16:uniqueId val="{000001FB-323E-44A8-9236-60890F36A08D}"/>
              </c:ext>
            </c:extLst>
          </c:dPt>
          <c:dPt>
            <c:idx val="40"/>
            <c:bubble3D val="0"/>
            <c:extLst>
              <c:ext xmlns:c16="http://schemas.microsoft.com/office/drawing/2014/chart" uri="{C3380CC4-5D6E-409C-BE32-E72D297353CC}">
                <c16:uniqueId val="{000001FC-323E-44A8-9236-60890F36A08D}"/>
              </c:ext>
            </c:extLst>
          </c:dPt>
          <c:dPt>
            <c:idx val="41"/>
            <c:bubble3D val="0"/>
            <c:extLst>
              <c:ext xmlns:c16="http://schemas.microsoft.com/office/drawing/2014/chart" uri="{C3380CC4-5D6E-409C-BE32-E72D297353CC}">
                <c16:uniqueId val="{000001FD-323E-44A8-9236-60890F36A08D}"/>
              </c:ext>
            </c:extLst>
          </c:dPt>
          <c:dPt>
            <c:idx val="42"/>
            <c:bubble3D val="0"/>
            <c:extLst>
              <c:ext xmlns:c16="http://schemas.microsoft.com/office/drawing/2014/chart" uri="{C3380CC4-5D6E-409C-BE32-E72D297353CC}">
                <c16:uniqueId val="{000001FE-323E-44A8-9236-60890F36A08D}"/>
              </c:ext>
            </c:extLst>
          </c:dPt>
          <c:dPt>
            <c:idx val="43"/>
            <c:bubble3D val="0"/>
            <c:extLst>
              <c:ext xmlns:c16="http://schemas.microsoft.com/office/drawing/2014/chart" uri="{C3380CC4-5D6E-409C-BE32-E72D297353CC}">
                <c16:uniqueId val="{000001FF-323E-44A8-9236-60890F36A08D}"/>
              </c:ext>
            </c:extLst>
          </c:dPt>
          <c:dPt>
            <c:idx val="44"/>
            <c:bubble3D val="0"/>
            <c:extLst>
              <c:ext xmlns:c16="http://schemas.microsoft.com/office/drawing/2014/chart" uri="{C3380CC4-5D6E-409C-BE32-E72D297353CC}">
                <c16:uniqueId val="{00000200-323E-44A8-9236-60890F36A08D}"/>
              </c:ext>
            </c:extLst>
          </c:dPt>
          <c:dPt>
            <c:idx val="45"/>
            <c:bubble3D val="0"/>
            <c:extLst>
              <c:ext xmlns:c16="http://schemas.microsoft.com/office/drawing/2014/chart" uri="{C3380CC4-5D6E-409C-BE32-E72D297353CC}">
                <c16:uniqueId val="{00000201-323E-44A8-9236-60890F36A08D}"/>
              </c:ext>
            </c:extLst>
          </c:dPt>
          <c:dPt>
            <c:idx val="46"/>
            <c:bubble3D val="0"/>
            <c:extLst>
              <c:ext xmlns:c16="http://schemas.microsoft.com/office/drawing/2014/chart" uri="{C3380CC4-5D6E-409C-BE32-E72D297353CC}">
                <c16:uniqueId val="{00000202-323E-44A8-9236-60890F36A08D}"/>
              </c:ext>
            </c:extLst>
          </c:dPt>
          <c:dPt>
            <c:idx val="47"/>
            <c:bubble3D val="0"/>
            <c:extLst>
              <c:ext xmlns:c16="http://schemas.microsoft.com/office/drawing/2014/chart" uri="{C3380CC4-5D6E-409C-BE32-E72D297353CC}">
                <c16:uniqueId val="{00000203-323E-44A8-9236-60890F36A08D}"/>
              </c:ext>
            </c:extLst>
          </c:dPt>
          <c:dPt>
            <c:idx val="48"/>
            <c:bubble3D val="0"/>
            <c:extLst>
              <c:ext xmlns:c16="http://schemas.microsoft.com/office/drawing/2014/chart" uri="{C3380CC4-5D6E-409C-BE32-E72D297353CC}">
                <c16:uniqueId val="{00000204-323E-44A8-9236-60890F36A08D}"/>
              </c:ext>
            </c:extLst>
          </c:dPt>
          <c:dPt>
            <c:idx val="49"/>
            <c:bubble3D val="0"/>
            <c:extLst>
              <c:ext xmlns:c16="http://schemas.microsoft.com/office/drawing/2014/chart" uri="{C3380CC4-5D6E-409C-BE32-E72D297353CC}">
                <c16:uniqueId val="{00000205-323E-44A8-9236-60890F36A08D}"/>
              </c:ext>
            </c:extLst>
          </c:dPt>
          <c:dPt>
            <c:idx val="50"/>
            <c:bubble3D val="0"/>
            <c:extLst>
              <c:ext xmlns:c16="http://schemas.microsoft.com/office/drawing/2014/chart" uri="{C3380CC4-5D6E-409C-BE32-E72D297353CC}">
                <c16:uniqueId val="{00000206-323E-44A8-9236-60890F36A08D}"/>
              </c:ext>
            </c:extLst>
          </c:dPt>
          <c:cat>
            <c:numRef>
              <c:f>bilan_gestion!$BD$2:$BE$2</c:f>
              <c:numCache>
                <c:formatCode>General</c:formatCode>
                <c:ptCount val="2"/>
              </c:numCache>
            </c:numRef>
          </c:cat>
          <c:val>
            <c:numRef>
              <c:f>bilan_gestion!$B$14:$BD$14</c:f>
              <c:numCache>
                <c:formatCode>0</c:formatCode>
                <c:ptCount val="55"/>
                <c:pt idx="0">
                  <c:v>7187.7749999999996</c:v>
                </c:pt>
                <c:pt idx="1">
                  <c:v>6100</c:v>
                </c:pt>
                <c:pt idx="2" formatCode="0.0">
                  <c:v>217.6</c:v>
                </c:pt>
                <c:pt idx="3" formatCode="0.0">
                  <c:v>0.77261100000000005</c:v>
                </c:pt>
                <c:pt idx="4" formatCode="0.0">
                  <c:v>217.55500000000001</c:v>
                </c:pt>
                <c:pt idx="5" formatCode="0.000000">
                  <c:v>0.77243100000000009</c:v>
                </c:pt>
                <c:pt idx="6" formatCode="0.0">
                  <c:v>4.4999999999999998E-2</c:v>
                </c:pt>
                <c:pt idx="7" formatCode="0.000000">
                  <c:v>1.8000000000000001E-4</c:v>
                </c:pt>
                <c:pt idx="31" formatCode="General">
                  <c:v>1087.7749999999996</c:v>
                </c:pt>
                <c:pt idx="33" formatCode="#,##0">
                  <c:v>1087.7749999999999</c:v>
                </c:pt>
                <c:pt idx="36" formatCode="General">
                  <c:v>20</c:v>
                </c:pt>
                <c:pt idx="38" formatCode="0.0">
                  <c:v>84.866318158261777</c:v>
                </c:pt>
                <c:pt idx="43" formatCode="#\ ##0.0">
                  <c:v>40.59837362744382</c:v>
                </c:pt>
                <c:pt idx="44" formatCode="General">
                  <c:v>5</c:v>
                </c:pt>
                <c:pt idx="45" formatCode="General">
                  <c:v>3.566475409836066E-2</c:v>
                </c:pt>
                <c:pt idx="46" formatCode="General">
                  <c:v>0.15133681841738228</c:v>
                </c:pt>
                <c:pt idx="48" formatCode="General">
                  <c:v>2006</c:v>
                </c:pt>
                <c:pt idx="49" formatCode="General">
                  <c:v>0</c:v>
                </c:pt>
                <c:pt idx="50" formatCode="d\-mmm">
                  <c:v>40260</c:v>
                </c:pt>
                <c:pt idx="51" formatCode="General">
                  <c:v>0</c:v>
                </c:pt>
              </c:numCache>
            </c:numRef>
          </c:val>
          <c:extLst>
            <c:ext xmlns:c16="http://schemas.microsoft.com/office/drawing/2014/chart" uri="{C3380CC4-5D6E-409C-BE32-E72D297353CC}">
              <c16:uniqueId val="{00000207-323E-44A8-9236-60890F36A08D}"/>
            </c:ext>
          </c:extLst>
        </c:ser>
        <c:ser>
          <c:idx val="11"/>
          <c:order val="10"/>
          <c:tx>
            <c:strRef>
              <c:f>bilan_gestion!$A$15</c:f>
              <c:strCache>
                <c:ptCount val="1"/>
                <c:pt idx="0">
                  <c:v>2006_2007</c:v>
                </c:pt>
              </c:strCache>
            </c:strRef>
          </c:tx>
          <c:dPt>
            <c:idx val="0"/>
            <c:bubble3D val="0"/>
            <c:extLst>
              <c:ext xmlns:c16="http://schemas.microsoft.com/office/drawing/2014/chart" uri="{C3380CC4-5D6E-409C-BE32-E72D297353CC}">
                <c16:uniqueId val="{00000208-323E-44A8-9236-60890F36A08D}"/>
              </c:ext>
            </c:extLst>
          </c:dPt>
          <c:dPt>
            <c:idx val="1"/>
            <c:bubble3D val="0"/>
            <c:extLst>
              <c:ext xmlns:c16="http://schemas.microsoft.com/office/drawing/2014/chart" uri="{C3380CC4-5D6E-409C-BE32-E72D297353CC}">
                <c16:uniqueId val="{00000209-323E-44A8-9236-60890F36A08D}"/>
              </c:ext>
            </c:extLst>
          </c:dPt>
          <c:dPt>
            <c:idx val="2"/>
            <c:bubble3D val="0"/>
            <c:extLst>
              <c:ext xmlns:c16="http://schemas.microsoft.com/office/drawing/2014/chart" uri="{C3380CC4-5D6E-409C-BE32-E72D297353CC}">
                <c16:uniqueId val="{0000020A-323E-44A8-9236-60890F36A08D}"/>
              </c:ext>
            </c:extLst>
          </c:dPt>
          <c:dPt>
            <c:idx val="3"/>
            <c:bubble3D val="0"/>
            <c:extLst>
              <c:ext xmlns:c16="http://schemas.microsoft.com/office/drawing/2014/chart" uri="{C3380CC4-5D6E-409C-BE32-E72D297353CC}">
                <c16:uniqueId val="{0000020B-323E-44A8-9236-60890F36A08D}"/>
              </c:ext>
            </c:extLst>
          </c:dPt>
          <c:dPt>
            <c:idx val="4"/>
            <c:bubble3D val="0"/>
            <c:extLst>
              <c:ext xmlns:c16="http://schemas.microsoft.com/office/drawing/2014/chart" uri="{C3380CC4-5D6E-409C-BE32-E72D297353CC}">
                <c16:uniqueId val="{0000020C-323E-44A8-9236-60890F36A08D}"/>
              </c:ext>
            </c:extLst>
          </c:dPt>
          <c:dPt>
            <c:idx val="5"/>
            <c:bubble3D val="0"/>
            <c:extLst>
              <c:ext xmlns:c16="http://schemas.microsoft.com/office/drawing/2014/chart" uri="{C3380CC4-5D6E-409C-BE32-E72D297353CC}">
                <c16:uniqueId val="{0000020D-323E-44A8-9236-60890F36A08D}"/>
              </c:ext>
            </c:extLst>
          </c:dPt>
          <c:dPt>
            <c:idx val="6"/>
            <c:bubble3D val="0"/>
            <c:extLst>
              <c:ext xmlns:c16="http://schemas.microsoft.com/office/drawing/2014/chart" uri="{C3380CC4-5D6E-409C-BE32-E72D297353CC}">
                <c16:uniqueId val="{0000020E-323E-44A8-9236-60890F36A08D}"/>
              </c:ext>
            </c:extLst>
          </c:dPt>
          <c:dPt>
            <c:idx val="7"/>
            <c:bubble3D val="0"/>
            <c:extLst>
              <c:ext xmlns:c16="http://schemas.microsoft.com/office/drawing/2014/chart" uri="{C3380CC4-5D6E-409C-BE32-E72D297353CC}">
                <c16:uniqueId val="{0000020F-323E-44A8-9236-60890F36A08D}"/>
              </c:ext>
            </c:extLst>
          </c:dPt>
          <c:dPt>
            <c:idx val="8"/>
            <c:bubble3D val="0"/>
            <c:extLst>
              <c:ext xmlns:c16="http://schemas.microsoft.com/office/drawing/2014/chart" uri="{C3380CC4-5D6E-409C-BE32-E72D297353CC}">
                <c16:uniqueId val="{00000210-323E-44A8-9236-60890F36A08D}"/>
              </c:ext>
            </c:extLst>
          </c:dPt>
          <c:dPt>
            <c:idx val="9"/>
            <c:bubble3D val="0"/>
            <c:extLst>
              <c:ext xmlns:c16="http://schemas.microsoft.com/office/drawing/2014/chart" uri="{C3380CC4-5D6E-409C-BE32-E72D297353CC}">
                <c16:uniqueId val="{00000211-323E-44A8-9236-60890F36A08D}"/>
              </c:ext>
            </c:extLst>
          </c:dPt>
          <c:dPt>
            <c:idx val="10"/>
            <c:bubble3D val="0"/>
            <c:extLst>
              <c:ext xmlns:c16="http://schemas.microsoft.com/office/drawing/2014/chart" uri="{C3380CC4-5D6E-409C-BE32-E72D297353CC}">
                <c16:uniqueId val="{00000212-323E-44A8-9236-60890F36A08D}"/>
              </c:ext>
            </c:extLst>
          </c:dPt>
          <c:dPt>
            <c:idx val="11"/>
            <c:bubble3D val="0"/>
            <c:extLst>
              <c:ext xmlns:c16="http://schemas.microsoft.com/office/drawing/2014/chart" uri="{C3380CC4-5D6E-409C-BE32-E72D297353CC}">
                <c16:uniqueId val="{00000213-323E-44A8-9236-60890F36A08D}"/>
              </c:ext>
            </c:extLst>
          </c:dPt>
          <c:dPt>
            <c:idx val="12"/>
            <c:bubble3D val="0"/>
            <c:extLst>
              <c:ext xmlns:c16="http://schemas.microsoft.com/office/drawing/2014/chart" uri="{C3380CC4-5D6E-409C-BE32-E72D297353CC}">
                <c16:uniqueId val="{00000214-323E-44A8-9236-60890F36A08D}"/>
              </c:ext>
            </c:extLst>
          </c:dPt>
          <c:dPt>
            <c:idx val="13"/>
            <c:bubble3D val="0"/>
            <c:extLst>
              <c:ext xmlns:c16="http://schemas.microsoft.com/office/drawing/2014/chart" uri="{C3380CC4-5D6E-409C-BE32-E72D297353CC}">
                <c16:uniqueId val="{00000215-323E-44A8-9236-60890F36A08D}"/>
              </c:ext>
            </c:extLst>
          </c:dPt>
          <c:dPt>
            <c:idx val="14"/>
            <c:bubble3D val="0"/>
            <c:extLst>
              <c:ext xmlns:c16="http://schemas.microsoft.com/office/drawing/2014/chart" uri="{C3380CC4-5D6E-409C-BE32-E72D297353CC}">
                <c16:uniqueId val="{00000216-323E-44A8-9236-60890F36A08D}"/>
              </c:ext>
            </c:extLst>
          </c:dPt>
          <c:dPt>
            <c:idx val="15"/>
            <c:bubble3D val="0"/>
            <c:extLst>
              <c:ext xmlns:c16="http://schemas.microsoft.com/office/drawing/2014/chart" uri="{C3380CC4-5D6E-409C-BE32-E72D297353CC}">
                <c16:uniqueId val="{00000217-323E-44A8-9236-60890F36A08D}"/>
              </c:ext>
            </c:extLst>
          </c:dPt>
          <c:dPt>
            <c:idx val="16"/>
            <c:bubble3D val="0"/>
            <c:extLst>
              <c:ext xmlns:c16="http://schemas.microsoft.com/office/drawing/2014/chart" uri="{C3380CC4-5D6E-409C-BE32-E72D297353CC}">
                <c16:uniqueId val="{00000218-323E-44A8-9236-60890F36A08D}"/>
              </c:ext>
            </c:extLst>
          </c:dPt>
          <c:dPt>
            <c:idx val="17"/>
            <c:bubble3D val="0"/>
            <c:extLst>
              <c:ext xmlns:c16="http://schemas.microsoft.com/office/drawing/2014/chart" uri="{C3380CC4-5D6E-409C-BE32-E72D297353CC}">
                <c16:uniqueId val="{00000219-323E-44A8-9236-60890F36A08D}"/>
              </c:ext>
            </c:extLst>
          </c:dPt>
          <c:dPt>
            <c:idx val="18"/>
            <c:bubble3D val="0"/>
            <c:extLst>
              <c:ext xmlns:c16="http://schemas.microsoft.com/office/drawing/2014/chart" uri="{C3380CC4-5D6E-409C-BE32-E72D297353CC}">
                <c16:uniqueId val="{0000021A-323E-44A8-9236-60890F36A08D}"/>
              </c:ext>
            </c:extLst>
          </c:dPt>
          <c:dPt>
            <c:idx val="19"/>
            <c:bubble3D val="0"/>
            <c:extLst>
              <c:ext xmlns:c16="http://schemas.microsoft.com/office/drawing/2014/chart" uri="{C3380CC4-5D6E-409C-BE32-E72D297353CC}">
                <c16:uniqueId val="{0000021B-323E-44A8-9236-60890F36A08D}"/>
              </c:ext>
            </c:extLst>
          </c:dPt>
          <c:dPt>
            <c:idx val="20"/>
            <c:bubble3D val="0"/>
            <c:extLst>
              <c:ext xmlns:c16="http://schemas.microsoft.com/office/drawing/2014/chart" uri="{C3380CC4-5D6E-409C-BE32-E72D297353CC}">
                <c16:uniqueId val="{0000021C-323E-44A8-9236-60890F36A08D}"/>
              </c:ext>
            </c:extLst>
          </c:dPt>
          <c:dPt>
            <c:idx val="21"/>
            <c:bubble3D val="0"/>
            <c:extLst>
              <c:ext xmlns:c16="http://schemas.microsoft.com/office/drawing/2014/chart" uri="{C3380CC4-5D6E-409C-BE32-E72D297353CC}">
                <c16:uniqueId val="{0000021D-323E-44A8-9236-60890F36A08D}"/>
              </c:ext>
            </c:extLst>
          </c:dPt>
          <c:dPt>
            <c:idx val="22"/>
            <c:bubble3D val="0"/>
            <c:extLst>
              <c:ext xmlns:c16="http://schemas.microsoft.com/office/drawing/2014/chart" uri="{C3380CC4-5D6E-409C-BE32-E72D297353CC}">
                <c16:uniqueId val="{0000021E-323E-44A8-9236-60890F36A08D}"/>
              </c:ext>
            </c:extLst>
          </c:dPt>
          <c:dPt>
            <c:idx val="23"/>
            <c:bubble3D val="0"/>
            <c:extLst>
              <c:ext xmlns:c16="http://schemas.microsoft.com/office/drawing/2014/chart" uri="{C3380CC4-5D6E-409C-BE32-E72D297353CC}">
                <c16:uniqueId val="{0000021F-323E-44A8-9236-60890F36A08D}"/>
              </c:ext>
            </c:extLst>
          </c:dPt>
          <c:dPt>
            <c:idx val="24"/>
            <c:bubble3D val="0"/>
            <c:extLst>
              <c:ext xmlns:c16="http://schemas.microsoft.com/office/drawing/2014/chart" uri="{C3380CC4-5D6E-409C-BE32-E72D297353CC}">
                <c16:uniqueId val="{00000220-323E-44A8-9236-60890F36A08D}"/>
              </c:ext>
            </c:extLst>
          </c:dPt>
          <c:dPt>
            <c:idx val="25"/>
            <c:bubble3D val="0"/>
            <c:extLst>
              <c:ext xmlns:c16="http://schemas.microsoft.com/office/drawing/2014/chart" uri="{C3380CC4-5D6E-409C-BE32-E72D297353CC}">
                <c16:uniqueId val="{00000221-323E-44A8-9236-60890F36A08D}"/>
              </c:ext>
            </c:extLst>
          </c:dPt>
          <c:dPt>
            <c:idx val="26"/>
            <c:bubble3D val="0"/>
            <c:extLst>
              <c:ext xmlns:c16="http://schemas.microsoft.com/office/drawing/2014/chart" uri="{C3380CC4-5D6E-409C-BE32-E72D297353CC}">
                <c16:uniqueId val="{00000222-323E-44A8-9236-60890F36A08D}"/>
              </c:ext>
            </c:extLst>
          </c:dPt>
          <c:dPt>
            <c:idx val="27"/>
            <c:bubble3D val="0"/>
            <c:extLst>
              <c:ext xmlns:c16="http://schemas.microsoft.com/office/drawing/2014/chart" uri="{C3380CC4-5D6E-409C-BE32-E72D297353CC}">
                <c16:uniqueId val="{00000223-323E-44A8-9236-60890F36A08D}"/>
              </c:ext>
            </c:extLst>
          </c:dPt>
          <c:dPt>
            <c:idx val="28"/>
            <c:bubble3D val="0"/>
            <c:extLst>
              <c:ext xmlns:c16="http://schemas.microsoft.com/office/drawing/2014/chart" uri="{C3380CC4-5D6E-409C-BE32-E72D297353CC}">
                <c16:uniqueId val="{00000224-323E-44A8-9236-60890F36A08D}"/>
              </c:ext>
            </c:extLst>
          </c:dPt>
          <c:dPt>
            <c:idx val="29"/>
            <c:bubble3D val="0"/>
            <c:extLst>
              <c:ext xmlns:c16="http://schemas.microsoft.com/office/drawing/2014/chart" uri="{C3380CC4-5D6E-409C-BE32-E72D297353CC}">
                <c16:uniqueId val="{00000225-323E-44A8-9236-60890F36A08D}"/>
              </c:ext>
            </c:extLst>
          </c:dPt>
          <c:dPt>
            <c:idx val="30"/>
            <c:bubble3D val="0"/>
            <c:extLst>
              <c:ext xmlns:c16="http://schemas.microsoft.com/office/drawing/2014/chart" uri="{C3380CC4-5D6E-409C-BE32-E72D297353CC}">
                <c16:uniqueId val="{00000226-323E-44A8-9236-60890F36A08D}"/>
              </c:ext>
            </c:extLst>
          </c:dPt>
          <c:dPt>
            <c:idx val="31"/>
            <c:bubble3D val="0"/>
            <c:extLst>
              <c:ext xmlns:c16="http://schemas.microsoft.com/office/drawing/2014/chart" uri="{C3380CC4-5D6E-409C-BE32-E72D297353CC}">
                <c16:uniqueId val="{00000227-323E-44A8-9236-60890F36A08D}"/>
              </c:ext>
            </c:extLst>
          </c:dPt>
          <c:dPt>
            <c:idx val="32"/>
            <c:bubble3D val="0"/>
            <c:extLst>
              <c:ext xmlns:c16="http://schemas.microsoft.com/office/drawing/2014/chart" uri="{C3380CC4-5D6E-409C-BE32-E72D297353CC}">
                <c16:uniqueId val="{00000228-323E-44A8-9236-60890F36A08D}"/>
              </c:ext>
            </c:extLst>
          </c:dPt>
          <c:dPt>
            <c:idx val="33"/>
            <c:bubble3D val="0"/>
            <c:extLst>
              <c:ext xmlns:c16="http://schemas.microsoft.com/office/drawing/2014/chart" uri="{C3380CC4-5D6E-409C-BE32-E72D297353CC}">
                <c16:uniqueId val="{00000229-323E-44A8-9236-60890F36A08D}"/>
              </c:ext>
            </c:extLst>
          </c:dPt>
          <c:dPt>
            <c:idx val="34"/>
            <c:bubble3D val="0"/>
            <c:extLst>
              <c:ext xmlns:c16="http://schemas.microsoft.com/office/drawing/2014/chart" uri="{C3380CC4-5D6E-409C-BE32-E72D297353CC}">
                <c16:uniqueId val="{0000022A-323E-44A8-9236-60890F36A08D}"/>
              </c:ext>
            </c:extLst>
          </c:dPt>
          <c:dPt>
            <c:idx val="35"/>
            <c:bubble3D val="0"/>
            <c:extLst>
              <c:ext xmlns:c16="http://schemas.microsoft.com/office/drawing/2014/chart" uri="{C3380CC4-5D6E-409C-BE32-E72D297353CC}">
                <c16:uniqueId val="{0000022B-323E-44A8-9236-60890F36A08D}"/>
              </c:ext>
            </c:extLst>
          </c:dPt>
          <c:dPt>
            <c:idx val="36"/>
            <c:bubble3D val="0"/>
            <c:extLst>
              <c:ext xmlns:c16="http://schemas.microsoft.com/office/drawing/2014/chart" uri="{C3380CC4-5D6E-409C-BE32-E72D297353CC}">
                <c16:uniqueId val="{0000022C-323E-44A8-9236-60890F36A08D}"/>
              </c:ext>
            </c:extLst>
          </c:dPt>
          <c:dPt>
            <c:idx val="37"/>
            <c:bubble3D val="0"/>
            <c:extLst>
              <c:ext xmlns:c16="http://schemas.microsoft.com/office/drawing/2014/chart" uri="{C3380CC4-5D6E-409C-BE32-E72D297353CC}">
                <c16:uniqueId val="{0000022D-323E-44A8-9236-60890F36A08D}"/>
              </c:ext>
            </c:extLst>
          </c:dPt>
          <c:dPt>
            <c:idx val="38"/>
            <c:bubble3D val="0"/>
            <c:extLst>
              <c:ext xmlns:c16="http://schemas.microsoft.com/office/drawing/2014/chart" uri="{C3380CC4-5D6E-409C-BE32-E72D297353CC}">
                <c16:uniqueId val="{0000022E-323E-44A8-9236-60890F36A08D}"/>
              </c:ext>
            </c:extLst>
          </c:dPt>
          <c:dPt>
            <c:idx val="39"/>
            <c:bubble3D val="0"/>
            <c:extLst>
              <c:ext xmlns:c16="http://schemas.microsoft.com/office/drawing/2014/chart" uri="{C3380CC4-5D6E-409C-BE32-E72D297353CC}">
                <c16:uniqueId val="{0000022F-323E-44A8-9236-60890F36A08D}"/>
              </c:ext>
            </c:extLst>
          </c:dPt>
          <c:dPt>
            <c:idx val="40"/>
            <c:bubble3D val="0"/>
            <c:extLst>
              <c:ext xmlns:c16="http://schemas.microsoft.com/office/drawing/2014/chart" uri="{C3380CC4-5D6E-409C-BE32-E72D297353CC}">
                <c16:uniqueId val="{00000230-323E-44A8-9236-60890F36A08D}"/>
              </c:ext>
            </c:extLst>
          </c:dPt>
          <c:dPt>
            <c:idx val="41"/>
            <c:bubble3D val="0"/>
            <c:extLst>
              <c:ext xmlns:c16="http://schemas.microsoft.com/office/drawing/2014/chart" uri="{C3380CC4-5D6E-409C-BE32-E72D297353CC}">
                <c16:uniqueId val="{00000231-323E-44A8-9236-60890F36A08D}"/>
              </c:ext>
            </c:extLst>
          </c:dPt>
          <c:dPt>
            <c:idx val="42"/>
            <c:bubble3D val="0"/>
            <c:extLst>
              <c:ext xmlns:c16="http://schemas.microsoft.com/office/drawing/2014/chart" uri="{C3380CC4-5D6E-409C-BE32-E72D297353CC}">
                <c16:uniqueId val="{00000232-323E-44A8-9236-60890F36A08D}"/>
              </c:ext>
            </c:extLst>
          </c:dPt>
          <c:dPt>
            <c:idx val="43"/>
            <c:bubble3D val="0"/>
            <c:extLst>
              <c:ext xmlns:c16="http://schemas.microsoft.com/office/drawing/2014/chart" uri="{C3380CC4-5D6E-409C-BE32-E72D297353CC}">
                <c16:uniqueId val="{00000233-323E-44A8-9236-60890F36A08D}"/>
              </c:ext>
            </c:extLst>
          </c:dPt>
          <c:dPt>
            <c:idx val="44"/>
            <c:bubble3D val="0"/>
            <c:extLst>
              <c:ext xmlns:c16="http://schemas.microsoft.com/office/drawing/2014/chart" uri="{C3380CC4-5D6E-409C-BE32-E72D297353CC}">
                <c16:uniqueId val="{00000234-323E-44A8-9236-60890F36A08D}"/>
              </c:ext>
            </c:extLst>
          </c:dPt>
          <c:dPt>
            <c:idx val="45"/>
            <c:bubble3D val="0"/>
            <c:extLst>
              <c:ext xmlns:c16="http://schemas.microsoft.com/office/drawing/2014/chart" uri="{C3380CC4-5D6E-409C-BE32-E72D297353CC}">
                <c16:uniqueId val="{00000235-323E-44A8-9236-60890F36A08D}"/>
              </c:ext>
            </c:extLst>
          </c:dPt>
          <c:dPt>
            <c:idx val="46"/>
            <c:bubble3D val="0"/>
            <c:extLst>
              <c:ext xmlns:c16="http://schemas.microsoft.com/office/drawing/2014/chart" uri="{C3380CC4-5D6E-409C-BE32-E72D297353CC}">
                <c16:uniqueId val="{00000236-323E-44A8-9236-60890F36A08D}"/>
              </c:ext>
            </c:extLst>
          </c:dPt>
          <c:dPt>
            <c:idx val="47"/>
            <c:bubble3D val="0"/>
            <c:extLst>
              <c:ext xmlns:c16="http://schemas.microsoft.com/office/drawing/2014/chart" uri="{C3380CC4-5D6E-409C-BE32-E72D297353CC}">
                <c16:uniqueId val="{00000237-323E-44A8-9236-60890F36A08D}"/>
              </c:ext>
            </c:extLst>
          </c:dPt>
          <c:dPt>
            <c:idx val="48"/>
            <c:bubble3D val="0"/>
            <c:extLst>
              <c:ext xmlns:c16="http://schemas.microsoft.com/office/drawing/2014/chart" uri="{C3380CC4-5D6E-409C-BE32-E72D297353CC}">
                <c16:uniqueId val="{00000238-323E-44A8-9236-60890F36A08D}"/>
              </c:ext>
            </c:extLst>
          </c:dPt>
          <c:dPt>
            <c:idx val="49"/>
            <c:bubble3D val="0"/>
            <c:extLst>
              <c:ext xmlns:c16="http://schemas.microsoft.com/office/drawing/2014/chart" uri="{C3380CC4-5D6E-409C-BE32-E72D297353CC}">
                <c16:uniqueId val="{00000239-323E-44A8-9236-60890F36A08D}"/>
              </c:ext>
            </c:extLst>
          </c:dPt>
          <c:dPt>
            <c:idx val="50"/>
            <c:bubble3D val="0"/>
            <c:extLst>
              <c:ext xmlns:c16="http://schemas.microsoft.com/office/drawing/2014/chart" uri="{C3380CC4-5D6E-409C-BE32-E72D297353CC}">
                <c16:uniqueId val="{0000023A-323E-44A8-9236-60890F36A08D}"/>
              </c:ext>
            </c:extLst>
          </c:dPt>
          <c:cat>
            <c:numRef>
              <c:f>bilan_gestion!$BD$2:$BE$2</c:f>
              <c:numCache>
                <c:formatCode>General</c:formatCode>
                <c:ptCount val="2"/>
              </c:numCache>
            </c:numRef>
          </c:cat>
          <c:val>
            <c:numRef>
              <c:f>bilan_gestion!$B$15:$BD$15</c:f>
              <c:numCache>
                <c:formatCode>0</c:formatCode>
                <c:ptCount val="55"/>
                <c:pt idx="0">
                  <c:v>7589</c:v>
                </c:pt>
                <c:pt idx="1">
                  <c:v>6783</c:v>
                </c:pt>
                <c:pt idx="2" formatCode="0.0">
                  <c:v>101.7</c:v>
                </c:pt>
                <c:pt idx="3" formatCode="0.0">
                  <c:v>0.36423899999999998</c:v>
                </c:pt>
                <c:pt idx="4" formatCode="0.0">
                  <c:v>101.64446918330503</c:v>
                </c:pt>
                <c:pt idx="5" formatCode="0.000000">
                  <c:v>0.36394412799999998</c:v>
                </c:pt>
                <c:pt idx="6" formatCode="0.0">
                  <c:v>5.5530816694968226E-2</c:v>
                </c:pt>
                <c:pt idx="7" formatCode="0.000000">
                  <c:v>2.9487200000000001E-4</c:v>
                </c:pt>
                <c:pt idx="10" formatCode="0.0">
                  <c:v>121</c:v>
                </c:pt>
                <c:pt idx="11" formatCode="0.000000">
                  <c:v>0.38</c:v>
                </c:pt>
                <c:pt idx="12" formatCode="General">
                  <c:v>2.5</c:v>
                </c:pt>
                <c:pt idx="13" formatCode="General">
                  <c:v>8.0579999999999992E-3</c:v>
                </c:pt>
                <c:pt idx="31" formatCode="General">
                  <c:v>806</c:v>
                </c:pt>
                <c:pt idx="33" formatCode="#,##0">
                  <c:v>806</c:v>
                </c:pt>
                <c:pt idx="36" formatCode="0.0">
                  <c:v>12.610976325472087</c:v>
                </c:pt>
                <c:pt idx="38" formatCode="0.0">
                  <c:v>89.379364870206885</c:v>
                </c:pt>
                <c:pt idx="43" formatCode="#\ ##0.0">
                  <c:v>14.291935696402689</c:v>
                </c:pt>
                <c:pt idx="44" formatCode="General">
                  <c:v>2.4</c:v>
                </c:pt>
                <c:pt idx="45" formatCode="General">
                  <c:v>1.4985179003878083E-2</c:v>
                </c:pt>
                <c:pt idx="46" formatCode="General">
                  <c:v>0.10620635129793121</c:v>
                </c:pt>
                <c:pt idx="48" formatCode="General">
                  <c:v>2007</c:v>
                </c:pt>
                <c:pt idx="49" formatCode="General">
                  <c:v>0</c:v>
                </c:pt>
                <c:pt idx="50" formatCode="d\-mmm">
                  <c:v>40247</c:v>
                </c:pt>
                <c:pt idx="51" formatCode="General">
                  <c:v>0</c:v>
                </c:pt>
              </c:numCache>
            </c:numRef>
          </c:val>
          <c:extLst>
            <c:ext xmlns:c16="http://schemas.microsoft.com/office/drawing/2014/chart" uri="{C3380CC4-5D6E-409C-BE32-E72D297353CC}">
              <c16:uniqueId val="{0000023B-323E-44A8-9236-60890F36A08D}"/>
            </c:ext>
          </c:extLst>
        </c:ser>
        <c:ser>
          <c:idx val="12"/>
          <c:order val="11"/>
          <c:tx>
            <c:strRef>
              <c:f>bilan_gestion!$A$16</c:f>
              <c:strCache>
                <c:ptCount val="1"/>
                <c:pt idx="0">
                  <c:v>2007_2008</c:v>
                </c:pt>
              </c:strCache>
            </c:strRef>
          </c:tx>
          <c:dPt>
            <c:idx val="0"/>
            <c:bubble3D val="0"/>
            <c:extLst>
              <c:ext xmlns:c16="http://schemas.microsoft.com/office/drawing/2014/chart" uri="{C3380CC4-5D6E-409C-BE32-E72D297353CC}">
                <c16:uniqueId val="{0000023C-323E-44A8-9236-60890F36A08D}"/>
              </c:ext>
            </c:extLst>
          </c:dPt>
          <c:dPt>
            <c:idx val="1"/>
            <c:bubble3D val="0"/>
            <c:extLst>
              <c:ext xmlns:c16="http://schemas.microsoft.com/office/drawing/2014/chart" uri="{C3380CC4-5D6E-409C-BE32-E72D297353CC}">
                <c16:uniqueId val="{0000023D-323E-44A8-9236-60890F36A08D}"/>
              </c:ext>
            </c:extLst>
          </c:dPt>
          <c:dPt>
            <c:idx val="2"/>
            <c:bubble3D val="0"/>
            <c:extLst>
              <c:ext xmlns:c16="http://schemas.microsoft.com/office/drawing/2014/chart" uri="{C3380CC4-5D6E-409C-BE32-E72D297353CC}">
                <c16:uniqueId val="{0000023E-323E-44A8-9236-60890F36A08D}"/>
              </c:ext>
            </c:extLst>
          </c:dPt>
          <c:dPt>
            <c:idx val="3"/>
            <c:bubble3D val="0"/>
            <c:extLst>
              <c:ext xmlns:c16="http://schemas.microsoft.com/office/drawing/2014/chart" uri="{C3380CC4-5D6E-409C-BE32-E72D297353CC}">
                <c16:uniqueId val="{0000023F-323E-44A8-9236-60890F36A08D}"/>
              </c:ext>
            </c:extLst>
          </c:dPt>
          <c:dPt>
            <c:idx val="4"/>
            <c:bubble3D val="0"/>
            <c:extLst>
              <c:ext xmlns:c16="http://schemas.microsoft.com/office/drawing/2014/chart" uri="{C3380CC4-5D6E-409C-BE32-E72D297353CC}">
                <c16:uniqueId val="{00000240-323E-44A8-9236-60890F36A08D}"/>
              </c:ext>
            </c:extLst>
          </c:dPt>
          <c:dPt>
            <c:idx val="5"/>
            <c:bubble3D val="0"/>
            <c:extLst>
              <c:ext xmlns:c16="http://schemas.microsoft.com/office/drawing/2014/chart" uri="{C3380CC4-5D6E-409C-BE32-E72D297353CC}">
                <c16:uniqueId val="{00000241-323E-44A8-9236-60890F36A08D}"/>
              </c:ext>
            </c:extLst>
          </c:dPt>
          <c:dPt>
            <c:idx val="6"/>
            <c:bubble3D val="0"/>
            <c:extLst>
              <c:ext xmlns:c16="http://schemas.microsoft.com/office/drawing/2014/chart" uri="{C3380CC4-5D6E-409C-BE32-E72D297353CC}">
                <c16:uniqueId val="{00000242-323E-44A8-9236-60890F36A08D}"/>
              </c:ext>
            </c:extLst>
          </c:dPt>
          <c:dPt>
            <c:idx val="7"/>
            <c:bubble3D val="0"/>
            <c:extLst>
              <c:ext xmlns:c16="http://schemas.microsoft.com/office/drawing/2014/chart" uri="{C3380CC4-5D6E-409C-BE32-E72D297353CC}">
                <c16:uniqueId val="{00000243-323E-44A8-9236-60890F36A08D}"/>
              </c:ext>
            </c:extLst>
          </c:dPt>
          <c:dPt>
            <c:idx val="8"/>
            <c:bubble3D val="0"/>
            <c:extLst>
              <c:ext xmlns:c16="http://schemas.microsoft.com/office/drawing/2014/chart" uri="{C3380CC4-5D6E-409C-BE32-E72D297353CC}">
                <c16:uniqueId val="{00000244-323E-44A8-9236-60890F36A08D}"/>
              </c:ext>
            </c:extLst>
          </c:dPt>
          <c:dPt>
            <c:idx val="9"/>
            <c:bubble3D val="0"/>
            <c:extLst>
              <c:ext xmlns:c16="http://schemas.microsoft.com/office/drawing/2014/chart" uri="{C3380CC4-5D6E-409C-BE32-E72D297353CC}">
                <c16:uniqueId val="{00000245-323E-44A8-9236-60890F36A08D}"/>
              </c:ext>
            </c:extLst>
          </c:dPt>
          <c:dPt>
            <c:idx val="10"/>
            <c:bubble3D val="0"/>
            <c:extLst>
              <c:ext xmlns:c16="http://schemas.microsoft.com/office/drawing/2014/chart" uri="{C3380CC4-5D6E-409C-BE32-E72D297353CC}">
                <c16:uniqueId val="{00000246-323E-44A8-9236-60890F36A08D}"/>
              </c:ext>
            </c:extLst>
          </c:dPt>
          <c:dPt>
            <c:idx val="11"/>
            <c:bubble3D val="0"/>
            <c:extLst>
              <c:ext xmlns:c16="http://schemas.microsoft.com/office/drawing/2014/chart" uri="{C3380CC4-5D6E-409C-BE32-E72D297353CC}">
                <c16:uniqueId val="{00000247-323E-44A8-9236-60890F36A08D}"/>
              </c:ext>
            </c:extLst>
          </c:dPt>
          <c:dPt>
            <c:idx val="12"/>
            <c:bubble3D val="0"/>
            <c:extLst>
              <c:ext xmlns:c16="http://schemas.microsoft.com/office/drawing/2014/chart" uri="{C3380CC4-5D6E-409C-BE32-E72D297353CC}">
                <c16:uniqueId val="{00000248-323E-44A8-9236-60890F36A08D}"/>
              </c:ext>
            </c:extLst>
          </c:dPt>
          <c:dPt>
            <c:idx val="13"/>
            <c:bubble3D val="0"/>
            <c:extLst>
              <c:ext xmlns:c16="http://schemas.microsoft.com/office/drawing/2014/chart" uri="{C3380CC4-5D6E-409C-BE32-E72D297353CC}">
                <c16:uniqueId val="{00000249-323E-44A8-9236-60890F36A08D}"/>
              </c:ext>
            </c:extLst>
          </c:dPt>
          <c:dPt>
            <c:idx val="14"/>
            <c:bubble3D val="0"/>
            <c:extLst>
              <c:ext xmlns:c16="http://schemas.microsoft.com/office/drawing/2014/chart" uri="{C3380CC4-5D6E-409C-BE32-E72D297353CC}">
                <c16:uniqueId val="{0000024A-323E-44A8-9236-60890F36A08D}"/>
              </c:ext>
            </c:extLst>
          </c:dPt>
          <c:dPt>
            <c:idx val="15"/>
            <c:bubble3D val="0"/>
            <c:extLst>
              <c:ext xmlns:c16="http://schemas.microsoft.com/office/drawing/2014/chart" uri="{C3380CC4-5D6E-409C-BE32-E72D297353CC}">
                <c16:uniqueId val="{0000024B-323E-44A8-9236-60890F36A08D}"/>
              </c:ext>
            </c:extLst>
          </c:dPt>
          <c:dPt>
            <c:idx val="16"/>
            <c:bubble3D val="0"/>
            <c:extLst>
              <c:ext xmlns:c16="http://schemas.microsoft.com/office/drawing/2014/chart" uri="{C3380CC4-5D6E-409C-BE32-E72D297353CC}">
                <c16:uniqueId val="{0000024C-323E-44A8-9236-60890F36A08D}"/>
              </c:ext>
            </c:extLst>
          </c:dPt>
          <c:dPt>
            <c:idx val="17"/>
            <c:bubble3D val="0"/>
            <c:extLst>
              <c:ext xmlns:c16="http://schemas.microsoft.com/office/drawing/2014/chart" uri="{C3380CC4-5D6E-409C-BE32-E72D297353CC}">
                <c16:uniqueId val="{0000024D-323E-44A8-9236-60890F36A08D}"/>
              </c:ext>
            </c:extLst>
          </c:dPt>
          <c:dPt>
            <c:idx val="18"/>
            <c:bubble3D val="0"/>
            <c:extLst>
              <c:ext xmlns:c16="http://schemas.microsoft.com/office/drawing/2014/chart" uri="{C3380CC4-5D6E-409C-BE32-E72D297353CC}">
                <c16:uniqueId val="{0000024E-323E-44A8-9236-60890F36A08D}"/>
              </c:ext>
            </c:extLst>
          </c:dPt>
          <c:dPt>
            <c:idx val="19"/>
            <c:bubble3D val="0"/>
            <c:extLst>
              <c:ext xmlns:c16="http://schemas.microsoft.com/office/drawing/2014/chart" uri="{C3380CC4-5D6E-409C-BE32-E72D297353CC}">
                <c16:uniqueId val="{0000024F-323E-44A8-9236-60890F36A08D}"/>
              </c:ext>
            </c:extLst>
          </c:dPt>
          <c:dPt>
            <c:idx val="20"/>
            <c:bubble3D val="0"/>
            <c:extLst>
              <c:ext xmlns:c16="http://schemas.microsoft.com/office/drawing/2014/chart" uri="{C3380CC4-5D6E-409C-BE32-E72D297353CC}">
                <c16:uniqueId val="{00000250-323E-44A8-9236-60890F36A08D}"/>
              </c:ext>
            </c:extLst>
          </c:dPt>
          <c:dPt>
            <c:idx val="21"/>
            <c:bubble3D val="0"/>
            <c:extLst>
              <c:ext xmlns:c16="http://schemas.microsoft.com/office/drawing/2014/chart" uri="{C3380CC4-5D6E-409C-BE32-E72D297353CC}">
                <c16:uniqueId val="{00000251-323E-44A8-9236-60890F36A08D}"/>
              </c:ext>
            </c:extLst>
          </c:dPt>
          <c:dPt>
            <c:idx val="22"/>
            <c:bubble3D val="0"/>
            <c:extLst>
              <c:ext xmlns:c16="http://schemas.microsoft.com/office/drawing/2014/chart" uri="{C3380CC4-5D6E-409C-BE32-E72D297353CC}">
                <c16:uniqueId val="{00000252-323E-44A8-9236-60890F36A08D}"/>
              </c:ext>
            </c:extLst>
          </c:dPt>
          <c:dPt>
            <c:idx val="23"/>
            <c:bubble3D val="0"/>
            <c:extLst>
              <c:ext xmlns:c16="http://schemas.microsoft.com/office/drawing/2014/chart" uri="{C3380CC4-5D6E-409C-BE32-E72D297353CC}">
                <c16:uniqueId val="{00000253-323E-44A8-9236-60890F36A08D}"/>
              </c:ext>
            </c:extLst>
          </c:dPt>
          <c:dPt>
            <c:idx val="24"/>
            <c:bubble3D val="0"/>
            <c:extLst>
              <c:ext xmlns:c16="http://schemas.microsoft.com/office/drawing/2014/chart" uri="{C3380CC4-5D6E-409C-BE32-E72D297353CC}">
                <c16:uniqueId val="{00000254-323E-44A8-9236-60890F36A08D}"/>
              </c:ext>
            </c:extLst>
          </c:dPt>
          <c:dPt>
            <c:idx val="25"/>
            <c:bubble3D val="0"/>
            <c:extLst>
              <c:ext xmlns:c16="http://schemas.microsoft.com/office/drawing/2014/chart" uri="{C3380CC4-5D6E-409C-BE32-E72D297353CC}">
                <c16:uniqueId val="{00000255-323E-44A8-9236-60890F36A08D}"/>
              </c:ext>
            </c:extLst>
          </c:dPt>
          <c:dPt>
            <c:idx val="26"/>
            <c:bubble3D val="0"/>
            <c:extLst>
              <c:ext xmlns:c16="http://schemas.microsoft.com/office/drawing/2014/chart" uri="{C3380CC4-5D6E-409C-BE32-E72D297353CC}">
                <c16:uniqueId val="{00000256-323E-44A8-9236-60890F36A08D}"/>
              </c:ext>
            </c:extLst>
          </c:dPt>
          <c:dPt>
            <c:idx val="27"/>
            <c:bubble3D val="0"/>
            <c:extLst>
              <c:ext xmlns:c16="http://schemas.microsoft.com/office/drawing/2014/chart" uri="{C3380CC4-5D6E-409C-BE32-E72D297353CC}">
                <c16:uniqueId val="{00000257-323E-44A8-9236-60890F36A08D}"/>
              </c:ext>
            </c:extLst>
          </c:dPt>
          <c:dPt>
            <c:idx val="28"/>
            <c:bubble3D val="0"/>
            <c:extLst>
              <c:ext xmlns:c16="http://schemas.microsoft.com/office/drawing/2014/chart" uri="{C3380CC4-5D6E-409C-BE32-E72D297353CC}">
                <c16:uniqueId val="{00000258-323E-44A8-9236-60890F36A08D}"/>
              </c:ext>
            </c:extLst>
          </c:dPt>
          <c:dPt>
            <c:idx val="29"/>
            <c:bubble3D val="0"/>
            <c:extLst>
              <c:ext xmlns:c16="http://schemas.microsoft.com/office/drawing/2014/chart" uri="{C3380CC4-5D6E-409C-BE32-E72D297353CC}">
                <c16:uniqueId val="{00000259-323E-44A8-9236-60890F36A08D}"/>
              </c:ext>
            </c:extLst>
          </c:dPt>
          <c:dPt>
            <c:idx val="30"/>
            <c:bubble3D val="0"/>
            <c:extLst>
              <c:ext xmlns:c16="http://schemas.microsoft.com/office/drawing/2014/chart" uri="{C3380CC4-5D6E-409C-BE32-E72D297353CC}">
                <c16:uniqueId val="{0000025A-323E-44A8-9236-60890F36A08D}"/>
              </c:ext>
            </c:extLst>
          </c:dPt>
          <c:dPt>
            <c:idx val="31"/>
            <c:bubble3D val="0"/>
            <c:extLst>
              <c:ext xmlns:c16="http://schemas.microsoft.com/office/drawing/2014/chart" uri="{C3380CC4-5D6E-409C-BE32-E72D297353CC}">
                <c16:uniqueId val="{0000025B-323E-44A8-9236-60890F36A08D}"/>
              </c:ext>
            </c:extLst>
          </c:dPt>
          <c:dPt>
            <c:idx val="32"/>
            <c:bubble3D val="0"/>
            <c:extLst>
              <c:ext xmlns:c16="http://schemas.microsoft.com/office/drawing/2014/chart" uri="{C3380CC4-5D6E-409C-BE32-E72D297353CC}">
                <c16:uniqueId val="{0000025C-323E-44A8-9236-60890F36A08D}"/>
              </c:ext>
            </c:extLst>
          </c:dPt>
          <c:dPt>
            <c:idx val="33"/>
            <c:bubble3D val="0"/>
            <c:extLst>
              <c:ext xmlns:c16="http://schemas.microsoft.com/office/drawing/2014/chart" uri="{C3380CC4-5D6E-409C-BE32-E72D297353CC}">
                <c16:uniqueId val="{0000025D-323E-44A8-9236-60890F36A08D}"/>
              </c:ext>
            </c:extLst>
          </c:dPt>
          <c:dPt>
            <c:idx val="34"/>
            <c:bubble3D val="0"/>
            <c:extLst>
              <c:ext xmlns:c16="http://schemas.microsoft.com/office/drawing/2014/chart" uri="{C3380CC4-5D6E-409C-BE32-E72D297353CC}">
                <c16:uniqueId val="{0000025E-323E-44A8-9236-60890F36A08D}"/>
              </c:ext>
            </c:extLst>
          </c:dPt>
          <c:dPt>
            <c:idx val="35"/>
            <c:bubble3D val="0"/>
            <c:extLst>
              <c:ext xmlns:c16="http://schemas.microsoft.com/office/drawing/2014/chart" uri="{C3380CC4-5D6E-409C-BE32-E72D297353CC}">
                <c16:uniqueId val="{0000025F-323E-44A8-9236-60890F36A08D}"/>
              </c:ext>
            </c:extLst>
          </c:dPt>
          <c:dPt>
            <c:idx val="36"/>
            <c:bubble3D val="0"/>
            <c:extLst>
              <c:ext xmlns:c16="http://schemas.microsoft.com/office/drawing/2014/chart" uri="{C3380CC4-5D6E-409C-BE32-E72D297353CC}">
                <c16:uniqueId val="{00000260-323E-44A8-9236-60890F36A08D}"/>
              </c:ext>
            </c:extLst>
          </c:dPt>
          <c:dPt>
            <c:idx val="37"/>
            <c:bubble3D val="0"/>
            <c:extLst>
              <c:ext xmlns:c16="http://schemas.microsoft.com/office/drawing/2014/chart" uri="{C3380CC4-5D6E-409C-BE32-E72D297353CC}">
                <c16:uniqueId val="{00000261-323E-44A8-9236-60890F36A08D}"/>
              </c:ext>
            </c:extLst>
          </c:dPt>
          <c:dPt>
            <c:idx val="38"/>
            <c:bubble3D val="0"/>
            <c:extLst>
              <c:ext xmlns:c16="http://schemas.microsoft.com/office/drawing/2014/chart" uri="{C3380CC4-5D6E-409C-BE32-E72D297353CC}">
                <c16:uniqueId val="{00000262-323E-44A8-9236-60890F36A08D}"/>
              </c:ext>
            </c:extLst>
          </c:dPt>
          <c:dPt>
            <c:idx val="39"/>
            <c:bubble3D val="0"/>
            <c:extLst>
              <c:ext xmlns:c16="http://schemas.microsoft.com/office/drawing/2014/chart" uri="{C3380CC4-5D6E-409C-BE32-E72D297353CC}">
                <c16:uniqueId val="{00000263-323E-44A8-9236-60890F36A08D}"/>
              </c:ext>
            </c:extLst>
          </c:dPt>
          <c:dPt>
            <c:idx val="40"/>
            <c:bubble3D val="0"/>
            <c:extLst>
              <c:ext xmlns:c16="http://schemas.microsoft.com/office/drawing/2014/chart" uri="{C3380CC4-5D6E-409C-BE32-E72D297353CC}">
                <c16:uniqueId val="{00000264-323E-44A8-9236-60890F36A08D}"/>
              </c:ext>
            </c:extLst>
          </c:dPt>
          <c:dPt>
            <c:idx val="41"/>
            <c:bubble3D val="0"/>
            <c:extLst>
              <c:ext xmlns:c16="http://schemas.microsoft.com/office/drawing/2014/chart" uri="{C3380CC4-5D6E-409C-BE32-E72D297353CC}">
                <c16:uniqueId val="{00000265-323E-44A8-9236-60890F36A08D}"/>
              </c:ext>
            </c:extLst>
          </c:dPt>
          <c:dPt>
            <c:idx val="42"/>
            <c:bubble3D val="0"/>
            <c:extLst>
              <c:ext xmlns:c16="http://schemas.microsoft.com/office/drawing/2014/chart" uri="{C3380CC4-5D6E-409C-BE32-E72D297353CC}">
                <c16:uniqueId val="{00000266-323E-44A8-9236-60890F36A08D}"/>
              </c:ext>
            </c:extLst>
          </c:dPt>
          <c:dPt>
            <c:idx val="43"/>
            <c:bubble3D val="0"/>
            <c:extLst>
              <c:ext xmlns:c16="http://schemas.microsoft.com/office/drawing/2014/chart" uri="{C3380CC4-5D6E-409C-BE32-E72D297353CC}">
                <c16:uniqueId val="{00000267-323E-44A8-9236-60890F36A08D}"/>
              </c:ext>
            </c:extLst>
          </c:dPt>
          <c:dPt>
            <c:idx val="44"/>
            <c:bubble3D val="0"/>
            <c:extLst>
              <c:ext xmlns:c16="http://schemas.microsoft.com/office/drawing/2014/chart" uri="{C3380CC4-5D6E-409C-BE32-E72D297353CC}">
                <c16:uniqueId val="{00000268-323E-44A8-9236-60890F36A08D}"/>
              </c:ext>
            </c:extLst>
          </c:dPt>
          <c:dPt>
            <c:idx val="45"/>
            <c:bubble3D val="0"/>
            <c:extLst>
              <c:ext xmlns:c16="http://schemas.microsoft.com/office/drawing/2014/chart" uri="{C3380CC4-5D6E-409C-BE32-E72D297353CC}">
                <c16:uniqueId val="{00000269-323E-44A8-9236-60890F36A08D}"/>
              </c:ext>
            </c:extLst>
          </c:dPt>
          <c:dPt>
            <c:idx val="46"/>
            <c:bubble3D val="0"/>
            <c:extLst>
              <c:ext xmlns:c16="http://schemas.microsoft.com/office/drawing/2014/chart" uri="{C3380CC4-5D6E-409C-BE32-E72D297353CC}">
                <c16:uniqueId val="{0000026A-323E-44A8-9236-60890F36A08D}"/>
              </c:ext>
            </c:extLst>
          </c:dPt>
          <c:dPt>
            <c:idx val="47"/>
            <c:bubble3D val="0"/>
            <c:extLst>
              <c:ext xmlns:c16="http://schemas.microsoft.com/office/drawing/2014/chart" uri="{C3380CC4-5D6E-409C-BE32-E72D297353CC}">
                <c16:uniqueId val="{0000026B-323E-44A8-9236-60890F36A08D}"/>
              </c:ext>
            </c:extLst>
          </c:dPt>
          <c:dPt>
            <c:idx val="48"/>
            <c:bubble3D val="0"/>
            <c:extLst>
              <c:ext xmlns:c16="http://schemas.microsoft.com/office/drawing/2014/chart" uri="{C3380CC4-5D6E-409C-BE32-E72D297353CC}">
                <c16:uniqueId val="{0000026C-323E-44A8-9236-60890F36A08D}"/>
              </c:ext>
            </c:extLst>
          </c:dPt>
          <c:dPt>
            <c:idx val="49"/>
            <c:bubble3D val="0"/>
            <c:extLst>
              <c:ext xmlns:c16="http://schemas.microsoft.com/office/drawing/2014/chart" uri="{C3380CC4-5D6E-409C-BE32-E72D297353CC}">
                <c16:uniqueId val="{0000026D-323E-44A8-9236-60890F36A08D}"/>
              </c:ext>
            </c:extLst>
          </c:dPt>
          <c:dPt>
            <c:idx val="50"/>
            <c:bubble3D val="0"/>
            <c:extLst>
              <c:ext xmlns:c16="http://schemas.microsoft.com/office/drawing/2014/chart" uri="{C3380CC4-5D6E-409C-BE32-E72D297353CC}">
                <c16:uniqueId val="{0000026E-323E-44A8-9236-60890F36A08D}"/>
              </c:ext>
            </c:extLst>
          </c:dPt>
          <c:cat>
            <c:numRef>
              <c:f>bilan_gestion!$BD$2:$BE$2</c:f>
              <c:numCache>
                <c:formatCode>General</c:formatCode>
                <c:ptCount val="2"/>
              </c:numCache>
            </c:numRef>
          </c:cat>
          <c:val>
            <c:numRef>
              <c:f>bilan_gestion!$B$16:$BD$16</c:f>
              <c:numCache>
                <c:formatCode>0</c:formatCode>
                <c:ptCount val="55"/>
                <c:pt idx="0">
                  <c:v>5622.0398891966761</c:v>
                </c:pt>
                <c:pt idx="1">
                  <c:v>4572</c:v>
                </c:pt>
                <c:pt idx="2" formatCode="0.0">
                  <c:v>112.7</c:v>
                </c:pt>
                <c:pt idx="3" formatCode="0.0">
                  <c:v>0.39174199999999998</c:v>
                </c:pt>
                <c:pt idx="4" formatCode="0.0">
                  <c:v>112.7</c:v>
                </c:pt>
                <c:pt idx="5" formatCode="0.000000">
                  <c:v>0.39174199999999998</c:v>
                </c:pt>
                <c:pt idx="6" formatCode="0.0">
                  <c:v>0</c:v>
                </c:pt>
                <c:pt idx="7" formatCode="0.000000">
                  <c:v>0</c:v>
                </c:pt>
                <c:pt idx="31" formatCode="General">
                  <c:v>1050.0398891966761</c:v>
                </c:pt>
                <c:pt idx="33" formatCode="#,##0">
                  <c:v>1050.0398891966761</c:v>
                </c:pt>
                <c:pt idx="36" formatCode="0.0">
                  <c:v>10.732925592590597</c:v>
                </c:pt>
                <c:pt idx="38" formatCode="0.0">
                  <c:v>81.32279546407284</c:v>
                </c:pt>
                <c:pt idx="43" formatCode="General">
                  <c:v>23.2</c:v>
                </c:pt>
                <c:pt idx="44" formatCode="General">
                  <c:v>4.5999999999999996</c:v>
                </c:pt>
                <c:pt idx="45" formatCode="General">
                  <c:v>2.4650043744531933E-2</c:v>
                </c:pt>
                <c:pt idx="46" formatCode="General">
                  <c:v>0.18677204535927164</c:v>
                </c:pt>
                <c:pt idx="48" formatCode="General">
                  <c:v>2008</c:v>
                </c:pt>
                <c:pt idx="49" formatCode="d\-mmm">
                  <c:v>40508</c:v>
                </c:pt>
                <c:pt idx="50" formatCode="d\-mmm">
                  <c:v>40248</c:v>
                </c:pt>
                <c:pt idx="51" formatCode="General">
                  <c:v>0</c:v>
                </c:pt>
              </c:numCache>
            </c:numRef>
          </c:val>
          <c:extLst>
            <c:ext xmlns:c16="http://schemas.microsoft.com/office/drawing/2014/chart" uri="{C3380CC4-5D6E-409C-BE32-E72D297353CC}">
              <c16:uniqueId val="{0000026F-323E-44A8-9236-60890F36A08D}"/>
            </c:ext>
          </c:extLst>
        </c:ser>
        <c:ser>
          <c:idx val="13"/>
          <c:order val="12"/>
          <c:tx>
            <c:strRef>
              <c:f>bilan_gestion!$A$17</c:f>
              <c:strCache>
                <c:ptCount val="1"/>
                <c:pt idx="0">
                  <c:v>2008_2009</c:v>
                </c:pt>
              </c:strCache>
            </c:strRef>
          </c:tx>
          <c:dPt>
            <c:idx val="0"/>
            <c:bubble3D val="0"/>
            <c:extLst>
              <c:ext xmlns:c16="http://schemas.microsoft.com/office/drawing/2014/chart" uri="{C3380CC4-5D6E-409C-BE32-E72D297353CC}">
                <c16:uniqueId val="{00000270-323E-44A8-9236-60890F36A08D}"/>
              </c:ext>
            </c:extLst>
          </c:dPt>
          <c:dPt>
            <c:idx val="1"/>
            <c:bubble3D val="0"/>
            <c:extLst>
              <c:ext xmlns:c16="http://schemas.microsoft.com/office/drawing/2014/chart" uri="{C3380CC4-5D6E-409C-BE32-E72D297353CC}">
                <c16:uniqueId val="{00000271-323E-44A8-9236-60890F36A08D}"/>
              </c:ext>
            </c:extLst>
          </c:dPt>
          <c:dPt>
            <c:idx val="2"/>
            <c:bubble3D val="0"/>
            <c:extLst>
              <c:ext xmlns:c16="http://schemas.microsoft.com/office/drawing/2014/chart" uri="{C3380CC4-5D6E-409C-BE32-E72D297353CC}">
                <c16:uniqueId val="{00000272-323E-44A8-9236-60890F36A08D}"/>
              </c:ext>
            </c:extLst>
          </c:dPt>
          <c:dPt>
            <c:idx val="3"/>
            <c:bubble3D val="0"/>
            <c:extLst>
              <c:ext xmlns:c16="http://schemas.microsoft.com/office/drawing/2014/chart" uri="{C3380CC4-5D6E-409C-BE32-E72D297353CC}">
                <c16:uniqueId val="{00000273-323E-44A8-9236-60890F36A08D}"/>
              </c:ext>
            </c:extLst>
          </c:dPt>
          <c:dPt>
            <c:idx val="4"/>
            <c:bubble3D val="0"/>
            <c:extLst>
              <c:ext xmlns:c16="http://schemas.microsoft.com/office/drawing/2014/chart" uri="{C3380CC4-5D6E-409C-BE32-E72D297353CC}">
                <c16:uniqueId val="{00000274-323E-44A8-9236-60890F36A08D}"/>
              </c:ext>
            </c:extLst>
          </c:dPt>
          <c:dPt>
            <c:idx val="5"/>
            <c:bubble3D val="0"/>
            <c:extLst>
              <c:ext xmlns:c16="http://schemas.microsoft.com/office/drawing/2014/chart" uri="{C3380CC4-5D6E-409C-BE32-E72D297353CC}">
                <c16:uniqueId val="{00000275-323E-44A8-9236-60890F36A08D}"/>
              </c:ext>
            </c:extLst>
          </c:dPt>
          <c:dPt>
            <c:idx val="6"/>
            <c:bubble3D val="0"/>
            <c:extLst>
              <c:ext xmlns:c16="http://schemas.microsoft.com/office/drawing/2014/chart" uri="{C3380CC4-5D6E-409C-BE32-E72D297353CC}">
                <c16:uniqueId val="{00000276-323E-44A8-9236-60890F36A08D}"/>
              </c:ext>
            </c:extLst>
          </c:dPt>
          <c:dPt>
            <c:idx val="7"/>
            <c:bubble3D val="0"/>
            <c:extLst>
              <c:ext xmlns:c16="http://schemas.microsoft.com/office/drawing/2014/chart" uri="{C3380CC4-5D6E-409C-BE32-E72D297353CC}">
                <c16:uniqueId val="{00000277-323E-44A8-9236-60890F36A08D}"/>
              </c:ext>
            </c:extLst>
          </c:dPt>
          <c:dPt>
            <c:idx val="8"/>
            <c:bubble3D val="0"/>
            <c:extLst>
              <c:ext xmlns:c16="http://schemas.microsoft.com/office/drawing/2014/chart" uri="{C3380CC4-5D6E-409C-BE32-E72D297353CC}">
                <c16:uniqueId val="{00000278-323E-44A8-9236-60890F36A08D}"/>
              </c:ext>
            </c:extLst>
          </c:dPt>
          <c:dPt>
            <c:idx val="9"/>
            <c:bubble3D val="0"/>
            <c:extLst>
              <c:ext xmlns:c16="http://schemas.microsoft.com/office/drawing/2014/chart" uri="{C3380CC4-5D6E-409C-BE32-E72D297353CC}">
                <c16:uniqueId val="{00000279-323E-44A8-9236-60890F36A08D}"/>
              </c:ext>
            </c:extLst>
          </c:dPt>
          <c:dPt>
            <c:idx val="10"/>
            <c:bubble3D val="0"/>
            <c:extLst>
              <c:ext xmlns:c16="http://schemas.microsoft.com/office/drawing/2014/chart" uri="{C3380CC4-5D6E-409C-BE32-E72D297353CC}">
                <c16:uniqueId val="{0000027A-323E-44A8-9236-60890F36A08D}"/>
              </c:ext>
            </c:extLst>
          </c:dPt>
          <c:dPt>
            <c:idx val="11"/>
            <c:bubble3D val="0"/>
            <c:extLst>
              <c:ext xmlns:c16="http://schemas.microsoft.com/office/drawing/2014/chart" uri="{C3380CC4-5D6E-409C-BE32-E72D297353CC}">
                <c16:uniqueId val="{0000027B-323E-44A8-9236-60890F36A08D}"/>
              </c:ext>
            </c:extLst>
          </c:dPt>
          <c:dPt>
            <c:idx val="12"/>
            <c:bubble3D val="0"/>
            <c:extLst>
              <c:ext xmlns:c16="http://schemas.microsoft.com/office/drawing/2014/chart" uri="{C3380CC4-5D6E-409C-BE32-E72D297353CC}">
                <c16:uniqueId val="{0000027C-323E-44A8-9236-60890F36A08D}"/>
              </c:ext>
            </c:extLst>
          </c:dPt>
          <c:dPt>
            <c:idx val="13"/>
            <c:bubble3D val="0"/>
            <c:extLst>
              <c:ext xmlns:c16="http://schemas.microsoft.com/office/drawing/2014/chart" uri="{C3380CC4-5D6E-409C-BE32-E72D297353CC}">
                <c16:uniqueId val="{0000027D-323E-44A8-9236-60890F36A08D}"/>
              </c:ext>
            </c:extLst>
          </c:dPt>
          <c:dPt>
            <c:idx val="14"/>
            <c:bubble3D val="0"/>
            <c:extLst>
              <c:ext xmlns:c16="http://schemas.microsoft.com/office/drawing/2014/chart" uri="{C3380CC4-5D6E-409C-BE32-E72D297353CC}">
                <c16:uniqueId val="{0000027E-323E-44A8-9236-60890F36A08D}"/>
              </c:ext>
            </c:extLst>
          </c:dPt>
          <c:dPt>
            <c:idx val="15"/>
            <c:bubble3D val="0"/>
            <c:extLst>
              <c:ext xmlns:c16="http://schemas.microsoft.com/office/drawing/2014/chart" uri="{C3380CC4-5D6E-409C-BE32-E72D297353CC}">
                <c16:uniqueId val="{0000027F-323E-44A8-9236-60890F36A08D}"/>
              </c:ext>
            </c:extLst>
          </c:dPt>
          <c:dPt>
            <c:idx val="16"/>
            <c:bubble3D val="0"/>
            <c:extLst>
              <c:ext xmlns:c16="http://schemas.microsoft.com/office/drawing/2014/chart" uri="{C3380CC4-5D6E-409C-BE32-E72D297353CC}">
                <c16:uniqueId val="{00000280-323E-44A8-9236-60890F36A08D}"/>
              </c:ext>
            </c:extLst>
          </c:dPt>
          <c:dPt>
            <c:idx val="17"/>
            <c:bubble3D val="0"/>
            <c:extLst>
              <c:ext xmlns:c16="http://schemas.microsoft.com/office/drawing/2014/chart" uri="{C3380CC4-5D6E-409C-BE32-E72D297353CC}">
                <c16:uniqueId val="{00000281-323E-44A8-9236-60890F36A08D}"/>
              </c:ext>
            </c:extLst>
          </c:dPt>
          <c:dPt>
            <c:idx val="18"/>
            <c:bubble3D val="0"/>
            <c:extLst>
              <c:ext xmlns:c16="http://schemas.microsoft.com/office/drawing/2014/chart" uri="{C3380CC4-5D6E-409C-BE32-E72D297353CC}">
                <c16:uniqueId val="{00000282-323E-44A8-9236-60890F36A08D}"/>
              </c:ext>
            </c:extLst>
          </c:dPt>
          <c:dPt>
            <c:idx val="19"/>
            <c:bubble3D val="0"/>
            <c:extLst>
              <c:ext xmlns:c16="http://schemas.microsoft.com/office/drawing/2014/chart" uri="{C3380CC4-5D6E-409C-BE32-E72D297353CC}">
                <c16:uniqueId val="{00000283-323E-44A8-9236-60890F36A08D}"/>
              </c:ext>
            </c:extLst>
          </c:dPt>
          <c:dPt>
            <c:idx val="20"/>
            <c:bubble3D val="0"/>
            <c:extLst>
              <c:ext xmlns:c16="http://schemas.microsoft.com/office/drawing/2014/chart" uri="{C3380CC4-5D6E-409C-BE32-E72D297353CC}">
                <c16:uniqueId val="{00000284-323E-44A8-9236-60890F36A08D}"/>
              </c:ext>
            </c:extLst>
          </c:dPt>
          <c:dPt>
            <c:idx val="21"/>
            <c:bubble3D val="0"/>
            <c:extLst>
              <c:ext xmlns:c16="http://schemas.microsoft.com/office/drawing/2014/chart" uri="{C3380CC4-5D6E-409C-BE32-E72D297353CC}">
                <c16:uniqueId val="{00000285-323E-44A8-9236-60890F36A08D}"/>
              </c:ext>
            </c:extLst>
          </c:dPt>
          <c:dPt>
            <c:idx val="22"/>
            <c:bubble3D val="0"/>
            <c:extLst>
              <c:ext xmlns:c16="http://schemas.microsoft.com/office/drawing/2014/chart" uri="{C3380CC4-5D6E-409C-BE32-E72D297353CC}">
                <c16:uniqueId val="{00000286-323E-44A8-9236-60890F36A08D}"/>
              </c:ext>
            </c:extLst>
          </c:dPt>
          <c:dPt>
            <c:idx val="23"/>
            <c:bubble3D val="0"/>
            <c:extLst>
              <c:ext xmlns:c16="http://schemas.microsoft.com/office/drawing/2014/chart" uri="{C3380CC4-5D6E-409C-BE32-E72D297353CC}">
                <c16:uniqueId val="{00000287-323E-44A8-9236-60890F36A08D}"/>
              </c:ext>
            </c:extLst>
          </c:dPt>
          <c:dPt>
            <c:idx val="24"/>
            <c:bubble3D val="0"/>
            <c:extLst>
              <c:ext xmlns:c16="http://schemas.microsoft.com/office/drawing/2014/chart" uri="{C3380CC4-5D6E-409C-BE32-E72D297353CC}">
                <c16:uniqueId val="{00000288-323E-44A8-9236-60890F36A08D}"/>
              </c:ext>
            </c:extLst>
          </c:dPt>
          <c:dPt>
            <c:idx val="25"/>
            <c:bubble3D val="0"/>
            <c:extLst>
              <c:ext xmlns:c16="http://schemas.microsoft.com/office/drawing/2014/chart" uri="{C3380CC4-5D6E-409C-BE32-E72D297353CC}">
                <c16:uniqueId val="{00000289-323E-44A8-9236-60890F36A08D}"/>
              </c:ext>
            </c:extLst>
          </c:dPt>
          <c:dPt>
            <c:idx val="26"/>
            <c:bubble3D val="0"/>
            <c:extLst>
              <c:ext xmlns:c16="http://schemas.microsoft.com/office/drawing/2014/chart" uri="{C3380CC4-5D6E-409C-BE32-E72D297353CC}">
                <c16:uniqueId val="{0000028A-323E-44A8-9236-60890F36A08D}"/>
              </c:ext>
            </c:extLst>
          </c:dPt>
          <c:dPt>
            <c:idx val="27"/>
            <c:bubble3D val="0"/>
            <c:extLst>
              <c:ext xmlns:c16="http://schemas.microsoft.com/office/drawing/2014/chart" uri="{C3380CC4-5D6E-409C-BE32-E72D297353CC}">
                <c16:uniqueId val="{0000028B-323E-44A8-9236-60890F36A08D}"/>
              </c:ext>
            </c:extLst>
          </c:dPt>
          <c:dPt>
            <c:idx val="28"/>
            <c:bubble3D val="0"/>
            <c:extLst>
              <c:ext xmlns:c16="http://schemas.microsoft.com/office/drawing/2014/chart" uri="{C3380CC4-5D6E-409C-BE32-E72D297353CC}">
                <c16:uniqueId val="{0000028C-323E-44A8-9236-60890F36A08D}"/>
              </c:ext>
            </c:extLst>
          </c:dPt>
          <c:dPt>
            <c:idx val="29"/>
            <c:bubble3D val="0"/>
            <c:extLst>
              <c:ext xmlns:c16="http://schemas.microsoft.com/office/drawing/2014/chart" uri="{C3380CC4-5D6E-409C-BE32-E72D297353CC}">
                <c16:uniqueId val="{0000028D-323E-44A8-9236-60890F36A08D}"/>
              </c:ext>
            </c:extLst>
          </c:dPt>
          <c:dPt>
            <c:idx val="30"/>
            <c:bubble3D val="0"/>
            <c:extLst>
              <c:ext xmlns:c16="http://schemas.microsoft.com/office/drawing/2014/chart" uri="{C3380CC4-5D6E-409C-BE32-E72D297353CC}">
                <c16:uniqueId val="{0000028E-323E-44A8-9236-60890F36A08D}"/>
              </c:ext>
            </c:extLst>
          </c:dPt>
          <c:dPt>
            <c:idx val="31"/>
            <c:bubble3D val="0"/>
            <c:extLst>
              <c:ext xmlns:c16="http://schemas.microsoft.com/office/drawing/2014/chart" uri="{C3380CC4-5D6E-409C-BE32-E72D297353CC}">
                <c16:uniqueId val="{0000028F-323E-44A8-9236-60890F36A08D}"/>
              </c:ext>
            </c:extLst>
          </c:dPt>
          <c:dPt>
            <c:idx val="32"/>
            <c:bubble3D val="0"/>
            <c:extLst>
              <c:ext xmlns:c16="http://schemas.microsoft.com/office/drawing/2014/chart" uri="{C3380CC4-5D6E-409C-BE32-E72D297353CC}">
                <c16:uniqueId val="{00000290-323E-44A8-9236-60890F36A08D}"/>
              </c:ext>
            </c:extLst>
          </c:dPt>
          <c:dPt>
            <c:idx val="33"/>
            <c:bubble3D val="0"/>
            <c:extLst>
              <c:ext xmlns:c16="http://schemas.microsoft.com/office/drawing/2014/chart" uri="{C3380CC4-5D6E-409C-BE32-E72D297353CC}">
                <c16:uniqueId val="{00000291-323E-44A8-9236-60890F36A08D}"/>
              </c:ext>
            </c:extLst>
          </c:dPt>
          <c:dPt>
            <c:idx val="34"/>
            <c:bubble3D val="0"/>
            <c:extLst>
              <c:ext xmlns:c16="http://schemas.microsoft.com/office/drawing/2014/chart" uri="{C3380CC4-5D6E-409C-BE32-E72D297353CC}">
                <c16:uniqueId val="{00000292-323E-44A8-9236-60890F36A08D}"/>
              </c:ext>
            </c:extLst>
          </c:dPt>
          <c:dPt>
            <c:idx val="35"/>
            <c:bubble3D val="0"/>
            <c:extLst>
              <c:ext xmlns:c16="http://schemas.microsoft.com/office/drawing/2014/chart" uri="{C3380CC4-5D6E-409C-BE32-E72D297353CC}">
                <c16:uniqueId val="{00000293-323E-44A8-9236-60890F36A08D}"/>
              </c:ext>
            </c:extLst>
          </c:dPt>
          <c:dPt>
            <c:idx val="36"/>
            <c:bubble3D val="0"/>
            <c:extLst>
              <c:ext xmlns:c16="http://schemas.microsoft.com/office/drawing/2014/chart" uri="{C3380CC4-5D6E-409C-BE32-E72D297353CC}">
                <c16:uniqueId val="{00000294-323E-44A8-9236-60890F36A08D}"/>
              </c:ext>
            </c:extLst>
          </c:dPt>
          <c:dPt>
            <c:idx val="37"/>
            <c:bubble3D val="0"/>
            <c:extLst>
              <c:ext xmlns:c16="http://schemas.microsoft.com/office/drawing/2014/chart" uri="{C3380CC4-5D6E-409C-BE32-E72D297353CC}">
                <c16:uniqueId val="{00000295-323E-44A8-9236-60890F36A08D}"/>
              </c:ext>
            </c:extLst>
          </c:dPt>
          <c:dPt>
            <c:idx val="38"/>
            <c:bubble3D val="0"/>
            <c:extLst>
              <c:ext xmlns:c16="http://schemas.microsoft.com/office/drawing/2014/chart" uri="{C3380CC4-5D6E-409C-BE32-E72D297353CC}">
                <c16:uniqueId val="{00000296-323E-44A8-9236-60890F36A08D}"/>
              </c:ext>
            </c:extLst>
          </c:dPt>
          <c:dPt>
            <c:idx val="39"/>
            <c:bubble3D val="0"/>
            <c:extLst>
              <c:ext xmlns:c16="http://schemas.microsoft.com/office/drawing/2014/chart" uri="{C3380CC4-5D6E-409C-BE32-E72D297353CC}">
                <c16:uniqueId val="{00000297-323E-44A8-9236-60890F36A08D}"/>
              </c:ext>
            </c:extLst>
          </c:dPt>
          <c:dPt>
            <c:idx val="40"/>
            <c:bubble3D val="0"/>
            <c:extLst>
              <c:ext xmlns:c16="http://schemas.microsoft.com/office/drawing/2014/chart" uri="{C3380CC4-5D6E-409C-BE32-E72D297353CC}">
                <c16:uniqueId val="{00000298-323E-44A8-9236-60890F36A08D}"/>
              </c:ext>
            </c:extLst>
          </c:dPt>
          <c:dPt>
            <c:idx val="41"/>
            <c:bubble3D val="0"/>
            <c:extLst>
              <c:ext xmlns:c16="http://schemas.microsoft.com/office/drawing/2014/chart" uri="{C3380CC4-5D6E-409C-BE32-E72D297353CC}">
                <c16:uniqueId val="{00000299-323E-44A8-9236-60890F36A08D}"/>
              </c:ext>
            </c:extLst>
          </c:dPt>
          <c:dPt>
            <c:idx val="42"/>
            <c:bubble3D val="0"/>
            <c:extLst>
              <c:ext xmlns:c16="http://schemas.microsoft.com/office/drawing/2014/chart" uri="{C3380CC4-5D6E-409C-BE32-E72D297353CC}">
                <c16:uniqueId val="{0000029A-323E-44A8-9236-60890F36A08D}"/>
              </c:ext>
            </c:extLst>
          </c:dPt>
          <c:dPt>
            <c:idx val="43"/>
            <c:bubble3D val="0"/>
            <c:extLst>
              <c:ext xmlns:c16="http://schemas.microsoft.com/office/drawing/2014/chart" uri="{C3380CC4-5D6E-409C-BE32-E72D297353CC}">
                <c16:uniqueId val="{0000029B-323E-44A8-9236-60890F36A08D}"/>
              </c:ext>
            </c:extLst>
          </c:dPt>
          <c:dPt>
            <c:idx val="44"/>
            <c:bubble3D val="0"/>
            <c:extLst>
              <c:ext xmlns:c16="http://schemas.microsoft.com/office/drawing/2014/chart" uri="{C3380CC4-5D6E-409C-BE32-E72D297353CC}">
                <c16:uniqueId val="{0000029C-323E-44A8-9236-60890F36A08D}"/>
              </c:ext>
            </c:extLst>
          </c:dPt>
          <c:dPt>
            <c:idx val="45"/>
            <c:bubble3D val="0"/>
            <c:extLst>
              <c:ext xmlns:c16="http://schemas.microsoft.com/office/drawing/2014/chart" uri="{C3380CC4-5D6E-409C-BE32-E72D297353CC}">
                <c16:uniqueId val="{0000029D-323E-44A8-9236-60890F36A08D}"/>
              </c:ext>
            </c:extLst>
          </c:dPt>
          <c:dPt>
            <c:idx val="46"/>
            <c:bubble3D val="0"/>
            <c:extLst>
              <c:ext xmlns:c16="http://schemas.microsoft.com/office/drawing/2014/chart" uri="{C3380CC4-5D6E-409C-BE32-E72D297353CC}">
                <c16:uniqueId val="{0000029E-323E-44A8-9236-60890F36A08D}"/>
              </c:ext>
            </c:extLst>
          </c:dPt>
          <c:dPt>
            <c:idx val="47"/>
            <c:bubble3D val="0"/>
            <c:extLst>
              <c:ext xmlns:c16="http://schemas.microsoft.com/office/drawing/2014/chart" uri="{C3380CC4-5D6E-409C-BE32-E72D297353CC}">
                <c16:uniqueId val="{0000029F-323E-44A8-9236-60890F36A08D}"/>
              </c:ext>
            </c:extLst>
          </c:dPt>
          <c:dPt>
            <c:idx val="48"/>
            <c:bubble3D val="0"/>
            <c:extLst>
              <c:ext xmlns:c16="http://schemas.microsoft.com/office/drawing/2014/chart" uri="{C3380CC4-5D6E-409C-BE32-E72D297353CC}">
                <c16:uniqueId val="{000002A0-323E-44A8-9236-60890F36A08D}"/>
              </c:ext>
            </c:extLst>
          </c:dPt>
          <c:dPt>
            <c:idx val="49"/>
            <c:bubble3D val="0"/>
            <c:extLst>
              <c:ext xmlns:c16="http://schemas.microsoft.com/office/drawing/2014/chart" uri="{C3380CC4-5D6E-409C-BE32-E72D297353CC}">
                <c16:uniqueId val="{000002A1-323E-44A8-9236-60890F36A08D}"/>
              </c:ext>
            </c:extLst>
          </c:dPt>
          <c:dPt>
            <c:idx val="50"/>
            <c:bubble3D val="0"/>
            <c:extLst>
              <c:ext xmlns:c16="http://schemas.microsoft.com/office/drawing/2014/chart" uri="{C3380CC4-5D6E-409C-BE32-E72D297353CC}">
                <c16:uniqueId val="{000002A2-323E-44A8-9236-60890F36A08D}"/>
              </c:ext>
            </c:extLst>
          </c:dPt>
          <c:cat>
            <c:numRef>
              <c:f>bilan_gestion!$BD$2:$BE$2</c:f>
              <c:numCache>
                <c:formatCode>General</c:formatCode>
                <c:ptCount val="2"/>
              </c:numCache>
            </c:numRef>
          </c:cat>
          <c:val>
            <c:numRef>
              <c:f>bilan_gestion!$B$17:$BD$17</c:f>
              <c:numCache>
                <c:formatCode>0</c:formatCode>
                <c:ptCount val="55"/>
                <c:pt idx="0">
                  <c:v>2830.356394129979</c:v>
                </c:pt>
                <c:pt idx="1">
                  <c:v>2610</c:v>
                </c:pt>
                <c:pt idx="2" formatCode="0.0">
                  <c:v>43.4</c:v>
                </c:pt>
                <c:pt idx="3" formatCode="0.0">
                  <c:v>0.178566</c:v>
                </c:pt>
                <c:pt idx="4" formatCode="0.0">
                  <c:v>42.86262185834326</c:v>
                </c:pt>
                <c:pt idx="5" formatCode="0.000000">
                  <c:v>0.176290076815</c:v>
                </c:pt>
                <c:pt idx="6" formatCode="0.0">
                  <c:v>0.53737814165673903</c:v>
                </c:pt>
                <c:pt idx="7" formatCode="0.000000">
                  <c:v>2.2759231850000001E-3</c:v>
                </c:pt>
                <c:pt idx="31" formatCode="General">
                  <c:v>220.35639412997898</c:v>
                </c:pt>
                <c:pt idx="33" formatCode="#,##0">
                  <c:v>220.35639412997904</c:v>
                </c:pt>
                <c:pt idx="36" formatCode="0.0">
                  <c:v>19.451499026191357</c:v>
                </c:pt>
                <c:pt idx="38" formatCode="0.0">
                  <c:v>92.21453543493719</c:v>
                </c:pt>
                <c:pt idx="43" formatCode="0.0">
                  <c:v>29.467313788812515</c:v>
                </c:pt>
                <c:pt idx="44" formatCode="General">
                  <c:v>4.5999999999999996</c:v>
                </c:pt>
                <c:pt idx="45" formatCode="General">
                  <c:v>1.6422460482123855E-2</c:v>
                </c:pt>
                <c:pt idx="46" formatCode="General">
                  <c:v>7.7854645650628107E-2</c:v>
                </c:pt>
                <c:pt idx="48" formatCode="General">
                  <c:v>2009</c:v>
                </c:pt>
                <c:pt idx="49" formatCode="General">
                  <c:v>0</c:v>
                </c:pt>
                <c:pt idx="50" formatCode="d\-mmm">
                  <c:v>40268</c:v>
                </c:pt>
                <c:pt idx="51" formatCode="General">
                  <c:v>0</c:v>
                </c:pt>
              </c:numCache>
            </c:numRef>
          </c:val>
          <c:extLst>
            <c:ext xmlns:c16="http://schemas.microsoft.com/office/drawing/2014/chart" uri="{C3380CC4-5D6E-409C-BE32-E72D297353CC}">
              <c16:uniqueId val="{000002A3-323E-44A8-9236-60890F36A08D}"/>
            </c:ext>
          </c:extLst>
        </c:ser>
        <c:ser>
          <c:idx val="14"/>
          <c:order val="13"/>
          <c:tx>
            <c:strRef>
              <c:f>bilan_gestion!$A$18</c:f>
              <c:strCache>
                <c:ptCount val="1"/>
                <c:pt idx="0">
                  <c:v>2009_2010</c:v>
                </c:pt>
              </c:strCache>
            </c:strRef>
          </c:tx>
          <c:dPt>
            <c:idx val="0"/>
            <c:bubble3D val="0"/>
            <c:extLst>
              <c:ext xmlns:c16="http://schemas.microsoft.com/office/drawing/2014/chart" uri="{C3380CC4-5D6E-409C-BE32-E72D297353CC}">
                <c16:uniqueId val="{000002A4-323E-44A8-9236-60890F36A08D}"/>
              </c:ext>
            </c:extLst>
          </c:dPt>
          <c:dPt>
            <c:idx val="1"/>
            <c:bubble3D val="0"/>
            <c:extLst>
              <c:ext xmlns:c16="http://schemas.microsoft.com/office/drawing/2014/chart" uri="{C3380CC4-5D6E-409C-BE32-E72D297353CC}">
                <c16:uniqueId val="{000002A5-323E-44A8-9236-60890F36A08D}"/>
              </c:ext>
            </c:extLst>
          </c:dPt>
          <c:dPt>
            <c:idx val="2"/>
            <c:bubble3D val="0"/>
            <c:extLst>
              <c:ext xmlns:c16="http://schemas.microsoft.com/office/drawing/2014/chart" uri="{C3380CC4-5D6E-409C-BE32-E72D297353CC}">
                <c16:uniqueId val="{000002A6-323E-44A8-9236-60890F36A08D}"/>
              </c:ext>
            </c:extLst>
          </c:dPt>
          <c:dPt>
            <c:idx val="3"/>
            <c:bubble3D val="0"/>
            <c:extLst>
              <c:ext xmlns:c16="http://schemas.microsoft.com/office/drawing/2014/chart" uri="{C3380CC4-5D6E-409C-BE32-E72D297353CC}">
                <c16:uniqueId val="{000002A7-323E-44A8-9236-60890F36A08D}"/>
              </c:ext>
            </c:extLst>
          </c:dPt>
          <c:dPt>
            <c:idx val="4"/>
            <c:bubble3D val="0"/>
            <c:extLst>
              <c:ext xmlns:c16="http://schemas.microsoft.com/office/drawing/2014/chart" uri="{C3380CC4-5D6E-409C-BE32-E72D297353CC}">
                <c16:uniqueId val="{000002A8-323E-44A8-9236-60890F36A08D}"/>
              </c:ext>
            </c:extLst>
          </c:dPt>
          <c:dPt>
            <c:idx val="5"/>
            <c:bubble3D val="0"/>
            <c:extLst>
              <c:ext xmlns:c16="http://schemas.microsoft.com/office/drawing/2014/chart" uri="{C3380CC4-5D6E-409C-BE32-E72D297353CC}">
                <c16:uniqueId val="{000002A9-323E-44A8-9236-60890F36A08D}"/>
              </c:ext>
            </c:extLst>
          </c:dPt>
          <c:dPt>
            <c:idx val="6"/>
            <c:bubble3D val="0"/>
            <c:extLst>
              <c:ext xmlns:c16="http://schemas.microsoft.com/office/drawing/2014/chart" uri="{C3380CC4-5D6E-409C-BE32-E72D297353CC}">
                <c16:uniqueId val="{000002AA-323E-44A8-9236-60890F36A08D}"/>
              </c:ext>
            </c:extLst>
          </c:dPt>
          <c:dPt>
            <c:idx val="7"/>
            <c:bubble3D val="0"/>
            <c:extLst>
              <c:ext xmlns:c16="http://schemas.microsoft.com/office/drawing/2014/chart" uri="{C3380CC4-5D6E-409C-BE32-E72D297353CC}">
                <c16:uniqueId val="{000002AB-323E-44A8-9236-60890F36A08D}"/>
              </c:ext>
            </c:extLst>
          </c:dPt>
          <c:dPt>
            <c:idx val="8"/>
            <c:bubble3D val="0"/>
            <c:extLst>
              <c:ext xmlns:c16="http://schemas.microsoft.com/office/drawing/2014/chart" uri="{C3380CC4-5D6E-409C-BE32-E72D297353CC}">
                <c16:uniqueId val="{000002AC-323E-44A8-9236-60890F36A08D}"/>
              </c:ext>
            </c:extLst>
          </c:dPt>
          <c:dPt>
            <c:idx val="9"/>
            <c:bubble3D val="0"/>
            <c:extLst>
              <c:ext xmlns:c16="http://schemas.microsoft.com/office/drawing/2014/chart" uri="{C3380CC4-5D6E-409C-BE32-E72D297353CC}">
                <c16:uniqueId val="{000002AD-323E-44A8-9236-60890F36A08D}"/>
              </c:ext>
            </c:extLst>
          </c:dPt>
          <c:dPt>
            <c:idx val="10"/>
            <c:bubble3D val="0"/>
            <c:extLst>
              <c:ext xmlns:c16="http://schemas.microsoft.com/office/drawing/2014/chart" uri="{C3380CC4-5D6E-409C-BE32-E72D297353CC}">
                <c16:uniqueId val="{000002AE-323E-44A8-9236-60890F36A08D}"/>
              </c:ext>
            </c:extLst>
          </c:dPt>
          <c:dPt>
            <c:idx val="11"/>
            <c:bubble3D val="0"/>
            <c:extLst>
              <c:ext xmlns:c16="http://schemas.microsoft.com/office/drawing/2014/chart" uri="{C3380CC4-5D6E-409C-BE32-E72D297353CC}">
                <c16:uniqueId val="{000002AF-323E-44A8-9236-60890F36A08D}"/>
              </c:ext>
            </c:extLst>
          </c:dPt>
          <c:dPt>
            <c:idx val="12"/>
            <c:bubble3D val="0"/>
            <c:extLst>
              <c:ext xmlns:c16="http://schemas.microsoft.com/office/drawing/2014/chart" uri="{C3380CC4-5D6E-409C-BE32-E72D297353CC}">
                <c16:uniqueId val="{000002B0-323E-44A8-9236-60890F36A08D}"/>
              </c:ext>
            </c:extLst>
          </c:dPt>
          <c:dPt>
            <c:idx val="13"/>
            <c:bubble3D val="0"/>
            <c:extLst>
              <c:ext xmlns:c16="http://schemas.microsoft.com/office/drawing/2014/chart" uri="{C3380CC4-5D6E-409C-BE32-E72D297353CC}">
                <c16:uniqueId val="{000002B1-323E-44A8-9236-60890F36A08D}"/>
              </c:ext>
            </c:extLst>
          </c:dPt>
          <c:dPt>
            <c:idx val="14"/>
            <c:bubble3D val="0"/>
            <c:extLst>
              <c:ext xmlns:c16="http://schemas.microsoft.com/office/drawing/2014/chart" uri="{C3380CC4-5D6E-409C-BE32-E72D297353CC}">
                <c16:uniqueId val="{000002B2-323E-44A8-9236-60890F36A08D}"/>
              </c:ext>
            </c:extLst>
          </c:dPt>
          <c:dPt>
            <c:idx val="15"/>
            <c:bubble3D val="0"/>
            <c:extLst>
              <c:ext xmlns:c16="http://schemas.microsoft.com/office/drawing/2014/chart" uri="{C3380CC4-5D6E-409C-BE32-E72D297353CC}">
                <c16:uniqueId val="{000002B3-323E-44A8-9236-60890F36A08D}"/>
              </c:ext>
            </c:extLst>
          </c:dPt>
          <c:dPt>
            <c:idx val="16"/>
            <c:bubble3D val="0"/>
            <c:extLst>
              <c:ext xmlns:c16="http://schemas.microsoft.com/office/drawing/2014/chart" uri="{C3380CC4-5D6E-409C-BE32-E72D297353CC}">
                <c16:uniqueId val="{000002B4-323E-44A8-9236-60890F36A08D}"/>
              </c:ext>
            </c:extLst>
          </c:dPt>
          <c:dPt>
            <c:idx val="17"/>
            <c:bubble3D val="0"/>
            <c:extLst>
              <c:ext xmlns:c16="http://schemas.microsoft.com/office/drawing/2014/chart" uri="{C3380CC4-5D6E-409C-BE32-E72D297353CC}">
                <c16:uniqueId val="{000002B5-323E-44A8-9236-60890F36A08D}"/>
              </c:ext>
            </c:extLst>
          </c:dPt>
          <c:dPt>
            <c:idx val="18"/>
            <c:bubble3D val="0"/>
            <c:extLst>
              <c:ext xmlns:c16="http://schemas.microsoft.com/office/drawing/2014/chart" uri="{C3380CC4-5D6E-409C-BE32-E72D297353CC}">
                <c16:uniqueId val="{000002B6-323E-44A8-9236-60890F36A08D}"/>
              </c:ext>
            </c:extLst>
          </c:dPt>
          <c:dPt>
            <c:idx val="19"/>
            <c:bubble3D val="0"/>
            <c:extLst>
              <c:ext xmlns:c16="http://schemas.microsoft.com/office/drawing/2014/chart" uri="{C3380CC4-5D6E-409C-BE32-E72D297353CC}">
                <c16:uniqueId val="{000002B7-323E-44A8-9236-60890F36A08D}"/>
              </c:ext>
            </c:extLst>
          </c:dPt>
          <c:dPt>
            <c:idx val="20"/>
            <c:bubble3D val="0"/>
            <c:extLst>
              <c:ext xmlns:c16="http://schemas.microsoft.com/office/drawing/2014/chart" uri="{C3380CC4-5D6E-409C-BE32-E72D297353CC}">
                <c16:uniqueId val="{000002B8-323E-44A8-9236-60890F36A08D}"/>
              </c:ext>
            </c:extLst>
          </c:dPt>
          <c:dPt>
            <c:idx val="21"/>
            <c:bubble3D val="0"/>
            <c:extLst>
              <c:ext xmlns:c16="http://schemas.microsoft.com/office/drawing/2014/chart" uri="{C3380CC4-5D6E-409C-BE32-E72D297353CC}">
                <c16:uniqueId val="{000002B9-323E-44A8-9236-60890F36A08D}"/>
              </c:ext>
            </c:extLst>
          </c:dPt>
          <c:dPt>
            <c:idx val="22"/>
            <c:bubble3D val="0"/>
            <c:extLst>
              <c:ext xmlns:c16="http://schemas.microsoft.com/office/drawing/2014/chart" uri="{C3380CC4-5D6E-409C-BE32-E72D297353CC}">
                <c16:uniqueId val="{000002BA-323E-44A8-9236-60890F36A08D}"/>
              </c:ext>
            </c:extLst>
          </c:dPt>
          <c:dPt>
            <c:idx val="23"/>
            <c:bubble3D val="0"/>
            <c:extLst>
              <c:ext xmlns:c16="http://schemas.microsoft.com/office/drawing/2014/chart" uri="{C3380CC4-5D6E-409C-BE32-E72D297353CC}">
                <c16:uniqueId val="{000002BB-323E-44A8-9236-60890F36A08D}"/>
              </c:ext>
            </c:extLst>
          </c:dPt>
          <c:dPt>
            <c:idx val="24"/>
            <c:bubble3D val="0"/>
            <c:extLst>
              <c:ext xmlns:c16="http://schemas.microsoft.com/office/drawing/2014/chart" uri="{C3380CC4-5D6E-409C-BE32-E72D297353CC}">
                <c16:uniqueId val="{000002BC-323E-44A8-9236-60890F36A08D}"/>
              </c:ext>
            </c:extLst>
          </c:dPt>
          <c:dPt>
            <c:idx val="25"/>
            <c:bubble3D val="0"/>
            <c:extLst>
              <c:ext xmlns:c16="http://schemas.microsoft.com/office/drawing/2014/chart" uri="{C3380CC4-5D6E-409C-BE32-E72D297353CC}">
                <c16:uniqueId val="{000002BD-323E-44A8-9236-60890F36A08D}"/>
              </c:ext>
            </c:extLst>
          </c:dPt>
          <c:dPt>
            <c:idx val="26"/>
            <c:bubble3D val="0"/>
            <c:extLst>
              <c:ext xmlns:c16="http://schemas.microsoft.com/office/drawing/2014/chart" uri="{C3380CC4-5D6E-409C-BE32-E72D297353CC}">
                <c16:uniqueId val="{000002BE-323E-44A8-9236-60890F36A08D}"/>
              </c:ext>
            </c:extLst>
          </c:dPt>
          <c:dPt>
            <c:idx val="27"/>
            <c:bubble3D val="0"/>
            <c:extLst>
              <c:ext xmlns:c16="http://schemas.microsoft.com/office/drawing/2014/chart" uri="{C3380CC4-5D6E-409C-BE32-E72D297353CC}">
                <c16:uniqueId val="{000002BF-323E-44A8-9236-60890F36A08D}"/>
              </c:ext>
            </c:extLst>
          </c:dPt>
          <c:dPt>
            <c:idx val="28"/>
            <c:bubble3D val="0"/>
            <c:extLst>
              <c:ext xmlns:c16="http://schemas.microsoft.com/office/drawing/2014/chart" uri="{C3380CC4-5D6E-409C-BE32-E72D297353CC}">
                <c16:uniqueId val="{000002C0-323E-44A8-9236-60890F36A08D}"/>
              </c:ext>
            </c:extLst>
          </c:dPt>
          <c:dPt>
            <c:idx val="29"/>
            <c:bubble3D val="0"/>
            <c:extLst>
              <c:ext xmlns:c16="http://schemas.microsoft.com/office/drawing/2014/chart" uri="{C3380CC4-5D6E-409C-BE32-E72D297353CC}">
                <c16:uniqueId val="{000002C1-323E-44A8-9236-60890F36A08D}"/>
              </c:ext>
            </c:extLst>
          </c:dPt>
          <c:dPt>
            <c:idx val="30"/>
            <c:bubble3D val="0"/>
            <c:extLst>
              <c:ext xmlns:c16="http://schemas.microsoft.com/office/drawing/2014/chart" uri="{C3380CC4-5D6E-409C-BE32-E72D297353CC}">
                <c16:uniqueId val="{000002C2-323E-44A8-9236-60890F36A08D}"/>
              </c:ext>
            </c:extLst>
          </c:dPt>
          <c:dPt>
            <c:idx val="31"/>
            <c:bubble3D val="0"/>
            <c:extLst>
              <c:ext xmlns:c16="http://schemas.microsoft.com/office/drawing/2014/chart" uri="{C3380CC4-5D6E-409C-BE32-E72D297353CC}">
                <c16:uniqueId val="{000002C3-323E-44A8-9236-60890F36A08D}"/>
              </c:ext>
            </c:extLst>
          </c:dPt>
          <c:dPt>
            <c:idx val="32"/>
            <c:bubble3D val="0"/>
            <c:extLst>
              <c:ext xmlns:c16="http://schemas.microsoft.com/office/drawing/2014/chart" uri="{C3380CC4-5D6E-409C-BE32-E72D297353CC}">
                <c16:uniqueId val="{000002C4-323E-44A8-9236-60890F36A08D}"/>
              </c:ext>
            </c:extLst>
          </c:dPt>
          <c:dPt>
            <c:idx val="33"/>
            <c:bubble3D val="0"/>
            <c:extLst>
              <c:ext xmlns:c16="http://schemas.microsoft.com/office/drawing/2014/chart" uri="{C3380CC4-5D6E-409C-BE32-E72D297353CC}">
                <c16:uniqueId val="{000002C5-323E-44A8-9236-60890F36A08D}"/>
              </c:ext>
            </c:extLst>
          </c:dPt>
          <c:dPt>
            <c:idx val="34"/>
            <c:bubble3D val="0"/>
            <c:extLst>
              <c:ext xmlns:c16="http://schemas.microsoft.com/office/drawing/2014/chart" uri="{C3380CC4-5D6E-409C-BE32-E72D297353CC}">
                <c16:uniqueId val="{000002C6-323E-44A8-9236-60890F36A08D}"/>
              </c:ext>
            </c:extLst>
          </c:dPt>
          <c:dPt>
            <c:idx val="35"/>
            <c:bubble3D val="0"/>
            <c:extLst>
              <c:ext xmlns:c16="http://schemas.microsoft.com/office/drawing/2014/chart" uri="{C3380CC4-5D6E-409C-BE32-E72D297353CC}">
                <c16:uniqueId val="{000002C7-323E-44A8-9236-60890F36A08D}"/>
              </c:ext>
            </c:extLst>
          </c:dPt>
          <c:dPt>
            <c:idx val="36"/>
            <c:bubble3D val="0"/>
            <c:extLst>
              <c:ext xmlns:c16="http://schemas.microsoft.com/office/drawing/2014/chart" uri="{C3380CC4-5D6E-409C-BE32-E72D297353CC}">
                <c16:uniqueId val="{000002C8-323E-44A8-9236-60890F36A08D}"/>
              </c:ext>
            </c:extLst>
          </c:dPt>
          <c:dPt>
            <c:idx val="37"/>
            <c:bubble3D val="0"/>
            <c:extLst>
              <c:ext xmlns:c16="http://schemas.microsoft.com/office/drawing/2014/chart" uri="{C3380CC4-5D6E-409C-BE32-E72D297353CC}">
                <c16:uniqueId val="{000002C9-323E-44A8-9236-60890F36A08D}"/>
              </c:ext>
            </c:extLst>
          </c:dPt>
          <c:dPt>
            <c:idx val="38"/>
            <c:bubble3D val="0"/>
            <c:extLst>
              <c:ext xmlns:c16="http://schemas.microsoft.com/office/drawing/2014/chart" uri="{C3380CC4-5D6E-409C-BE32-E72D297353CC}">
                <c16:uniqueId val="{000002CA-323E-44A8-9236-60890F36A08D}"/>
              </c:ext>
            </c:extLst>
          </c:dPt>
          <c:dPt>
            <c:idx val="39"/>
            <c:bubble3D val="0"/>
            <c:extLst>
              <c:ext xmlns:c16="http://schemas.microsoft.com/office/drawing/2014/chart" uri="{C3380CC4-5D6E-409C-BE32-E72D297353CC}">
                <c16:uniqueId val="{000002CB-323E-44A8-9236-60890F36A08D}"/>
              </c:ext>
            </c:extLst>
          </c:dPt>
          <c:dPt>
            <c:idx val="40"/>
            <c:bubble3D val="0"/>
            <c:extLst>
              <c:ext xmlns:c16="http://schemas.microsoft.com/office/drawing/2014/chart" uri="{C3380CC4-5D6E-409C-BE32-E72D297353CC}">
                <c16:uniqueId val="{000002CC-323E-44A8-9236-60890F36A08D}"/>
              </c:ext>
            </c:extLst>
          </c:dPt>
          <c:dPt>
            <c:idx val="41"/>
            <c:bubble3D val="0"/>
            <c:extLst>
              <c:ext xmlns:c16="http://schemas.microsoft.com/office/drawing/2014/chart" uri="{C3380CC4-5D6E-409C-BE32-E72D297353CC}">
                <c16:uniqueId val="{000002CD-323E-44A8-9236-60890F36A08D}"/>
              </c:ext>
            </c:extLst>
          </c:dPt>
          <c:dPt>
            <c:idx val="42"/>
            <c:bubble3D val="0"/>
            <c:extLst>
              <c:ext xmlns:c16="http://schemas.microsoft.com/office/drawing/2014/chart" uri="{C3380CC4-5D6E-409C-BE32-E72D297353CC}">
                <c16:uniqueId val="{000002CE-323E-44A8-9236-60890F36A08D}"/>
              </c:ext>
            </c:extLst>
          </c:dPt>
          <c:dPt>
            <c:idx val="43"/>
            <c:bubble3D val="0"/>
            <c:extLst>
              <c:ext xmlns:c16="http://schemas.microsoft.com/office/drawing/2014/chart" uri="{C3380CC4-5D6E-409C-BE32-E72D297353CC}">
                <c16:uniqueId val="{000002CF-323E-44A8-9236-60890F36A08D}"/>
              </c:ext>
            </c:extLst>
          </c:dPt>
          <c:dPt>
            <c:idx val="44"/>
            <c:bubble3D val="0"/>
            <c:extLst>
              <c:ext xmlns:c16="http://schemas.microsoft.com/office/drawing/2014/chart" uri="{C3380CC4-5D6E-409C-BE32-E72D297353CC}">
                <c16:uniqueId val="{000002D0-323E-44A8-9236-60890F36A08D}"/>
              </c:ext>
            </c:extLst>
          </c:dPt>
          <c:dPt>
            <c:idx val="45"/>
            <c:bubble3D val="0"/>
            <c:extLst>
              <c:ext xmlns:c16="http://schemas.microsoft.com/office/drawing/2014/chart" uri="{C3380CC4-5D6E-409C-BE32-E72D297353CC}">
                <c16:uniqueId val="{000002D1-323E-44A8-9236-60890F36A08D}"/>
              </c:ext>
            </c:extLst>
          </c:dPt>
          <c:dPt>
            <c:idx val="46"/>
            <c:bubble3D val="0"/>
            <c:extLst>
              <c:ext xmlns:c16="http://schemas.microsoft.com/office/drawing/2014/chart" uri="{C3380CC4-5D6E-409C-BE32-E72D297353CC}">
                <c16:uniqueId val="{000002D2-323E-44A8-9236-60890F36A08D}"/>
              </c:ext>
            </c:extLst>
          </c:dPt>
          <c:dPt>
            <c:idx val="47"/>
            <c:bubble3D val="0"/>
            <c:extLst>
              <c:ext xmlns:c16="http://schemas.microsoft.com/office/drawing/2014/chart" uri="{C3380CC4-5D6E-409C-BE32-E72D297353CC}">
                <c16:uniqueId val="{000002D3-323E-44A8-9236-60890F36A08D}"/>
              </c:ext>
            </c:extLst>
          </c:dPt>
          <c:dPt>
            <c:idx val="48"/>
            <c:bubble3D val="0"/>
            <c:extLst>
              <c:ext xmlns:c16="http://schemas.microsoft.com/office/drawing/2014/chart" uri="{C3380CC4-5D6E-409C-BE32-E72D297353CC}">
                <c16:uniqueId val="{000002D4-323E-44A8-9236-60890F36A08D}"/>
              </c:ext>
            </c:extLst>
          </c:dPt>
          <c:dPt>
            <c:idx val="49"/>
            <c:bubble3D val="0"/>
            <c:extLst>
              <c:ext xmlns:c16="http://schemas.microsoft.com/office/drawing/2014/chart" uri="{C3380CC4-5D6E-409C-BE32-E72D297353CC}">
                <c16:uniqueId val="{000002D5-323E-44A8-9236-60890F36A08D}"/>
              </c:ext>
            </c:extLst>
          </c:dPt>
          <c:dPt>
            <c:idx val="50"/>
            <c:bubble3D val="0"/>
            <c:extLst>
              <c:ext xmlns:c16="http://schemas.microsoft.com/office/drawing/2014/chart" uri="{C3380CC4-5D6E-409C-BE32-E72D297353CC}">
                <c16:uniqueId val="{000002D6-323E-44A8-9236-60890F36A08D}"/>
              </c:ext>
            </c:extLst>
          </c:dPt>
          <c:cat>
            <c:numRef>
              <c:f>bilan_gestion!$BD$2:$BE$2</c:f>
              <c:numCache>
                <c:formatCode>General</c:formatCode>
                <c:ptCount val="2"/>
              </c:numCache>
            </c:numRef>
          </c:cat>
          <c:val>
            <c:numRef>
              <c:f>bilan_gestion!$B$18:$BD$18</c:f>
              <c:numCache>
                <c:formatCode>0</c:formatCode>
                <c:ptCount val="55"/>
                <c:pt idx="0" formatCode="#,##0">
                  <c:v>3142.3567213765732</c:v>
                </c:pt>
                <c:pt idx="1">
                  <c:v>3027</c:v>
                </c:pt>
                <c:pt idx="2" formatCode="0.0">
                  <c:v>5.9</c:v>
                </c:pt>
                <c:pt idx="3" formatCode="0.0">
                  <c:v>2.6109E-2</c:v>
                </c:pt>
                <c:pt idx="4" formatCode="0.0">
                  <c:v>5.7678360688286583</c:v>
                </c:pt>
                <c:pt idx="5" formatCode="0.000000">
                  <c:v>2.5558938568000001E-2</c:v>
                </c:pt>
                <c:pt idx="6" formatCode="0.0">
                  <c:v>0.13216393117134223</c:v>
                </c:pt>
                <c:pt idx="7" formatCode="0.000000">
                  <c:v>5.5006143199999992E-4</c:v>
                </c:pt>
                <c:pt idx="31" formatCode="General">
                  <c:v>115.3567213765732</c:v>
                </c:pt>
                <c:pt idx="33" formatCode="#,##0">
                  <c:v>115.35672137657316</c:v>
                </c:pt>
                <c:pt idx="36" formatCode="0.0">
                  <c:v>5</c:v>
                </c:pt>
                <c:pt idx="38" formatCode="0.0">
                  <c:v>96.328974346170384</c:v>
                </c:pt>
                <c:pt idx="43" formatCode="General">
                  <c:v>32.9</c:v>
                </c:pt>
                <c:pt idx="44" formatCode="General">
                  <c:v>7.4</c:v>
                </c:pt>
                <c:pt idx="45" formatCode="General">
                  <c:v>1.9054628572278355E-3</c:v>
                </c:pt>
                <c:pt idx="46" formatCode="General">
                  <c:v>3.671025653829614E-2</c:v>
                </c:pt>
                <c:pt idx="48" formatCode="General">
                  <c:v>2010</c:v>
                </c:pt>
                <c:pt idx="49" formatCode="General">
                  <c:v>0</c:v>
                </c:pt>
                <c:pt idx="50" formatCode="d\-mmm">
                  <c:v>40298</c:v>
                </c:pt>
                <c:pt idx="51" formatCode="General">
                  <c:v>0</c:v>
                </c:pt>
                <c:pt idx="52" formatCode="General">
                  <c:v>3600</c:v>
                </c:pt>
                <c:pt idx="53" formatCode="General">
                  <c:v>1935</c:v>
                </c:pt>
              </c:numCache>
            </c:numRef>
          </c:val>
          <c:extLst>
            <c:ext xmlns:c16="http://schemas.microsoft.com/office/drawing/2014/chart" uri="{C3380CC4-5D6E-409C-BE32-E72D297353CC}">
              <c16:uniqueId val="{000002D7-323E-44A8-9236-60890F36A08D}"/>
            </c:ext>
          </c:extLst>
        </c:ser>
        <c:ser>
          <c:idx val="15"/>
          <c:order val="14"/>
          <c:tx>
            <c:strRef>
              <c:f>bilan_gestion!$A$19</c:f>
              <c:strCache>
                <c:ptCount val="1"/>
                <c:pt idx="0">
                  <c:v>2010_2011</c:v>
                </c:pt>
              </c:strCache>
            </c:strRef>
          </c:tx>
          <c:dPt>
            <c:idx val="0"/>
            <c:bubble3D val="0"/>
            <c:extLst>
              <c:ext xmlns:c16="http://schemas.microsoft.com/office/drawing/2014/chart" uri="{C3380CC4-5D6E-409C-BE32-E72D297353CC}">
                <c16:uniqueId val="{000002D8-323E-44A8-9236-60890F36A08D}"/>
              </c:ext>
            </c:extLst>
          </c:dPt>
          <c:dPt>
            <c:idx val="1"/>
            <c:bubble3D val="0"/>
            <c:extLst>
              <c:ext xmlns:c16="http://schemas.microsoft.com/office/drawing/2014/chart" uri="{C3380CC4-5D6E-409C-BE32-E72D297353CC}">
                <c16:uniqueId val="{000002D9-323E-44A8-9236-60890F36A08D}"/>
              </c:ext>
            </c:extLst>
          </c:dPt>
          <c:dPt>
            <c:idx val="2"/>
            <c:bubble3D val="0"/>
            <c:extLst>
              <c:ext xmlns:c16="http://schemas.microsoft.com/office/drawing/2014/chart" uri="{C3380CC4-5D6E-409C-BE32-E72D297353CC}">
                <c16:uniqueId val="{000002DA-323E-44A8-9236-60890F36A08D}"/>
              </c:ext>
            </c:extLst>
          </c:dPt>
          <c:dPt>
            <c:idx val="3"/>
            <c:bubble3D val="0"/>
            <c:extLst>
              <c:ext xmlns:c16="http://schemas.microsoft.com/office/drawing/2014/chart" uri="{C3380CC4-5D6E-409C-BE32-E72D297353CC}">
                <c16:uniqueId val="{000002DB-323E-44A8-9236-60890F36A08D}"/>
              </c:ext>
            </c:extLst>
          </c:dPt>
          <c:dPt>
            <c:idx val="4"/>
            <c:bubble3D val="0"/>
            <c:extLst>
              <c:ext xmlns:c16="http://schemas.microsoft.com/office/drawing/2014/chart" uri="{C3380CC4-5D6E-409C-BE32-E72D297353CC}">
                <c16:uniqueId val="{000002DC-323E-44A8-9236-60890F36A08D}"/>
              </c:ext>
            </c:extLst>
          </c:dPt>
          <c:dPt>
            <c:idx val="5"/>
            <c:bubble3D val="0"/>
            <c:extLst>
              <c:ext xmlns:c16="http://schemas.microsoft.com/office/drawing/2014/chart" uri="{C3380CC4-5D6E-409C-BE32-E72D297353CC}">
                <c16:uniqueId val="{000002DD-323E-44A8-9236-60890F36A08D}"/>
              </c:ext>
            </c:extLst>
          </c:dPt>
          <c:dPt>
            <c:idx val="6"/>
            <c:bubble3D val="0"/>
            <c:extLst>
              <c:ext xmlns:c16="http://schemas.microsoft.com/office/drawing/2014/chart" uri="{C3380CC4-5D6E-409C-BE32-E72D297353CC}">
                <c16:uniqueId val="{000002DE-323E-44A8-9236-60890F36A08D}"/>
              </c:ext>
            </c:extLst>
          </c:dPt>
          <c:dPt>
            <c:idx val="7"/>
            <c:bubble3D val="0"/>
            <c:extLst>
              <c:ext xmlns:c16="http://schemas.microsoft.com/office/drawing/2014/chart" uri="{C3380CC4-5D6E-409C-BE32-E72D297353CC}">
                <c16:uniqueId val="{000002DF-323E-44A8-9236-60890F36A08D}"/>
              </c:ext>
            </c:extLst>
          </c:dPt>
          <c:dPt>
            <c:idx val="8"/>
            <c:bubble3D val="0"/>
            <c:extLst>
              <c:ext xmlns:c16="http://schemas.microsoft.com/office/drawing/2014/chart" uri="{C3380CC4-5D6E-409C-BE32-E72D297353CC}">
                <c16:uniqueId val="{000002E0-323E-44A8-9236-60890F36A08D}"/>
              </c:ext>
            </c:extLst>
          </c:dPt>
          <c:dPt>
            <c:idx val="9"/>
            <c:bubble3D val="0"/>
            <c:extLst>
              <c:ext xmlns:c16="http://schemas.microsoft.com/office/drawing/2014/chart" uri="{C3380CC4-5D6E-409C-BE32-E72D297353CC}">
                <c16:uniqueId val="{000002E1-323E-44A8-9236-60890F36A08D}"/>
              </c:ext>
            </c:extLst>
          </c:dPt>
          <c:dPt>
            <c:idx val="10"/>
            <c:bubble3D val="0"/>
            <c:extLst>
              <c:ext xmlns:c16="http://schemas.microsoft.com/office/drawing/2014/chart" uri="{C3380CC4-5D6E-409C-BE32-E72D297353CC}">
                <c16:uniqueId val="{000002E2-323E-44A8-9236-60890F36A08D}"/>
              </c:ext>
            </c:extLst>
          </c:dPt>
          <c:dPt>
            <c:idx val="11"/>
            <c:bubble3D val="0"/>
            <c:extLst>
              <c:ext xmlns:c16="http://schemas.microsoft.com/office/drawing/2014/chart" uri="{C3380CC4-5D6E-409C-BE32-E72D297353CC}">
                <c16:uniqueId val="{000002E3-323E-44A8-9236-60890F36A08D}"/>
              </c:ext>
            </c:extLst>
          </c:dPt>
          <c:dPt>
            <c:idx val="12"/>
            <c:bubble3D val="0"/>
            <c:extLst>
              <c:ext xmlns:c16="http://schemas.microsoft.com/office/drawing/2014/chart" uri="{C3380CC4-5D6E-409C-BE32-E72D297353CC}">
                <c16:uniqueId val="{000002E4-323E-44A8-9236-60890F36A08D}"/>
              </c:ext>
            </c:extLst>
          </c:dPt>
          <c:dPt>
            <c:idx val="13"/>
            <c:bubble3D val="0"/>
            <c:extLst>
              <c:ext xmlns:c16="http://schemas.microsoft.com/office/drawing/2014/chart" uri="{C3380CC4-5D6E-409C-BE32-E72D297353CC}">
                <c16:uniqueId val="{000002E5-323E-44A8-9236-60890F36A08D}"/>
              </c:ext>
            </c:extLst>
          </c:dPt>
          <c:dPt>
            <c:idx val="14"/>
            <c:bubble3D val="0"/>
            <c:extLst>
              <c:ext xmlns:c16="http://schemas.microsoft.com/office/drawing/2014/chart" uri="{C3380CC4-5D6E-409C-BE32-E72D297353CC}">
                <c16:uniqueId val="{000002E6-323E-44A8-9236-60890F36A08D}"/>
              </c:ext>
            </c:extLst>
          </c:dPt>
          <c:dPt>
            <c:idx val="15"/>
            <c:bubble3D val="0"/>
            <c:extLst>
              <c:ext xmlns:c16="http://schemas.microsoft.com/office/drawing/2014/chart" uri="{C3380CC4-5D6E-409C-BE32-E72D297353CC}">
                <c16:uniqueId val="{000002E7-323E-44A8-9236-60890F36A08D}"/>
              </c:ext>
            </c:extLst>
          </c:dPt>
          <c:dPt>
            <c:idx val="16"/>
            <c:bubble3D val="0"/>
            <c:extLst>
              <c:ext xmlns:c16="http://schemas.microsoft.com/office/drawing/2014/chart" uri="{C3380CC4-5D6E-409C-BE32-E72D297353CC}">
                <c16:uniqueId val="{000002E8-323E-44A8-9236-60890F36A08D}"/>
              </c:ext>
            </c:extLst>
          </c:dPt>
          <c:dPt>
            <c:idx val="17"/>
            <c:bubble3D val="0"/>
            <c:extLst>
              <c:ext xmlns:c16="http://schemas.microsoft.com/office/drawing/2014/chart" uri="{C3380CC4-5D6E-409C-BE32-E72D297353CC}">
                <c16:uniqueId val="{000002E9-323E-44A8-9236-60890F36A08D}"/>
              </c:ext>
            </c:extLst>
          </c:dPt>
          <c:dPt>
            <c:idx val="18"/>
            <c:bubble3D val="0"/>
            <c:extLst>
              <c:ext xmlns:c16="http://schemas.microsoft.com/office/drawing/2014/chart" uri="{C3380CC4-5D6E-409C-BE32-E72D297353CC}">
                <c16:uniqueId val="{000002EA-323E-44A8-9236-60890F36A08D}"/>
              </c:ext>
            </c:extLst>
          </c:dPt>
          <c:dPt>
            <c:idx val="19"/>
            <c:bubble3D val="0"/>
            <c:extLst>
              <c:ext xmlns:c16="http://schemas.microsoft.com/office/drawing/2014/chart" uri="{C3380CC4-5D6E-409C-BE32-E72D297353CC}">
                <c16:uniqueId val="{000002EB-323E-44A8-9236-60890F36A08D}"/>
              </c:ext>
            </c:extLst>
          </c:dPt>
          <c:dPt>
            <c:idx val="20"/>
            <c:bubble3D val="0"/>
            <c:extLst>
              <c:ext xmlns:c16="http://schemas.microsoft.com/office/drawing/2014/chart" uri="{C3380CC4-5D6E-409C-BE32-E72D297353CC}">
                <c16:uniqueId val="{000002EC-323E-44A8-9236-60890F36A08D}"/>
              </c:ext>
            </c:extLst>
          </c:dPt>
          <c:dPt>
            <c:idx val="21"/>
            <c:bubble3D val="0"/>
            <c:extLst>
              <c:ext xmlns:c16="http://schemas.microsoft.com/office/drawing/2014/chart" uri="{C3380CC4-5D6E-409C-BE32-E72D297353CC}">
                <c16:uniqueId val="{000002ED-323E-44A8-9236-60890F36A08D}"/>
              </c:ext>
            </c:extLst>
          </c:dPt>
          <c:dPt>
            <c:idx val="22"/>
            <c:bubble3D val="0"/>
            <c:extLst>
              <c:ext xmlns:c16="http://schemas.microsoft.com/office/drawing/2014/chart" uri="{C3380CC4-5D6E-409C-BE32-E72D297353CC}">
                <c16:uniqueId val="{000002EE-323E-44A8-9236-60890F36A08D}"/>
              </c:ext>
            </c:extLst>
          </c:dPt>
          <c:dPt>
            <c:idx val="23"/>
            <c:bubble3D val="0"/>
            <c:extLst>
              <c:ext xmlns:c16="http://schemas.microsoft.com/office/drawing/2014/chart" uri="{C3380CC4-5D6E-409C-BE32-E72D297353CC}">
                <c16:uniqueId val="{000002EF-323E-44A8-9236-60890F36A08D}"/>
              </c:ext>
            </c:extLst>
          </c:dPt>
          <c:dPt>
            <c:idx val="24"/>
            <c:bubble3D val="0"/>
            <c:extLst>
              <c:ext xmlns:c16="http://schemas.microsoft.com/office/drawing/2014/chart" uri="{C3380CC4-5D6E-409C-BE32-E72D297353CC}">
                <c16:uniqueId val="{000002F0-323E-44A8-9236-60890F36A08D}"/>
              </c:ext>
            </c:extLst>
          </c:dPt>
          <c:dPt>
            <c:idx val="25"/>
            <c:bubble3D val="0"/>
            <c:extLst>
              <c:ext xmlns:c16="http://schemas.microsoft.com/office/drawing/2014/chart" uri="{C3380CC4-5D6E-409C-BE32-E72D297353CC}">
                <c16:uniqueId val="{000002F1-323E-44A8-9236-60890F36A08D}"/>
              </c:ext>
            </c:extLst>
          </c:dPt>
          <c:dPt>
            <c:idx val="26"/>
            <c:bubble3D val="0"/>
            <c:extLst>
              <c:ext xmlns:c16="http://schemas.microsoft.com/office/drawing/2014/chart" uri="{C3380CC4-5D6E-409C-BE32-E72D297353CC}">
                <c16:uniqueId val="{000002F2-323E-44A8-9236-60890F36A08D}"/>
              </c:ext>
            </c:extLst>
          </c:dPt>
          <c:dPt>
            <c:idx val="27"/>
            <c:bubble3D val="0"/>
            <c:extLst>
              <c:ext xmlns:c16="http://schemas.microsoft.com/office/drawing/2014/chart" uri="{C3380CC4-5D6E-409C-BE32-E72D297353CC}">
                <c16:uniqueId val="{000002F3-323E-44A8-9236-60890F36A08D}"/>
              </c:ext>
            </c:extLst>
          </c:dPt>
          <c:dPt>
            <c:idx val="28"/>
            <c:bubble3D val="0"/>
            <c:extLst>
              <c:ext xmlns:c16="http://schemas.microsoft.com/office/drawing/2014/chart" uri="{C3380CC4-5D6E-409C-BE32-E72D297353CC}">
                <c16:uniqueId val="{000002F4-323E-44A8-9236-60890F36A08D}"/>
              </c:ext>
            </c:extLst>
          </c:dPt>
          <c:dPt>
            <c:idx val="29"/>
            <c:bubble3D val="0"/>
            <c:extLst>
              <c:ext xmlns:c16="http://schemas.microsoft.com/office/drawing/2014/chart" uri="{C3380CC4-5D6E-409C-BE32-E72D297353CC}">
                <c16:uniqueId val="{000002F5-323E-44A8-9236-60890F36A08D}"/>
              </c:ext>
            </c:extLst>
          </c:dPt>
          <c:dPt>
            <c:idx val="30"/>
            <c:bubble3D val="0"/>
            <c:extLst>
              <c:ext xmlns:c16="http://schemas.microsoft.com/office/drawing/2014/chart" uri="{C3380CC4-5D6E-409C-BE32-E72D297353CC}">
                <c16:uniqueId val="{000002F6-323E-44A8-9236-60890F36A08D}"/>
              </c:ext>
            </c:extLst>
          </c:dPt>
          <c:dPt>
            <c:idx val="31"/>
            <c:bubble3D val="0"/>
            <c:extLst>
              <c:ext xmlns:c16="http://schemas.microsoft.com/office/drawing/2014/chart" uri="{C3380CC4-5D6E-409C-BE32-E72D297353CC}">
                <c16:uniqueId val="{000002F7-323E-44A8-9236-60890F36A08D}"/>
              </c:ext>
            </c:extLst>
          </c:dPt>
          <c:dPt>
            <c:idx val="32"/>
            <c:bubble3D val="0"/>
            <c:extLst>
              <c:ext xmlns:c16="http://schemas.microsoft.com/office/drawing/2014/chart" uri="{C3380CC4-5D6E-409C-BE32-E72D297353CC}">
                <c16:uniqueId val="{000002F8-323E-44A8-9236-60890F36A08D}"/>
              </c:ext>
            </c:extLst>
          </c:dPt>
          <c:dPt>
            <c:idx val="33"/>
            <c:bubble3D val="0"/>
            <c:extLst>
              <c:ext xmlns:c16="http://schemas.microsoft.com/office/drawing/2014/chart" uri="{C3380CC4-5D6E-409C-BE32-E72D297353CC}">
                <c16:uniqueId val="{000002F9-323E-44A8-9236-60890F36A08D}"/>
              </c:ext>
            </c:extLst>
          </c:dPt>
          <c:dPt>
            <c:idx val="34"/>
            <c:bubble3D val="0"/>
            <c:extLst>
              <c:ext xmlns:c16="http://schemas.microsoft.com/office/drawing/2014/chart" uri="{C3380CC4-5D6E-409C-BE32-E72D297353CC}">
                <c16:uniqueId val="{000002FA-323E-44A8-9236-60890F36A08D}"/>
              </c:ext>
            </c:extLst>
          </c:dPt>
          <c:dPt>
            <c:idx val="35"/>
            <c:bubble3D val="0"/>
            <c:extLst>
              <c:ext xmlns:c16="http://schemas.microsoft.com/office/drawing/2014/chart" uri="{C3380CC4-5D6E-409C-BE32-E72D297353CC}">
                <c16:uniqueId val="{000002FB-323E-44A8-9236-60890F36A08D}"/>
              </c:ext>
            </c:extLst>
          </c:dPt>
          <c:dPt>
            <c:idx val="36"/>
            <c:bubble3D val="0"/>
            <c:extLst>
              <c:ext xmlns:c16="http://schemas.microsoft.com/office/drawing/2014/chart" uri="{C3380CC4-5D6E-409C-BE32-E72D297353CC}">
                <c16:uniqueId val="{000002FC-323E-44A8-9236-60890F36A08D}"/>
              </c:ext>
            </c:extLst>
          </c:dPt>
          <c:dPt>
            <c:idx val="37"/>
            <c:bubble3D val="0"/>
            <c:extLst>
              <c:ext xmlns:c16="http://schemas.microsoft.com/office/drawing/2014/chart" uri="{C3380CC4-5D6E-409C-BE32-E72D297353CC}">
                <c16:uniqueId val="{000002FD-323E-44A8-9236-60890F36A08D}"/>
              </c:ext>
            </c:extLst>
          </c:dPt>
          <c:dPt>
            <c:idx val="38"/>
            <c:bubble3D val="0"/>
            <c:extLst>
              <c:ext xmlns:c16="http://schemas.microsoft.com/office/drawing/2014/chart" uri="{C3380CC4-5D6E-409C-BE32-E72D297353CC}">
                <c16:uniqueId val="{000002FE-323E-44A8-9236-60890F36A08D}"/>
              </c:ext>
            </c:extLst>
          </c:dPt>
          <c:dPt>
            <c:idx val="39"/>
            <c:bubble3D val="0"/>
            <c:extLst>
              <c:ext xmlns:c16="http://schemas.microsoft.com/office/drawing/2014/chart" uri="{C3380CC4-5D6E-409C-BE32-E72D297353CC}">
                <c16:uniqueId val="{000002FF-323E-44A8-9236-60890F36A08D}"/>
              </c:ext>
            </c:extLst>
          </c:dPt>
          <c:dPt>
            <c:idx val="40"/>
            <c:bubble3D val="0"/>
            <c:extLst>
              <c:ext xmlns:c16="http://schemas.microsoft.com/office/drawing/2014/chart" uri="{C3380CC4-5D6E-409C-BE32-E72D297353CC}">
                <c16:uniqueId val="{00000300-323E-44A8-9236-60890F36A08D}"/>
              </c:ext>
            </c:extLst>
          </c:dPt>
          <c:dPt>
            <c:idx val="41"/>
            <c:bubble3D val="0"/>
            <c:extLst>
              <c:ext xmlns:c16="http://schemas.microsoft.com/office/drawing/2014/chart" uri="{C3380CC4-5D6E-409C-BE32-E72D297353CC}">
                <c16:uniqueId val="{00000301-323E-44A8-9236-60890F36A08D}"/>
              </c:ext>
            </c:extLst>
          </c:dPt>
          <c:dPt>
            <c:idx val="42"/>
            <c:bubble3D val="0"/>
            <c:extLst>
              <c:ext xmlns:c16="http://schemas.microsoft.com/office/drawing/2014/chart" uri="{C3380CC4-5D6E-409C-BE32-E72D297353CC}">
                <c16:uniqueId val="{00000302-323E-44A8-9236-60890F36A08D}"/>
              </c:ext>
            </c:extLst>
          </c:dPt>
          <c:dPt>
            <c:idx val="43"/>
            <c:bubble3D val="0"/>
            <c:extLst>
              <c:ext xmlns:c16="http://schemas.microsoft.com/office/drawing/2014/chart" uri="{C3380CC4-5D6E-409C-BE32-E72D297353CC}">
                <c16:uniqueId val="{00000303-323E-44A8-9236-60890F36A08D}"/>
              </c:ext>
            </c:extLst>
          </c:dPt>
          <c:dPt>
            <c:idx val="44"/>
            <c:bubble3D val="0"/>
            <c:extLst>
              <c:ext xmlns:c16="http://schemas.microsoft.com/office/drawing/2014/chart" uri="{C3380CC4-5D6E-409C-BE32-E72D297353CC}">
                <c16:uniqueId val="{00000304-323E-44A8-9236-60890F36A08D}"/>
              </c:ext>
            </c:extLst>
          </c:dPt>
          <c:dPt>
            <c:idx val="45"/>
            <c:bubble3D val="0"/>
            <c:extLst>
              <c:ext xmlns:c16="http://schemas.microsoft.com/office/drawing/2014/chart" uri="{C3380CC4-5D6E-409C-BE32-E72D297353CC}">
                <c16:uniqueId val="{00000305-323E-44A8-9236-60890F36A08D}"/>
              </c:ext>
            </c:extLst>
          </c:dPt>
          <c:dPt>
            <c:idx val="46"/>
            <c:bubble3D val="0"/>
            <c:extLst>
              <c:ext xmlns:c16="http://schemas.microsoft.com/office/drawing/2014/chart" uri="{C3380CC4-5D6E-409C-BE32-E72D297353CC}">
                <c16:uniqueId val="{00000306-323E-44A8-9236-60890F36A08D}"/>
              </c:ext>
            </c:extLst>
          </c:dPt>
          <c:dPt>
            <c:idx val="47"/>
            <c:bubble3D val="0"/>
            <c:extLst>
              <c:ext xmlns:c16="http://schemas.microsoft.com/office/drawing/2014/chart" uri="{C3380CC4-5D6E-409C-BE32-E72D297353CC}">
                <c16:uniqueId val="{00000307-323E-44A8-9236-60890F36A08D}"/>
              </c:ext>
            </c:extLst>
          </c:dPt>
          <c:dPt>
            <c:idx val="48"/>
            <c:bubble3D val="0"/>
            <c:extLst>
              <c:ext xmlns:c16="http://schemas.microsoft.com/office/drawing/2014/chart" uri="{C3380CC4-5D6E-409C-BE32-E72D297353CC}">
                <c16:uniqueId val="{00000308-323E-44A8-9236-60890F36A08D}"/>
              </c:ext>
            </c:extLst>
          </c:dPt>
          <c:dPt>
            <c:idx val="49"/>
            <c:bubble3D val="0"/>
            <c:extLst>
              <c:ext xmlns:c16="http://schemas.microsoft.com/office/drawing/2014/chart" uri="{C3380CC4-5D6E-409C-BE32-E72D297353CC}">
                <c16:uniqueId val="{00000309-323E-44A8-9236-60890F36A08D}"/>
              </c:ext>
            </c:extLst>
          </c:dPt>
          <c:dPt>
            <c:idx val="50"/>
            <c:bubble3D val="0"/>
            <c:extLst>
              <c:ext xmlns:c16="http://schemas.microsoft.com/office/drawing/2014/chart" uri="{C3380CC4-5D6E-409C-BE32-E72D297353CC}">
                <c16:uniqueId val="{0000030A-323E-44A8-9236-60890F36A08D}"/>
              </c:ext>
            </c:extLst>
          </c:dPt>
          <c:cat>
            <c:numRef>
              <c:f>bilan_gestion!$BD$2:$BE$2</c:f>
              <c:numCache>
                <c:formatCode>General</c:formatCode>
                <c:ptCount val="2"/>
              </c:numCache>
            </c:numRef>
          </c:cat>
          <c:val>
            <c:numRef>
              <c:f>bilan_gestion!$B$19:$BD$19</c:f>
              <c:numCache>
                <c:formatCode>0</c:formatCode>
                <c:ptCount val="55"/>
                <c:pt idx="0" formatCode="#,##0">
                  <c:v>3971.5003565698707</c:v>
                </c:pt>
                <c:pt idx="1">
                  <c:v>3918</c:v>
                </c:pt>
                <c:pt idx="2" formatCode="0.0">
                  <c:v>2.7</c:v>
                </c:pt>
                <c:pt idx="3" formatCode="0.0">
                  <c:v>1.1129999999999999E-2</c:v>
                </c:pt>
                <c:pt idx="4" formatCode="0.0">
                  <c:v>2.6750178284935311</c:v>
                </c:pt>
                <c:pt idx="5" formatCode="0.000000">
                  <c:v>1.1012999999999998E-2</c:v>
                </c:pt>
                <c:pt idx="6" formatCode="0.0">
                  <c:v>2.4982171506468875E-2</c:v>
                </c:pt>
                <c:pt idx="7" formatCode="0.000000">
                  <c:v>1.17E-4</c:v>
                </c:pt>
                <c:pt idx="28" formatCode="0.0">
                  <c:v>200</c:v>
                </c:pt>
                <c:pt idx="29" formatCode="0.000000">
                  <c:v>0.6</c:v>
                </c:pt>
                <c:pt idx="31" formatCode="General">
                  <c:v>253.50035656987075</c:v>
                </c:pt>
                <c:pt idx="33" formatCode="#,##0">
                  <c:v>53.500356569870618</c:v>
                </c:pt>
                <c:pt idx="36" formatCode="0.0">
                  <c:v>5</c:v>
                </c:pt>
                <c:pt idx="38" formatCode="0.0">
                  <c:v>93.61701287145759</c:v>
                </c:pt>
                <c:pt idx="40" formatCode="General">
                  <c:v>20</c:v>
                </c:pt>
                <c:pt idx="41" formatCode="General">
                  <c:v>34</c:v>
                </c:pt>
                <c:pt idx="42" formatCode="General">
                  <c:v>0.58799999999999997</c:v>
                </c:pt>
                <c:pt idx="43" formatCode="General">
                  <c:v>41.1</c:v>
                </c:pt>
                <c:pt idx="44" formatCode="General">
                  <c:v>2.2000000000000002</c:v>
                </c:pt>
                <c:pt idx="45" formatCode="General">
                  <c:v>6.8275084953893083E-4</c:v>
                </c:pt>
                <c:pt idx="46" formatCode="General">
                  <c:v>1.3471069310460323E-2</c:v>
                </c:pt>
                <c:pt idx="47" formatCode="General">
                  <c:v>0</c:v>
                </c:pt>
                <c:pt idx="48" formatCode="General">
                  <c:v>2011</c:v>
                </c:pt>
                <c:pt idx="49" formatCode="General">
                  <c:v>0</c:v>
                </c:pt>
                <c:pt idx="50" formatCode="d\-mmm">
                  <c:v>40298</c:v>
                </c:pt>
                <c:pt idx="51" formatCode="General">
                  <c:v>0</c:v>
                </c:pt>
                <c:pt idx="52" formatCode="General">
                  <c:v>2412</c:v>
                </c:pt>
                <c:pt idx="53" formatCode="General">
                  <c:v>1608</c:v>
                </c:pt>
              </c:numCache>
            </c:numRef>
          </c:val>
          <c:extLst>
            <c:ext xmlns:c16="http://schemas.microsoft.com/office/drawing/2014/chart" uri="{C3380CC4-5D6E-409C-BE32-E72D297353CC}">
              <c16:uniqueId val="{0000030B-323E-44A8-9236-60890F36A08D}"/>
            </c:ext>
          </c:extLst>
        </c:ser>
        <c:ser>
          <c:idx val="16"/>
          <c:order val="15"/>
          <c:tx>
            <c:strRef>
              <c:f>bilan_gestion!$A$20</c:f>
              <c:strCache>
                <c:ptCount val="1"/>
                <c:pt idx="0">
                  <c:v>2011_2012</c:v>
                </c:pt>
              </c:strCache>
            </c:strRef>
          </c:tx>
          <c:dPt>
            <c:idx val="0"/>
            <c:bubble3D val="0"/>
            <c:extLst>
              <c:ext xmlns:c16="http://schemas.microsoft.com/office/drawing/2014/chart" uri="{C3380CC4-5D6E-409C-BE32-E72D297353CC}">
                <c16:uniqueId val="{0000030C-323E-44A8-9236-60890F36A08D}"/>
              </c:ext>
            </c:extLst>
          </c:dPt>
          <c:dPt>
            <c:idx val="1"/>
            <c:bubble3D val="0"/>
            <c:extLst>
              <c:ext xmlns:c16="http://schemas.microsoft.com/office/drawing/2014/chart" uri="{C3380CC4-5D6E-409C-BE32-E72D297353CC}">
                <c16:uniqueId val="{0000030D-323E-44A8-9236-60890F36A08D}"/>
              </c:ext>
            </c:extLst>
          </c:dPt>
          <c:dPt>
            <c:idx val="2"/>
            <c:bubble3D val="0"/>
            <c:extLst>
              <c:ext xmlns:c16="http://schemas.microsoft.com/office/drawing/2014/chart" uri="{C3380CC4-5D6E-409C-BE32-E72D297353CC}">
                <c16:uniqueId val="{0000030E-323E-44A8-9236-60890F36A08D}"/>
              </c:ext>
            </c:extLst>
          </c:dPt>
          <c:dPt>
            <c:idx val="3"/>
            <c:bubble3D val="0"/>
            <c:extLst>
              <c:ext xmlns:c16="http://schemas.microsoft.com/office/drawing/2014/chart" uri="{C3380CC4-5D6E-409C-BE32-E72D297353CC}">
                <c16:uniqueId val="{0000030F-323E-44A8-9236-60890F36A08D}"/>
              </c:ext>
            </c:extLst>
          </c:dPt>
          <c:dPt>
            <c:idx val="4"/>
            <c:bubble3D val="0"/>
            <c:extLst>
              <c:ext xmlns:c16="http://schemas.microsoft.com/office/drawing/2014/chart" uri="{C3380CC4-5D6E-409C-BE32-E72D297353CC}">
                <c16:uniqueId val="{00000310-323E-44A8-9236-60890F36A08D}"/>
              </c:ext>
            </c:extLst>
          </c:dPt>
          <c:dPt>
            <c:idx val="5"/>
            <c:bubble3D val="0"/>
            <c:extLst>
              <c:ext xmlns:c16="http://schemas.microsoft.com/office/drawing/2014/chart" uri="{C3380CC4-5D6E-409C-BE32-E72D297353CC}">
                <c16:uniqueId val="{00000311-323E-44A8-9236-60890F36A08D}"/>
              </c:ext>
            </c:extLst>
          </c:dPt>
          <c:dPt>
            <c:idx val="6"/>
            <c:bubble3D val="0"/>
            <c:extLst>
              <c:ext xmlns:c16="http://schemas.microsoft.com/office/drawing/2014/chart" uri="{C3380CC4-5D6E-409C-BE32-E72D297353CC}">
                <c16:uniqueId val="{00000312-323E-44A8-9236-60890F36A08D}"/>
              </c:ext>
            </c:extLst>
          </c:dPt>
          <c:dPt>
            <c:idx val="7"/>
            <c:bubble3D val="0"/>
            <c:extLst>
              <c:ext xmlns:c16="http://schemas.microsoft.com/office/drawing/2014/chart" uri="{C3380CC4-5D6E-409C-BE32-E72D297353CC}">
                <c16:uniqueId val="{00000313-323E-44A8-9236-60890F36A08D}"/>
              </c:ext>
            </c:extLst>
          </c:dPt>
          <c:dPt>
            <c:idx val="8"/>
            <c:bubble3D val="0"/>
            <c:extLst>
              <c:ext xmlns:c16="http://schemas.microsoft.com/office/drawing/2014/chart" uri="{C3380CC4-5D6E-409C-BE32-E72D297353CC}">
                <c16:uniqueId val="{00000314-323E-44A8-9236-60890F36A08D}"/>
              </c:ext>
            </c:extLst>
          </c:dPt>
          <c:dPt>
            <c:idx val="9"/>
            <c:bubble3D val="0"/>
            <c:extLst>
              <c:ext xmlns:c16="http://schemas.microsoft.com/office/drawing/2014/chart" uri="{C3380CC4-5D6E-409C-BE32-E72D297353CC}">
                <c16:uniqueId val="{00000315-323E-44A8-9236-60890F36A08D}"/>
              </c:ext>
            </c:extLst>
          </c:dPt>
          <c:dPt>
            <c:idx val="10"/>
            <c:bubble3D val="0"/>
            <c:extLst>
              <c:ext xmlns:c16="http://schemas.microsoft.com/office/drawing/2014/chart" uri="{C3380CC4-5D6E-409C-BE32-E72D297353CC}">
                <c16:uniqueId val="{00000316-323E-44A8-9236-60890F36A08D}"/>
              </c:ext>
            </c:extLst>
          </c:dPt>
          <c:dPt>
            <c:idx val="11"/>
            <c:bubble3D val="0"/>
            <c:extLst>
              <c:ext xmlns:c16="http://schemas.microsoft.com/office/drawing/2014/chart" uri="{C3380CC4-5D6E-409C-BE32-E72D297353CC}">
                <c16:uniqueId val="{00000317-323E-44A8-9236-60890F36A08D}"/>
              </c:ext>
            </c:extLst>
          </c:dPt>
          <c:dPt>
            <c:idx val="12"/>
            <c:bubble3D val="0"/>
            <c:extLst>
              <c:ext xmlns:c16="http://schemas.microsoft.com/office/drawing/2014/chart" uri="{C3380CC4-5D6E-409C-BE32-E72D297353CC}">
                <c16:uniqueId val="{00000318-323E-44A8-9236-60890F36A08D}"/>
              </c:ext>
            </c:extLst>
          </c:dPt>
          <c:dPt>
            <c:idx val="13"/>
            <c:bubble3D val="0"/>
            <c:extLst>
              <c:ext xmlns:c16="http://schemas.microsoft.com/office/drawing/2014/chart" uri="{C3380CC4-5D6E-409C-BE32-E72D297353CC}">
                <c16:uniqueId val="{00000319-323E-44A8-9236-60890F36A08D}"/>
              </c:ext>
            </c:extLst>
          </c:dPt>
          <c:dPt>
            <c:idx val="14"/>
            <c:bubble3D val="0"/>
            <c:extLst>
              <c:ext xmlns:c16="http://schemas.microsoft.com/office/drawing/2014/chart" uri="{C3380CC4-5D6E-409C-BE32-E72D297353CC}">
                <c16:uniqueId val="{0000031A-323E-44A8-9236-60890F36A08D}"/>
              </c:ext>
            </c:extLst>
          </c:dPt>
          <c:dPt>
            <c:idx val="15"/>
            <c:bubble3D val="0"/>
            <c:extLst>
              <c:ext xmlns:c16="http://schemas.microsoft.com/office/drawing/2014/chart" uri="{C3380CC4-5D6E-409C-BE32-E72D297353CC}">
                <c16:uniqueId val="{0000031B-323E-44A8-9236-60890F36A08D}"/>
              </c:ext>
            </c:extLst>
          </c:dPt>
          <c:dPt>
            <c:idx val="16"/>
            <c:bubble3D val="0"/>
            <c:extLst>
              <c:ext xmlns:c16="http://schemas.microsoft.com/office/drawing/2014/chart" uri="{C3380CC4-5D6E-409C-BE32-E72D297353CC}">
                <c16:uniqueId val="{0000031C-323E-44A8-9236-60890F36A08D}"/>
              </c:ext>
            </c:extLst>
          </c:dPt>
          <c:dPt>
            <c:idx val="17"/>
            <c:bubble3D val="0"/>
            <c:extLst>
              <c:ext xmlns:c16="http://schemas.microsoft.com/office/drawing/2014/chart" uri="{C3380CC4-5D6E-409C-BE32-E72D297353CC}">
                <c16:uniqueId val="{0000031D-323E-44A8-9236-60890F36A08D}"/>
              </c:ext>
            </c:extLst>
          </c:dPt>
          <c:dPt>
            <c:idx val="18"/>
            <c:bubble3D val="0"/>
            <c:extLst>
              <c:ext xmlns:c16="http://schemas.microsoft.com/office/drawing/2014/chart" uri="{C3380CC4-5D6E-409C-BE32-E72D297353CC}">
                <c16:uniqueId val="{0000031E-323E-44A8-9236-60890F36A08D}"/>
              </c:ext>
            </c:extLst>
          </c:dPt>
          <c:dPt>
            <c:idx val="19"/>
            <c:bubble3D val="0"/>
            <c:extLst>
              <c:ext xmlns:c16="http://schemas.microsoft.com/office/drawing/2014/chart" uri="{C3380CC4-5D6E-409C-BE32-E72D297353CC}">
                <c16:uniqueId val="{0000031F-323E-44A8-9236-60890F36A08D}"/>
              </c:ext>
            </c:extLst>
          </c:dPt>
          <c:dPt>
            <c:idx val="20"/>
            <c:bubble3D val="0"/>
            <c:extLst>
              <c:ext xmlns:c16="http://schemas.microsoft.com/office/drawing/2014/chart" uri="{C3380CC4-5D6E-409C-BE32-E72D297353CC}">
                <c16:uniqueId val="{00000320-323E-44A8-9236-60890F36A08D}"/>
              </c:ext>
            </c:extLst>
          </c:dPt>
          <c:dPt>
            <c:idx val="21"/>
            <c:bubble3D val="0"/>
            <c:extLst>
              <c:ext xmlns:c16="http://schemas.microsoft.com/office/drawing/2014/chart" uri="{C3380CC4-5D6E-409C-BE32-E72D297353CC}">
                <c16:uniqueId val="{00000321-323E-44A8-9236-60890F36A08D}"/>
              </c:ext>
            </c:extLst>
          </c:dPt>
          <c:dPt>
            <c:idx val="22"/>
            <c:bubble3D val="0"/>
            <c:extLst>
              <c:ext xmlns:c16="http://schemas.microsoft.com/office/drawing/2014/chart" uri="{C3380CC4-5D6E-409C-BE32-E72D297353CC}">
                <c16:uniqueId val="{00000322-323E-44A8-9236-60890F36A08D}"/>
              </c:ext>
            </c:extLst>
          </c:dPt>
          <c:dPt>
            <c:idx val="23"/>
            <c:bubble3D val="0"/>
            <c:extLst>
              <c:ext xmlns:c16="http://schemas.microsoft.com/office/drawing/2014/chart" uri="{C3380CC4-5D6E-409C-BE32-E72D297353CC}">
                <c16:uniqueId val="{00000323-323E-44A8-9236-60890F36A08D}"/>
              </c:ext>
            </c:extLst>
          </c:dPt>
          <c:dPt>
            <c:idx val="24"/>
            <c:bubble3D val="0"/>
            <c:extLst>
              <c:ext xmlns:c16="http://schemas.microsoft.com/office/drawing/2014/chart" uri="{C3380CC4-5D6E-409C-BE32-E72D297353CC}">
                <c16:uniqueId val="{00000324-323E-44A8-9236-60890F36A08D}"/>
              </c:ext>
            </c:extLst>
          </c:dPt>
          <c:dPt>
            <c:idx val="25"/>
            <c:bubble3D val="0"/>
            <c:extLst>
              <c:ext xmlns:c16="http://schemas.microsoft.com/office/drawing/2014/chart" uri="{C3380CC4-5D6E-409C-BE32-E72D297353CC}">
                <c16:uniqueId val="{00000325-323E-44A8-9236-60890F36A08D}"/>
              </c:ext>
            </c:extLst>
          </c:dPt>
          <c:dPt>
            <c:idx val="26"/>
            <c:bubble3D val="0"/>
            <c:extLst>
              <c:ext xmlns:c16="http://schemas.microsoft.com/office/drawing/2014/chart" uri="{C3380CC4-5D6E-409C-BE32-E72D297353CC}">
                <c16:uniqueId val="{00000326-323E-44A8-9236-60890F36A08D}"/>
              </c:ext>
            </c:extLst>
          </c:dPt>
          <c:dPt>
            <c:idx val="27"/>
            <c:bubble3D val="0"/>
            <c:extLst>
              <c:ext xmlns:c16="http://schemas.microsoft.com/office/drawing/2014/chart" uri="{C3380CC4-5D6E-409C-BE32-E72D297353CC}">
                <c16:uniqueId val="{00000327-323E-44A8-9236-60890F36A08D}"/>
              </c:ext>
            </c:extLst>
          </c:dPt>
          <c:dPt>
            <c:idx val="28"/>
            <c:bubble3D val="0"/>
            <c:extLst>
              <c:ext xmlns:c16="http://schemas.microsoft.com/office/drawing/2014/chart" uri="{C3380CC4-5D6E-409C-BE32-E72D297353CC}">
                <c16:uniqueId val="{00000328-323E-44A8-9236-60890F36A08D}"/>
              </c:ext>
            </c:extLst>
          </c:dPt>
          <c:dPt>
            <c:idx val="29"/>
            <c:bubble3D val="0"/>
            <c:extLst>
              <c:ext xmlns:c16="http://schemas.microsoft.com/office/drawing/2014/chart" uri="{C3380CC4-5D6E-409C-BE32-E72D297353CC}">
                <c16:uniqueId val="{00000329-323E-44A8-9236-60890F36A08D}"/>
              </c:ext>
            </c:extLst>
          </c:dPt>
          <c:dPt>
            <c:idx val="30"/>
            <c:bubble3D val="0"/>
            <c:extLst>
              <c:ext xmlns:c16="http://schemas.microsoft.com/office/drawing/2014/chart" uri="{C3380CC4-5D6E-409C-BE32-E72D297353CC}">
                <c16:uniqueId val="{0000032A-323E-44A8-9236-60890F36A08D}"/>
              </c:ext>
            </c:extLst>
          </c:dPt>
          <c:dPt>
            <c:idx val="31"/>
            <c:bubble3D val="0"/>
            <c:extLst>
              <c:ext xmlns:c16="http://schemas.microsoft.com/office/drawing/2014/chart" uri="{C3380CC4-5D6E-409C-BE32-E72D297353CC}">
                <c16:uniqueId val="{0000032B-323E-44A8-9236-60890F36A08D}"/>
              </c:ext>
            </c:extLst>
          </c:dPt>
          <c:dPt>
            <c:idx val="32"/>
            <c:bubble3D val="0"/>
            <c:extLst>
              <c:ext xmlns:c16="http://schemas.microsoft.com/office/drawing/2014/chart" uri="{C3380CC4-5D6E-409C-BE32-E72D297353CC}">
                <c16:uniqueId val="{0000032C-323E-44A8-9236-60890F36A08D}"/>
              </c:ext>
            </c:extLst>
          </c:dPt>
          <c:dPt>
            <c:idx val="33"/>
            <c:bubble3D val="0"/>
            <c:extLst>
              <c:ext xmlns:c16="http://schemas.microsoft.com/office/drawing/2014/chart" uri="{C3380CC4-5D6E-409C-BE32-E72D297353CC}">
                <c16:uniqueId val="{0000032D-323E-44A8-9236-60890F36A08D}"/>
              </c:ext>
            </c:extLst>
          </c:dPt>
          <c:dPt>
            <c:idx val="34"/>
            <c:bubble3D val="0"/>
            <c:extLst>
              <c:ext xmlns:c16="http://schemas.microsoft.com/office/drawing/2014/chart" uri="{C3380CC4-5D6E-409C-BE32-E72D297353CC}">
                <c16:uniqueId val="{0000032E-323E-44A8-9236-60890F36A08D}"/>
              </c:ext>
            </c:extLst>
          </c:dPt>
          <c:dPt>
            <c:idx val="35"/>
            <c:bubble3D val="0"/>
            <c:extLst>
              <c:ext xmlns:c16="http://schemas.microsoft.com/office/drawing/2014/chart" uri="{C3380CC4-5D6E-409C-BE32-E72D297353CC}">
                <c16:uniqueId val="{0000032F-323E-44A8-9236-60890F36A08D}"/>
              </c:ext>
            </c:extLst>
          </c:dPt>
          <c:dPt>
            <c:idx val="36"/>
            <c:bubble3D val="0"/>
            <c:extLst>
              <c:ext xmlns:c16="http://schemas.microsoft.com/office/drawing/2014/chart" uri="{C3380CC4-5D6E-409C-BE32-E72D297353CC}">
                <c16:uniqueId val="{00000330-323E-44A8-9236-60890F36A08D}"/>
              </c:ext>
            </c:extLst>
          </c:dPt>
          <c:dPt>
            <c:idx val="37"/>
            <c:bubble3D val="0"/>
            <c:extLst>
              <c:ext xmlns:c16="http://schemas.microsoft.com/office/drawing/2014/chart" uri="{C3380CC4-5D6E-409C-BE32-E72D297353CC}">
                <c16:uniqueId val="{00000331-323E-44A8-9236-60890F36A08D}"/>
              </c:ext>
            </c:extLst>
          </c:dPt>
          <c:dPt>
            <c:idx val="38"/>
            <c:bubble3D val="0"/>
            <c:extLst>
              <c:ext xmlns:c16="http://schemas.microsoft.com/office/drawing/2014/chart" uri="{C3380CC4-5D6E-409C-BE32-E72D297353CC}">
                <c16:uniqueId val="{00000332-323E-44A8-9236-60890F36A08D}"/>
              </c:ext>
            </c:extLst>
          </c:dPt>
          <c:dPt>
            <c:idx val="39"/>
            <c:bubble3D val="0"/>
            <c:extLst>
              <c:ext xmlns:c16="http://schemas.microsoft.com/office/drawing/2014/chart" uri="{C3380CC4-5D6E-409C-BE32-E72D297353CC}">
                <c16:uniqueId val="{00000333-323E-44A8-9236-60890F36A08D}"/>
              </c:ext>
            </c:extLst>
          </c:dPt>
          <c:dPt>
            <c:idx val="40"/>
            <c:bubble3D val="0"/>
            <c:extLst>
              <c:ext xmlns:c16="http://schemas.microsoft.com/office/drawing/2014/chart" uri="{C3380CC4-5D6E-409C-BE32-E72D297353CC}">
                <c16:uniqueId val="{00000334-323E-44A8-9236-60890F36A08D}"/>
              </c:ext>
            </c:extLst>
          </c:dPt>
          <c:dPt>
            <c:idx val="41"/>
            <c:bubble3D val="0"/>
            <c:extLst>
              <c:ext xmlns:c16="http://schemas.microsoft.com/office/drawing/2014/chart" uri="{C3380CC4-5D6E-409C-BE32-E72D297353CC}">
                <c16:uniqueId val="{00000335-323E-44A8-9236-60890F36A08D}"/>
              </c:ext>
            </c:extLst>
          </c:dPt>
          <c:dPt>
            <c:idx val="42"/>
            <c:bubble3D val="0"/>
            <c:extLst>
              <c:ext xmlns:c16="http://schemas.microsoft.com/office/drawing/2014/chart" uri="{C3380CC4-5D6E-409C-BE32-E72D297353CC}">
                <c16:uniqueId val="{00000336-323E-44A8-9236-60890F36A08D}"/>
              </c:ext>
            </c:extLst>
          </c:dPt>
          <c:dPt>
            <c:idx val="43"/>
            <c:bubble3D val="0"/>
            <c:extLst>
              <c:ext xmlns:c16="http://schemas.microsoft.com/office/drawing/2014/chart" uri="{C3380CC4-5D6E-409C-BE32-E72D297353CC}">
                <c16:uniqueId val="{00000337-323E-44A8-9236-60890F36A08D}"/>
              </c:ext>
            </c:extLst>
          </c:dPt>
          <c:dPt>
            <c:idx val="44"/>
            <c:bubble3D val="0"/>
            <c:extLst>
              <c:ext xmlns:c16="http://schemas.microsoft.com/office/drawing/2014/chart" uri="{C3380CC4-5D6E-409C-BE32-E72D297353CC}">
                <c16:uniqueId val="{00000338-323E-44A8-9236-60890F36A08D}"/>
              </c:ext>
            </c:extLst>
          </c:dPt>
          <c:dPt>
            <c:idx val="45"/>
            <c:bubble3D val="0"/>
            <c:extLst>
              <c:ext xmlns:c16="http://schemas.microsoft.com/office/drawing/2014/chart" uri="{C3380CC4-5D6E-409C-BE32-E72D297353CC}">
                <c16:uniqueId val="{00000339-323E-44A8-9236-60890F36A08D}"/>
              </c:ext>
            </c:extLst>
          </c:dPt>
          <c:dPt>
            <c:idx val="46"/>
            <c:bubble3D val="0"/>
            <c:extLst>
              <c:ext xmlns:c16="http://schemas.microsoft.com/office/drawing/2014/chart" uri="{C3380CC4-5D6E-409C-BE32-E72D297353CC}">
                <c16:uniqueId val="{0000033A-323E-44A8-9236-60890F36A08D}"/>
              </c:ext>
            </c:extLst>
          </c:dPt>
          <c:dPt>
            <c:idx val="47"/>
            <c:bubble3D val="0"/>
            <c:extLst>
              <c:ext xmlns:c16="http://schemas.microsoft.com/office/drawing/2014/chart" uri="{C3380CC4-5D6E-409C-BE32-E72D297353CC}">
                <c16:uniqueId val="{0000033B-323E-44A8-9236-60890F36A08D}"/>
              </c:ext>
            </c:extLst>
          </c:dPt>
          <c:dPt>
            <c:idx val="48"/>
            <c:bubble3D val="0"/>
            <c:extLst>
              <c:ext xmlns:c16="http://schemas.microsoft.com/office/drawing/2014/chart" uri="{C3380CC4-5D6E-409C-BE32-E72D297353CC}">
                <c16:uniqueId val="{0000033C-323E-44A8-9236-60890F36A08D}"/>
              </c:ext>
            </c:extLst>
          </c:dPt>
          <c:dPt>
            <c:idx val="49"/>
            <c:bubble3D val="0"/>
            <c:extLst>
              <c:ext xmlns:c16="http://schemas.microsoft.com/office/drawing/2014/chart" uri="{C3380CC4-5D6E-409C-BE32-E72D297353CC}">
                <c16:uniqueId val="{0000033D-323E-44A8-9236-60890F36A08D}"/>
              </c:ext>
            </c:extLst>
          </c:dPt>
          <c:dPt>
            <c:idx val="50"/>
            <c:bubble3D val="0"/>
            <c:extLst>
              <c:ext xmlns:c16="http://schemas.microsoft.com/office/drawing/2014/chart" uri="{C3380CC4-5D6E-409C-BE32-E72D297353CC}">
                <c16:uniqueId val="{0000033E-323E-44A8-9236-60890F36A08D}"/>
              </c:ext>
            </c:extLst>
          </c:dPt>
          <c:cat>
            <c:numRef>
              <c:f>bilan_gestion!$BD$2:$BE$2</c:f>
              <c:numCache>
                <c:formatCode>General</c:formatCode>
                <c:ptCount val="2"/>
              </c:numCache>
            </c:numRef>
          </c:cat>
          <c:val>
            <c:numRef>
              <c:f>bilan_gestion!$B$20:$BD$20</c:f>
              <c:numCache>
                <c:formatCode>General</c:formatCode>
                <c:ptCount val="55"/>
                <c:pt idx="0" formatCode="#,##0">
                  <c:v>4390.2669852392855</c:v>
                </c:pt>
                <c:pt idx="1">
                  <c:v>3030</c:v>
                </c:pt>
                <c:pt idx="2" formatCode="0.0">
                  <c:v>434</c:v>
                </c:pt>
                <c:pt idx="3" formatCode="0.0">
                  <c:v>1.563188</c:v>
                </c:pt>
                <c:pt idx="4" formatCode="0.0">
                  <c:v>419.2900477858928</c:v>
                </c:pt>
                <c:pt idx="5" formatCode="0.000000">
                  <c:v>1.49783824733</c:v>
                </c:pt>
                <c:pt idx="6" formatCode="0.0">
                  <c:v>14.709952214107213</c:v>
                </c:pt>
                <c:pt idx="7" formatCode="0.000000">
                  <c:v>6.5349752669999997E-2</c:v>
                </c:pt>
                <c:pt idx="10" formatCode="0.0">
                  <c:v>103</c:v>
                </c:pt>
                <c:pt idx="11">
                  <c:v>0.26195299999999999</c:v>
                </c:pt>
                <c:pt idx="24" formatCode="0.0">
                  <c:v>5</c:v>
                </c:pt>
                <c:pt idx="25" formatCode="0.000000">
                  <c:v>1.6949152542372881E-2</c:v>
                </c:pt>
                <c:pt idx="26" formatCode="0.0">
                  <c:v>5</c:v>
                </c:pt>
                <c:pt idx="27" formatCode="0.000000">
                  <c:v>1.6949152542372881E-2</c:v>
                </c:pt>
                <c:pt idx="28" formatCode="0.0">
                  <c:v>333</c:v>
                </c:pt>
                <c:pt idx="29" formatCode="0.000000">
                  <c:v>0.999</c:v>
                </c:pt>
                <c:pt idx="31">
                  <c:v>1698.2669852392855</c:v>
                </c:pt>
                <c:pt idx="33" formatCode="#,##0">
                  <c:v>1075.2669852392853</c:v>
                </c:pt>
                <c:pt idx="36">
                  <c:v>15</c:v>
                </c:pt>
                <c:pt idx="38" formatCode="0.0">
                  <c:v>61.431343676084055</c:v>
                </c:pt>
                <c:pt idx="40">
                  <c:v>2</c:v>
                </c:pt>
                <c:pt idx="41">
                  <c:v>4</c:v>
                </c:pt>
                <c:pt idx="42">
                  <c:v>1.1288</c:v>
                </c:pt>
                <c:pt idx="45">
                  <c:v>0.13837955372471711</c:v>
                </c:pt>
                <c:pt idx="48">
                  <c:v>2012</c:v>
                </c:pt>
                <c:pt idx="49">
                  <c:v>0</c:v>
                </c:pt>
                <c:pt idx="50" formatCode="d\-mmm">
                  <c:v>40298</c:v>
                </c:pt>
                <c:pt idx="51">
                  <c:v>0</c:v>
                </c:pt>
                <c:pt idx="52">
                  <c:v>1831.5</c:v>
                </c:pt>
                <c:pt idx="53">
                  <c:v>1498.5</c:v>
                </c:pt>
              </c:numCache>
            </c:numRef>
          </c:val>
          <c:extLst>
            <c:ext xmlns:c16="http://schemas.microsoft.com/office/drawing/2014/chart" uri="{C3380CC4-5D6E-409C-BE32-E72D297353CC}">
              <c16:uniqueId val="{0000033F-323E-44A8-9236-60890F36A08D}"/>
            </c:ext>
          </c:extLst>
        </c:ser>
        <c:ser>
          <c:idx val="17"/>
          <c:order val="16"/>
          <c:tx>
            <c:strRef>
              <c:f>bilan_gestion!$A$21</c:f>
              <c:strCache>
                <c:ptCount val="1"/>
                <c:pt idx="0">
                  <c:v>2012_2013</c:v>
                </c:pt>
              </c:strCache>
            </c:strRef>
          </c:tx>
          <c:dPt>
            <c:idx val="0"/>
            <c:bubble3D val="0"/>
            <c:extLst>
              <c:ext xmlns:c16="http://schemas.microsoft.com/office/drawing/2014/chart" uri="{C3380CC4-5D6E-409C-BE32-E72D297353CC}">
                <c16:uniqueId val="{00000340-323E-44A8-9236-60890F36A08D}"/>
              </c:ext>
            </c:extLst>
          </c:dPt>
          <c:dPt>
            <c:idx val="1"/>
            <c:bubble3D val="0"/>
            <c:extLst>
              <c:ext xmlns:c16="http://schemas.microsoft.com/office/drawing/2014/chart" uri="{C3380CC4-5D6E-409C-BE32-E72D297353CC}">
                <c16:uniqueId val="{00000341-323E-44A8-9236-60890F36A08D}"/>
              </c:ext>
            </c:extLst>
          </c:dPt>
          <c:dPt>
            <c:idx val="2"/>
            <c:bubble3D val="0"/>
            <c:extLst>
              <c:ext xmlns:c16="http://schemas.microsoft.com/office/drawing/2014/chart" uri="{C3380CC4-5D6E-409C-BE32-E72D297353CC}">
                <c16:uniqueId val="{00000342-323E-44A8-9236-60890F36A08D}"/>
              </c:ext>
            </c:extLst>
          </c:dPt>
          <c:dPt>
            <c:idx val="3"/>
            <c:bubble3D val="0"/>
            <c:extLst>
              <c:ext xmlns:c16="http://schemas.microsoft.com/office/drawing/2014/chart" uri="{C3380CC4-5D6E-409C-BE32-E72D297353CC}">
                <c16:uniqueId val="{00000343-323E-44A8-9236-60890F36A08D}"/>
              </c:ext>
            </c:extLst>
          </c:dPt>
          <c:dPt>
            <c:idx val="4"/>
            <c:bubble3D val="0"/>
            <c:extLst>
              <c:ext xmlns:c16="http://schemas.microsoft.com/office/drawing/2014/chart" uri="{C3380CC4-5D6E-409C-BE32-E72D297353CC}">
                <c16:uniqueId val="{00000344-323E-44A8-9236-60890F36A08D}"/>
              </c:ext>
            </c:extLst>
          </c:dPt>
          <c:dPt>
            <c:idx val="5"/>
            <c:bubble3D val="0"/>
            <c:extLst>
              <c:ext xmlns:c16="http://schemas.microsoft.com/office/drawing/2014/chart" uri="{C3380CC4-5D6E-409C-BE32-E72D297353CC}">
                <c16:uniqueId val="{00000345-323E-44A8-9236-60890F36A08D}"/>
              </c:ext>
            </c:extLst>
          </c:dPt>
          <c:dPt>
            <c:idx val="6"/>
            <c:bubble3D val="0"/>
            <c:extLst>
              <c:ext xmlns:c16="http://schemas.microsoft.com/office/drawing/2014/chart" uri="{C3380CC4-5D6E-409C-BE32-E72D297353CC}">
                <c16:uniqueId val="{00000346-323E-44A8-9236-60890F36A08D}"/>
              </c:ext>
            </c:extLst>
          </c:dPt>
          <c:dPt>
            <c:idx val="7"/>
            <c:bubble3D val="0"/>
            <c:extLst>
              <c:ext xmlns:c16="http://schemas.microsoft.com/office/drawing/2014/chart" uri="{C3380CC4-5D6E-409C-BE32-E72D297353CC}">
                <c16:uniqueId val="{00000347-323E-44A8-9236-60890F36A08D}"/>
              </c:ext>
            </c:extLst>
          </c:dPt>
          <c:dPt>
            <c:idx val="8"/>
            <c:bubble3D val="0"/>
            <c:extLst>
              <c:ext xmlns:c16="http://schemas.microsoft.com/office/drawing/2014/chart" uri="{C3380CC4-5D6E-409C-BE32-E72D297353CC}">
                <c16:uniqueId val="{00000348-323E-44A8-9236-60890F36A08D}"/>
              </c:ext>
            </c:extLst>
          </c:dPt>
          <c:dPt>
            <c:idx val="9"/>
            <c:bubble3D val="0"/>
            <c:extLst>
              <c:ext xmlns:c16="http://schemas.microsoft.com/office/drawing/2014/chart" uri="{C3380CC4-5D6E-409C-BE32-E72D297353CC}">
                <c16:uniqueId val="{00000349-323E-44A8-9236-60890F36A08D}"/>
              </c:ext>
            </c:extLst>
          </c:dPt>
          <c:dPt>
            <c:idx val="10"/>
            <c:bubble3D val="0"/>
            <c:extLst>
              <c:ext xmlns:c16="http://schemas.microsoft.com/office/drawing/2014/chart" uri="{C3380CC4-5D6E-409C-BE32-E72D297353CC}">
                <c16:uniqueId val="{0000034A-323E-44A8-9236-60890F36A08D}"/>
              </c:ext>
            </c:extLst>
          </c:dPt>
          <c:dPt>
            <c:idx val="11"/>
            <c:bubble3D val="0"/>
            <c:extLst>
              <c:ext xmlns:c16="http://schemas.microsoft.com/office/drawing/2014/chart" uri="{C3380CC4-5D6E-409C-BE32-E72D297353CC}">
                <c16:uniqueId val="{0000034B-323E-44A8-9236-60890F36A08D}"/>
              </c:ext>
            </c:extLst>
          </c:dPt>
          <c:dPt>
            <c:idx val="12"/>
            <c:bubble3D val="0"/>
            <c:extLst>
              <c:ext xmlns:c16="http://schemas.microsoft.com/office/drawing/2014/chart" uri="{C3380CC4-5D6E-409C-BE32-E72D297353CC}">
                <c16:uniqueId val="{0000034C-323E-44A8-9236-60890F36A08D}"/>
              </c:ext>
            </c:extLst>
          </c:dPt>
          <c:dPt>
            <c:idx val="13"/>
            <c:bubble3D val="0"/>
            <c:extLst>
              <c:ext xmlns:c16="http://schemas.microsoft.com/office/drawing/2014/chart" uri="{C3380CC4-5D6E-409C-BE32-E72D297353CC}">
                <c16:uniqueId val="{0000034D-323E-44A8-9236-60890F36A08D}"/>
              </c:ext>
            </c:extLst>
          </c:dPt>
          <c:dPt>
            <c:idx val="14"/>
            <c:bubble3D val="0"/>
            <c:extLst>
              <c:ext xmlns:c16="http://schemas.microsoft.com/office/drawing/2014/chart" uri="{C3380CC4-5D6E-409C-BE32-E72D297353CC}">
                <c16:uniqueId val="{0000034E-323E-44A8-9236-60890F36A08D}"/>
              </c:ext>
            </c:extLst>
          </c:dPt>
          <c:dPt>
            <c:idx val="15"/>
            <c:bubble3D val="0"/>
            <c:extLst>
              <c:ext xmlns:c16="http://schemas.microsoft.com/office/drawing/2014/chart" uri="{C3380CC4-5D6E-409C-BE32-E72D297353CC}">
                <c16:uniqueId val="{0000034F-323E-44A8-9236-60890F36A08D}"/>
              </c:ext>
            </c:extLst>
          </c:dPt>
          <c:dPt>
            <c:idx val="16"/>
            <c:bubble3D val="0"/>
            <c:extLst>
              <c:ext xmlns:c16="http://schemas.microsoft.com/office/drawing/2014/chart" uri="{C3380CC4-5D6E-409C-BE32-E72D297353CC}">
                <c16:uniqueId val="{00000350-323E-44A8-9236-60890F36A08D}"/>
              </c:ext>
            </c:extLst>
          </c:dPt>
          <c:dPt>
            <c:idx val="17"/>
            <c:bubble3D val="0"/>
            <c:extLst>
              <c:ext xmlns:c16="http://schemas.microsoft.com/office/drawing/2014/chart" uri="{C3380CC4-5D6E-409C-BE32-E72D297353CC}">
                <c16:uniqueId val="{00000351-323E-44A8-9236-60890F36A08D}"/>
              </c:ext>
            </c:extLst>
          </c:dPt>
          <c:dPt>
            <c:idx val="18"/>
            <c:bubble3D val="0"/>
            <c:extLst>
              <c:ext xmlns:c16="http://schemas.microsoft.com/office/drawing/2014/chart" uri="{C3380CC4-5D6E-409C-BE32-E72D297353CC}">
                <c16:uniqueId val="{00000352-323E-44A8-9236-60890F36A08D}"/>
              </c:ext>
            </c:extLst>
          </c:dPt>
          <c:dPt>
            <c:idx val="19"/>
            <c:bubble3D val="0"/>
            <c:extLst>
              <c:ext xmlns:c16="http://schemas.microsoft.com/office/drawing/2014/chart" uri="{C3380CC4-5D6E-409C-BE32-E72D297353CC}">
                <c16:uniqueId val="{00000353-323E-44A8-9236-60890F36A08D}"/>
              </c:ext>
            </c:extLst>
          </c:dPt>
          <c:dPt>
            <c:idx val="20"/>
            <c:bubble3D val="0"/>
            <c:extLst>
              <c:ext xmlns:c16="http://schemas.microsoft.com/office/drawing/2014/chart" uri="{C3380CC4-5D6E-409C-BE32-E72D297353CC}">
                <c16:uniqueId val="{00000354-323E-44A8-9236-60890F36A08D}"/>
              </c:ext>
            </c:extLst>
          </c:dPt>
          <c:dPt>
            <c:idx val="21"/>
            <c:bubble3D val="0"/>
            <c:extLst>
              <c:ext xmlns:c16="http://schemas.microsoft.com/office/drawing/2014/chart" uri="{C3380CC4-5D6E-409C-BE32-E72D297353CC}">
                <c16:uniqueId val="{00000355-323E-44A8-9236-60890F36A08D}"/>
              </c:ext>
            </c:extLst>
          </c:dPt>
          <c:dPt>
            <c:idx val="22"/>
            <c:bubble3D val="0"/>
            <c:extLst>
              <c:ext xmlns:c16="http://schemas.microsoft.com/office/drawing/2014/chart" uri="{C3380CC4-5D6E-409C-BE32-E72D297353CC}">
                <c16:uniqueId val="{00000356-323E-44A8-9236-60890F36A08D}"/>
              </c:ext>
            </c:extLst>
          </c:dPt>
          <c:dPt>
            <c:idx val="23"/>
            <c:bubble3D val="0"/>
            <c:extLst>
              <c:ext xmlns:c16="http://schemas.microsoft.com/office/drawing/2014/chart" uri="{C3380CC4-5D6E-409C-BE32-E72D297353CC}">
                <c16:uniqueId val="{00000357-323E-44A8-9236-60890F36A08D}"/>
              </c:ext>
            </c:extLst>
          </c:dPt>
          <c:dPt>
            <c:idx val="24"/>
            <c:bubble3D val="0"/>
            <c:extLst>
              <c:ext xmlns:c16="http://schemas.microsoft.com/office/drawing/2014/chart" uri="{C3380CC4-5D6E-409C-BE32-E72D297353CC}">
                <c16:uniqueId val="{00000358-323E-44A8-9236-60890F36A08D}"/>
              </c:ext>
            </c:extLst>
          </c:dPt>
          <c:dPt>
            <c:idx val="25"/>
            <c:bubble3D val="0"/>
            <c:extLst>
              <c:ext xmlns:c16="http://schemas.microsoft.com/office/drawing/2014/chart" uri="{C3380CC4-5D6E-409C-BE32-E72D297353CC}">
                <c16:uniqueId val="{00000359-323E-44A8-9236-60890F36A08D}"/>
              </c:ext>
            </c:extLst>
          </c:dPt>
          <c:dPt>
            <c:idx val="26"/>
            <c:bubble3D val="0"/>
            <c:extLst>
              <c:ext xmlns:c16="http://schemas.microsoft.com/office/drawing/2014/chart" uri="{C3380CC4-5D6E-409C-BE32-E72D297353CC}">
                <c16:uniqueId val="{0000035A-323E-44A8-9236-60890F36A08D}"/>
              </c:ext>
            </c:extLst>
          </c:dPt>
          <c:dPt>
            <c:idx val="27"/>
            <c:bubble3D val="0"/>
            <c:extLst>
              <c:ext xmlns:c16="http://schemas.microsoft.com/office/drawing/2014/chart" uri="{C3380CC4-5D6E-409C-BE32-E72D297353CC}">
                <c16:uniqueId val="{0000035B-323E-44A8-9236-60890F36A08D}"/>
              </c:ext>
            </c:extLst>
          </c:dPt>
          <c:dPt>
            <c:idx val="28"/>
            <c:bubble3D val="0"/>
            <c:extLst>
              <c:ext xmlns:c16="http://schemas.microsoft.com/office/drawing/2014/chart" uri="{C3380CC4-5D6E-409C-BE32-E72D297353CC}">
                <c16:uniqueId val="{0000035C-323E-44A8-9236-60890F36A08D}"/>
              </c:ext>
            </c:extLst>
          </c:dPt>
          <c:dPt>
            <c:idx val="29"/>
            <c:bubble3D val="0"/>
            <c:extLst>
              <c:ext xmlns:c16="http://schemas.microsoft.com/office/drawing/2014/chart" uri="{C3380CC4-5D6E-409C-BE32-E72D297353CC}">
                <c16:uniqueId val="{0000035D-323E-44A8-9236-60890F36A08D}"/>
              </c:ext>
            </c:extLst>
          </c:dPt>
          <c:dPt>
            <c:idx val="30"/>
            <c:bubble3D val="0"/>
            <c:extLst>
              <c:ext xmlns:c16="http://schemas.microsoft.com/office/drawing/2014/chart" uri="{C3380CC4-5D6E-409C-BE32-E72D297353CC}">
                <c16:uniqueId val="{0000035E-323E-44A8-9236-60890F36A08D}"/>
              </c:ext>
            </c:extLst>
          </c:dPt>
          <c:dPt>
            <c:idx val="31"/>
            <c:bubble3D val="0"/>
            <c:extLst>
              <c:ext xmlns:c16="http://schemas.microsoft.com/office/drawing/2014/chart" uri="{C3380CC4-5D6E-409C-BE32-E72D297353CC}">
                <c16:uniqueId val="{0000035F-323E-44A8-9236-60890F36A08D}"/>
              </c:ext>
            </c:extLst>
          </c:dPt>
          <c:dPt>
            <c:idx val="32"/>
            <c:bubble3D val="0"/>
            <c:extLst>
              <c:ext xmlns:c16="http://schemas.microsoft.com/office/drawing/2014/chart" uri="{C3380CC4-5D6E-409C-BE32-E72D297353CC}">
                <c16:uniqueId val="{00000360-323E-44A8-9236-60890F36A08D}"/>
              </c:ext>
            </c:extLst>
          </c:dPt>
          <c:dPt>
            <c:idx val="33"/>
            <c:bubble3D val="0"/>
            <c:extLst>
              <c:ext xmlns:c16="http://schemas.microsoft.com/office/drawing/2014/chart" uri="{C3380CC4-5D6E-409C-BE32-E72D297353CC}">
                <c16:uniqueId val="{00000361-323E-44A8-9236-60890F36A08D}"/>
              </c:ext>
            </c:extLst>
          </c:dPt>
          <c:dPt>
            <c:idx val="34"/>
            <c:bubble3D val="0"/>
            <c:extLst>
              <c:ext xmlns:c16="http://schemas.microsoft.com/office/drawing/2014/chart" uri="{C3380CC4-5D6E-409C-BE32-E72D297353CC}">
                <c16:uniqueId val="{00000362-323E-44A8-9236-60890F36A08D}"/>
              </c:ext>
            </c:extLst>
          </c:dPt>
          <c:dPt>
            <c:idx val="35"/>
            <c:bubble3D val="0"/>
            <c:extLst>
              <c:ext xmlns:c16="http://schemas.microsoft.com/office/drawing/2014/chart" uri="{C3380CC4-5D6E-409C-BE32-E72D297353CC}">
                <c16:uniqueId val="{00000363-323E-44A8-9236-60890F36A08D}"/>
              </c:ext>
            </c:extLst>
          </c:dPt>
          <c:dPt>
            <c:idx val="36"/>
            <c:bubble3D val="0"/>
            <c:extLst>
              <c:ext xmlns:c16="http://schemas.microsoft.com/office/drawing/2014/chart" uri="{C3380CC4-5D6E-409C-BE32-E72D297353CC}">
                <c16:uniqueId val="{00000364-323E-44A8-9236-60890F36A08D}"/>
              </c:ext>
            </c:extLst>
          </c:dPt>
          <c:dPt>
            <c:idx val="37"/>
            <c:bubble3D val="0"/>
            <c:extLst>
              <c:ext xmlns:c16="http://schemas.microsoft.com/office/drawing/2014/chart" uri="{C3380CC4-5D6E-409C-BE32-E72D297353CC}">
                <c16:uniqueId val="{00000365-323E-44A8-9236-60890F36A08D}"/>
              </c:ext>
            </c:extLst>
          </c:dPt>
          <c:dPt>
            <c:idx val="38"/>
            <c:bubble3D val="0"/>
            <c:extLst>
              <c:ext xmlns:c16="http://schemas.microsoft.com/office/drawing/2014/chart" uri="{C3380CC4-5D6E-409C-BE32-E72D297353CC}">
                <c16:uniqueId val="{00000366-323E-44A8-9236-60890F36A08D}"/>
              </c:ext>
            </c:extLst>
          </c:dPt>
          <c:dPt>
            <c:idx val="39"/>
            <c:bubble3D val="0"/>
            <c:extLst>
              <c:ext xmlns:c16="http://schemas.microsoft.com/office/drawing/2014/chart" uri="{C3380CC4-5D6E-409C-BE32-E72D297353CC}">
                <c16:uniqueId val="{00000367-323E-44A8-9236-60890F36A08D}"/>
              </c:ext>
            </c:extLst>
          </c:dPt>
          <c:dPt>
            <c:idx val="40"/>
            <c:bubble3D val="0"/>
            <c:extLst>
              <c:ext xmlns:c16="http://schemas.microsoft.com/office/drawing/2014/chart" uri="{C3380CC4-5D6E-409C-BE32-E72D297353CC}">
                <c16:uniqueId val="{00000368-323E-44A8-9236-60890F36A08D}"/>
              </c:ext>
            </c:extLst>
          </c:dPt>
          <c:dPt>
            <c:idx val="41"/>
            <c:bubble3D val="0"/>
            <c:extLst>
              <c:ext xmlns:c16="http://schemas.microsoft.com/office/drawing/2014/chart" uri="{C3380CC4-5D6E-409C-BE32-E72D297353CC}">
                <c16:uniqueId val="{00000369-323E-44A8-9236-60890F36A08D}"/>
              </c:ext>
            </c:extLst>
          </c:dPt>
          <c:dPt>
            <c:idx val="42"/>
            <c:bubble3D val="0"/>
            <c:extLst>
              <c:ext xmlns:c16="http://schemas.microsoft.com/office/drawing/2014/chart" uri="{C3380CC4-5D6E-409C-BE32-E72D297353CC}">
                <c16:uniqueId val="{0000036A-323E-44A8-9236-60890F36A08D}"/>
              </c:ext>
            </c:extLst>
          </c:dPt>
          <c:dPt>
            <c:idx val="43"/>
            <c:bubble3D val="0"/>
            <c:extLst>
              <c:ext xmlns:c16="http://schemas.microsoft.com/office/drawing/2014/chart" uri="{C3380CC4-5D6E-409C-BE32-E72D297353CC}">
                <c16:uniqueId val="{0000036B-323E-44A8-9236-60890F36A08D}"/>
              </c:ext>
            </c:extLst>
          </c:dPt>
          <c:dPt>
            <c:idx val="44"/>
            <c:bubble3D val="0"/>
            <c:extLst>
              <c:ext xmlns:c16="http://schemas.microsoft.com/office/drawing/2014/chart" uri="{C3380CC4-5D6E-409C-BE32-E72D297353CC}">
                <c16:uniqueId val="{0000036C-323E-44A8-9236-60890F36A08D}"/>
              </c:ext>
            </c:extLst>
          </c:dPt>
          <c:dPt>
            <c:idx val="45"/>
            <c:bubble3D val="0"/>
            <c:extLst>
              <c:ext xmlns:c16="http://schemas.microsoft.com/office/drawing/2014/chart" uri="{C3380CC4-5D6E-409C-BE32-E72D297353CC}">
                <c16:uniqueId val="{0000036D-323E-44A8-9236-60890F36A08D}"/>
              </c:ext>
            </c:extLst>
          </c:dPt>
          <c:dPt>
            <c:idx val="46"/>
            <c:bubble3D val="0"/>
            <c:extLst>
              <c:ext xmlns:c16="http://schemas.microsoft.com/office/drawing/2014/chart" uri="{C3380CC4-5D6E-409C-BE32-E72D297353CC}">
                <c16:uniqueId val="{0000036E-323E-44A8-9236-60890F36A08D}"/>
              </c:ext>
            </c:extLst>
          </c:dPt>
          <c:dPt>
            <c:idx val="47"/>
            <c:bubble3D val="0"/>
            <c:extLst>
              <c:ext xmlns:c16="http://schemas.microsoft.com/office/drawing/2014/chart" uri="{C3380CC4-5D6E-409C-BE32-E72D297353CC}">
                <c16:uniqueId val="{0000036F-323E-44A8-9236-60890F36A08D}"/>
              </c:ext>
            </c:extLst>
          </c:dPt>
          <c:dPt>
            <c:idx val="48"/>
            <c:bubble3D val="0"/>
            <c:extLst>
              <c:ext xmlns:c16="http://schemas.microsoft.com/office/drawing/2014/chart" uri="{C3380CC4-5D6E-409C-BE32-E72D297353CC}">
                <c16:uniqueId val="{00000370-323E-44A8-9236-60890F36A08D}"/>
              </c:ext>
            </c:extLst>
          </c:dPt>
          <c:dPt>
            <c:idx val="49"/>
            <c:bubble3D val="0"/>
            <c:extLst>
              <c:ext xmlns:c16="http://schemas.microsoft.com/office/drawing/2014/chart" uri="{C3380CC4-5D6E-409C-BE32-E72D297353CC}">
                <c16:uniqueId val="{00000371-323E-44A8-9236-60890F36A08D}"/>
              </c:ext>
            </c:extLst>
          </c:dPt>
          <c:dPt>
            <c:idx val="50"/>
            <c:bubble3D val="0"/>
            <c:extLst>
              <c:ext xmlns:c16="http://schemas.microsoft.com/office/drawing/2014/chart" uri="{C3380CC4-5D6E-409C-BE32-E72D297353CC}">
                <c16:uniqueId val="{00000372-323E-44A8-9236-60890F36A08D}"/>
              </c:ext>
            </c:extLst>
          </c:dPt>
          <c:cat>
            <c:numRef>
              <c:f>bilan_gestion!$BD$2:$BE$2</c:f>
              <c:numCache>
                <c:formatCode>General</c:formatCode>
                <c:ptCount val="2"/>
              </c:numCache>
            </c:numRef>
          </c:cat>
          <c:val>
            <c:numRef>
              <c:f>bilan_gestion!$B$21:$BC$21</c:f>
              <c:numCache>
                <c:formatCode>General</c:formatCode>
                <c:ptCount val="54"/>
                <c:pt idx="0" formatCode="#,##0">
                  <c:v>5348.2189454023992</c:v>
                </c:pt>
                <c:pt idx="1">
                  <c:v>2100</c:v>
                </c:pt>
                <c:pt idx="2" formatCode="0.0">
                  <c:v>877.4</c:v>
                </c:pt>
                <c:pt idx="3" formatCode="0.0">
                  <c:v>2.9061590000000002</c:v>
                </c:pt>
                <c:pt idx="4" formatCode="0.0">
                  <c:v>873.9828418103599</c:v>
                </c:pt>
                <c:pt idx="5" formatCode="0.000000">
                  <c:v>2.8949703543600003</c:v>
                </c:pt>
                <c:pt idx="6" formatCode="0.0">
                  <c:v>0.24115818964005012</c:v>
                </c:pt>
                <c:pt idx="7" formatCode="0.000000">
                  <c:v>8.9564563999999997E-4</c:v>
                </c:pt>
                <c:pt idx="8" formatCode="0.0">
                  <c:v>3.1760000000000002</c:v>
                </c:pt>
                <c:pt idx="9">
                  <c:v>1.0293E-2</c:v>
                </c:pt>
                <c:pt idx="10" formatCode="0.0">
                  <c:v>775</c:v>
                </c:pt>
                <c:pt idx="11" formatCode="0.000000">
                  <c:v>2.4576616700000002</c:v>
                </c:pt>
                <c:pt idx="28" formatCode="0.0">
                  <c:v>566</c:v>
                </c:pt>
                <c:pt idx="29" formatCode="0.000000">
                  <c:v>1.698</c:v>
                </c:pt>
                <c:pt idx="31">
                  <c:v>3814.2189454023992</c:v>
                </c:pt>
                <c:pt idx="33" formatCode="#,##0">
                  <c:v>2793.2189454023996</c:v>
                </c:pt>
                <c:pt idx="36">
                  <c:v>15</c:v>
                </c:pt>
                <c:pt idx="38" formatCode="0.0">
                  <c:v>28.682445794757605</c:v>
                </c:pt>
                <c:pt idx="40">
                  <c:v>15</c:v>
                </c:pt>
                <c:pt idx="41">
                  <c:v>72.599999999999994</c:v>
                </c:pt>
                <c:pt idx="42">
                  <c:v>1.9186000000000001</c:v>
                </c:pt>
                <c:pt idx="45">
                  <c:v>0.4161823056239809</c:v>
                </c:pt>
                <c:pt idx="48">
                  <c:v>2013</c:v>
                </c:pt>
                <c:pt idx="49">
                  <c:v>0</c:v>
                </c:pt>
                <c:pt idx="50" formatCode="d\-mmm">
                  <c:v>40298</c:v>
                </c:pt>
                <c:pt idx="51">
                  <c:v>0</c:v>
                </c:pt>
                <c:pt idx="52">
                  <c:v>1500</c:v>
                </c:pt>
                <c:pt idx="53">
                  <c:v>1500</c:v>
                </c:pt>
              </c:numCache>
            </c:numRef>
          </c:val>
          <c:extLst>
            <c:ext xmlns:c16="http://schemas.microsoft.com/office/drawing/2014/chart" uri="{C3380CC4-5D6E-409C-BE32-E72D297353CC}">
              <c16:uniqueId val="{00000373-323E-44A8-9236-60890F36A08D}"/>
            </c:ext>
          </c:extLst>
        </c:ser>
        <c:ser>
          <c:idx val="18"/>
          <c:order val="17"/>
          <c:tx>
            <c:strRef>
              <c:f>bilan_gestion!$A$24</c:f>
              <c:strCache>
                <c:ptCount val="1"/>
                <c:pt idx="0">
                  <c:v>2015_2016</c:v>
                </c:pt>
              </c:strCache>
            </c:strRef>
          </c:tx>
          <c:dPt>
            <c:idx val="0"/>
            <c:bubble3D val="0"/>
            <c:extLst>
              <c:ext xmlns:c16="http://schemas.microsoft.com/office/drawing/2014/chart" uri="{C3380CC4-5D6E-409C-BE32-E72D297353CC}">
                <c16:uniqueId val="{00000374-323E-44A8-9236-60890F36A08D}"/>
              </c:ext>
            </c:extLst>
          </c:dPt>
          <c:dPt>
            <c:idx val="1"/>
            <c:bubble3D val="0"/>
            <c:extLst>
              <c:ext xmlns:c16="http://schemas.microsoft.com/office/drawing/2014/chart" uri="{C3380CC4-5D6E-409C-BE32-E72D297353CC}">
                <c16:uniqueId val="{00000375-323E-44A8-9236-60890F36A08D}"/>
              </c:ext>
            </c:extLst>
          </c:dPt>
          <c:dPt>
            <c:idx val="2"/>
            <c:bubble3D val="0"/>
            <c:extLst>
              <c:ext xmlns:c16="http://schemas.microsoft.com/office/drawing/2014/chart" uri="{C3380CC4-5D6E-409C-BE32-E72D297353CC}">
                <c16:uniqueId val="{00000376-323E-44A8-9236-60890F36A08D}"/>
              </c:ext>
            </c:extLst>
          </c:dPt>
          <c:dPt>
            <c:idx val="3"/>
            <c:bubble3D val="0"/>
            <c:extLst>
              <c:ext xmlns:c16="http://schemas.microsoft.com/office/drawing/2014/chart" uri="{C3380CC4-5D6E-409C-BE32-E72D297353CC}">
                <c16:uniqueId val="{00000377-323E-44A8-9236-60890F36A08D}"/>
              </c:ext>
            </c:extLst>
          </c:dPt>
          <c:dPt>
            <c:idx val="4"/>
            <c:bubble3D val="0"/>
            <c:extLst>
              <c:ext xmlns:c16="http://schemas.microsoft.com/office/drawing/2014/chart" uri="{C3380CC4-5D6E-409C-BE32-E72D297353CC}">
                <c16:uniqueId val="{00000378-323E-44A8-9236-60890F36A08D}"/>
              </c:ext>
            </c:extLst>
          </c:dPt>
          <c:dPt>
            <c:idx val="5"/>
            <c:bubble3D val="0"/>
            <c:extLst>
              <c:ext xmlns:c16="http://schemas.microsoft.com/office/drawing/2014/chart" uri="{C3380CC4-5D6E-409C-BE32-E72D297353CC}">
                <c16:uniqueId val="{00000379-323E-44A8-9236-60890F36A08D}"/>
              </c:ext>
            </c:extLst>
          </c:dPt>
          <c:dPt>
            <c:idx val="6"/>
            <c:bubble3D val="0"/>
            <c:extLst>
              <c:ext xmlns:c16="http://schemas.microsoft.com/office/drawing/2014/chart" uri="{C3380CC4-5D6E-409C-BE32-E72D297353CC}">
                <c16:uniqueId val="{0000037A-323E-44A8-9236-60890F36A08D}"/>
              </c:ext>
            </c:extLst>
          </c:dPt>
          <c:dPt>
            <c:idx val="7"/>
            <c:bubble3D val="0"/>
            <c:extLst>
              <c:ext xmlns:c16="http://schemas.microsoft.com/office/drawing/2014/chart" uri="{C3380CC4-5D6E-409C-BE32-E72D297353CC}">
                <c16:uniqueId val="{0000037B-323E-44A8-9236-60890F36A08D}"/>
              </c:ext>
            </c:extLst>
          </c:dPt>
          <c:dPt>
            <c:idx val="8"/>
            <c:bubble3D val="0"/>
            <c:extLst>
              <c:ext xmlns:c16="http://schemas.microsoft.com/office/drawing/2014/chart" uri="{C3380CC4-5D6E-409C-BE32-E72D297353CC}">
                <c16:uniqueId val="{0000037C-323E-44A8-9236-60890F36A08D}"/>
              </c:ext>
            </c:extLst>
          </c:dPt>
          <c:dPt>
            <c:idx val="9"/>
            <c:bubble3D val="0"/>
            <c:extLst>
              <c:ext xmlns:c16="http://schemas.microsoft.com/office/drawing/2014/chart" uri="{C3380CC4-5D6E-409C-BE32-E72D297353CC}">
                <c16:uniqueId val="{0000037D-323E-44A8-9236-60890F36A08D}"/>
              </c:ext>
            </c:extLst>
          </c:dPt>
          <c:dPt>
            <c:idx val="10"/>
            <c:bubble3D val="0"/>
            <c:extLst>
              <c:ext xmlns:c16="http://schemas.microsoft.com/office/drawing/2014/chart" uri="{C3380CC4-5D6E-409C-BE32-E72D297353CC}">
                <c16:uniqueId val="{0000037E-323E-44A8-9236-60890F36A08D}"/>
              </c:ext>
            </c:extLst>
          </c:dPt>
          <c:dPt>
            <c:idx val="11"/>
            <c:bubble3D val="0"/>
            <c:extLst>
              <c:ext xmlns:c16="http://schemas.microsoft.com/office/drawing/2014/chart" uri="{C3380CC4-5D6E-409C-BE32-E72D297353CC}">
                <c16:uniqueId val="{0000037F-323E-44A8-9236-60890F36A08D}"/>
              </c:ext>
            </c:extLst>
          </c:dPt>
          <c:dPt>
            <c:idx val="12"/>
            <c:bubble3D val="0"/>
            <c:extLst>
              <c:ext xmlns:c16="http://schemas.microsoft.com/office/drawing/2014/chart" uri="{C3380CC4-5D6E-409C-BE32-E72D297353CC}">
                <c16:uniqueId val="{00000380-323E-44A8-9236-60890F36A08D}"/>
              </c:ext>
            </c:extLst>
          </c:dPt>
          <c:dPt>
            <c:idx val="13"/>
            <c:bubble3D val="0"/>
            <c:extLst>
              <c:ext xmlns:c16="http://schemas.microsoft.com/office/drawing/2014/chart" uri="{C3380CC4-5D6E-409C-BE32-E72D297353CC}">
                <c16:uniqueId val="{00000381-323E-44A8-9236-60890F36A08D}"/>
              </c:ext>
            </c:extLst>
          </c:dPt>
          <c:dPt>
            <c:idx val="14"/>
            <c:bubble3D val="0"/>
            <c:extLst>
              <c:ext xmlns:c16="http://schemas.microsoft.com/office/drawing/2014/chart" uri="{C3380CC4-5D6E-409C-BE32-E72D297353CC}">
                <c16:uniqueId val="{00000382-323E-44A8-9236-60890F36A08D}"/>
              </c:ext>
            </c:extLst>
          </c:dPt>
          <c:dPt>
            <c:idx val="15"/>
            <c:bubble3D val="0"/>
            <c:extLst>
              <c:ext xmlns:c16="http://schemas.microsoft.com/office/drawing/2014/chart" uri="{C3380CC4-5D6E-409C-BE32-E72D297353CC}">
                <c16:uniqueId val="{00000383-323E-44A8-9236-60890F36A08D}"/>
              </c:ext>
            </c:extLst>
          </c:dPt>
          <c:dPt>
            <c:idx val="16"/>
            <c:bubble3D val="0"/>
            <c:extLst>
              <c:ext xmlns:c16="http://schemas.microsoft.com/office/drawing/2014/chart" uri="{C3380CC4-5D6E-409C-BE32-E72D297353CC}">
                <c16:uniqueId val="{00000384-323E-44A8-9236-60890F36A08D}"/>
              </c:ext>
            </c:extLst>
          </c:dPt>
          <c:dPt>
            <c:idx val="17"/>
            <c:bubble3D val="0"/>
            <c:extLst>
              <c:ext xmlns:c16="http://schemas.microsoft.com/office/drawing/2014/chart" uri="{C3380CC4-5D6E-409C-BE32-E72D297353CC}">
                <c16:uniqueId val="{00000385-323E-44A8-9236-60890F36A08D}"/>
              </c:ext>
            </c:extLst>
          </c:dPt>
          <c:dPt>
            <c:idx val="18"/>
            <c:bubble3D val="0"/>
            <c:extLst>
              <c:ext xmlns:c16="http://schemas.microsoft.com/office/drawing/2014/chart" uri="{C3380CC4-5D6E-409C-BE32-E72D297353CC}">
                <c16:uniqueId val="{00000386-323E-44A8-9236-60890F36A08D}"/>
              </c:ext>
            </c:extLst>
          </c:dPt>
          <c:dPt>
            <c:idx val="19"/>
            <c:bubble3D val="0"/>
            <c:extLst>
              <c:ext xmlns:c16="http://schemas.microsoft.com/office/drawing/2014/chart" uri="{C3380CC4-5D6E-409C-BE32-E72D297353CC}">
                <c16:uniqueId val="{00000387-323E-44A8-9236-60890F36A08D}"/>
              </c:ext>
            </c:extLst>
          </c:dPt>
          <c:dPt>
            <c:idx val="20"/>
            <c:bubble3D val="0"/>
            <c:extLst>
              <c:ext xmlns:c16="http://schemas.microsoft.com/office/drawing/2014/chart" uri="{C3380CC4-5D6E-409C-BE32-E72D297353CC}">
                <c16:uniqueId val="{00000388-323E-44A8-9236-60890F36A08D}"/>
              </c:ext>
            </c:extLst>
          </c:dPt>
          <c:dPt>
            <c:idx val="21"/>
            <c:bubble3D val="0"/>
            <c:extLst>
              <c:ext xmlns:c16="http://schemas.microsoft.com/office/drawing/2014/chart" uri="{C3380CC4-5D6E-409C-BE32-E72D297353CC}">
                <c16:uniqueId val="{00000389-323E-44A8-9236-60890F36A08D}"/>
              </c:ext>
            </c:extLst>
          </c:dPt>
          <c:dPt>
            <c:idx val="22"/>
            <c:bubble3D val="0"/>
            <c:extLst>
              <c:ext xmlns:c16="http://schemas.microsoft.com/office/drawing/2014/chart" uri="{C3380CC4-5D6E-409C-BE32-E72D297353CC}">
                <c16:uniqueId val="{0000038A-323E-44A8-9236-60890F36A08D}"/>
              </c:ext>
            </c:extLst>
          </c:dPt>
          <c:dPt>
            <c:idx val="23"/>
            <c:bubble3D val="0"/>
            <c:extLst>
              <c:ext xmlns:c16="http://schemas.microsoft.com/office/drawing/2014/chart" uri="{C3380CC4-5D6E-409C-BE32-E72D297353CC}">
                <c16:uniqueId val="{0000038B-323E-44A8-9236-60890F36A08D}"/>
              </c:ext>
            </c:extLst>
          </c:dPt>
          <c:dPt>
            <c:idx val="24"/>
            <c:bubble3D val="0"/>
            <c:extLst>
              <c:ext xmlns:c16="http://schemas.microsoft.com/office/drawing/2014/chart" uri="{C3380CC4-5D6E-409C-BE32-E72D297353CC}">
                <c16:uniqueId val="{0000038C-323E-44A8-9236-60890F36A08D}"/>
              </c:ext>
            </c:extLst>
          </c:dPt>
          <c:dPt>
            <c:idx val="25"/>
            <c:bubble3D val="0"/>
            <c:extLst>
              <c:ext xmlns:c16="http://schemas.microsoft.com/office/drawing/2014/chart" uri="{C3380CC4-5D6E-409C-BE32-E72D297353CC}">
                <c16:uniqueId val="{0000038D-323E-44A8-9236-60890F36A08D}"/>
              </c:ext>
            </c:extLst>
          </c:dPt>
          <c:dPt>
            <c:idx val="26"/>
            <c:bubble3D val="0"/>
            <c:extLst>
              <c:ext xmlns:c16="http://schemas.microsoft.com/office/drawing/2014/chart" uri="{C3380CC4-5D6E-409C-BE32-E72D297353CC}">
                <c16:uniqueId val="{0000038E-323E-44A8-9236-60890F36A08D}"/>
              </c:ext>
            </c:extLst>
          </c:dPt>
          <c:dPt>
            <c:idx val="27"/>
            <c:bubble3D val="0"/>
            <c:extLst>
              <c:ext xmlns:c16="http://schemas.microsoft.com/office/drawing/2014/chart" uri="{C3380CC4-5D6E-409C-BE32-E72D297353CC}">
                <c16:uniqueId val="{0000038F-323E-44A8-9236-60890F36A08D}"/>
              </c:ext>
            </c:extLst>
          </c:dPt>
          <c:dPt>
            <c:idx val="28"/>
            <c:bubble3D val="0"/>
            <c:extLst>
              <c:ext xmlns:c16="http://schemas.microsoft.com/office/drawing/2014/chart" uri="{C3380CC4-5D6E-409C-BE32-E72D297353CC}">
                <c16:uniqueId val="{00000390-323E-44A8-9236-60890F36A08D}"/>
              </c:ext>
            </c:extLst>
          </c:dPt>
          <c:dPt>
            <c:idx val="29"/>
            <c:bubble3D val="0"/>
            <c:extLst>
              <c:ext xmlns:c16="http://schemas.microsoft.com/office/drawing/2014/chart" uri="{C3380CC4-5D6E-409C-BE32-E72D297353CC}">
                <c16:uniqueId val="{00000391-323E-44A8-9236-60890F36A08D}"/>
              </c:ext>
            </c:extLst>
          </c:dPt>
          <c:dPt>
            <c:idx val="30"/>
            <c:bubble3D val="0"/>
            <c:extLst>
              <c:ext xmlns:c16="http://schemas.microsoft.com/office/drawing/2014/chart" uri="{C3380CC4-5D6E-409C-BE32-E72D297353CC}">
                <c16:uniqueId val="{00000392-323E-44A8-9236-60890F36A08D}"/>
              </c:ext>
            </c:extLst>
          </c:dPt>
          <c:dPt>
            <c:idx val="31"/>
            <c:bubble3D val="0"/>
            <c:extLst>
              <c:ext xmlns:c16="http://schemas.microsoft.com/office/drawing/2014/chart" uri="{C3380CC4-5D6E-409C-BE32-E72D297353CC}">
                <c16:uniqueId val="{00000393-323E-44A8-9236-60890F36A08D}"/>
              </c:ext>
            </c:extLst>
          </c:dPt>
          <c:dPt>
            <c:idx val="32"/>
            <c:bubble3D val="0"/>
            <c:extLst>
              <c:ext xmlns:c16="http://schemas.microsoft.com/office/drawing/2014/chart" uri="{C3380CC4-5D6E-409C-BE32-E72D297353CC}">
                <c16:uniqueId val="{00000394-323E-44A8-9236-60890F36A08D}"/>
              </c:ext>
            </c:extLst>
          </c:dPt>
          <c:dPt>
            <c:idx val="33"/>
            <c:bubble3D val="0"/>
            <c:extLst>
              <c:ext xmlns:c16="http://schemas.microsoft.com/office/drawing/2014/chart" uri="{C3380CC4-5D6E-409C-BE32-E72D297353CC}">
                <c16:uniqueId val="{00000395-323E-44A8-9236-60890F36A08D}"/>
              </c:ext>
            </c:extLst>
          </c:dPt>
          <c:dPt>
            <c:idx val="34"/>
            <c:bubble3D val="0"/>
            <c:extLst>
              <c:ext xmlns:c16="http://schemas.microsoft.com/office/drawing/2014/chart" uri="{C3380CC4-5D6E-409C-BE32-E72D297353CC}">
                <c16:uniqueId val="{00000396-323E-44A8-9236-60890F36A08D}"/>
              </c:ext>
            </c:extLst>
          </c:dPt>
          <c:dPt>
            <c:idx val="35"/>
            <c:bubble3D val="0"/>
            <c:extLst>
              <c:ext xmlns:c16="http://schemas.microsoft.com/office/drawing/2014/chart" uri="{C3380CC4-5D6E-409C-BE32-E72D297353CC}">
                <c16:uniqueId val="{00000397-323E-44A8-9236-60890F36A08D}"/>
              </c:ext>
            </c:extLst>
          </c:dPt>
          <c:dPt>
            <c:idx val="36"/>
            <c:bubble3D val="0"/>
            <c:extLst>
              <c:ext xmlns:c16="http://schemas.microsoft.com/office/drawing/2014/chart" uri="{C3380CC4-5D6E-409C-BE32-E72D297353CC}">
                <c16:uniqueId val="{00000398-323E-44A8-9236-60890F36A08D}"/>
              </c:ext>
            </c:extLst>
          </c:dPt>
          <c:dPt>
            <c:idx val="37"/>
            <c:bubble3D val="0"/>
            <c:extLst>
              <c:ext xmlns:c16="http://schemas.microsoft.com/office/drawing/2014/chart" uri="{C3380CC4-5D6E-409C-BE32-E72D297353CC}">
                <c16:uniqueId val="{00000399-323E-44A8-9236-60890F36A08D}"/>
              </c:ext>
            </c:extLst>
          </c:dPt>
          <c:dPt>
            <c:idx val="38"/>
            <c:bubble3D val="0"/>
            <c:extLst>
              <c:ext xmlns:c16="http://schemas.microsoft.com/office/drawing/2014/chart" uri="{C3380CC4-5D6E-409C-BE32-E72D297353CC}">
                <c16:uniqueId val="{0000039A-323E-44A8-9236-60890F36A08D}"/>
              </c:ext>
            </c:extLst>
          </c:dPt>
          <c:dPt>
            <c:idx val="39"/>
            <c:bubble3D val="0"/>
            <c:extLst>
              <c:ext xmlns:c16="http://schemas.microsoft.com/office/drawing/2014/chart" uri="{C3380CC4-5D6E-409C-BE32-E72D297353CC}">
                <c16:uniqueId val="{0000039B-323E-44A8-9236-60890F36A08D}"/>
              </c:ext>
            </c:extLst>
          </c:dPt>
          <c:dPt>
            <c:idx val="40"/>
            <c:bubble3D val="0"/>
            <c:extLst>
              <c:ext xmlns:c16="http://schemas.microsoft.com/office/drawing/2014/chart" uri="{C3380CC4-5D6E-409C-BE32-E72D297353CC}">
                <c16:uniqueId val="{0000039C-323E-44A8-9236-60890F36A08D}"/>
              </c:ext>
            </c:extLst>
          </c:dPt>
          <c:dPt>
            <c:idx val="41"/>
            <c:bubble3D val="0"/>
            <c:extLst>
              <c:ext xmlns:c16="http://schemas.microsoft.com/office/drawing/2014/chart" uri="{C3380CC4-5D6E-409C-BE32-E72D297353CC}">
                <c16:uniqueId val="{0000039D-323E-44A8-9236-60890F36A08D}"/>
              </c:ext>
            </c:extLst>
          </c:dPt>
          <c:dPt>
            <c:idx val="42"/>
            <c:bubble3D val="0"/>
            <c:extLst>
              <c:ext xmlns:c16="http://schemas.microsoft.com/office/drawing/2014/chart" uri="{C3380CC4-5D6E-409C-BE32-E72D297353CC}">
                <c16:uniqueId val="{0000039E-323E-44A8-9236-60890F36A08D}"/>
              </c:ext>
            </c:extLst>
          </c:dPt>
          <c:dPt>
            <c:idx val="43"/>
            <c:bubble3D val="0"/>
            <c:extLst>
              <c:ext xmlns:c16="http://schemas.microsoft.com/office/drawing/2014/chart" uri="{C3380CC4-5D6E-409C-BE32-E72D297353CC}">
                <c16:uniqueId val="{0000039F-323E-44A8-9236-60890F36A08D}"/>
              </c:ext>
            </c:extLst>
          </c:dPt>
          <c:dPt>
            <c:idx val="44"/>
            <c:bubble3D val="0"/>
            <c:extLst>
              <c:ext xmlns:c16="http://schemas.microsoft.com/office/drawing/2014/chart" uri="{C3380CC4-5D6E-409C-BE32-E72D297353CC}">
                <c16:uniqueId val="{000003A0-323E-44A8-9236-60890F36A08D}"/>
              </c:ext>
            </c:extLst>
          </c:dPt>
          <c:dPt>
            <c:idx val="45"/>
            <c:bubble3D val="0"/>
            <c:extLst>
              <c:ext xmlns:c16="http://schemas.microsoft.com/office/drawing/2014/chart" uri="{C3380CC4-5D6E-409C-BE32-E72D297353CC}">
                <c16:uniqueId val="{000003A1-323E-44A8-9236-60890F36A08D}"/>
              </c:ext>
            </c:extLst>
          </c:dPt>
          <c:dPt>
            <c:idx val="46"/>
            <c:bubble3D val="0"/>
            <c:extLst>
              <c:ext xmlns:c16="http://schemas.microsoft.com/office/drawing/2014/chart" uri="{C3380CC4-5D6E-409C-BE32-E72D297353CC}">
                <c16:uniqueId val="{000003A2-323E-44A8-9236-60890F36A08D}"/>
              </c:ext>
            </c:extLst>
          </c:dPt>
          <c:dPt>
            <c:idx val="47"/>
            <c:bubble3D val="0"/>
            <c:extLst>
              <c:ext xmlns:c16="http://schemas.microsoft.com/office/drawing/2014/chart" uri="{C3380CC4-5D6E-409C-BE32-E72D297353CC}">
                <c16:uniqueId val="{000003A3-323E-44A8-9236-60890F36A08D}"/>
              </c:ext>
            </c:extLst>
          </c:dPt>
          <c:dPt>
            <c:idx val="48"/>
            <c:bubble3D val="0"/>
            <c:extLst>
              <c:ext xmlns:c16="http://schemas.microsoft.com/office/drawing/2014/chart" uri="{C3380CC4-5D6E-409C-BE32-E72D297353CC}">
                <c16:uniqueId val="{000003A4-323E-44A8-9236-60890F36A08D}"/>
              </c:ext>
            </c:extLst>
          </c:dPt>
          <c:dPt>
            <c:idx val="49"/>
            <c:bubble3D val="0"/>
            <c:extLst>
              <c:ext xmlns:c16="http://schemas.microsoft.com/office/drawing/2014/chart" uri="{C3380CC4-5D6E-409C-BE32-E72D297353CC}">
                <c16:uniqueId val="{000003A5-323E-44A8-9236-60890F36A08D}"/>
              </c:ext>
            </c:extLst>
          </c:dPt>
          <c:dPt>
            <c:idx val="50"/>
            <c:bubble3D val="0"/>
            <c:extLst>
              <c:ext xmlns:c16="http://schemas.microsoft.com/office/drawing/2014/chart" uri="{C3380CC4-5D6E-409C-BE32-E72D297353CC}">
                <c16:uniqueId val="{000003A6-323E-44A8-9236-60890F36A08D}"/>
              </c:ext>
            </c:extLst>
          </c:dPt>
          <c:cat>
            <c:numRef>
              <c:f>bilan_gestion!$BD$2:$BE$2</c:f>
              <c:numCache>
                <c:formatCode>General</c:formatCode>
                <c:ptCount val="2"/>
              </c:numCache>
            </c:numRef>
          </c:cat>
          <c:val>
            <c:numRef>
              <c:f>bilan_gestion!$B$24:$BD$24</c:f>
              <c:numCache>
                <c:formatCode>General</c:formatCode>
                <c:ptCount val="55"/>
                <c:pt idx="0" formatCode="#,##0">
                  <c:v>5403.3965995549897</c:v>
                </c:pt>
                <c:pt idx="1">
                  <c:v>4618</c:v>
                </c:pt>
                <c:pt idx="2" formatCode="0.0">
                  <c:v>629.4</c:v>
                </c:pt>
                <c:pt idx="3" formatCode="0.0">
                  <c:v>1.771855</c:v>
                </c:pt>
                <c:pt idx="4" formatCode="0.0">
                  <c:v>628.82840950261857</c:v>
                </c:pt>
                <c:pt idx="5" formatCode="0.000000">
                  <c:v>1.7702273070499999</c:v>
                </c:pt>
                <c:pt idx="6" formatCode="0.0">
                  <c:v>0.57159049738140966</c:v>
                </c:pt>
                <c:pt idx="7" formatCode="0.000000">
                  <c:v>1.6276929500000001E-3</c:v>
                </c:pt>
                <c:pt idx="28" formatCode="0.0">
                  <c:v>430</c:v>
                </c:pt>
                <c:pt idx="29" formatCode="0.000000">
                  <c:v>1.29</c:v>
                </c:pt>
                <c:pt idx="31">
                  <c:v>1215.3965995549897</c:v>
                </c:pt>
                <c:pt idx="33">
                  <c:v>156.56819005237139</c:v>
                </c:pt>
                <c:pt idx="36">
                  <c:v>5</c:v>
                </c:pt>
                <c:pt idx="38" formatCode="0.0">
                  <c:v>77.506803782363733</c:v>
                </c:pt>
                <c:pt idx="40">
                  <c:v>5.9</c:v>
                </c:pt>
                <c:pt idx="41">
                  <c:v>22</c:v>
                </c:pt>
                <c:pt idx="45">
                  <c:v>0.1361689929628884</c:v>
                </c:pt>
                <c:pt idx="48">
                  <c:v>2016</c:v>
                </c:pt>
                <c:pt idx="49">
                  <c:v>0</c:v>
                </c:pt>
                <c:pt idx="50" formatCode="d\-mmm">
                  <c:v>42479</c:v>
                </c:pt>
                <c:pt idx="51">
                  <c:v>0</c:v>
                </c:pt>
                <c:pt idx="52">
                  <c:v>2470</c:v>
                </c:pt>
                <c:pt idx="53">
                  <c:v>3100</c:v>
                </c:pt>
              </c:numCache>
            </c:numRef>
          </c:val>
          <c:extLst>
            <c:ext xmlns:c16="http://schemas.microsoft.com/office/drawing/2014/chart" uri="{C3380CC4-5D6E-409C-BE32-E72D297353CC}">
              <c16:uniqueId val="{000003A7-323E-44A8-9236-60890F36A08D}"/>
            </c:ext>
          </c:extLst>
        </c:ser>
        <c:ser>
          <c:idx val="19"/>
          <c:order val="18"/>
          <c:tx>
            <c:strRef>
              <c:f>bilan_gestion!$A$26</c:f>
              <c:strCache>
                <c:ptCount val="1"/>
                <c:pt idx="0">
                  <c:v>2017-2018</c:v>
                </c:pt>
              </c:strCache>
            </c:strRef>
          </c:tx>
          <c:dPt>
            <c:idx val="0"/>
            <c:bubble3D val="0"/>
            <c:extLst>
              <c:ext xmlns:c16="http://schemas.microsoft.com/office/drawing/2014/chart" uri="{C3380CC4-5D6E-409C-BE32-E72D297353CC}">
                <c16:uniqueId val="{000003A8-323E-44A8-9236-60890F36A08D}"/>
              </c:ext>
            </c:extLst>
          </c:dPt>
          <c:dPt>
            <c:idx val="1"/>
            <c:bubble3D val="0"/>
            <c:extLst>
              <c:ext xmlns:c16="http://schemas.microsoft.com/office/drawing/2014/chart" uri="{C3380CC4-5D6E-409C-BE32-E72D297353CC}">
                <c16:uniqueId val="{000003A9-323E-44A8-9236-60890F36A08D}"/>
              </c:ext>
            </c:extLst>
          </c:dPt>
          <c:dPt>
            <c:idx val="2"/>
            <c:bubble3D val="0"/>
            <c:extLst>
              <c:ext xmlns:c16="http://schemas.microsoft.com/office/drawing/2014/chart" uri="{C3380CC4-5D6E-409C-BE32-E72D297353CC}">
                <c16:uniqueId val="{000003AA-323E-44A8-9236-60890F36A08D}"/>
              </c:ext>
            </c:extLst>
          </c:dPt>
          <c:dPt>
            <c:idx val="3"/>
            <c:bubble3D val="0"/>
            <c:extLst>
              <c:ext xmlns:c16="http://schemas.microsoft.com/office/drawing/2014/chart" uri="{C3380CC4-5D6E-409C-BE32-E72D297353CC}">
                <c16:uniqueId val="{000003AB-323E-44A8-9236-60890F36A08D}"/>
              </c:ext>
            </c:extLst>
          </c:dPt>
          <c:dPt>
            <c:idx val="4"/>
            <c:bubble3D val="0"/>
            <c:extLst>
              <c:ext xmlns:c16="http://schemas.microsoft.com/office/drawing/2014/chart" uri="{C3380CC4-5D6E-409C-BE32-E72D297353CC}">
                <c16:uniqueId val="{000003AC-323E-44A8-9236-60890F36A08D}"/>
              </c:ext>
            </c:extLst>
          </c:dPt>
          <c:dPt>
            <c:idx val="5"/>
            <c:bubble3D val="0"/>
            <c:extLst>
              <c:ext xmlns:c16="http://schemas.microsoft.com/office/drawing/2014/chart" uri="{C3380CC4-5D6E-409C-BE32-E72D297353CC}">
                <c16:uniqueId val="{000003AD-323E-44A8-9236-60890F36A08D}"/>
              </c:ext>
            </c:extLst>
          </c:dPt>
          <c:dPt>
            <c:idx val="6"/>
            <c:bubble3D val="0"/>
            <c:extLst>
              <c:ext xmlns:c16="http://schemas.microsoft.com/office/drawing/2014/chart" uri="{C3380CC4-5D6E-409C-BE32-E72D297353CC}">
                <c16:uniqueId val="{000003AE-323E-44A8-9236-60890F36A08D}"/>
              </c:ext>
            </c:extLst>
          </c:dPt>
          <c:dPt>
            <c:idx val="7"/>
            <c:bubble3D val="0"/>
            <c:extLst>
              <c:ext xmlns:c16="http://schemas.microsoft.com/office/drawing/2014/chart" uri="{C3380CC4-5D6E-409C-BE32-E72D297353CC}">
                <c16:uniqueId val="{000003AF-323E-44A8-9236-60890F36A08D}"/>
              </c:ext>
            </c:extLst>
          </c:dPt>
          <c:dPt>
            <c:idx val="8"/>
            <c:bubble3D val="0"/>
            <c:extLst>
              <c:ext xmlns:c16="http://schemas.microsoft.com/office/drawing/2014/chart" uri="{C3380CC4-5D6E-409C-BE32-E72D297353CC}">
                <c16:uniqueId val="{000003B0-323E-44A8-9236-60890F36A08D}"/>
              </c:ext>
            </c:extLst>
          </c:dPt>
          <c:dPt>
            <c:idx val="9"/>
            <c:bubble3D val="0"/>
            <c:extLst>
              <c:ext xmlns:c16="http://schemas.microsoft.com/office/drawing/2014/chart" uri="{C3380CC4-5D6E-409C-BE32-E72D297353CC}">
                <c16:uniqueId val="{000003B1-323E-44A8-9236-60890F36A08D}"/>
              </c:ext>
            </c:extLst>
          </c:dPt>
          <c:dPt>
            <c:idx val="10"/>
            <c:bubble3D val="0"/>
            <c:extLst>
              <c:ext xmlns:c16="http://schemas.microsoft.com/office/drawing/2014/chart" uri="{C3380CC4-5D6E-409C-BE32-E72D297353CC}">
                <c16:uniqueId val="{000003B2-323E-44A8-9236-60890F36A08D}"/>
              </c:ext>
            </c:extLst>
          </c:dPt>
          <c:dPt>
            <c:idx val="11"/>
            <c:bubble3D val="0"/>
            <c:extLst>
              <c:ext xmlns:c16="http://schemas.microsoft.com/office/drawing/2014/chart" uri="{C3380CC4-5D6E-409C-BE32-E72D297353CC}">
                <c16:uniqueId val="{000003B3-323E-44A8-9236-60890F36A08D}"/>
              </c:ext>
            </c:extLst>
          </c:dPt>
          <c:dPt>
            <c:idx val="12"/>
            <c:bubble3D val="0"/>
            <c:extLst>
              <c:ext xmlns:c16="http://schemas.microsoft.com/office/drawing/2014/chart" uri="{C3380CC4-5D6E-409C-BE32-E72D297353CC}">
                <c16:uniqueId val="{000003B4-323E-44A8-9236-60890F36A08D}"/>
              </c:ext>
            </c:extLst>
          </c:dPt>
          <c:dPt>
            <c:idx val="13"/>
            <c:bubble3D val="0"/>
            <c:extLst>
              <c:ext xmlns:c16="http://schemas.microsoft.com/office/drawing/2014/chart" uri="{C3380CC4-5D6E-409C-BE32-E72D297353CC}">
                <c16:uniqueId val="{000003B5-323E-44A8-9236-60890F36A08D}"/>
              </c:ext>
            </c:extLst>
          </c:dPt>
          <c:dPt>
            <c:idx val="14"/>
            <c:bubble3D val="0"/>
            <c:extLst>
              <c:ext xmlns:c16="http://schemas.microsoft.com/office/drawing/2014/chart" uri="{C3380CC4-5D6E-409C-BE32-E72D297353CC}">
                <c16:uniqueId val="{000003B6-323E-44A8-9236-60890F36A08D}"/>
              </c:ext>
            </c:extLst>
          </c:dPt>
          <c:dPt>
            <c:idx val="15"/>
            <c:bubble3D val="0"/>
            <c:extLst>
              <c:ext xmlns:c16="http://schemas.microsoft.com/office/drawing/2014/chart" uri="{C3380CC4-5D6E-409C-BE32-E72D297353CC}">
                <c16:uniqueId val="{000003B7-323E-44A8-9236-60890F36A08D}"/>
              </c:ext>
            </c:extLst>
          </c:dPt>
          <c:dPt>
            <c:idx val="16"/>
            <c:bubble3D val="0"/>
            <c:extLst>
              <c:ext xmlns:c16="http://schemas.microsoft.com/office/drawing/2014/chart" uri="{C3380CC4-5D6E-409C-BE32-E72D297353CC}">
                <c16:uniqueId val="{000003B8-323E-44A8-9236-60890F36A08D}"/>
              </c:ext>
            </c:extLst>
          </c:dPt>
          <c:dPt>
            <c:idx val="17"/>
            <c:bubble3D val="0"/>
            <c:extLst>
              <c:ext xmlns:c16="http://schemas.microsoft.com/office/drawing/2014/chart" uri="{C3380CC4-5D6E-409C-BE32-E72D297353CC}">
                <c16:uniqueId val="{000003B9-323E-44A8-9236-60890F36A08D}"/>
              </c:ext>
            </c:extLst>
          </c:dPt>
          <c:dPt>
            <c:idx val="18"/>
            <c:bubble3D val="0"/>
            <c:extLst>
              <c:ext xmlns:c16="http://schemas.microsoft.com/office/drawing/2014/chart" uri="{C3380CC4-5D6E-409C-BE32-E72D297353CC}">
                <c16:uniqueId val="{000003BA-323E-44A8-9236-60890F36A08D}"/>
              </c:ext>
            </c:extLst>
          </c:dPt>
          <c:dPt>
            <c:idx val="19"/>
            <c:bubble3D val="0"/>
            <c:extLst>
              <c:ext xmlns:c16="http://schemas.microsoft.com/office/drawing/2014/chart" uri="{C3380CC4-5D6E-409C-BE32-E72D297353CC}">
                <c16:uniqueId val="{000003BB-323E-44A8-9236-60890F36A08D}"/>
              </c:ext>
            </c:extLst>
          </c:dPt>
          <c:dPt>
            <c:idx val="20"/>
            <c:bubble3D val="0"/>
            <c:extLst>
              <c:ext xmlns:c16="http://schemas.microsoft.com/office/drawing/2014/chart" uri="{C3380CC4-5D6E-409C-BE32-E72D297353CC}">
                <c16:uniqueId val="{000003BC-323E-44A8-9236-60890F36A08D}"/>
              </c:ext>
            </c:extLst>
          </c:dPt>
          <c:dPt>
            <c:idx val="21"/>
            <c:bubble3D val="0"/>
            <c:extLst>
              <c:ext xmlns:c16="http://schemas.microsoft.com/office/drawing/2014/chart" uri="{C3380CC4-5D6E-409C-BE32-E72D297353CC}">
                <c16:uniqueId val="{000003BD-323E-44A8-9236-60890F36A08D}"/>
              </c:ext>
            </c:extLst>
          </c:dPt>
          <c:dPt>
            <c:idx val="22"/>
            <c:bubble3D val="0"/>
            <c:extLst>
              <c:ext xmlns:c16="http://schemas.microsoft.com/office/drawing/2014/chart" uri="{C3380CC4-5D6E-409C-BE32-E72D297353CC}">
                <c16:uniqueId val="{000003BE-323E-44A8-9236-60890F36A08D}"/>
              </c:ext>
            </c:extLst>
          </c:dPt>
          <c:dPt>
            <c:idx val="23"/>
            <c:bubble3D val="0"/>
            <c:extLst>
              <c:ext xmlns:c16="http://schemas.microsoft.com/office/drawing/2014/chart" uri="{C3380CC4-5D6E-409C-BE32-E72D297353CC}">
                <c16:uniqueId val="{000003BF-323E-44A8-9236-60890F36A08D}"/>
              </c:ext>
            </c:extLst>
          </c:dPt>
          <c:dPt>
            <c:idx val="24"/>
            <c:bubble3D val="0"/>
            <c:extLst>
              <c:ext xmlns:c16="http://schemas.microsoft.com/office/drawing/2014/chart" uri="{C3380CC4-5D6E-409C-BE32-E72D297353CC}">
                <c16:uniqueId val="{000003C0-323E-44A8-9236-60890F36A08D}"/>
              </c:ext>
            </c:extLst>
          </c:dPt>
          <c:dPt>
            <c:idx val="25"/>
            <c:bubble3D val="0"/>
            <c:extLst>
              <c:ext xmlns:c16="http://schemas.microsoft.com/office/drawing/2014/chart" uri="{C3380CC4-5D6E-409C-BE32-E72D297353CC}">
                <c16:uniqueId val="{000003C1-323E-44A8-9236-60890F36A08D}"/>
              </c:ext>
            </c:extLst>
          </c:dPt>
          <c:dPt>
            <c:idx val="26"/>
            <c:bubble3D val="0"/>
            <c:extLst>
              <c:ext xmlns:c16="http://schemas.microsoft.com/office/drawing/2014/chart" uri="{C3380CC4-5D6E-409C-BE32-E72D297353CC}">
                <c16:uniqueId val="{000003C2-323E-44A8-9236-60890F36A08D}"/>
              </c:ext>
            </c:extLst>
          </c:dPt>
          <c:dPt>
            <c:idx val="27"/>
            <c:bubble3D val="0"/>
            <c:extLst>
              <c:ext xmlns:c16="http://schemas.microsoft.com/office/drawing/2014/chart" uri="{C3380CC4-5D6E-409C-BE32-E72D297353CC}">
                <c16:uniqueId val="{000003C3-323E-44A8-9236-60890F36A08D}"/>
              </c:ext>
            </c:extLst>
          </c:dPt>
          <c:dPt>
            <c:idx val="28"/>
            <c:bubble3D val="0"/>
            <c:extLst>
              <c:ext xmlns:c16="http://schemas.microsoft.com/office/drawing/2014/chart" uri="{C3380CC4-5D6E-409C-BE32-E72D297353CC}">
                <c16:uniqueId val="{000003C4-323E-44A8-9236-60890F36A08D}"/>
              </c:ext>
            </c:extLst>
          </c:dPt>
          <c:dPt>
            <c:idx val="29"/>
            <c:bubble3D val="0"/>
            <c:extLst>
              <c:ext xmlns:c16="http://schemas.microsoft.com/office/drawing/2014/chart" uri="{C3380CC4-5D6E-409C-BE32-E72D297353CC}">
                <c16:uniqueId val="{000003C5-323E-44A8-9236-60890F36A08D}"/>
              </c:ext>
            </c:extLst>
          </c:dPt>
          <c:dPt>
            <c:idx val="30"/>
            <c:bubble3D val="0"/>
            <c:extLst>
              <c:ext xmlns:c16="http://schemas.microsoft.com/office/drawing/2014/chart" uri="{C3380CC4-5D6E-409C-BE32-E72D297353CC}">
                <c16:uniqueId val="{000003C6-323E-44A8-9236-60890F36A08D}"/>
              </c:ext>
            </c:extLst>
          </c:dPt>
          <c:dPt>
            <c:idx val="31"/>
            <c:bubble3D val="0"/>
            <c:extLst>
              <c:ext xmlns:c16="http://schemas.microsoft.com/office/drawing/2014/chart" uri="{C3380CC4-5D6E-409C-BE32-E72D297353CC}">
                <c16:uniqueId val="{000003C7-323E-44A8-9236-60890F36A08D}"/>
              </c:ext>
            </c:extLst>
          </c:dPt>
          <c:dPt>
            <c:idx val="32"/>
            <c:bubble3D val="0"/>
            <c:extLst>
              <c:ext xmlns:c16="http://schemas.microsoft.com/office/drawing/2014/chart" uri="{C3380CC4-5D6E-409C-BE32-E72D297353CC}">
                <c16:uniqueId val="{000003C8-323E-44A8-9236-60890F36A08D}"/>
              </c:ext>
            </c:extLst>
          </c:dPt>
          <c:dPt>
            <c:idx val="33"/>
            <c:bubble3D val="0"/>
            <c:extLst>
              <c:ext xmlns:c16="http://schemas.microsoft.com/office/drawing/2014/chart" uri="{C3380CC4-5D6E-409C-BE32-E72D297353CC}">
                <c16:uniqueId val="{000003C9-323E-44A8-9236-60890F36A08D}"/>
              </c:ext>
            </c:extLst>
          </c:dPt>
          <c:dPt>
            <c:idx val="34"/>
            <c:bubble3D val="0"/>
            <c:extLst>
              <c:ext xmlns:c16="http://schemas.microsoft.com/office/drawing/2014/chart" uri="{C3380CC4-5D6E-409C-BE32-E72D297353CC}">
                <c16:uniqueId val="{000003CA-323E-44A8-9236-60890F36A08D}"/>
              </c:ext>
            </c:extLst>
          </c:dPt>
          <c:dPt>
            <c:idx val="35"/>
            <c:bubble3D val="0"/>
            <c:extLst>
              <c:ext xmlns:c16="http://schemas.microsoft.com/office/drawing/2014/chart" uri="{C3380CC4-5D6E-409C-BE32-E72D297353CC}">
                <c16:uniqueId val="{000003CB-323E-44A8-9236-60890F36A08D}"/>
              </c:ext>
            </c:extLst>
          </c:dPt>
          <c:dPt>
            <c:idx val="36"/>
            <c:bubble3D val="0"/>
            <c:extLst>
              <c:ext xmlns:c16="http://schemas.microsoft.com/office/drawing/2014/chart" uri="{C3380CC4-5D6E-409C-BE32-E72D297353CC}">
                <c16:uniqueId val="{000003CC-323E-44A8-9236-60890F36A08D}"/>
              </c:ext>
            </c:extLst>
          </c:dPt>
          <c:dPt>
            <c:idx val="37"/>
            <c:bubble3D val="0"/>
            <c:extLst>
              <c:ext xmlns:c16="http://schemas.microsoft.com/office/drawing/2014/chart" uri="{C3380CC4-5D6E-409C-BE32-E72D297353CC}">
                <c16:uniqueId val="{000003CD-323E-44A8-9236-60890F36A08D}"/>
              </c:ext>
            </c:extLst>
          </c:dPt>
          <c:dPt>
            <c:idx val="38"/>
            <c:bubble3D val="0"/>
            <c:extLst>
              <c:ext xmlns:c16="http://schemas.microsoft.com/office/drawing/2014/chart" uri="{C3380CC4-5D6E-409C-BE32-E72D297353CC}">
                <c16:uniqueId val="{000003CE-323E-44A8-9236-60890F36A08D}"/>
              </c:ext>
            </c:extLst>
          </c:dPt>
          <c:dPt>
            <c:idx val="39"/>
            <c:bubble3D val="0"/>
            <c:extLst>
              <c:ext xmlns:c16="http://schemas.microsoft.com/office/drawing/2014/chart" uri="{C3380CC4-5D6E-409C-BE32-E72D297353CC}">
                <c16:uniqueId val="{000003CF-323E-44A8-9236-60890F36A08D}"/>
              </c:ext>
            </c:extLst>
          </c:dPt>
          <c:dPt>
            <c:idx val="40"/>
            <c:bubble3D val="0"/>
            <c:extLst>
              <c:ext xmlns:c16="http://schemas.microsoft.com/office/drawing/2014/chart" uri="{C3380CC4-5D6E-409C-BE32-E72D297353CC}">
                <c16:uniqueId val="{000003D0-323E-44A8-9236-60890F36A08D}"/>
              </c:ext>
            </c:extLst>
          </c:dPt>
          <c:dPt>
            <c:idx val="41"/>
            <c:bubble3D val="0"/>
            <c:extLst>
              <c:ext xmlns:c16="http://schemas.microsoft.com/office/drawing/2014/chart" uri="{C3380CC4-5D6E-409C-BE32-E72D297353CC}">
                <c16:uniqueId val="{000003D1-323E-44A8-9236-60890F36A08D}"/>
              </c:ext>
            </c:extLst>
          </c:dPt>
          <c:dPt>
            <c:idx val="42"/>
            <c:bubble3D val="0"/>
            <c:extLst>
              <c:ext xmlns:c16="http://schemas.microsoft.com/office/drawing/2014/chart" uri="{C3380CC4-5D6E-409C-BE32-E72D297353CC}">
                <c16:uniqueId val="{000003D2-323E-44A8-9236-60890F36A08D}"/>
              </c:ext>
            </c:extLst>
          </c:dPt>
          <c:dPt>
            <c:idx val="43"/>
            <c:bubble3D val="0"/>
            <c:extLst>
              <c:ext xmlns:c16="http://schemas.microsoft.com/office/drawing/2014/chart" uri="{C3380CC4-5D6E-409C-BE32-E72D297353CC}">
                <c16:uniqueId val="{000003D3-323E-44A8-9236-60890F36A08D}"/>
              </c:ext>
            </c:extLst>
          </c:dPt>
          <c:dPt>
            <c:idx val="44"/>
            <c:bubble3D val="0"/>
            <c:extLst>
              <c:ext xmlns:c16="http://schemas.microsoft.com/office/drawing/2014/chart" uri="{C3380CC4-5D6E-409C-BE32-E72D297353CC}">
                <c16:uniqueId val="{000003D4-323E-44A8-9236-60890F36A08D}"/>
              </c:ext>
            </c:extLst>
          </c:dPt>
          <c:dPt>
            <c:idx val="45"/>
            <c:bubble3D val="0"/>
            <c:extLst>
              <c:ext xmlns:c16="http://schemas.microsoft.com/office/drawing/2014/chart" uri="{C3380CC4-5D6E-409C-BE32-E72D297353CC}">
                <c16:uniqueId val="{000003D5-323E-44A8-9236-60890F36A08D}"/>
              </c:ext>
            </c:extLst>
          </c:dPt>
          <c:dPt>
            <c:idx val="46"/>
            <c:bubble3D val="0"/>
            <c:extLst>
              <c:ext xmlns:c16="http://schemas.microsoft.com/office/drawing/2014/chart" uri="{C3380CC4-5D6E-409C-BE32-E72D297353CC}">
                <c16:uniqueId val="{000003D6-323E-44A8-9236-60890F36A08D}"/>
              </c:ext>
            </c:extLst>
          </c:dPt>
          <c:dPt>
            <c:idx val="47"/>
            <c:bubble3D val="0"/>
            <c:extLst>
              <c:ext xmlns:c16="http://schemas.microsoft.com/office/drawing/2014/chart" uri="{C3380CC4-5D6E-409C-BE32-E72D297353CC}">
                <c16:uniqueId val="{000003D7-323E-44A8-9236-60890F36A08D}"/>
              </c:ext>
            </c:extLst>
          </c:dPt>
          <c:dPt>
            <c:idx val="48"/>
            <c:bubble3D val="0"/>
            <c:extLst>
              <c:ext xmlns:c16="http://schemas.microsoft.com/office/drawing/2014/chart" uri="{C3380CC4-5D6E-409C-BE32-E72D297353CC}">
                <c16:uniqueId val="{000003D8-323E-44A8-9236-60890F36A08D}"/>
              </c:ext>
            </c:extLst>
          </c:dPt>
          <c:dPt>
            <c:idx val="49"/>
            <c:bubble3D val="0"/>
            <c:extLst>
              <c:ext xmlns:c16="http://schemas.microsoft.com/office/drawing/2014/chart" uri="{C3380CC4-5D6E-409C-BE32-E72D297353CC}">
                <c16:uniqueId val="{000003D9-323E-44A8-9236-60890F36A08D}"/>
              </c:ext>
            </c:extLst>
          </c:dPt>
          <c:dPt>
            <c:idx val="50"/>
            <c:bubble3D val="0"/>
            <c:extLst>
              <c:ext xmlns:c16="http://schemas.microsoft.com/office/drawing/2014/chart" uri="{C3380CC4-5D6E-409C-BE32-E72D297353CC}">
                <c16:uniqueId val="{000003DA-323E-44A8-9236-60890F36A08D}"/>
              </c:ext>
            </c:extLst>
          </c:dPt>
          <c:cat>
            <c:numRef>
              <c:f>bilan_gestion!$BD$2:$BE$2</c:f>
              <c:numCache>
                <c:formatCode>General</c:formatCode>
                <c:ptCount val="2"/>
              </c:numCache>
            </c:numRef>
          </c:cat>
          <c:val>
            <c:numRef>
              <c:f>bilan_gestion!$B$26:$BG$26</c:f>
              <c:numCache>
                <c:formatCode>General</c:formatCode>
                <c:ptCount val="58"/>
                <c:pt idx="0" formatCode="#,##0">
                  <c:v>6567.4449999999997</c:v>
                </c:pt>
                <c:pt idx="1">
                  <c:v>6526</c:v>
                </c:pt>
                <c:pt idx="2">
                  <c:v>41.5</c:v>
                </c:pt>
                <c:pt idx="3">
                  <c:v>0.16836100000000001</c:v>
                </c:pt>
                <c:pt idx="4" formatCode="0.0">
                  <c:v>41.445</c:v>
                </c:pt>
                <c:pt idx="5" formatCode="0.000000">
                  <c:v>0.16816800000000001</c:v>
                </c:pt>
                <c:pt idx="6" formatCode="0.0">
                  <c:v>5.5E-2</c:v>
                </c:pt>
                <c:pt idx="7" formatCode="0.000000">
                  <c:v>1.93E-4</c:v>
                </c:pt>
                <c:pt idx="10">
                  <c:v>0</c:v>
                </c:pt>
                <c:pt idx="14">
                  <c:v>0</c:v>
                </c:pt>
                <c:pt idx="28" formatCode="0.0">
                  <c:v>435</c:v>
                </c:pt>
                <c:pt idx="31">
                  <c:v>476.44499999999971</c:v>
                </c:pt>
                <c:pt idx="38" formatCode="0.0">
                  <c:v>92.745352264084445</c:v>
                </c:pt>
                <c:pt idx="48">
                  <c:v>2018</c:v>
                </c:pt>
                <c:pt idx="49">
                  <c:v>0</c:v>
                </c:pt>
                <c:pt idx="51">
                  <c:v>0</c:v>
                </c:pt>
                <c:pt idx="52">
                  <c:v>2339</c:v>
                </c:pt>
                <c:pt idx="53">
                  <c:v>4808</c:v>
                </c:pt>
              </c:numCache>
            </c:numRef>
          </c:val>
          <c:extLst>
            <c:ext xmlns:c16="http://schemas.microsoft.com/office/drawing/2014/chart" uri="{C3380CC4-5D6E-409C-BE32-E72D297353CC}">
              <c16:uniqueId val="{000003DB-323E-44A8-9236-60890F36A08D}"/>
            </c:ext>
          </c:extLst>
        </c:ser>
        <c:ser>
          <c:idx val="20"/>
          <c:order val="19"/>
          <c:tx>
            <c:strRef>
              <c:f>bilan_gestion!$A$27</c:f>
              <c:strCache>
                <c:ptCount val="1"/>
                <c:pt idx="0">
                  <c:v>2018-2019</c:v>
                </c:pt>
              </c:strCache>
            </c:strRef>
          </c:tx>
          <c:dPt>
            <c:idx val="0"/>
            <c:bubble3D val="0"/>
            <c:extLst>
              <c:ext xmlns:c16="http://schemas.microsoft.com/office/drawing/2014/chart" uri="{C3380CC4-5D6E-409C-BE32-E72D297353CC}">
                <c16:uniqueId val="{000003DC-323E-44A8-9236-60890F36A08D}"/>
              </c:ext>
            </c:extLst>
          </c:dPt>
          <c:dPt>
            <c:idx val="1"/>
            <c:bubble3D val="0"/>
            <c:extLst>
              <c:ext xmlns:c16="http://schemas.microsoft.com/office/drawing/2014/chart" uri="{C3380CC4-5D6E-409C-BE32-E72D297353CC}">
                <c16:uniqueId val="{000003DD-323E-44A8-9236-60890F36A08D}"/>
              </c:ext>
            </c:extLst>
          </c:dPt>
          <c:dPt>
            <c:idx val="2"/>
            <c:bubble3D val="0"/>
            <c:extLst>
              <c:ext xmlns:c16="http://schemas.microsoft.com/office/drawing/2014/chart" uri="{C3380CC4-5D6E-409C-BE32-E72D297353CC}">
                <c16:uniqueId val="{000003DE-323E-44A8-9236-60890F36A08D}"/>
              </c:ext>
            </c:extLst>
          </c:dPt>
          <c:dPt>
            <c:idx val="3"/>
            <c:bubble3D val="0"/>
            <c:extLst>
              <c:ext xmlns:c16="http://schemas.microsoft.com/office/drawing/2014/chart" uri="{C3380CC4-5D6E-409C-BE32-E72D297353CC}">
                <c16:uniqueId val="{000003DF-323E-44A8-9236-60890F36A08D}"/>
              </c:ext>
            </c:extLst>
          </c:dPt>
          <c:dPt>
            <c:idx val="4"/>
            <c:bubble3D val="0"/>
            <c:extLst>
              <c:ext xmlns:c16="http://schemas.microsoft.com/office/drawing/2014/chart" uri="{C3380CC4-5D6E-409C-BE32-E72D297353CC}">
                <c16:uniqueId val="{000003E0-323E-44A8-9236-60890F36A08D}"/>
              </c:ext>
            </c:extLst>
          </c:dPt>
          <c:dPt>
            <c:idx val="5"/>
            <c:bubble3D val="0"/>
            <c:extLst>
              <c:ext xmlns:c16="http://schemas.microsoft.com/office/drawing/2014/chart" uri="{C3380CC4-5D6E-409C-BE32-E72D297353CC}">
                <c16:uniqueId val="{000003E1-323E-44A8-9236-60890F36A08D}"/>
              </c:ext>
            </c:extLst>
          </c:dPt>
          <c:dPt>
            <c:idx val="6"/>
            <c:bubble3D val="0"/>
            <c:extLst>
              <c:ext xmlns:c16="http://schemas.microsoft.com/office/drawing/2014/chart" uri="{C3380CC4-5D6E-409C-BE32-E72D297353CC}">
                <c16:uniqueId val="{000003E2-323E-44A8-9236-60890F36A08D}"/>
              </c:ext>
            </c:extLst>
          </c:dPt>
          <c:dPt>
            <c:idx val="7"/>
            <c:bubble3D val="0"/>
            <c:extLst>
              <c:ext xmlns:c16="http://schemas.microsoft.com/office/drawing/2014/chart" uri="{C3380CC4-5D6E-409C-BE32-E72D297353CC}">
                <c16:uniqueId val="{000003E3-323E-44A8-9236-60890F36A08D}"/>
              </c:ext>
            </c:extLst>
          </c:dPt>
          <c:dPt>
            <c:idx val="8"/>
            <c:bubble3D val="0"/>
            <c:extLst>
              <c:ext xmlns:c16="http://schemas.microsoft.com/office/drawing/2014/chart" uri="{C3380CC4-5D6E-409C-BE32-E72D297353CC}">
                <c16:uniqueId val="{000003E4-323E-44A8-9236-60890F36A08D}"/>
              </c:ext>
            </c:extLst>
          </c:dPt>
          <c:dPt>
            <c:idx val="9"/>
            <c:bubble3D val="0"/>
            <c:extLst>
              <c:ext xmlns:c16="http://schemas.microsoft.com/office/drawing/2014/chart" uri="{C3380CC4-5D6E-409C-BE32-E72D297353CC}">
                <c16:uniqueId val="{000003E5-323E-44A8-9236-60890F36A08D}"/>
              </c:ext>
            </c:extLst>
          </c:dPt>
          <c:dPt>
            <c:idx val="10"/>
            <c:bubble3D val="0"/>
            <c:extLst>
              <c:ext xmlns:c16="http://schemas.microsoft.com/office/drawing/2014/chart" uri="{C3380CC4-5D6E-409C-BE32-E72D297353CC}">
                <c16:uniqueId val="{000003E6-323E-44A8-9236-60890F36A08D}"/>
              </c:ext>
            </c:extLst>
          </c:dPt>
          <c:dPt>
            <c:idx val="11"/>
            <c:bubble3D val="0"/>
            <c:extLst>
              <c:ext xmlns:c16="http://schemas.microsoft.com/office/drawing/2014/chart" uri="{C3380CC4-5D6E-409C-BE32-E72D297353CC}">
                <c16:uniqueId val="{000003E7-323E-44A8-9236-60890F36A08D}"/>
              </c:ext>
            </c:extLst>
          </c:dPt>
          <c:dPt>
            <c:idx val="12"/>
            <c:bubble3D val="0"/>
            <c:extLst>
              <c:ext xmlns:c16="http://schemas.microsoft.com/office/drawing/2014/chart" uri="{C3380CC4-5D6E-409C-BE32-E72D297353CC}">
                <c16:uniqueId val="{000003E8-323E-44A8-9236-60890F36A08D}"/>
              </c:ext>
            </c:extLst>
          </c:dPt>
          <c:dPt>
            <c:idx val="13"/>
            <c:bubble3D val="0"/>
            <c:extLst>
              <c:ext xmlns:c16="http://schemas.microsoft.com/office/drawing/2014/chart" uri="{C3380CC4-5D6E-409C-BE32-E72D297353CC}">
                <c16:uniqueId val="{000003E9-323E-44A8-9236-60890F36A08D}"/>
              </c:ext>
            </c:extLst>
          </c:dPt>
          <c:dPt>
            <c:idx val="14"/>
            <c:bubble3D val="0"/>
            <c:extLst>
              <c:ext xmlns:c16="http://schemas.microsoft.com/office/drawing/2014/chart" uri="{C3380CC4-5D6E-409C-BE32-E72D297353CC}">
                <c16:uniqueId val="{000003EA-323E-44A8-9236-60890F36A08D}"/>
              </c:ext>
            </c:extLst>
          </c:dPt>
          <c:dPt>
            <c:idx val="15"/>
            <c:bubble3D val="0"/>
            <c:extLst>
              <c:ext xmlns:c16="http://schemas.microsoft.com/office/drawing/2014/chart" uri="{C3380CC4-5D6E-409C-BE32-E72D297353CC}">
                <c16:uniqueId val="{000003EB-323E-44A8-9236-60890F36A08D}"/>
              </c:ext>
            </c:extLst>
          </c:dPt>
          <c:dPt>
            <c:idx val="16"/>
            <c:bubble3D val="0"/>
            <c:extLst>
              <c:ext xmlns:c16="http://schemas.microsoft.com/office/drawing/2014/chart" uri="{C3380CC4-5D6E-409C-BE32-E72D297353CC}">
                <c16:uniqueId val="{000003EC-323E-44A8-9236-60890F36A08D}"/>
              </c:ext>
            </c:extLst>
          </c:dPt>
          <c:dPt>
            <c:idx val="17"/>
            <c:bubble3D val="0"/>
            <c:extLst>
              <c:ext xmlns:c16="http://schemas.microsoft.com/office/drawing/2014/chart" uri="{C3380CC4-5D6E-409C-BE32-E72D297353CC}">
                <c16:uniqueId val="{000003ED-323E-44A8-9236-60890F36A08D}"/>
              </c:ext>
            </c:extLst>
          </c:dPt>
          <c:dPt>
            <c:idx val="18"/>
            <c:bubble3D val="0"/>
            <c:extLst>
              <c:ext xmlns:c16="http://schemas.microsoft.com/office/drawing/2014/chart" uri="{C3380CC4-5D6E-409C-BE32-E72D297353CC}">
                <c16:uniqueId val="{000003EE-323E-44A8-9236-60890F36A08D}"/>
              </c:ext>
            </c:extLst>
          </c:dPt>
          <c:dPt>
            <c:idx val="19"/>
            <c:bubble3D val="0"/>
            <c:extLst>
              <c:ext xmlns:c16="http://schemas.microsoft.com/office/drawing/2014/chart" uri="{C3380CC4-5D6E-409C-BE32-E72D297353CC}">
                <c16:uniqueId val="{000003EF-323E-44A8-9236-60890F36A08D}"/>
              </c:ext>
            </c:extLst>
          </c:dPt>
          <c:dPt>
            <c:idx val="20"/>
            <c:bubble3D val="0"/>
            <c:extLst>
              <c:ext xmlns:c16="http://schemas.microsoft.com/office/drawing/2014/chart" uri="{C3380CC4-5D6E-409C-BE32-E72D297353CC}">
                <c16:uniqueId val="{000003F0-323E-44A8-9236-60890F36A08D}"/>
              </c:ext>
            </c:extLst>
          </c:dPt>
          <c:dPt>
            <c:idx val="21"/>
            <c:bubble3D val="0"/>
            <c:extLst>
              <c:ext xmlns:c16="http://schemas.microsoft.com/office/drawing/2014/chart" uri="{C3380CC4-5D6E-409C-BE32-E72D297353CC}">
                <c16:uniqueId val="{000003F1-323E-44A8-9236-60890F36A08D}"/>
              </c:ext>
            </c:extLst>
          </c:dPt>
          <c:dPt>
            <c:idx val="22"/>
            <c:bubble3D val="0"/>
            <c:extLst>
              <c:ext xmlns:c16="http://schemas.microsoft.com/office/drawing/2014/chart" uri="{C3380CC4-5D6E-409C-BE32-E72D297353CC}">
                <c16:uniqueId val="{000003F2-323E-44A8-9236-60890F36A08D}"/>
              </c:ext>
            </c:extLst>
          </c:dPt>
          <c:dPt>
            <c:idx val="23"/>
            <c:bubble3D val="0"/>
            <c:extLst>
              <c:ext xmlns:c16="http://schemas.microsoft.com/office/drawing/2014/chart" uri="{C3380CC4-5D6E-409C-BE32-E72D297353CC}">
                <c16:uniqueId val="{000003F3-323E-44A8-9236-60890F36A08D}"/>
              </c:ext>
            </c:extLst>
          </c:dPt>
          <c:dPt>
            <c:idx val="24"/>
            <c:bubble3D val="0"/>
            <c:extLst>
              <c:ext xmlns:c16="http://schemas.microsoft.com/office/drawing/2014/chart" uri="{C3380CC4-5D6E-409C-BE32-E72D297353CC}">
                <c16:uniqueId val="{000003F4-323E-44A8-9236-60890F36A08D}"/>
              </c:ext>
            </c:extLst>
          </c:dPt>
          <c:dPt>
            <c:idx val="25"/>
            <c:bubble3D val="0"/>
            <c:extLst>
              <c:ext xmlns:c16="http://schemas.microsoft.com/office/drawing/2014/chart" uri="{C3380CC4-5D6E-409C-BE32-E72D297353CC}">
                <c16:uniqueId val="{000003F5-323E-44A8-9236-60890F36A08D}"/>
              </c:ext>
            </c:extLst>
          </c:dPt>
          <c:dPt>
            <c:idx val="26"/>
            <c:bubble3D val="0"/>
            <c:extLst>
              <c:ext xmlns:c16="http://schemas.microsoft.com/office/drawing/2014/chart" uri="{C3380CC4-5D6E-409C-BE32-E72D297353CC}">
                <c16:uniqueId val="{000003F6-323E-44A8-9236-60890F36A08D}"/>
              </c:ext>
            </c:extLst>
          </c:dPt>
          <c:dPt>
            <c:idx val="27"/>
            <c:bubble3D val="0"/>
            <c:extLst>
              <c:ext xmlns:c16="http://schemas.microsoft.com/office/drawing/2014/chart" uri="{C3380CC4-5D6E-409C-BE32-E72D297353CC}">
                <c16:uniqueId val="{000003F7-323E-44A8-9236-60890F36A08D}"/>
              </c:ext>
            </c:extLst>
          </c:dPt>
          <c:dPt>
            <c:idx val="28"/>
            <c:bubble3D val="0"/>
            <c:extLst>
              <c:ext xmlns:c16="http://schemas.microsoft.com/office/drawing/2014/chart" uri="{C3380CC4-5D6E-409C-BE32-E72D297353CC}">
                <c16:uniqueId val="{000003F8-323E-44A8-9236-60890F36A08D}"/>
              </c:ext>
            </c:extLst>
          </c:dPt>
          <c:dPt>
            <c:idx val="29"/>
            <c:bubble3D val="0"/>
            <c:extLst>
              <c:ext xmlns:c16="http://schemas.microsoft.com/office/drawing/2014/chart" uri="{C3380CC4-5D6E-409C-BE32-E72D297353CC}">
                <c16:uniqueId val="{000003F9-323E-44A8-9236-60890F36A08D}"/>
              </c:ext>
            </c:extLst>
          </c:dPt>
          <c:dPt>
            <c:idx val="30"/>
            <c:bubble3D val="0"/>
            <c:extLst>
              <c:ext xmlns:c16="http://schemas.microsoft.com/office/drawing/2014/chart" uri="{C3380CC4-5D6E-409C-BE32-E72D297353CC}">
                <c16:uniqueId val="{000003FA-323E-44A8-9236-60890F36A08D}"/>
              </c:ext>
            </c:extLst>
          </c:dPt>
          <c:dPt>
            <c:idx val="31"/>
            <c:bubble3D val="0"/>
            <c:extLst>
              <c:ext xmlns:c16="http://schemas.microsoft.com/office/drawing/2014/chart" uri="{C3380CC4-5D6E-409C-BE32-E72D297353CC}">
                <c16:uniqueId val="{000003FB-323E-44A8-9236-60890F36A08D}"/>
              </c:ext>
            </c:extLst>
          </c:dPt>
          <c:dPt>
            <c:idx val="32"/>
            <c:bubble3D val="0"/>
            <c:extLst>
              <c:ext xmlns:c16="http://schemas.microsoft.com/office/drawing/2014/chart" uri="{C3380CC4-5D6E-409C-BE32-E72D297353CC}">
                <c16:uniqueId val="{000003FC-323E-44A8-9236-60890F36A08D}"/>
              </c:ext>
            </c:extLst>
          </c:dPt>
          <c:dPt>
            <c:idx val="33"/>
            <c:bubble3D val="0"/>
            <c:extLst>
              <c:ext xmlns:c16="http://schemas.microsoft.com/office/drawing/2014/chart" uri="{C3380CC4-5D6E-409C-BE32-E72D297353CC}">
                <c16:uniqueId val="{000003FD-323E-44A8-9236-60890F36A08D}"/>
              </c:ext>
            </c:extLst>
          </c:dPt>
          <c:dPt>
            <c:idx val="34"/>
            <c:bubble3D val="0"/>
            <c:extLst>
              <c:ext xmlns:c16="http://schemas.microsoft.com/office/drawing/2014/chart" uri="{C3380CC4-5D6E-409C-BE32-E72D297353CC}">
                <c16:uniqueId val="{000003FE-323E-44A8-9236-60890F36A08D}"/>
              </c:ext>
            </c:extLst>
          </c:dPt>
          <c:dPt>
            <c:idx val="35"/>
            <c:bubble3D val="0"/>
            <c:extLst>
              <c:ext xmlns:c16="http://schemas.microsoft.com/office/drawing/2014/chart" uri="{C3380CC4-5D6E-409C-BE32-E72D297353CC}">
                <c16:uniqueId val="{000003FF-323E-44A8-9236-60890F36A08D}"/>
              </c:ext>
            </c:extLst>
          </c:dPt>
          <c:dPt>
            <c:idx val="36"/>
            <c:bubble3D val="0"/>
            <c:extLst>
              <c:ext xmlns:c16="http://schemas.microsoft.com/office/drawing/2014/chart" uri="{C3380CC4-5D6E-409C-BE32-E72D297353CC}">
                <c16:uniqueId val="{00000400-323E-44A8-9236-60890F36A08D}"/>
              </c:ext>
            </c:extLst>
          </c:dPt>
          <c:dPt>
            <c:idx val="37"/>
            <c:bubble3D val="0"/>
            <c:extLst>
              <c:ext xmlns:c16="http://schemas.microsoft.com/office/drawing/2014/chart" uri="{C3380CC4-5D6E-409C-BE32-E72D297353CC}">
                <c16:uniqueId val="{00000401-323E-44A8-9236-60890F36A08D}"/>
              </c:ext>
            </c:extLst>
          </c:dPt>
          <c:dPt>
            <c:idx val="38"/>
            <c:bubble3D val="0"/>
            <c:extLst>
              <c:ext xmlns:c16="http://schemas.microsoft.com/office/drawing/2014/chart" uri="{C3380CC4-5D6E-409C-BE32-E72D297353CC}">
                <c16:uniqueId val="{00000402-323E-44A8-9236-60890F36A08D}"/>
              </c:ext>
            </c:extLst>
          </c:dPt>
          <c:dPt>
            <c:idx val="39"/>
            <c:bubble3D val="0"/>
            <c:extLst>
              <c:ext xmlns:c16="http://schemas.microsoft.com/office/drawing/2014/chart" uri="{C3380CC4-5D6E-409C-BE32-E72D297353CC}">
                <c16:uniqueId val="{00000403-323E-44A8-9236-60890F36A08D}"/>
              </c:ext>
            </c:extLst>
          </c:dPt>
          <c:dPt>
            <c:idx val="40"/>
            <c:bubble3D val="0"/>
            <c:extLst>
              <c:ext xmlns:c16="http://schemas.microsoft.com/office/drawing/2014/chart" uri="{C3380CC4-5D6E-409C-BE32-E72D297353CC}">
                <c16:uniqueId val="{00000404-323E-44A8-9236-60890F36A08D}"/>
              </c:ext>
            </c:extLst>
          </c:dPt>
          <c:dPt>
            <c:idx val="41"/>
            <c:bubble3D val="0"/>
            <c:extLst>
              <c:ext xmlns:c16="http://schemas.microsoft.com/office/drawing/2014/chart" uri="{C3380CC4-5D6E-409C-BE32-E72D297353CC}">
                <c16:uniqueId val="{00000405-323E-44A8-9236-60890F36A08D}"/>
              </c:ext>
            </c:extLst>
          </c:dPt>
          <c:dPt>
            <c:idx val="42"/>
            <c:bubble3D val="0"/>
            <c:extLst>
              <c:ext xmlns:c16="http://schemas.microsoft.com/office/drawing/2014/chart" uri="{C3380CC4-5D6E-409C-BE32-E72D297353CC}">
                <c16:uniqueId val="{00000406-323E-44A8-9236-60890F36A08D}"/>
              </c:ext>
            </c:extLst>
          </c:dPt>
          <c:dPt>
            <c:idx val="43"/>
            <c:bubble3D val="0"/>
            <c:extLst>
              <c:ext xmlns:c16="http://schemas.microsoft.com/office/drawing/2014/chart" uri="{C3380CC4-5D6E-409C-BE32-E72D297353CC}">
                <c16:uniqueId val="{00000407-323E-44A8-9236-60890F36A08D}"/>
              </c:ext>
            </c:extLst>
          </c:dPt>
          <c:dPt>
            <c:idx val="44"/>
            <c:bubble3D val="0"/>
            <c:extLst>
              <c:ext xmlns:c16="http://schemas.microsoft.com/office/drawing/2014/chart" uri="{C3380CC4-5D6E-409C-BE32-E72D297353CC}">
                <c16:uniqueId val="{00000408-323E-44A8-9236-60890F36A08D}"/>
              </c:ext>
            </c:extLst>
          </c:dPt>
          <c:dPt>
            <c:idx val="45"/>
            <c:bubble3D val="0"/>
            <c:extLst>
              <c:ext xmlns:c16="http://schemas.microsoft.com/office/drawing/2014/chart" uri="{C3380CC4-5D6E-409C-BE32-E72D297353CC}">
                <c16:uniqueId val="{00000409-323E-44A8-9236-60890F36A08D}"/>
              </c:ext>
            </c:extLst>
          </c:dPt>
          <c:dPt>
            <c:idx val="46"/>
            <c:bubble3D val="0"/>
            <c:extLst>
              <c:ext xmlns:c16="http://schemas.microsoft.com/office/drawing/2014/chart" uri="{C3380CC4-5D6E-409C-BE32-E72D297353CC}">
                <c16:uniqueId val="{0000040A-323E-44A8-9236-60890F36A08D}"/>
              </c:ext>
            </c:extLst>
          </c:dPt>
          <c:dPt>
            <c:idx val="47"/>
            <c:bubble3D val="0"/>
            <c:extLst>
              <c:ext xmlns:c16="http://schemas.microsoft.com/office/drawing/2014/chart" uri="{C3380CC4-5D6E-409C-BE32-E72D297353CC}">
                <c16:uniqueId val="{0000040B-323E-44A8-9236-60890F36A08D}"/>
              </c:ext>
            </c:extLst>
          </c:dPt>
          <c:dPt>
            <c:idx val="48"/>
            <c:bubble3D val="0"/>
            <c:extLst>
              <c:ext xmlns:c16="http://schemas.microsoft.com/office/drawing/2014/chart" uri="{C3380CC4-5D6E-409C-BE32-E72D297353CC}">
                <c16:uniqueId val="{0000040C-323E-44A8-9236-60890F36A08D}"/>
              </c:ext>
            </c:extLst>
          </c:dPt>
          <c:dPt>
            <c:idx val="49"/>
            <c:bubble3D val="0"/>
            <c:extLst>
              <c:ext xmlns:c16="http://schemas.microsoft.com/office/drawing/2014/chart" uri="{C3380CC4-5D6E-409C-BE32-E72D297353CC}">
                <c16:uniqueId val="{0000040D-323E-44A8-9236-60890F36A08D}"/>
              </c:ext>
            </c:extLst>
          </c:dPt>
          <c:dPt>
            <c:idx val="50"/>
            <c:bubble3D val="0"/>
            <c:extLst>
              <c:ext xmlns:c16="http://schemas.microsoft.com/office/drawing/2014/chart" uri="{C3380CC4-5D6E-409C-BE32-E72D297353CC}">
                <c16:uniqueId val="{0000040E-323E-44A8-9236-60890F36A08D}"/>
              </c:ext>
            </c:extLst>
          </c:dPt>
          <c:cat>
            <c:numRef>
              <c:f>bilan_gestion!$BD$2:$BE$2</c:f>
              <c:numCache>
                <c:formatCode>General</c:formatCode>
                <c:ptCount val="2"/>
              </c:numCache>
            </c:numRef>
          </c:cat>
          <c:val>
            <c:numRef>
              <c:f>bilan_gestion!$B$27:$BH$27</c:f>
              <c:numCache>
                <c:formatCode>General</c:formatCode>
                <c:ptCount val="59"/>
                <c:pt idx="0" formatCode="#,##0">
                  <c:v>5415.5659999999998</c:v>
                </c:pt>
                <c:pt idx="1">
                  <c:v>5132</c:v>
                </c:pt>
                <c:pt idx="2" formatCode="0.0">
                  <c:v>288.52800000000002</c:v>
                </c:pt>
                <c:pt idx="3">
                  <c:v>1.0338540000000001</c:v>
                </c:pt>
                <c:pt idx="4" formatCode="0.0">
                  <c:v>283.56600000000003</c:v>
                </c:pt>
                <c:pt idx="5" formatCode="0.000000">
                  <c:v>1.01651</c:v>
                </c:pt>
                <c:pt idx="6" formatCode="0.0">
                  <c:v>4.9619999999999997</c:v>
                </c:pt>
                <c:pt idx="7" formatCode="0.000000">
                  <c:v>1.7343999999999998E-2</c:v>
                </c:pt>
                <c:pt idx="28" formatCode="0.0">
                  <c:v>460</c:v>
                </c:pt>
                <c:pt idx="29" formatCode="0.000000">
                  <c:v>1.38</c:v>
                </c:pt>
                <c:pt idx="31">
                  <c:v>743.5659999999998</c:v>
                </c:pt>
                <c:pt idx="38" formatCode="0.0">
                  <c:v>86.269837723333083</c:v>
                </c:pt>
                <c:pt idx="48">
                  <c:v>2019</c:v>
                </c:pt>
                <c:pt idx="49">
                  <c:v>0</c:v>
                </c:pt>
                <c:pt idx="51">
                  <c:v>0</c:v>
                </c:pt>
                <c:pt idx="52">
                  <c:v>2339</c:v>
                </c:pt>
                <c:pt idx="53">
                  <c:v>3508</c:v>
                </c:pt>
              </c:numCache>
            </c:numRef>
          </c:val>
          <c:extLst>
            <c:ext xmlns:c16="http://schemas.microsoft.com/office/drawing/2014/chart" uri="{C3380CC4-5D6E-409C-BE32-E72D297353CC}">
              <c16:uniqueId val="{0000040F-323E-44A8-9236-60890F36A08D}"/>
            </c:ext>
          </c:extLst>
        </c:ser>
        <c:ser>
          <c:idx val="21"/>
          <c:order val="20"/>
          <c:tx>
            <c:strRef>
              <c:f>bilan_gestion!$A$28</c:f>
              <c:strCache>
                <c:ptCount val="1"/>
                <c:pt idx="0">
                  <c:v>2019-2020</c:v>
                </c:pt>
              </c:strCache>
            </c:strRef>
          </c:tx>
          <c:dPt>
            <c:idx val="0"/>
            <c:bubble3D val="0"/>
            <c:extLst>
              <c:ext xmlns:c16="http://schemas.microsoft.com/office/drawing/2014/chart" uri="{C3380CC4-5D6E-409C-BE32-E72D297353CC}">
                <c16:uniqueId val="{00000410-323E-44A8-9236-60890F36A08D}"/>
              </c:ext>
            </c:extLst>
          </c:dPt>
          <c:dPt>
            <c:idx val="1"/>
            <c:bubble3D val="0"/>
            <c:extLst>
              <c:ext xmlns:c16="http://schemas.microsoft.com/office/drawing/2014/chart" uri="{C3380CC4-5D6E-409C-BE32-E72D297353CC}">
                <c16:uniqueId val="{00000411-323E-44A8-9236-60890F36A08D}"/>
              </c:ext>
            </c:extLst>
          </c:dPt>
          <c:dPt>
            <c:idx val="2"/>
            <c:bubble3D val="0"/>
            <c:extLst>
              <c:ext xmlns:c16="http://schemas.microsoft.com/office/drawing/2014/chart" uri="{C3380CC4-5D6E-409C-BE32-E72D297353CC}">
                <c16:uniqueId val="{00000412-323E-44A8-9236-60890F36A08D}"/>
              </c:ext>
            </c:extLst>
          </c:dPt>
          <c:dPt>
            <c:idx val="3"/>
            <c:bubble3D val="0"/>
            <c:extLst>
              <c:ext xmlns:c16="http://schemas.microsoft.com/office/drawing/2014/chart" uri="{C3380CC4-5D6E-409C-BE32-E72D297353CC}">
                <c16:uniqueId val="{00000413-323E-44A8-9236-60890F36A08D}"/>
              </c:ext>
            </c:extLst>
          </c:dPt>
          <c:dPt>
            <c:idx val="4"/>
            <c:bubble3D val="0"/>
            <c:extLst>
              <c:ext xmlns:c16="http://schemas.microsoft.com/office/drawing/2014/chart" uri="{C3380CC4-5D6E-409C-BE32-E72D297353CC}">
                <c16:uniqueId val="{00000414-323E-44A8-9236-60890F36A08D}"/>
              </c:ext>
            </c:extLst>
          </c:dPt>
          <c:dPt>
            <c:idx val="5"/>
            <c:bubble3D val="0"/>
            <c:extLst>
              <c:ext xmlns:c16="http://schemas.microsoft.com/office/drawing/2014/chart" uri="{C3380CC4-5D6E-409C-BE32-E72D297353CC}">
                <c16:uniqueId val="{00000415-323E-44A8-9236-60890F36A08D}"/>
              </c:ext>
            </c:extLst>
          </c:dPt>
          <c:dPt>
            <c:idx val="6"/>
            <c:bubble3D val="0"/>
            <c:extLst>
              <c:ext xmlns:c16="http://schemas.microsoft.com/office/drawing/2014/chart" uri="{C3380CC4-5D6E-409C-BE32-E72D297353CC}">
                <c16:uniqueId val="{00000416-323E-44A8-9236-60890F36A08D}"/>
              </c:ext>
            </c:extLst>
          </c:dPt>
          <c:dPt>
            <c:idx val="7"/>
            <c:bubble3D val="0"/>
            <c:extLst>
              <c:ext xmlns:c16="http://schemas.microsoft.com/office/drawing/2014/chart" uri="{C3380CC4-5D6E-409C-BE32-E72D297353CC}">
                <c16:uniqueId val="{00000417-323E-44A8-9236-60890F36A08D}"/>
              </c:ext>
            </c:extLst>
          </c:dPt>
          <c:dPt>
            <c:idx val="8"/>
            <c:bubble3D val="0"/>
            <c:extLst>
              <c:ext xmlns:c16="http://schemas.microsoft.com/office/drawing/2014/chart" uri="{C3380CC4-5D6E-409C-BE32-E72D297353CC}">
                <c16:uniqueId val="{00000418-323E-44A8-9236-60890F36A08D}"/>
              </c:ext>
            </c:extLst>
          </c:dPt>
          <c:dPt>
            <c:idx val="9"/>
            <c:bubble3D val="0"/>
            <c:extLst>
              <c:ext xmlns:c16="http://schemas.microsoft.com/office/drawing/2014/chart" uri="{C3380CC4-5D6E-409C-BE32-E72D297353CC}">
                <c16:uniqueId val="{00000419-323E-44A8-9236-60890F36A08D}"/>
              </c:ext>
            </c:extLst>
          </c:dPt>
          <c:dPt>
            <c:idx val="10"/>
            <c:bubble3D val="0"/>
            <c:extLst>
              <c:ext xmlns:c16="http://schemas.microsoft.com/office/drawing/2014/chart" uri="{C3380CC4-5D6E-409C-BE32-E72D297353CC}">
                <c16:uniqueId val="{0000041A-323E-44A8-9236-60890F36A08D}"/>
              </c:ext>
            </c:extLst>
          </c:dPt>
          <c:dPt>
            <c:idx val="11"/>
            <c:bubble3D val="0"/>
            <c:extLst>
              <c:ext xmlns:c16="http://schemas.microsoft.com/office/drawing/2014/chart" uri="{C3380CC4-5D6E-409C-BE32-E72D297353CC}">
                <c16:uniqueId val="{0000041B-323E-44A8-9236-60890F36A08D}"/>
              </c:ext>
            </c:extLst>
          </c:dPt>
          <c:dPt>
            <c:idx val="12"/>
            <c:bubble3D val="0"/>
            <c:extLst>
              <c:ext xmlns:c16="http://schemas.microsoft.com/office/drawing/2014/chart" uri="{C3380CC4-5D6E-409C-BE32-E72D297353CC}">
                <c16:uniqueId val="{0000041C-323E-44A8-9236-60890F36A08D}"/>
              </c:ext>
            </c:extLst>
          </c:dPt>
          <c:dPt>
            <c:idx val="13"/>
            <c:bubble3D val="0"/>
            <c:extLst>
              <c:ext xmlns:c16="http://schemas.microsoft.com/office/drawing/2014/chart" uri="{C3380CC4-5D6E-409C-BE32-E72D297353CC}">
                <c16:uniqueId val="{0000041D-323E-44A8-9236-60890F36A08D}"/>
              </c:ext>
            </c:extLst>
          </c:dPt>
          <c:dPt>
            <c:idx val="14"/>
            <c:bubble3D val="0"/>
            <c:extLst>
              <c:ext xmlns:c16="http://schemas.microsoft.com/office/drawing/2014/chart" uri="{C3380CC4-5D6E-409C-BE32-E72D297353CC}">
                <c16:uniqueId val="{0000041E-323E-44A8-9236-60890F36A08D}"/>
              </c:ext>
            </c:extLst>
          </c:dPt>
          <c:dPt>
            <c:idx val="15"/>
            <c:bubble3D val="0"/>
            <c:extLst>
              <c:ext xmlns:c16="http://schemas.microsoft.com/office/drawing/2014/chart" uri="{C3380CC4-5D6E-409C-BE32-E72D297353CC}">
                <c16:uniqueId val="{0000041F-323E-44A8-9236-60890F36A08D}"/>
              </c:ext>
            </c:extLst>
          </c:dPt>
          <c:dPt>
            <c:idx val="16"/>
            <c:bubble3D val="0"/>
            <c:extLst>
              <c:ext xmlns:c16="http://schemas.microsoft.com/office/drawing/2014/chart" uri="{C3380CC4-5D6E-409C-BE32-E72D297353CC}">
                <c16:uniqueId val="{00000420-323E-44A8-9236-60890F36A08D}"/>
              </c:ext>
            </c:extLst>
          </c:dPt>
          <c:dPt>
            <c:idx val="17"/>
            <c:bubble3D val="0"/>
            <c:extLst>
              <c:ext xmlns:c16="http://schemas.microsoft.com/office/drawing/2014/chart" uri="{C3380CC4-5D6E-409C-BE32-E72D297353CC}">
                <c16:uniqueId val="{00000421-323E-44A8-9236-60890F36A08D}"/>
              </c:ext>
            </c:extLst>
          </c:dPt>
          <c:dPt>
            <c:idx val="18"/>
            <c:bubble3D val="0"/>
            <c:extLst>
              <c:ext xmlns:c16="http://schemas.microsoft.com/office/drawing/2014/chart" uri="{C3380CC4-5D6E-409C-BE32-E72D297353CC}">
                <c16:uniqueId val="{00000422-323E-44A8-9236-60890F36A08D}"/>
              </c:ext>
            </c:extLst>
          </c:dPt>
          <c:dPt>
            <c:idx val="19"/>
            <c:bubble3D val="0"/>
            <c:extLst>
              <c:ext xmlns:c16="http://schemas.microsoft.com/office/drawing/2014/chart" uri="{C3380CC4-5D6E-409C-BE32-E72D297353CC}">
                <c16:uniqueId val="{00000423-323E-44A8-9236-60890F36A08D}"/>
              </c:ext>
            </c:extLst>
          </c:dPt>
          <c:dPt>
            <c:idx val="20"/>
            <c:bubble3D val="0"/>
            <c:extLst>
              <c:ext xmlns:c16="http://schemas.microsoft.com/office/drawing/2014/chart" uri="{C3380CC4-5D6E-409C-BE32-E72D297353CC}">
                <c16:uniqueId val="{00000424-323E-44A8-9236-60890F36A08D}"/>
              </c:ext>
            </c:extLst>
          </c:dPt>
          <c:dPt>
            <c:idx val="21"/>
            <c:bubble3D val="0"/>
            <c:extLst>
              <c:ext xmlns:c16="http://schemas.microsoft.com/office/drawing/2014/chart" uri="{C3380CC4-5D6E-409C-BE32-E72D297353CC}">
                <c16:uniqueId val="{00000425-323E-44A8-9236-60890F36A08D}"/>
              </c:ext>
            </c:extLst>
          </c:dPt>
          <c:dPt>
            <c:idx val="22"/>
            <c:bubble3D val="0"/>
            <c:extLst>
              <c:ext xmlns:c16="http://schemas.microsoft.com/office/drawing/2014/chart" uri="{C3380CC4-5D6E-409C-BE32-E72D297353CC}">
                <c16:uniqueId val="{00000426-323E-44A8-9236-60890F36A08D}"/>
              </c:ext>
            </c:extLst>
          </c:dPt>
          <c:dPt>
            <c:idx val="23"/>
            <c:bubble3D val="0"/>
            <c:extLst>
              <c:ext xmlns:c16="http://schemas.microsoft.com/office/drawing/2014/chart" uri="{C3380CC4-5D6E-409C-BE32-E72D297353CC}">
                <c16:uniqueId val="{00000427-323E-44A8-9236-60890F36A08D}"/>
              </c:ext>
            </c:extLst>
          </c:dPt>
          <c:dPt>
            <c:idx val="24"/>
            <c:bubble3D val="0"/>
            <c:extLst>
              <c:ext xmlns:c16="http://schemas.microsoft.com/office/drawing/2014/chart" uri="{C3380CC4-5D6E-409C-BE32-E72D297353CC}">
                <c16:uniqueId val="{00000428-323E-44A8-9236-60890F36A08D}"/>
              </c:ext>
            </c:extLst>
          </c:dPt>
          <c:dPt>
            <c:idx val="25"/>
            <c:bubble3D val="0"/>
            <c:extLst>
              <c:ext xmlns:c16="http://schemas.microsoft.com/office/drawing/2014/chart" uri="{C3380CC4-5D6E-409C-BE32-E72D297353CC}">
                <c16:uniqueId val="{00000429-323E-44A8-9236-60890F36A08D}"/>
              </c:ext>
            </c:extLst>
          </c:dPt>
          <c:dPt>
            <c:idx val="26"/>
            <c:bubble3D val="0"/>
            <c:extLst>
              <c:ext xmlns:c16="http://schemas.microsoft.com/office/drawing/2014/chart" uri="{C3380CC4-5D6E-409C-BE32-E72D297353CC}">
                <c16:uniqueId val="{0000042A-323E-44A8-9236-60890F36A08D}"/>
              </c:ext>
            </c:extLst>
          </c:dPt>
          <c:dPt>
            <c:idx val="27"/>
            <c:bubble3D val="0"/>
            <c:extLst>
              <c:ext xmlns:c16="http://schemas.microsoft.com/office/drawing/2014/chart" uri="{C3380CC4-5D6E-409C-BE32-E72D297353CC}">
                <c16:uniqueId val="{0000042B-323E-44A8-9236-60890F36A08D}"/>
              </c:ext>
            </c:extLst>
          </c:dPt>
          <c:dPt>
            <c:idx val="28"/>
            <c:bubble3D val="0"/>
            <c:extLst>
              <c:ext xmlns:c16="http://schemas.microsoft.com/office/drawing/2014/chart" uri="{C3380CC4-5D6E-409C-BE32-E72D297353CC}">
                <c16:uniqueId val="{0000042C-323E-44A8-9236-60890F36A08D}"/>
              </c:ext>
            </c:extLst>
          </c:dPt>
          <c:dPt>
            <c:idx val="29"/>
            <c:bubble3D val="0"/>
            <c:extLst>
              <c:ext xmlns:c16="http://schemas.microsoft.com/office/drawing/2014/chart" uri="{C3380CC4-5D6E-409C-BE32-E72D297353CC}">
                <c16:uniqueId val="{0000042D-323E-44A8-9236-60890F36A08D}"/>
              </c:ext>
            </c:extLst>
          </c:dPt>
          <c:dPt>
            <c:idx val="30"/>
            <c:bubble3D val="0"/>
            <c:extLst>
              <c:ext xmlns:c16="http://schemas.microsoft.com/office/drawing/2014/chart" uri="{C3380CC4-5D6E-409C-BE32-E72D297353CC}">
                <c16:uniqueId val="{0000042E-323E-44A8-9236-60890F36A08D}"/>
              </c:ext>
            </c:extLst>
          </c:dPt>
          <c:dPt>
            <c:idx val="31"/>
            <c:bubble3D val="0"/>
            <c:extLst>
              <c:ext xmlns:c16="http://schemas.microsoft.com/office/drawing/2014/chart" uri="{C3380CC4-5D6E-409C-BE32-E72D297353CC}">
                <c16:uniqueId val="{0000042F-323E-44A8-9236-60890F36A08D}"/>
              </c:ext>
            </c:extLst>
          </c:dPt>
          <c:dPt>
            <c:idx val="32"/>
            <c:bubble3D val="0"/>
            <c:extLst>
              <c:ext xmlns:c16="http://schemas.microsoft.com/office/drawing/2014/chart" uri="{C3380CC4-5D6E-409C-BE32-E72D297353CC}">
                <c16:uniqueId val="{00000430-323E-44A8-9236-60890F36A08D}"/>
              </c:ext>
            </c:extLst>
          </c:dPt>
          <c:dPt>
            <c:idx val="33"/>
            <c:bubble3D val="0"/>
            <c:extLst>
              <c:ext xmlns:c16="http://schemas.microsoft.com/office/drawing/2014/chart" uri="{C3380CC4-5D6E-409C-BE32-E72D297353CC}">
                <c16:uniqueId val="{00000431-323E-44A8-9236-60890F36A08D}"/>
              </c:ext>
            </c:extLst>
          </c:dPt>
          <c:dPt>
            <c:idx val="34"/>
            <c:bubble3D val="0"/>
            <c:extLst>
              <c:ext xmlns:c16="http://schemas.microsoft.com/office/drawing/2014/chart" uri="{C3380CC4-5D6E-409C-BE32-E72D297353CC}">
                <c16:uniqueId val="{00000432-323E-44A8-9236-60890F36A08D}"/>
              </c:ext>
            </c:extLst>
          </c:dPt>
          <c:dPt>
            <c:idx val="35"/>
            <c:bubble3D val="0"/>
            <c:extLst>
              <c:ext xmlns:c16="http://schemas.microsoft.com/office/drawing/2014/chart" uri="{C3380CC4-5D6E-409C-BE32-E72D297353CC}">
                <c16:uniqueId val="{00000433-323E-44A8-9236-60890F36A08D}"/>
              </c:ext>
            </c:extLst>
          </c:dPt>
          <c:dPt>
            <c:idx val="36"/>
            <c:bubble3D val="0"/>
            <c:extLst>
              <c:ext xmlns:c16="http://schemas.microsoft.com/office/drawing/2014/chart" uri="{C3380CC4-5D6E-409C-BE32-E72D297353CC}">
                <c16:uniqueId val="{00000434-323E-44A8-9236-60890F36A08D}"/>
              </c:ext>
            </c:extLst>
          </c:dPt>
          <c:dPt>
            <c:idx val="37"/>
            <c:bubble3D val="0"/>
            <c:extLst>
              <c:ext xmlns:c16="http://schemas.microsoft.com/office/drawing/2014/chart" uri="{C3380CC4-5D6E-409C-BE32-E72D297353CC}">
                <c16:uniqueId val="{00000435-323E-44A8-9236-60890F36A08D}"/>
              </c:ext>
            </c:extLst>
          </c:dPt>
          <c:dPt>
            <c:idx val="38"/>
            <c:bubble3D val="0"/>
            <c:extLst>
              <c:ext xmlns:c16="http://schemas.microsoft.com/office/drawing/2014/chart" uri="{C3380CC4-5D6E-409C-BE32-E72D297353CC}">
                <c16:uniqueId val="{00000436-323E-44A8-9236-60890F36A08D}"/>
              </c:ext>
            </c:extLst>
          </c:dPt>
          <c:dPt>
            <c:idx val="39"/>
            <c:bubble3D val="0"/>
            <c:extLst>
              <c:ext xmlns:c16="http://schemas.microsoft.com/office/drawing/2014/chart" uri="{C3380CC4-5D6E-409C-BE32-E72D297353CC}">
                <c16:uniqueId val="{00000437-323E-44A8-9236-60890F36A08D}"/>
              </c:ext>
            </c:extLst>
          </c:dPt>
          <c:dPt>
            <c:idx val="40"/>
            <c:bubble3D val="0"/>
            <c:extLst>
              <c:ext xmlns:c16="http://schemas.microsoft.com/office/drawing/2014/chart" uri="{C3380CC4-5D6E-409C-BE32-E72D297353CC}">
                <c16:uniqueId val="{00000438-323E-44A8-9236-60890F36A08D}"/>
              </c:ext>
            </c:extLst>
          </c:dPt>
          <c:dPt>
            <c:idx val="41"/>
            <c:bubble3D val="0"/>
            <c:extLst>
              <c:ext xmlns:c16="http://schemas.microsoft.com/office/drawing/2014/chart" uri="{C3380CC4-5D6E-409C-BE32-E72D297353CC}">
                <c16:uniqueId val="{00000439-323E-44A8-9236-60890F36A08D}"/>
              </c:ext>
            </c:extLst>
          </c:dPt>
          <c:dPt>
            <c:idx val="42"/>
            <c:bubble3D val="0"/>
            <c:extLst>
              <c:ext xmlns:c16="http://schemas.microsoft.com/office/drawing/2014/chart" uri="{C3380CC4-5D6E-409C-BE32-E72D297353CC}">
                <c16:uniqueId val="{0000043A-323E-44A8-9236-60890F36A08D}"/>
              </c:ext>
            </c:extLst>
          </c:dPt>
          <c:dPt>
            <c:idx val="43"/>
            <c:bubble3D val="0"/>
            <c:extLst>
              <c:ext xmlns:c16="http://schemas.microsoft.com/office/drawing/2014/chart" uri="{C3380CC4-5D6E-409C-BE32-E72D297353CC}">
                <c16:uniqueId val="{0000043B-323E-44A8-9236-60890F36A08D}"/>
              </c:ext>
            </c:extLst>
          </c:dPt>
          <c:dPt>
            <c:idx val="44"/>
            <c:bubble3D val="0"/>
            <c:extLst>
              <c:ext xmlns:c16="http://schemas.microsoft.com/office/drawing/2014/chart" uri="{C3380CC4-5D6E-409C-BE32-E72D297353CC}">
                <c16:uniqueId val="{0000043C-323E-44A8-9236-60890F36A08D}"/>
              </c:ext>
            </c:extLst>
          </c:dPt>
          <c:dPt>
            <c:idx val="45"/>
            <c:bubble3D val="0"/>
            <c:extLst>
              <c:ext xmlns:c16="http://schemas.microsoft.com/office/drawing/2014/chart" uri="{C3380CC4-5D6E-409C-BE32-E72D297353CC}">
                <c16:uniqueId val="{0000043D-323E-44A8-9236-60890F36A08D}"/>
              </c:ext>
            </c:extLst>
          </c:dPt>
          <c:dPt>
            <c:idx val="46"/>
            <c:bubble3D val="0"/>
            <c:extLst>
              <c:ext xmlns:c16="http://schemas.microsoft.com/office/drawing/2014/chart" uri="{C3380CC4-5D6E-409C-BE32-E72D297353CC}">
                <c16:uniqueId val="{0000043E-323E-44A8-9236-60890F36A08D}"/>
              </c:ext>
            </c:extLst>
          </c:dPt>
          <c:dPt>
            <c:idx val="47"/>
            <c:bubble3D val="0"/>
            <c:extLst>
              <c:ext xmlns:c16="http://schemas.microsoft.com/office/drawing/2014/chart" uri="{C3380CC4-5D6E-409C-BE32-E72D297353CC}">
                <c16:uniqueId val="{0000043F-323E-44A8-9236-60890F36A08D}"/>
              </c:ext>
            </c:extLst>
          </c:dPt>
          <c:dPt>
            <c:idx val="48"/>
            <c:bubble3D val="0"/>
            <c:extLst>
              <c:ext xmlns:c16="http://schemas.microsoft.com/office/drawing/2014/chart" uri="{C3380CC4-5D6E-409C-BE32-E72D297353CC}">
                <c16:uniqueId val="{00000440-323E-44A8-9236-60890F36A08D}"/>
              </c:ext>
            </c:extLst>
          </c:dPt>
          <c:dPt>
            <c:idx val="49"/>
            <c:bubble3D val="0"/>
            <c:extLst>
              <c:ext xmlns:c16="http://schemas.microsoft.com/office/drawing/2014/chart" uri="{C3380CC4-5D6E-409C-BE32-E72D297353CC}">
                <c16:uniqueId val="{00000441-323E-44A8-9236-60890F36A08D}"/>
              </c:ext>
            </c:extLst>
          </c:dPt>
          <c:dPt>
            <c:idx val="50"/>
            <c:bubble3D val="0"/>
            <c:extLst>
              <c:ext xmlns:c16="http://schemas.microsoft.com/office/drawing/2014/chart" uri="{C3380CC4-5D6E-409C-BE32-E72D297353CC}">
                <c16:uniqueId val="{00000442-323E-44A8-9236-60890F36A08D}"/>
              </c:ext>
            </c:extLst>
          </c:dPt>
          <c:cat>
            <c:numRef>
              <c:f>bilan_gestion!$BD$2:$BE$2</c:f>
              <c:numCache>
                <c:formatCode>General</c:formatCode>
                <c:ptCount val="2"/>
              </c:numCache>
            </c:numRef>
          </c:cat>
          <c:val>
            <c:numRef>
              <c:f>bilan_gestion!$B$28:$BH$28</c:f>
              <c:numCache>
                <c:formatCode>General</c:formatCode>
                <c:ptCount val="59"/>
                <c:pt idx="0" formatCode="#,##0">
                  <c:v>4053</c:v>
                </c:pt>
                <c:pt idx="1">
                  <c:v>3449</c:v>
                </c:pt>
                <c:pt idx="2">
                  <c:v>84</c:v>
                </c:pt>
                <c:pt idx="3">
                  <c:v>0.31563799999999997</c:v>
                </c:pt>
                <c:pt idx="4">
                  <c:v>84</c:v>
                </c:pt>
                <c:pt idx="6">
                  <c:v>0</c:v>
                </c:pt>
                <c:pt idx="28" formatCode="0.0">
                  <c:v>360</c:v>
                </c:pt>
                <c:pt idx="31">
                  <c:v>964</c:v>
                </c:pt>
                <c:pt idx="33">
                  <c:v>520</c:v>
                </c:pt>
                <c:pt idx="38" formatCode="0.0">
                  <c:v>76.215149272144089</c:v>
                </c:pt>
                <c:pt idx="48">
                  <c:v>2020</c:v>
                </c:pt>
                <c:pt idx="49">
                  <c:v>0</c:v>
                </c:pt>
                <c:pt idx="50" formatCode="d\-mmm">
                  <c:v>43912</c:v>
                </c:pt>
                <c:pt idx="51">
                  <c:v>0</c:v>
                </c:pt>
                <c:pt idx="52">
                  <c:v>2069</c:v>
                </c:pt>
                <c:pt idx="53">
                  <c:v>3104</c:v>
                </c:pt>
              </c:numCache>
            </c:numRef>
          </c:val>
          <c:extLst>
            <c:ext xmlns:c16="http://schemas.microsoft.com/office/drawing/2014/chart" uri="{C3380CC4-5D6E-409C-BE32-E72D297353CC}">
              <c16:uniqueId val="{00000443-323E-44A8-9236-60890F36A08D}"/>
            </c:ext>
          </c:extLst>
        </c:ser>
        <c:ser>
          <c:idx val="22"/>
          <c:order val="21"/>
          <c:tx>
            <c:strRef>
              <c:f>bilan_gestion!$A$31</c:f>
              <c:strCache>
                <c:ptCount val="1"/>
                <c:pt idx="0">
                  <c:v>En gras valeur d'entrée hyp du calcul</c:v>
                </c:pt>
              </c:strCache>
            </c:strRef>
          </c:tx>
          <c:dPt>
            <c:idx val="0"/>
            <c:bubble3D val="0"/>
            <c:extLst>
              <c:ext xmlns:c16="http://schemas.microsoft.com/office/drawing/2014/chart" uri="{C3380CC4-5D6E-409C-BE32-E72D297353CC}">
                <c16:uniqueId val="{00000444-323E-44A8-9236-60890F36A08D}"/>
              </c:ext>
            </c:extLst>
          </c:dPt>
          <c:dPt>
            <c:idx val="1"/>
            <c:bubble3D val="0"/>
            <c:extLst>
              <c:ext xmlns:c16="http://schemas.microsoft.com/office/drawing/2014/chart" uri="{C3380CC4-5D6E-409C-BE32-E72D297353CC}">
                <c16:uniqueId val="{00000445-323E-44A8-9236-60890F36A08D}"/>
              </c:ext>
            </c:extLst>
          </c:dPt>
          <c:dPt>
            <c:idx val="2"/>
            <c:bubble3D val="0"/>
            <c:extLst>
              <c:ext xmlns:c16="http://schemas.microsoft.com/office/drawing/2014/chart" uri="{C3380CC4-5D6E-409C-BE32-E72D297353CC}">
                <c16:uniqueId val="{00000446-323E-44A8-9236-60890F36A08D}"/>
              </c:ext>
            </c:extLst>
          </c:dPt>
          <c:dPt>
            <c:idx val="3"/>
            <c:bubble3D val="0"/>
            <c:extLst>
              <c:ext xmlns:c16="http://schemas.microsoft.com/office/drawing/2014/chart" uri="{C3380CC4-5D6E-409C-BE32-E72D297353CC}">
                <c16:uniqueId val="{00000447-323E-44A8-9236-60890F36A08D}"/>
              </c:ext>
            </c:extLst>
          </c:dPt>
          <c:dPt>
            <c:idx val="4"/>
            <c:bubble3D val="0"/>
            <c:extLst>
              <c:ext xmlns:c16="http://schemas.microsoft.com/office/drawing/2014/chart" uri="{C3380CC4-5D6E-409C-BE32-E72D297353CC}">
                <c16:uniqueId val="{00000448-323E-44A8-9236-60890F36A08D}"/>
              </c:ext>
            </c:extLst>
          </c:dPt>
          <c:dPt>
            <c:idx val="5"/>
            <c:bubble3D val="0"/>
            <c:extLst>
              <c:ext xmlns:c16="http://schemas.microsoft.com/office/drawing/2014/chart" uri="{C3380CC4-5D6E-409C-BE32-E72D297353CC}">
                <c16:uniqueId val="{00000449-323E-44A8-9236-60890F36A08D}"/>
              </c:ext>
            </c:extLst>
          </c:dPt>
          <c:dPt>
            <c:idx val="6"/>
            <c:bubble3D val="0"/>
            <c:extLst>
              <c:ext xmlns:c16="http://schemas.microsoft.com/office/drawing/2014/chart" uri="{C3380CC4-5D6E-409C-BE32-E72D297353CC}">
                <c16:uniqueId val="{0000044A-323E-44A8-9236-60890F36A08D}"/>
              </c:ext>
            </c:extLst>
          </c:dPt>
          <c:dPt>
            <c:idx val="7"/>
            <c:bubble3D val="0"/>
            <c:extLst>
              <c:ext xmlns:c16="http://schemas.microsoft.com/office/drawing/2014/chart" uri="{C3380CC4-5D6E-409C-BE32-E72D297353CC}">
                <c16:uniqueId val="{0000044B-323E-44A8-9236-60890F36A08D}"/>
              </c:ext>
            </c:extLst>
          </c:dPt>
          <c:dPt>
            <c:idx val="8"/>
            <c:bubble3D val="0"/>
            <c:extLst>
              <c:ext xmlns:c16="http://schemas.microsoft.com/office/drawing/2014/chart" uri="{C3380CC4-5D6E-409C-BE32-E72D297353CC}">
                <c16:uniqueId val="{0000044C-323E-44A8-9236-60890F36A08D}"/>
              </c:ext>
            </c:extLst>
          </c:dPt>
          <c:dPt>
            <c:idx val="9"/>
            <c:bubble3D val="0"/>
            <c:extLst>
              <c:ext xmlns:c16="http://schemas.microsoft.com/office/drawing/2014/chart" uri="{C3380CC4-5D6E-409C-BE32-E72D297353CC}">
                <c16:uniqueId val="{0000044D-323E-44A8-9236-60890F36A08D}"/>
              </c:ext>
            </c:extLst>
          </c:dPt>
          <c:dPt>
            <c:idx val="10"/>
            <c:bubble3D val="0"/>
            <c:extLst>
              <c:ext xmlns:c16="http://schemas.microsoft.com/office/drawing/2014/chart" uri="{C3380CC4-5D6E-409C-BE32-E72D297353CC}">
                <c16:uniqueId val="{0000044E-323E-44A8-9236-60890F36A08D}"/>
              </c:ext>
            </c:extLst>
          </c:dPt>
          <c:dPt>
            <c:idx val="11"/>
            <c:bubble3D val="0"/>
            <c:extLst>
              <c:ext xmlns:c16="http://schemas.microsoft.com/office/drawing/2014/chart" uri="{C3380CC4-5D6E-409C-BE32-E72D297353CC}">
                <c16:uniqueId val="{0000044F-323E-44A8-9236-60890F36A08D}"/>
              </c:ext>
            </c:extLst>
          </c:dPt>
          <c:dPt>
            <c:idx val="12"/>
            <c:bubble3D val="0"/>
            <c:extLst>
              <c:ext xmlns:c16="http://schemas.microsoft.com/office/drawing/2014/chart" uri="{C3380CC4-5D6E-409C-BE32-E72D297353CC}">
                <c16:uniqueId val="{00000450-323E-44A8-9236-60890F36A08D}"/>
              </c:ext>
            </c:extLst>
          </c:dPt>
          <c:dPt>
            <c:idx val="13"/>
            <c:bubble3D val="0"/>
            <c:extLst>
              <c:ext xmlns:c16="http://schemas.microsoft.com/office/drawing/2014/chart" uri="{C3380CC4-5D6E-409C-BE32-E72D297353CC}">
                <c16:uniqueId val="{00000451-323E-44A8-9236-60890F36A08D}"/>
              </c:ext>
            </c:extLst>
          </c:dPt>
          <c:dPt>
            <c:idx val="14"/>
            <c:bubble3D val="0"/>
            <c:extLst>
              <c:ext xmlns:c16="http://schemas.microsoft.com/office/drawing/2014/chart" uri="{C3380CC4-5D6E-409C-BE32-E72D297353CC}">
                <c16:uniqueId val="{00000452-323E-44A8-9236-60890F36A08D}"/>
              </c:ext>
            </c:extLst>
          </c:dPt>
          <c:dPt>
            <c:idx val="15"/>
            <c:bubble3D val="0"/>
            <c:extLst>
              <c:ext xmlns:c16="http://schemas.microsoft.com/office/drawing/2014/chart" uri="{C3380CC4-5D6E-409C-BE32-E72D297353CC}">
                <c16:uniqueId val="{00000453-323E-44A8-9236-60890F36A08D}"/>
              </c:ext>
            </c:extLst>
          </c:dPt>
          <c:dPt>
            <c:idx val="16"/>
            <c:bubble3D val="0"/>
            <c:extLst>
              <c:ext xmlns:c16="http://schemas.microsoft.com/office/drawing/2014/chart" uri="{C3380CC4-5D6E-409C-BE32-E72D297353CC}">
                <c16:uniqueId val="{00000454-323E-44A8-9236-60890F36A08D}"/>
              </c:ext>
            </c:extLst>
          </c:dPt>
          <c:dPt>
            <c:idx val="17"/>
            <c:bubble3D val="0"/>
            <c:extLst>
              <c:ext xmlns:c16="http://schemas.microsoft.com/office/drawing/2014/chart" uri="{C3380CC4-5D6E-409C-BE32-E72D297353CC}">
                <c16:uniqueId val="{00000455-323E-44A8-9236-60890F36A08D}"/>
              </c:ext>
            </c:extLst>
          </c:dPt>
          <c:dPt>
            <c:idx val="18"/>
            <c:bubble3D val="0"/>
            <c:extLst>
              <c:ext xmlns:c16="http://schemas.microsoft.com/office/drawing/2014/chart" uri="{C3380CC4-5D6E-409C-BE32-E72D297353CC}">
                <c16:uniqueId val="{00000456-323E-44A8-9236-60890F36A08D}"/>
              </c:ext>
            </c:extLst>
          </c:dPt>
          <c:dPt>
            <c:idx val="19"/>
            <c:bubble3D val="0"/>
            <c:extLst>
              <c:ext xmlns:c16="http://schemas.microsoft.com/office/drawing/2014/chart" uri="{C3380CC4-5D6E-409C-BE32-E72D297353CC}">
                <c16:uniqueId val="{00000457-323E-44A8-9236-60890F36A08D}"/>
              </c:ext>
            </c:extLst>
          </c:dPt>
          <c:dPt>
            <c:idx val="20"/>
            <c:bubble3D val="0"/>
            <c:extLst>
              <c:ext xmlns:c16="http://schemas.microsoft.com/office/drawing/2014/chart" uri="{C3380CC4-5D6E-409C-BE32-E72D297353CC}">
                <c16:uniqueId val="{00000458-323E-44A8-9236-60890F36A08D}"/>
              </c:ext>
            </c:extLst>
          </c:dPt>
          <c:dPt>
            <c:idx val="21"/>
            <c:bubble3D val="0"/>
            <c:extLst>
              <c:ext xmlns:c16="http://schemas.microsoft.com/office/drawing/2014/chart" uri="{C3380CC4-5D6E-409C-BE32-E72D297353CC}">
                <c16:uniqueId val="{00000459-323E-44A8-9236-60890F36A08D}"/>
              </c:ext>
            </c:extLst>
          </c:dPt>
          <c:dPt>
            <c:idx val="22"/>
            <c:bubble3D val="0"/>
            <c:extLst>
              <c:ext xmlns:c16="http://schemas.microsoft.com/office/drawing/2014/chart" uri="{C3380CC4-5D6E-409C-BE32-E72D297353CC}">
                <c16:uniqueId val="{0000045A-323E-44A8-9236-60890F36A08D}"/>
              </c:ext>
            </c:extLst>
          </c:dPt>
          <c:dPt>
            <c:idx val="23"/>
            <c:bubble3D val="0"/>
            <c:extLst>
              <c:ext xmlns:c16="http://schemas.microsoft.com/office/drawing/2014/chart" uri="{C3380CC4-5D6E-409C-BE32-E72D297353CC}">
                <c16:uniqueId val="{0000045B-323E-44A8-9236-60890F36A08D}"/>
              </c:ext>
            </c:extLst>
          </c:dPt>
          <c:dPt>
            <c:idx val="24"/>
            <c:bubble3D val="0"/>
            <c:extLst>
              <c:ext xmlns:c16="http://schemas.microsoft.com/office/drawing/2014/chart" uri="{C3380CC4-5D6E-409C-BE32-E72D297353CC}">
                <c16:uniqueId val="{0000045C-323E-44A8-9236-60890F36A08D}"/>
              </c:ext>
            </c:extLst>
          </c:dPt>
          <c:dPt>
            <c:idx val="25"/>
            <c:bubble3D val="0"/>
            <c:extLst>
              <c:ext xmlns:c16="http://schemas.microsoft.com/office/drawing/2014/chart" uri="{C3380CC4-5D6E-409C-BE32-E72D297353CC}">
                <c16:uniqueId val="{0000045D-323E-44A8-9236-60890F36A08D}"/>
              </c:ext>
            </c:extLst>
          </c:dPt>
          <c:dPt>
            <c:idx val="26"/>
            <c:bubble3D val="0"/>
            <c:extLst>
              <c:ext xmlns:c16="http://schemas.microsoft.com/office/drawing/2014/chart" uri="{C3380CC4-5D6E-409C-BE32-E72D297353CC}">
                <c16:uniqueId val="{0000045E-323E-44A8-9236-60890F36A08D}"/>
              </c:ext>
            </c:extLst>
          </c:dPt>
          <c:dPt>
            <c:idx val="27"/>
            <c:bubble3D val="0"/>
            <c:extLst>
              <c:ext xmlns:c16="http://schemas.microsoft.com/office/drawing/2014/chart" uri="{C3380CC4-5D6E-409C-BE32-E72D297353CC}">
                <c16:uniqueId val="{0000045F-323E-44A8-9236-60890F36A08D}"/>
              </c:ext>
            </c:extLst>
          </c:dPt>
          <c:dPt>
            <c:idx val="28"/>
            <c:bubble3D val="0"/>
            <c:extLst>
              <c:ext xmlns:c16="http://schemas.microsoft.com/office/drawing/2014/chart" uri="{C3380CC4-5D6E-409C-BE32-E72D297353CC}">
                <c16:uniqueId val="{00000460-323E-44A8-9236-60890F36A08D}"/>
              </c:ext>
            </c:extLst>
          </c:dPt>
          <c:dPt>
            <c:idx val="29"/>
            <c:bubble3D val="0"/>
            <c:extLst>
              <c:ext xmlns:c16="http://schemas.microsoft.com/office/drawing/2014/chart" uri="{C3380CC4-5D6E-409C-BE32-E72D297353CC}">
                <c16:uniqueId val="{00000461-323E-44A8-9236-60890F36A08D}"/>
              </c:ext>
            </c:extLst>
          </c:dPt>
          <c:dPt>
            <c:idx val="30"/>
            <c:bubble3D val="0"/>
            <c:extLst>
              <c:ext xmlns:c16="http://schemas.microsoft.com/office/drawing/2014/chart" uri="{C3380CC4-5D6E-409C-BE32-E72D297353CC}">
                <c16:uniqueId val="{00000462-323E-44A8-9236-60890F36A08D}"/>
              </c:ext>
            </c:extLst>
          </c:dPt>
          <c:dPt>
            <c:idx val="31"/>
            <c:bubble3D val="0"/>
            <c:extLst>
              <c:ext xmlns:c16="http://schemas.microsoft.com/office/drawing/2014/chart" uri="{C3380CC4-5D6E-409C-BE32-E72D297353CC}">
                <c16:uniqueId val="{00000463-323E-44A8-9236-60890F36A08D}"/>
              </c:ext>
            </c:extLst>
          </c:dPt>
          <c:dPt>
            <c:idx val="32"/>
            <c:bubble3D val="0"/>
            <c:extLst>
              <c:ext xmlns:c16="http://schemas.microsoft.com/office/drawing/2014/chart" uri="{C3380CC4-5D6E-409C-BE32-E72D297353CC}">
                <c16:uniqueId val="{00000464-323E-44A8-9236-60890F36A08D}"/>
              </c:ext>
            </c:extLst>
          </c:dPt>
          <c:dPt>
            <c:idx val="33"/>
            <c:bubble3D val="0"/>
            <c:extLst>
              <c:ext xmlns:c16="http://schemas.microsoft.com/office/drawing/2014/chart" uri="{C3380CC4-5D6E-409C-BE32-E72D297353CC}">
                <c16:uniqueId val="{00000465-323E-44A8-9236-60890F36A08D}"/>
              </c:ext>
            </c:extLst>
          </c:dPt>
          <c:dPt>
            <c:idx val="34"/>
            <c:bubble3D val="0"/>
            <c:extLst>
              <c:ext xmlns:c16="http://schemas.microsoft.com/office/drawing/2014/chart" uri="{C3380CC4-5D6E-409C-BE32-E72D297353CC}">
                <c16:uniqueId val="{00000466-323E-44A8-9236-60890F36A08D}"/>
              </c:ext>
            </c:extLst>
          </c:dPt>
          <c:dPt>
            <c:idx val="35"/>
            <c:bubble3D val="0"/>
            <c:extLst>
              <c:ext xmlns:c16="http://schemas.microsoft.com/office/drawing/2014/chart" uri="{C3380CC4-5D6E-409C-BE32-E72D297353CC}">
                <c16:uniqueId val="{00000467-323E-44A8-9236-60890F36A08D}"/>
              </c:ext>
            </c:extLst>
          </c:dPt>
          <c:dPt>
            <c:idx val="36"/>
            <c:bubble3D val="0"/>
            <c:extLst>
              <c:ext xmlns:c16="http://schemas.microsoft.com/office/drawing/2014/chart" uri="{C3380CC4-5D6E-409C-BE32-E72D297353CC}">
                <c16:uniqueId val="{00000468-323E-44A8-9236-60890F36A08D}"/>
              </c:ext>
            </c:extLst>
          </c:dPt>
          <c:dPt>
            <c:idx val="37"/>
            <c:bubble3D val="0"/>
            <c:extLst>
              <c:ext xmlns:c16="http://schemas.microsoft.com/office/drawing/2014/chart" uri="{C3380CC4-5D6E-409C-BE32-E72D297353CC}">
                <c16:uniqueId val="{00000469-323E-44A8-9236-60890F36A08D}"/>
              </c:ext>
            </c:extLst>
          </c:dPt>
          <c:dPt>
            <c:idx val="38"/>
            <c:bubble3D val="0"/>
            <c:extLst>
              <c:ext xmlns:c16="http://schemas.microsoft.com/office/drawing/2014/chart" uri="{C3380CC4-5D6E-409C-BE32-E72D297353CC}">
                <c16:uniqueId val="{0000046A-323E-44A8-9236-60890F36A08D}"/>
              </c:ext>
            </c:extLst>
          </c:dPt>
          <c:dPt>
            <c:idx val="39"/>
            <c:bubble3D val="0"/>
            <c:extLst>
              <c:ext xmlns:c16="http://schemas.microsoft.com/office/drawing/2014/chart" uri="{C3380CC4-5D6E-409C-BE32-E72D297353CC}">
                <c16:uniqueId val="{0000046B-323E-44A8-9236-60890F36A08D}"/>
              </c:ext>
            </c:extLst>
          </c:dPt>
          <c:dPt>
            <c:idx val="40"/>
            <c:bubble3D val="0"/>
            <c:extLst>
              <c:ext xmlns:c16="http://schemas.microsoft.com/office/drawing/2014/chart" uri="{C3380CC4-5D6E-409C-BE32-E72D297353CC}">
                <c16:uniqueId val="{0000046C-323E-44A8-9236-60890F36A08D}"/>
              </c:ext>
            </c:extLst>
          </c:dPt>
          <c:dPt>
            <c:idx val="41"/>
            <c:bubble3D val="0"/>
            <c:extLst>
              <c:ext xmlns:c16="http://schemas.microsoft.com/office/drawing/2014/chart" uri="{C3380CC4-5D6E-409C-BE32-E72D297353CC}">
                <c16:uniqueId val="{0000046D-323E-44A8-9236-60890F36A08D}"/>
              </c:ext>
            </c:extLst>
          </c:dPt>
          <c:dPt>
            <c:idx val="42"/>
            <c:bubble3D val="0"/>
            <c:extLst>
              <c:ext xmlns:c16="http://schemas.microsoft.com/office/drawing/2014/chart" uri="{C3380CC4-5D6E-409C-BE32-E72D297353CC}">
                <c16:uniqueId val="{0000046E-323E-44A8-9236-60890F36A08D}"/>
              </c:ext>
            </c:extLst>
          </c:dPt>
          <c:dPt>
            <c:idx val="43"/>
            <c:bubble3D val="0"/>
            <c:extLst>
              <c:ext xmlns:c16="http://schemas.microsoft.com/office/drawing/2014/chart" uri="{C3380CC4-5D6E-409C-BE32-E72D297353CC}">
                <c16:uniqueId val="{0000046F-323E-44A8-9236-60890F36A08D}"/>
              </c:ext>
            </c:extLst>
          </c:dPt>
          <c:dPt>
            <c:idx val="44"/>
            <c:bubble3D val="0"/>
            <c:extLst>
              <c:ext xmlns:c16="http://schemas.microsoft.com/office/drawing/2014/chart" uri="{C3380CC4-5D6E-409C-BE32-E72D297353CC}">
                <c16:uniqueId val="{00000470-323E-44A8-9236-60890F36A08D}"/>
              </c:ext>
            </c:extLst>
          </c:dPt>
          <c:dPt>
            <c:idx val="45"/>
            <c:bubble3D val="0"/>
            <c:extLst>
              <c:ext xmlns:c16="http://schemas.microsoft.com/office/drawing/2014/chart" uri="{C3380CC4-5D6E-409C-BE32-E72D297353CC}">
                <c16:uniqueId val="{00000471-323E-44A8-9236-60890F36A08D}"/>
              </c:ext>
            </c:extLst>
          </c:dPt>
          <c:dPt>
            <c:idx val="46"/>
            <c:bubble3D val="0"/>
            <c:extLst>
              <c:ext xmlns:c16="http://schemas.microsoft.com/office/drawing/2014/chart" uri="{C3380CC4-5D6E-409C-BE32-E72D297353CC}">
                <c16:uniqueId val="{00000472-323E-44A8-9236-60890F36A08D}"/>
              </c:ext>
            </c:extLst>
          </c:dPt>
          <c:dPt>
            <c:idx val="47"/>
            <c:bubble3D val="0"/>
            <c:extLst>
              <c:ext xmlns:c16="http://schemas.microsoft.com/office/drawing/2014/chart" uri="{C3380CC4-5D6E-409C-BE32-E72D297353CC}">
                <c16:uniqueId val="{00000473-323E-44A8-9236-60890F36A08D}"/>
              </c:ext>
            </c:extLst>
          </c:dPt>
          <c:dPt>
            <c:idx val="48"/>
            <c:bubble3D val="0"/>
            <c:extLst>
              <c:ext xmlns:c16="http://schemas.microsoft.com/office/drawing/2014/chart" uri="{C3380CC4-5D6E-409C-BE32-E72D297353CC}">
                <c16:uniqueId val="{00000474-323E-44A8-9236-60890F36A08D}"/>
              </c:ext>
            </c:extLst>
          </c:dPt>
          <c:dPt>
            <c:idx val="49"/>
            <c:bubble3D val="0"/>
            <c:extLst>
              <c:ext xmlns:c16="http://schemas.microsoft.com/office/drawing/2014/chart" uri="{C3380CC4-5D6E-409C-BE32-E72D297353CC}">
                <c16:uniqueId val="{00000475-323E-44A8-9236-60890F36A08D}"/>
              </c:ext>
            </c:extLst>
          </c:dPt>
          <c:dPt>
            <c:idx val="50"/>
            <c:bubble3D val="0"/>
            <c:extLst>
              <c:ext xmlns:c16="http://schemas.microsoft.com/office/drawing/2014/chart" uri="{C3380CC4-5D6E-409C-BE32-E72D297353CC}">
                <c16:uniqueId val="{00000476-323E-44A8-9236-60890F36A08D}"/>
              </c:ext>
            </c:extLst>
          </c:dPt>
          <c:cat>
            <c:numRef>
              <c:f>bilan_gestion!$BD$2:$BE$2</c:f>
              <c:numCache>
                <c:formatCode>General</c:formatCode>
                <c:ptCount val="2"/>
              </c:numCache>
            </c:numRef>
          </c:cat>
          <c:val>
            <c:numRef>
              <c:f>bilan_gestion!$B$31:$BI$31</c:f>
              <c:numCache>
                <c:formatCode>General</c:formatCode>
                <c:ptCount val="60"/>
                <c:pt idx="2">
                  <c:v>0</c:v>
                </c:pt>
              </c:numCache>
            </c:numRef>
          </c:val>
          <c:extLst>
            <c:ext xmlns:c16="http://schemas.microsoft.com/office/drawing/2014/chart" uri="{C3380CC4-5D6E-409C-BE32-E72D297353CC}">
              <c16:uniqueId val="{00000477-323E-44A8-9236-60890F36A08D}"/>
            </c:ext>
          </c:extLst>
        </c:ser>
        <c:ser>
          <c:idx val="23"/>
          <c:order val="22"/>
          <c:tx>
            <c:strRef>
              <c:f>bilan_gestion!$A$32</c:f>
              <c:strCache>
                <c:ptCount val="1"/>
              </c:strCache>
            </c:strRef>
          </c:tx>
          <c:dPt>
            <c:idx val="0"/>
            <c:bubble3D val="0"/>
            <c:extLst>
              <c:ext xmlns:c16="http://schemas.microsoft.com/office/drawing/2014/chart" uri="{C3380CC4-5D6E-409C-BE32-E72D297353CC}">
                <c16:uniqueId val="{00000478-323E-44A8-9236-60890F36A08D}"/>
              </c:ext>
            </c:extLst>
          </c:dPt>
          <c:dPt>
            <c:idx val="1"/>
            <c:bubble3D val="0"/>
            <c:extLst>
              <c:ext xmlns:c16="http://schemas.microsoft.com/office/drawing/2014/chart" uri="{C3380CC4-5D6E-409C-BE32-E72D297353CC}">
                <c16:uniqueId val="{00000479-323E-44A8-9236-60890F36A08D}"/>
              </c:ext>
            </c:extLst>
          </c:dPt>
          <c:dPt>
            <c:idx val="2"/>
            <c:bubble3D val="0"/>
            <c:extLst>
              <c:ext xmlns:c16="http://schemas.microsoft.com/office/drawing/2014/chart" uri="{C3380CC4-5D6E-409C-BE32-E72D297353CC}">
                <c16:uniqueId val="{0000047A-323E-44A8-9236-60890F36A08D}"/>
              </c:ext>
            </c:extLst>
          </c:dPt>
          <c:dPt>
            <c:idx val="3"/>
            <c:bubble3D val="0"/>
            <c:extLst>
              <c:ext xmlns:c16="http://schemas.microsoft.com/office/drawing/2014/chart" uri="{C3380CC4-5D6E-409C-BE32-E72D297353CC}">
                <c16:uniqueId val="{0000047B-323E-44A8-9236-60890F36A08D}"/>
              </c:ext>
            </c:extLst>
          </c:dPt>
          <c:dPt>
            <c:idx val="4"/>
            <c:bubble3D val="0"/>
            <c:extLst>
              <c:ext xmlns:c16="http://schemas.microsoft.com/office/drawing/2014/chart" uri="{C3380CC4-5D6E-409C-BE32-E72D297353CC}">
                <c16:uniqueId val="{0000047C-323E-44A8-9236-60890F36A08D}"/>
              </c:ext>
            </c:extLst>
          </c:dPt>
          <c:dPt>
            <c:idx val="5"/>
            <c:bubble3D val="0"/>
            <c:extLst>
              <c:ext xmlns:c16="http://schemas.microsoft.com/office/drawing/2014/chart" uri="{C3380CC4-5D6E-409C-BE32-E72D297353CC}">
                <c16:uniqueId val="{0000047D-323E-44A8-9236-60890F36A08D}"/>
              </c:ext>
            </c:extLst>
          </c:dPt>
          <c:dPt>
            <c:idx val="6"/>
            <c:bubble3D val="0"/>
            <c:extLst>
              <c:ext xmlns:c16="http://schemas.microsoft.com/office/drawing/2014/chart" uri="{C3380CC4-5D6E-409C-BE32-E72D297353CC}">
                <c16:uniqueId val="{0000047E-323E-44A8-9236-60890F36A08D}"/>
              </c:ext>
            </c:extLst>
          </c:dPt>
          <c:dPt>
            <c:idx val="7"/>
            <c:bubble3D val="0"/>
            <c:extLst>
              <c:ext xmlns:c16="http://schemas.microsoft.com/office/drawing/2014/chart" uri="{C3380CC4-5D6E-409C-BE32-E72D297353CC}">
                <c16:uniqueId val="{0000047F-323E-44A8-9236-60890F36A08D}"/>
              </c:ext>
            </c:extLst>
          </c:dPt>
          <c:dPt>
            <c:idx val="8"/>
            <c:bubble3D val="0"/>
            <c:extLst>
              <c:ext xmlns:c16="http://schemas.microsoft.com/office/drawing/2014/chart" uri="{C3380CC4-5D6E-409C-BE32-E72D297353CC}">
                <c16:uniqueId val="{00000480-323E-44A8-9236-60890F36A08D}"/>
              </c:ext>
            </c:extLst>
          </c:dPt>
          <c:dPt>
            <c:idx val="9"/>
            <c:bubble3D val="0"/>
            <c:extLst>
              <c:ext xmlns:c16="http://schemas.microsoft.com/office/drawing/2014/chart" uri="{C3380CC4-5D6E-409C-BE32-E72D297353CC}">
                <c16:uniqueId val="{00000481-323E-44A8-9236-60890F36A08D}"/>
              </c:ext>
            </c:extLst>
          </c:dPt>
          <c:dPt>
            <c:idx val="10"/>
            <c:bubble3D val="0"/>
            <c:extLst>
              <c:ext xmlns:c16="http://schemas.microsoft.com/office/drawing/2014/chart" uri="{C3380CC4-5D6E-409C-BE32-E72D297353CC}">
                <c16:uniqueId val="{00000482-323E-44A8-9236-60890F36A08D}"/>
              </c:ext>
            </c:extLst>
          </c:dPt>
          <c:dPt>
            <c:idx val="11"/>
            <c:bubble3D val="0"/>
            <c:extLst>
              <c:ext xmlns:c16="http://schemas.microsoft.com/office/drawing/2014/chart" uri="{C3380CC4-5D6E-409C-BE32-E72D297353CC}">
                <c16:uniqueId val="{00000483-323E-44A8-9236-60890F36A08D}"/>
              </c:ext>
            </c:extLst>
          </c:dPt>
          <c:dPt>
            <c:idx val="12"/>
            <c:bubble3D val="0"/>
            <c:extLst>
              <c:ext xmlns:c16="http://schemas.microsoft.com/office/drawing/2014/chart" uri="{C3380CC4-5D6E-409C-BE32-E72D297353CC}">
                <c16:uniqueId val="{00000484-323E-44A8-9236-60890F36A08D}"/>
              </c:ext>
            </c:extLst>
          </c:dPt>
          <c:dPt>
            <c:idx val="13"/>
            <c:bubble3D val="0"/>
            <c:extLst>
              <c:ext xmlns:c16="http://schemas.microsoft.com/office/drawing/2014/chart" uri="{C3380CC4-5D6E-409C-BE32-E72D297353CC}">
                <c16:uniqueId val="{00000485-323E-44A8-9236-60890F36A08D}"/>
              </c:ext>
            </c:extLst>
          </c:dPt>
          <c:dPt>
            <c:idx val="14"/>
            <c:bubble3D val="0"/>
            <c:extLst>
              <c:ext xmlns:c16="http://schemas.microsoft.com/office/drawing/2014/chart" uri="{C3380CC4-5D6E-409C-BE32-E72D297353CC}">
                <c16:uniqueId val="{00000486-323E-44A8-9236-60890F36A08D}"/>
              </c:ext>
            </c:extLst>
          </c:dPt>
          <c:dPt>
            <c:idx val="15"/>
            <c:bubble3D val="0"/>
            <c:extLst>
              <c:ext xmlns:c16="http://schemas.microsoft.com/office/drawing/2014/chart" uri="{C3380CC4-5D6E-409C-BE32-E72D297353CC}">
                <c16:uniqueId val="{00000487-323E-44A8-9236-60890F36A08D}"/>
              </c:ext>
            </c:extLst>
          </c:dPt>
          <c:dPt>
            <c:idx val="16"/>
            <c:bubble3D val="0"/>
            <c:extLst>
              <c:ext xmlns:c16="http://schemas.microsoft.com/office/drawing/2014/chart" uri="{C3380CC4-5D6E-409C-BE32-E72D297353CC}">
                <c16:uniqueId val="{00000488-323E-44A8-9236-60890F36A08D}"/>
              </c:ext>
            </c:extLst>
          </c:dPt>
          <c:dPt>
            <c:idx val="17"/>
            <c:bubble3D val="0"/>
            <c:extLst>
              <c:ext xmlns:c16="http://schemas.microsoft.com/office/drawing/2014/chart" uri="{C3380CC4-5D6E-409C-BE32-E72D297353CC}">
                <c16:uniqueId val="{00000489-323E-44A8-9236-60890F36A08D}"/>
              </c:ext>
            </c:extLst>
          </c:dPt>
          <c:dPt>
            <c:idx val="18"/>
            <c:bubble3D val="0"/>
            <c:extLst>
              <c:ext xmlns:c16="http://schemas.microsoft.com/office/drawing/2014/chart" uri="{C3380CC4-5D6E-409C-BE32-E72D297353CC}">
                <c16:uniqueId val="{0000048A-323E-44A8-9236-60890F36A08D}"/>
              </c:ext>
            </c:extLst>
          </c:dPt>
          <c:dPt>
            <c:idx val="19"/>
            <c:bubble3D val="0"/>
            <c:extLst>
              <c:ext xmlns:c16="http://schemas.microsoft.com/office/drawing/2014/chart" uri="{C3380CC4-5D6E-409C-BE32-E72D297353CC}">
                <c16:uniqueId val="{0000048B-323E-44A8-9236-60890F36A08D}"/>
              </c:ext>
            </c:extLst>
          </c:dPt>
          <c:dPt>
            <c:idx val="20"/>
            <c:bubble3D val="0"/>
            <c:extLst>
              <c:ext xmlns:c16="http://schemas.microsoft.com/office/drawing/2014/chart" uri="{C3380CC4-5D6E-409C-BE32-E72D297353CC}">
                <c16:uniqueId val="{0000048C-323E-44A8-9236-60890F36A08D}"/>
              </c:ext>
            </c:extLst>
          </c:dPt>
          <c:dPt>
            <c:idx val="21"/>
            <c:bubble3D val="0"/>
            <c:extLst>
              <c:ext xmlns:c16="http://schemas.microsoft.com/office/drawing/2014/chart" uri="{C3380CC4-5D6E-409C-BE32-E72D297353CC}">
                <c16:uniqueId val="{0000048D-323E-44A8-9236-60890F36A08D}"/>
              </c:ext>
            </c:extLst>
          </c:dPt>
          <c:dPt>
            <c:idx val="22"/>
            <c:bubble3D val="0"/>
            <c:extLst>
              <c:ext xmlns:c16="http://schemas.microsoft.com/office/drawing/2014/chart" uri="{C3380CC4-5D6E-409C-BE32-E72D297353CC}">
                <c16:uniqueId val="{0000048E-323E-44A8-9236-60890F36A08D}"/>
              </c:ext>
            </c:extLst>
          </c:dPt>
          <c:dPt>
            <c:idx val="23"/>
            <c:bubble3D val="0"/>
            <c:extLst>
              <c:ext xmlns:c16="http://schemas.microsoft.com/office/drawing/2014/chart" uri="{C3380CC4-5D6E-409C-BE32-E72D297353CC}">
                <c16:uniqueId val="{0000048F-323E-44A8-9236-60890F36A08D}"/>
              </c:ext>
            </c:extLst>
          </c:dPt>
          <c:dPt>
            <c:idx val="24"/>
            <c:bubble3D val="0"/>
            <c:extLst>
              <c:ext xmlns:c16="http://schemas.microsoft.com/office/drawing/2014/chart" uri="{C3380CC4-5D6E-409C-BE32-E72D297353CC}">
                <c16:uniqueId val="{00000490-323E-44A8-9236-60890F36A08D}"/>
              </c:ext>
            </c:extLst>
          </c:dPt>
          <c:dPt>
            <c:idx val="25"/>
            <c:bubble3D val="0"/>
            <c:extLst>
              <c:ext xmlns:c16="http://schemas.microsoft.com/office/drawing/2014/chart" uri="{C3380CC4-5D6E-409C-BE32-E72D297353CC}">
                <c16:uniqueId val="{00000491-323E-44A8-9236-60890F36A08D}"/>
              </c:ext>
            </c:extLst>
          </c:dPt>
          <c:dPt>
            <c:idx val="26"/>
            <c:bubble3D val="0"/>
            <c:extLst>
              <c:ext xmlns:c16="http://schemas.microsoft.com/office/drawing/2014/chart" uri="{C3380CC4-5D6E-409C-BE32-E72D297353CC}">
                <c16:uniqueId val="{00000492-323E-44A8-9236-60890F36A08D}"/>
              </c:ext>
            </c:extLst>
          </c:dPt>
          <c:dPt>
            <c:idx val="27"/>
            <c:bubble3D val="0"/>
            <c:extLst>
              <c:ext xmlns:c16="http://schemas.microsoft.com/office/drawing/2014/chart" uri="{C3380CC4-5D6E-409C-BE32-E72D297353CC}">
                <c16:uniqueId val="{00000493-323E-44A8-9236-60890F36A08D}"/>
              </c:ext>
            </c:extLst>
          </c:dPt>
          <c:dPt>
            <c:idx val="28"/>
            <c:bubble3D val="0"/>
            <c:extLst>
              <c:ext xmlns:c16="http://schemas.microsoft.com/office/drawing/2014/chart" uri="{C3380CC4-5D6E-409C-BE32-E72D297353CC}">
                <c16:uniqueId val="{00000494-323E-44A8-9236-60890F36A08D}"/>
              </c:ext>
            </c:extLst>
          </c:dPt>
          <c:dPt>
            <c:idx val="29"/>
            <c:bubble3D val="0"/>
            <c:extLst>
              <c:ext xmlns:c16="http://schemas.microsoft.com/office/drawing/2014/chart" uri="{C3380CC4-5D6E-409C-BE32-E72D297353CC}">
                <c16:uniqueId val="{00000495-323E-44A8-9236-60890F36A08D}"/>
              </c:ext>
            </c:extLst>
          </c:dPt>
          <c:dPt>
            <c:idx val="30"/>
            <c:bubble3D val="0"/>
            <c:extLst>
              <c:ext xmlns:c16="http://schemas.microsoft.com/office/drawing/2014/chart" uri="{C3380CC4-5D6E-409C-BE32-E72D297353CC}">
                <c16:uniqueId val="{00000496-323E-44A8-9236-60890F36A08D}"/>
              </c:ext>
            </c:extLst>
          </c:dPt>
          <c:dPt>
            <c:idx val="31"/>
            <c:bubble3D val="0"/>
            <c:extLst>
              <c:ext xmlns:c16="http://schemas.microsoft.com/office/drawing/2014/chart" uri="{C3380CC4-5D6E-409C-BE32-E72D297353CC}">
                <c16:uniqueId val="{00000497-323E-44A8-9236-60890F36A08D}"/>
              </c:ext>
            </c:extLst>
          </c:dPt>
          <c:dPt>
            <c:idx val="32"/>
            <c:bubble3D val="0"/>
            <c:extLst>
              <c:ext xmlns:c16="http://schemas.microsoft.com/office/drawing/2014/chart" uri="{C3380CC4-5D6E-409C-BE32-E72D297353CC}">
                <c16:uniqueId val="{00000498-323E-44A8-9236-60890F36A08D}"/>
              </c:ext>
            </c:extLst>
          </c:dPt>
          <c:dPt>
            <c:idx val="33"/>
            <c:bubble3D val="0"/>
            <c:extLst>
              <c:ext xmlns:c16="http://schemas.microsoft.com/office/drawing/2014/chart" uri="{C3380CC4-5D6E-409C-BE32-E72D297353CC}">
                <c16:uniqueId val="{00000499-323E-44A8-9236-60890F36A08D}"/>
              </c:ext>
            </c:extLst>
          </c:dPt>
          <c:dPt>
            <c:idx val="34"/>
            <c:bubble3D val="0"/>
            <c:extLst>
              <c:ext xmlns:c16="http://schemas.microsoft.com/office/drawing/2014/chart" uri="{C3380CC4-5D6E-409C-BE32-E72D297353CC}">
                <c16:uniqueId val="{0000049A-323E-44A8-9236-60890F36A08D}"/>
              </c:ext>
            </c:extLst>
          </c:dPt>
          <c:dPt>
            <c:idx val="35"/>
            <c:bubble3D val="0"/>
            <c:extLst>
              <c:ext xmlns:c16="http://schemas.microsoft.com/office/drawing/2014/chart" uri="{C3380CC4-5D6E-409C-BE32-E72D297353CC}">
                <c16:uniqueId val="{0000049B-323E-44A8-9236-60890F36A08D}"/>
              </c:ext>
            </c:extLst>
          </c:dPt>
          <c:dPt>
            <c:idx val="36"/>
            <c:bubble3D val="0"/>
            <c:extLst>
              <c:ext xmlns:c16="http://schemas.microsoft.com/office/drawing/2014/chart" uri="{C3380CC4-5D6E-409C-BE32-E72D297353CC}">
                <c16:uniqueId val="{0000049C-323E-44A8-9236-60890F36A08D}"/>
              </c:ext>
            </c:extLst>
          </c:dPt>
          <c:dPt>
            <c:idx val="37"/>
            <c:bubble3D val="0"/>
            <c:extLst>
              <c:ext xmlns:c16="http://schemas.microsoft.com/office/drawing/2014/chart" uri="{C3380CC4-5D6E-409C-BE32-E72D297353CC}">
                <c16:uniqueId val="{0000049D-323E-44A8-9236-60890F36A08D}"/>
              </c:ext>
            </c:extLst>
          </c:dPt>
          <c:dPt>
            <c:idx val="38"/>
            <c:bubble3D val="0"/>
            <c:extLst>
              <c:ext xmlns:c16="http://schemas.microsoft.com/office/drawing/2014/chart" uri="{C3380CC4-5D6E-409C-BE32-E72D297353CC}">
                <c16:uniqueId val="{0000049E-323E-44A8-9236-60890F36A08D}"/>
              </c:ext>
            </c:extLst>
          </c:dPt>
          <c:dPt>
            <c:idx val="39"/>
            <c:bubble3D val="0"/>
            <c:extLst>
              <c:ext xmlns:c16="http://schemas.microsoft.com/office/drawing/2014/chart" uri="{C3380CC4-5D6E-409C-BE32-E72D297353CC}">
                <c16:uniqueId val="{0000049F-323E-44A8-9236-60890F36A08D}"/>
              </c:ext>
            </c:extLst>
          </c:dPt>
          <c:dPt>
            <c:idx val="40"/>
            <c:bubble3D val="0"/>
            <c:extLst>
              <c:ext xmlns:c16="http://schemas.microsoft.com/office/drawing/2014/chart" uri="{C3380CC4-5D6E-409C-BE32-E72D297353CC}">
                <c16:uniqueId val="{000004A0-323E-44A8-9236-60890F36A08D}"/>
              </c:ext>
            </c:extLst>
          </c:dPt>
          <c:dPt>
            <c:idx val="41"/>
            <c:bubble3D val="0"/>
            <c:extLst>
              <c:ext xmlns:c16="http://schemas.microsoft.com/office/drawing/2014/chart" uri="{C3380CC4-5D6E-409C-BE32-E72D297353CC}">
                <c16:uniqueId val="{000004A1-323E-44A8-9236-60890F36A08D}"/>
              </c:ext>
            </c:extLst>
          </c:dPt>
          <c:dPt>
            <c:idx val="42"/>
            <c:bubble3D val="0"/>
            <c:extLst>
              <c:ext xmlns:c16="http://schemas.microsoft.com/office/drawing/2014/chart" uri="{C3380CC4-5D6E-409C-BE32-E72D297353CC}">
                <c16:uniqueId val="{000004A2-323E-44A8-9236-60890F36A08D}"/>
              </c:ext>
            </c:extLst>
          </c:dPt>
          <c:dPt>
            <c:idx val="43"/>
            <c:bubble3D val="0"/>
            <c:extLst>
              <c:ext xmlns:c16="http://schemas.microsoft.com/office/drawing/2014/chart" uri="{C3380CC4-5D6E-409C-BE32-E72D297353CC}">
                <c16:uniqueId val="{000004A3-323E-44A8-9236-60890F36A08D}"/>
              </c:ext>
            </c:extLst>
          </c:dPt>
          <c:dPt>
            <c:idx val="44"/>
            <c:bubble3D val="0"/>
            <c:extLst>
              <c:ext xmlns:c16="http://schemas.microsoft.com/office/drawing/2014/chart" uri="{C3380CC4-5D6E-409C-BE32-E72D297353CC}">
                <c16:uniqueId val="{000004A4-323E-44A8-9236-60890F36A08D}"/>
              </c:ext>
            </c:extLst>
          </c:dPt>
          <c:dPt>
            <c:idx val="45"/>
            <c:bubble3D val="0"/>
            <c:extLst>
              <c:ext xmlns:c16="http://schemas.microsoft.com/office/drawing/2014/chart" uri="{C3380CC4-5D6E-409C-BE32-E72D297353CC}">
                <c16:uniqueId val="{000004A5-323E-44A8-9236-60890F36A08D}"/>
              </c:ext>
            </c:extLst>
          </c:dPt>
          <c:dPt>
            <c:idx val="46"/>
            <c:bubble3D val="0"/>
            <c:extLst>
              <c:ext xmlns:c16="http://schemas.microsoft.com/office/drawing/2014/chart" uri="{C3380CC4-5D6E-409C-BE32-E72D297353CC}">
                <c16:uniqueId val="{000004A6-323E-44A8-9236-60890F36A08D}"/>
              </c:ext>
            </c:extLst>
          </c:dPt>
          <c:dPt>
            <c:idx val="47"/>
            <c:bubble3D val="0"/>
            <c:extLst>
              <c:ext xmlns:c16="http://schemas.microsoft.com/office/drawing/2014/chart" uri="{C3380CC4-5D6E-409C-BE32-E72D297353CC}">
                <c16:uniqueId val="{000004A7-323E-44A8-9236-60890F36A08D}"/>
              </c:ext>
            </c:extLst>
          </c:dPt>
          <c:dPt>
            <c:idx val="48"/>
            <c:bubble3D val="0"/>
            <c:extLst>
              <c:ext xmlns:c16="http://schemas.microsoft.com/office/drawing/2014/chart" uri="{C3380CC4-5D6E-409C-BE32-E72D297353CC}">
                <c16:uniqueId val="{000004A8-323E-44A8-9236-60890F36A08D}"/>
              </c:ext>
            </c:extLst>
          </c:dPt>
          <c:dPt>
            <c:idx val="49"/>
            <c:bubble3D val="0"/>
            <c:extLst>
              <c:ext xmlns:c16="http://schemas.microsoft.com/office/drawing/2014/chart" uri="{C3380CC4-5D6E-409C-BE32-E72D297353CC}">
                <c16:uniqueId val="{000004A9-323E-44A8-9236-60890F36A08D}"/>
              </c:ext>
            </c:extLst>
          </c:dPt>
          <c:dPt>
            <c:idx val="50"/>
            <c:bubble3D val="0"/>
            <c:extLst>
              <c:ext xmlns:c16="http://schemas.microsoft.com/office/drawing/2014/chart" uri="{C3380CC4-5D6E-409C-BE32-E72D297353CC}">
                <c16:uniqueId val="{000004AA-323E-44A8-9236-60890F36A08D}"/>
              </c:ext>
            </c:extLst>
          </c:dPt>
          <c:cat>
            <c:numRef>
              <c:f>bilan_gestion!$BD$2:$BE$2</c:f>
              <c:numCache>
                <c:formatCode>General</c:formatCode>
                <c:ptCount val="2"/>
              </c:numCache>
            </c:numRef>
          </c:cat>
          <c:val>
            <c:numRef>
              <c:f>bilan_gestion!$B$32:$BI$32</c:f>
              <c:numCache>
                <c:formatCode>General</c:formatCode>
                <c:ptCount val="60"/>
              </c:numCache>
            </c:numRef>
          </c:val>
          <c:extLst>
            <c:ext xmlns:c16="http://schemas.microsoft.com/office/drawing/2014/chart" uri="{C3380CC4-5D6E-409C-BE32-E72D297353CC}">
              <c16:uniqueId val="{000004AB-323E-44A8-9236-60890F36A08D}"/>
            </c:ext>
          </c:extLst>
        </c:ser>
        <c:ser>
          <c:idx val="24"/>
          <c:order val="23"/>
          <c:tx>
            <c:strRef>
              <c:f>bilan_gestion!$A$33</c:f>
              <c:strCache>
                <c:ptCount val="1"/>
              </c:strCache>
            </c:strRef>
          </c:tx>
          <c:dPt>
            <c:idx val="0"/>
            <c:bubble3D val="0"/>
            <c:extLst>
              <c:ext xmlns:c16="http://schemas.microsoft.com/office/drawing/2014/chart" uri="{C3380CC4-5D6E-409C-BE32-E72D297353CC}">
                <c16:uniqueId val="{000004AC-323E-44A8-9236-60890F36A08D}"/>
              </c:ext>
            </c:extLst>
          </c:dPt>
          <c:dPt>
            <c:idx val="1"/>
            <c:bubble3D val="0"/>
            <c:extLst>
              <c:ext xmlns:c16="http://schemas.microsoft.com/office/drawing/2014/chart" uri="{C3380CC4-5D6E-409C-BE32-E72D297353CC}">
                <c16:uniqueId val="{000004AD-323E-44A8-9236-60890F36A08D}"/>
              </c:ext>
            </c:extLst>
          </c:dPt>
          <c:dPt>
            <c:idx val="2"/>
            <c:bubble3D val="0"/>
            <c:extLst>
              <c:ext xmlns:c16="http://schemas.microsoft.com/office/drawing/2014/chart" uri="{C3380CC4-5D6E-409C-BE32-E72D297353CC}">
                <c16:uniqueId val="{000004AE-323E-44A8-9236-60890F36A08D}"/>
              </c:ext>
            </c:extLst>
          </c:dPt>
          <c:dPt>
            <c:idx val="3"/>
            <c:bubble3D val="0"/>
            <c:extLst>
              <c:ext xmlns:c16="http://schemas.microsoft.com/office/drawing/2014/chart" uri="{C3380CC4-5D6E-409C-BE32-E72D297353CC}">
                <c16:uniqueId val="{000004AF-323E-44A8-9236-60890F36A08D}"/>
              </c:ext>
            </c:extLst>
          </c:dPt>
          <c:dPt>
            <c:idx val="4"/>
            <c:bubble3D val="0"/>
            <c:extLst>
              <c:ext xmlns:c16="http://schemas.microsoft.com/office/drawing/2014/chart" uri="{C3380CC4-5D6E-409C-BE32-E72D297353CC}">
                <c16:uniqueId val="{000004B0-323E-44A8-9236-60890F36A08D}"/>
              </c:ext>
            </c:extLst>
          </c:dPt>
          <c:dPt>
            <c:idx val="5"/>
            <c:bubble3D val="0"/>
            <c:extLst>
              <c:ext xmlns:c16="http://schemas.microsoft.com/office/drawing/2014/chart" uri="{C3380CC4-5D6E-409C-BE32-E72D297353CC}">
                <c16:uniqueId val="{000004B1-323E-44A8-9236-60890F36A08D}"/>
              </c:ext>
            </c:extLst>
          </c:dPt>
          <c:dPt>
            <c:idx val="6"/>
            <c:bubble3D val="0"/>
            <c:extLst>
              <c:ext xmlns:c16="http://schemas.microsoft.com/office/drawing/2014/chart" uri="{C3380CC4-5D6E-409C-BE32-E72D297353CC}">
                <c16:uniqueId val="{000004B2-323E-44A8-9236-60890F36A08D}"/>
              </c:ext>
            </c:extLst>
          </c:dPt>
          <c:dPt>
            <c:idx val="7"/>
            <c:bubble3D val="0"/>
            <c:extLst>
              <c:ext xmlns:c16="http://schemas.microsoft.com/office/drawing/2014/chart" uri="{C3380CC4-5D6E-409C-BE32-E72D297353CC}">
                <c16:uniqueId val="{000004B3-323E-44A8-9236-60890F36A08D}"/>
              </c:ext>
            </c:extLst>
          </c:dPt>
          <c:dPt>
            <c:idx val="8"/>
            <c:bubble3D val="0"/>
            <c:extLst>
              <c:ext xmlns:c16="http://schemas.microsoft.com/office/drawing/2014/chart" uri="{C3380CC4-5D6E-409C-BE32-E72D297353CC}">
                <c16:uniqueId val="{000004B4-323E-44A8-9236-60890F36A08D}"/>
              </c:ext>
            </c:extLst>
          </c:dPt>
          <c:dPt>
            <c:idx val="9"/>
            <c:bubble3D val="0"/>
            <c:extLst>
              <c:ext xmlns:c16="http://schemas.microsoft.com/office/drawing/2014/chart" uri="{C3380CC4-5D6E-409C-BE32-E72D297353CC}">
                <c16:uniqueId val="{000004B5-323E-44A8-9236-60890F36A08D}"/>
              </c:ext>
            </c:extLst>
          </c:dPt>
          <c:dPt>
            <c:idx val="10"/>
            <c:bubble3D val="0"/>
            <c:extLst>
              <c:ext xmlns:c16="http://schemas.microsoft.com/office/drawing/2014/chart" uri="{C3380CC4-5D6E-409C-BE32-E72D297353CC}">
                <c16:uniqueId val="{000004B6-323E-44A8-9236-60890F36A08D}"/>
              </c:ext>
            </c:extLst>
          </c:dPt>
          <c:dPt>
            <c:idx val="11"/>
            <c:bubble3D val="0"/>
            <c:extLst>
              <c:ext xmlns:c16="http://schemas.microsoft.com/office/drawing/2014/chart" uri="{C3380CC4-5D6E-409C-BE32-E72D297353CC}">
                <c16:uniqueId val="{000004B7-323E-44A8-9236-60890F36A08D}"/>
              </c:ext>
            </c:extLst>
          </c:dPt>
          <c:dPt>
            <c:idx val="12"/>
            <c:bubble3D val="0"/>
            <c:extLst>
              <c:ext xmlns:c16="http://schemas.microsoft.com/office/drawing/2014/chart" uri="{C3380CC4-5D6E-409C-BE32-E72D297353CC}">
                <c16:uniqueId val="{000004B8-323E-44A8-9236-60890F36A08D}"/>
              </c:ext>
            </c:extLst>
          </c:dPt>
          <c:dPt>
            <c:idx val="13"/>
            <c:bubble3D val="0"/>
            <c:extLst>
              <c:ext xmlns:c16="http://schemas.microsoft.com/office/drawing/2014/chart" uri="{C3380CC4-5D6E-409C-BE32-E72D297353CC}">
                <c16:uniqueId val="{000004B9-323E-44A8-9236-60890F36A08D}"/>
              </c:ext>
            </c:extLst>
          </c:dPt>
          <c:dPt>
            <c:idx val="14"/>
            <c:bubble3D val="0"/>
            <c:extLst>
              <c:ext xmlns:c16="http://schemas.microsoft.com/office/drawing/2014/chart" uri="{C3380CC4-5D6E-409C-BE32-E72D297353CC}">
                <c16:uniqueId val="{000004BA-323E-44A8-9236-60890F36A08D}"/>
              </c:ext>
            </c:extLst>
          </c:dPt>
          <c:dPt>
            <c:idx val="15"/>
            <c:bubble3D val="0"/>
            <c:extLst>
              <c:ext xmlns:c16="http://schemas.microsoft.com/office/drawing/2014/chart" uri="{C3380CC4-5D6E-409C-BE32-E72D297353CC}">
                <c16:uniqueId val="{000004BB-323E-44A8-9236-60890F36A08D}"/>
              </c:ext>
            </c:extLst>
          </c:dPt>
          <c:dPt>
            <c:idx val="16"/>
            <c:bubble3D val="0"/>
            <c:extLst>
              <c:ext xmlns:c16="http://schemas.microsoft.com/office/drawing/2014/chart" uri="{C3380CC4-5D6E-409C-BE32-E72D297353CC}">
                <c16:uniqueId val="{000004BC-323E-44A8-9236-60890F36A08D}"/>
              </c:ext>
            </c:extLst>
          </c:dPt>
          <c:dPt>
            <c:idx val="17"/>
            <c:bubble3D val="0"/>
            <c:extLst>
              <c:ext xmlns:c16="http://schemas.microsoft.com/office/drawing/2014/chart" uri="{C3380CC4-5D6E-409C-BE32-E72D297353CC}">
                <c16:uniqueId val="{000004BD-323E-44A8-9236-60890F36A08D}"/>
              </c:ext>
            </c:extLst>
          </c:dPt>
          <c:dPt>
            <c:idx val="18"/>
            <c:bubble3D val="0"/>
            <c:extLst>
              <c:ext xmlns:c16="http://schemas.microsoft.com/office/drawing/2014/chart" uri="{C3380CC4-5D6E-409C-BE32-E72D297353CC}">
                <c16:uniqueId val="{000004BE-323E-44A8-9236-60890F36A08D}"/>
              </c:ext>
            </c:extLst>
          </c:dPt>
          <c:dPt>
            <c:idx val="19"/>
            <c:bubble3D val="0"/>
            <c:extLst>
              <c:ext xmlns:c16="http://schemas.microsoft.com/office/drawing/2014/chart" uri="{C3380CC4-5D6E-409C-BE32-E72D297353CC}">
                <c16:uniqueId val="{000004BF-323E-44A8-9236-60890F36A08D}"/>
              </c:ext>
            </c:extLst>
          </c:dPt>
          <c:dPt>
            <c:idx val="20"/>
            <c:bubble3D val="0"/>
            <c:extLst>
              <c:ext xmlns:c16="http://schemas.microsoft.com/office/drawing/2014/chart" uri="{C3380CC4-5D6E-409C-BE32-E72D297353CC}">
                <c16:uniqueId val="{000004C0-323E-44A8-9236-60890F36A08D}"/>
              </c:ext>
            </c:extLst>
          </c:dPt>
          <c:dPt>
            <c:idx val="21"/>
            <c:bubble3D val="0"/>
            <c:extLst>
              <c:ext xmlns:c16="http://schemas.microsoft.com/office/drawing/2014/chart" uri="{C3380CC4-5D6E-409C-BE32-E72D297353CC}">
                <c16:uniqueId val="{000004C1-323E-44A8-9236-60890F36A08D}"/>
              </c:ext>
            </c:extLst>
          </c:dPt>
          <c:dPt>
            <c:idx val="22"/>
            <c:bubble3D val="0"/>
            <c:extLst>
              <c:ext xmlns:c16="http://schemas.microsoft.com/office/drawing/2014/chart" uri="{C3380CC4-5D6E-409C-BE32-E72D297353CC}">
                <c16:uniqueId val="{000004C2-323E-44A8-9236-60890F36A08D}"/>
              </c:ext>
            </c:extLst>
          </c:dPt>
          <c:dPt>
            <c:idx val="23"/>
            <c:bubble3D val="0"/>
            <c:extLst>
              <c:ext xmlns:c16="http://schemas.microsoft.com/office/drawing/2014/chart" uri="{C3380CC4-5D6E-409C-BE32-E72D297353CC}">
                <c16:uniqueId val="{000004C3-323E-44A8-9236-60890F36A08D}"/>
              </c:ext>
            </c:extLst>
          </c:dPt>
          <c:dPt>
            <c:idx val="24"/>
            <c:bubble3D val="0"/>
            <c:extLst>
              <c:ext xmlns:c16="http://schemas.microsoft.com/office/drawing/2014/chart" uri="{C3380CC4-5D6E-409C-BE32-E72D297353CC}">
                <c16:uniqueId val="{000004C4-323E-44A8-9236-60890F36A08D}"/>
              </c:ext>
            </c:extLst>
          </c:dPt>
          <c:dPt>
            <c:idx val="25"/>
            <c:bubble3D val="0"/>
            <c:extLst>
              <c:ext xmlns:c16="http://schemas.microsoft.com/office/drawing/2014/chart" uri="{C3380CC4-5D6E-409C-BE32-E72D297353CC}">
                <c16:uniqueId val="{000004C5-323E-44A8-9236-60890F36A08D}"/>
              </c:ext>
            </c:extLst>
          </c:dPt>
          <c:dPt>
            <c:idx val="26"/>
            <c:bubble3D val="0"/>
            <c:extLst>
              <c:ext xmlns:c16="http://schemas.microsoft.com/office/drawing/2014/chart" uri="{C3380CC4-5D6E-409C-BE32-E72D297353CC}">
                <c16:uniqueId val="{000004C6-323E-44A8-9236-60890F36A08D}"/>
              </c:ext>
            </c:extLst>
          </c:dPt>
          <c:dPt>
            <c:idx val="27"/>
            <c:bubble3D val="0"/>
            <c:extLst>
              <c:ext xmlns:c16="http://schemas.microsoft.com/office/drawing/2014/chart" uri="{C3380CC4-5D6E-409C-BE32-E72D297353CC}">
                <c16:uniqueId val="{000004C7-323E-44A8-9236-60890F36A08D}"/>
              </c:ext>
            </c:extLst>
          </c:dPt>
          <c:dPt>
            <c:idx val="28"/>
            <c:bubble3D val="0"/>
            <c:extLst>
              <c:ext xmlns:c16="http://schemas.microsoft.com/office/drawing/2014/chart" uri="{C3380CC4-5D6E-409C-BE32-E72D297353CC}">
                <c16:uniqueId val="{000004C8-323E-44A8-9236-60890F36A08D}"/>
              </c:ext>
            </c:extLst>
          </c:dPt>
          <c:dPt>
            <c:idx val="29"/>
            <c:bubble3D val="0"/>
            <c:extLst>
              <c:ext xmlns:c16="http://schemas.microsoft.com/office/drawing/2014/chart" uri="{C3380CC4-5D6E-409C-BE32-E72D297353CC}">
                <c16:uniqueId val="{000004C9-323E-44A8-9236-60890F36A08D}"/>
              </c:ext>
            </c:extLst>
          </c:dPt>
          <c:dPt>
            <c:idx val="30"/>
            <c:bubble3D val="0"/>
            <c:extLst>
              <c:ext xmlns:c16="http://schemas.microsoft.com/office/drawing/2014/chart" uri="{C3380CC4-5D6E-409C-BE32-E72D297353CC}">
                <c16:uniqueId val="{000004CA-323E-44A8-9236-60890F36A08D}"/>
              </c:ext>
            </c:extLst>
          </c:dPt>
          <c:dPt>
            <c:idx val="31"/>
            <c:bubble3D val="0"/>
            <c:extLst>
              <c:ext xmlns:c16="http://schemas.microsoft.com/office/drawing/2014/chart" uri="{C3380CC4-5D6E-409C-BE32-E72D297353CC}">
                <c16:uniqueId val="{000004CB-323E-44A8-9236-60890F36A08D}"/>
              </c:ext>
            </c:extLst>
          </c:dPt>
          <c:dPt>
            <c:idx val="32"/>
            <c:bubble3D val="0"/>
            <c:extLst>
              <c:ext xmlns:c16="http://schemas.microsoft.com/office/drawing/2014/chart" uri="{C3380CC4-5D6E-409C-BE32-E72D297353CC}">
                <c16:uniqueId val="{000004CC-323E-44A8-9236-60890F36A08D}"/>
              </c:ext>
            </c:extLst>
          </c:dPt>
          <c:dPt>
            <c:idx val="33"/>
            <c:bubble3D val="0"/>
            <c:extLst>
              <c:ext xmlns:c16="http://schemas.microsoft.com/office/drawing/2014/chart" uri="{C3380CC4-5D6E-409C-BE32-E72D297353CC}">
                <c16:uniqueId val="{000004CD-323E-44A8-9236-60890F36A08D}"/>
              </c:ext>
            </c:extLst>
          </c:dPt>
          <c:dPt>
            <c:idx val="34"/>
            <c:bubble3D val="0"/>
            <c:extLst>
              <c:ext xmlns:c16="http://schemas.microsoft.com/office/drawing/2014/chart" uri="{C3380CC4-5D6E-409C-BE32-E72D297353CC}">
                <c16:uniqueId val="{000004CE-323E-44A8-9236-60890F36A08D}"/>
              </c:ext>
            </c:extLst>
          </c:dPt>
          <c:dPt>
            <c:idx val="35"/>
            <c:bubble3D val="0"/>
            <c:extLst>
              <c:ext xmlns:c16="http://schemas.microsoft.com/office/drawing/2014/chart" uri="{C3380CC4-5D6E-409C-BE32-E72D297353CC}">
                <c16:uniqueId val="{000004CF-323E-44A8-9236-60890F36A08D}"/>
              </c:ext>
            </c:extLst>
          </c:dPt>
          <c:dPt>
            <c:idx val="36"/>
            <c:bubble3D val="0"/>
            <c:extLst>
              <c:ext xmlns:c16="http://schemas.microsoft.com/office/drawing/2014/chart" uri="{C3380CC4-5D6E-409C-BE32-E72D297353CC}">
                <c16:uniqueId val="{000004D0-323E-44A8-9236-60890F36A08D}"/>
              </c:ext>
            </c:extLst>
          </c:dPt>
          <c:dPt>
            <c:idx val="37"/>
            <c:bubble3D val="0"/>
            <c:extLst>
              <c:ext xmlns:c16="http://schemas.microsoft.com/office/drawing/2014/chart" uri="{C3380CC4-5D6E-409C-BE32-E72D297353CC}">
                <c16:uniqueId val="{000004D1-323E-44A8-9236-60890F36A08D}"/>
              </c:ext>
            </c:extLst>
          </c:dPt>
          <c:dPt>
            <c:idx val="38"/>
            <c:bubble3D val="0"/>
            <c:extLst>
              <c:ext xmlns:c16="http://schemas.microsoft.com/office/drawing/2014/chart" uri="{C3380CC4-5D6E-409C-BE32-E72D297353CC}">
                <c16:uniqueId val="{000004D2-323E-44A8-9236-60890F36A08D}"/>
              </c:ext>
            </c:extLst>
          </c:dPt>
          <c:dPt>
            <c:idx val="39"/>
            <c:bubble3D val="0"/>
            <c:extLst>
              <c:ext xmlns:c16="http://schemas.microsoft.com/office/drawing/2014/chart" uri="{C3380CC4-5D6E-409C-BE32-E72D297353CC}">
                <c16:uniqueId val="{000004D3-323E-44A8-9236-60890F36A08D}"/>
              </c:ext>
            </c:extLst>
          </c:dPt>
          <c:dPt>
            <c:idx val="40"/>
            <c:bubble3D val="0"/>
            <c:extLst>
              <c:ext xmlns:c16="http://schemas.microsoft.com/office/drawing/2014/chart" uri="{C3380CC4-5D6E-409C-BE32-E72D297353CC}">
                <c16:uniqueId val="{000004D4-323E-44A8-9236-60890F36A08D}"/>
              </c:ext>
            </c:extLst>
          </c:dPt>
          <c:dPt>
            <c:idx val="41"/>
            <c:bubble3D val="0"/>
            <c:extLst>
              <c:ext xmlns:c16="http://schemas.microsoft.com/office/drawing/2014/chart" uri="{C3380CC4-5D6E-409C-BE32-E72D297353CC}">
                <c16:uniqueId val="{000004D5-323E-44A8-9236-60890F36A08D}"/>
              </c:ext>
            </c:extLst>
          </c:dPt>
          <c:dPt>
            <c:idx val="42"/>
            <c:bubble3D val="0"/>
            <c:extLst>
              <c:ext xmlns:c16="http://schemas.microsoft.com/office/drawing/2014/chart" uri="{C3380CC4-5D6E-409C-BE32-E72D297353CC}">
                <c16:uniqueId val="{000004D6-323E-44A8-9236-60890F36A08D}"/>
              </c:ext>
            </c:extLst>
          </c:dPt>
          <c:dPt>
            <c:idx val="43"/>
            <c:bubble3D val="0"/>
            <c:extLst>
              <c:ext xmlns:c16="http://schemas.microsoft.com/office/drawing/2014/chart" uri="{C3380CC4-5D6E-409C-BE32-E72D297353CC}">
                <c16:uniqueId val="{000004D7-323E-44A8-9236-60890F36A08D}"/>
              </c:ext>
            </c:extLst>
          </c:dPt>
          <c:dPt>
            <c:idx val="44"/>
            <c:bubble3D val="0"/>
            <c:extLst>
              <c:ext xmlns:c16="http://schemas.microsoft.com/office/drawing/2014/chart" uri="{C3380CC4-5D6E-409C-BE32-E72D297353CC}">
                <c16:uniqueId val="{000004D8-323E-44A8-9236-60890F36A08D}"/>
              </c:ext>
            </c:extLst>
          </c:dPt>
          <c:dPt>
            <c:idx val="45"/>
            <c:bubble3D val="0"/>
            <c:extLst>
              <c:ext xmlns:c16="http://schemas.microsoft.com/office/drawing/2014/chart" uri="{C3380CC4-5D6E-409C-BE32-E72D297353CC}">
                <c16:uniqueId val="{000004D9-323E-44A8-9236-60890F36A08D}"/>
              </c:ext>
            </c:extLst>
          </c:dPt>
          <c:dPt>
            <c:idx val="46"/>
            <c:bubble3D val="0"/>
            <c:extLst>
              <c:ext xmlns:c16="http://schemas.microsoft.com/office/drawing/2014/chart" uri="{C3380CC4-5D6E-409C-BE32-E72D297353CC}">
                <c16:uniqueId val="{000004DA-323E-44A8-9236-60890F36A08D}"/>
              </c:ext>
            </c:extLst>
          </c:dPt>
          <c:dPt>
            <c:idx val="47"/>
            <c:bubble3D val="0"/>
            <c:extLst>
              <c:ext xmlns:c16="http://schemas.microsoft.com/office/drawing/2014/chart" uri="{C3380CC4-5D6E-409C-BE32-E72D297353CC}">
                <c16:uniqueId val="{000004DB-323E-44A8-9236-60890F36A08D}"/>
              </c:ext>
            </c:extLst>
          </c:dPt>
          <c:dPt>
            <c:idx val="48"/>
            <c:bubble3D val="0"/>
            <c:extLst>
              <c:ext xmlns:c16="http://schemas.microsoft.com/office/drawing/2014/chart" uri="{C3380CC4-5D6E-409C-BE32-E72D297353CC}">
                <c16:uniqueId val="{000004DC-323E-44A8-9236-60890F36A08D}"/>
              </c:ext>
            </c:extLst>
          </c:dPt>
          <c:dPt>
            <c:idx val="49"/>
            <c:bubble3D val="0"/>
            <c:extLst>
              <c:ext xmlns:c16="http://schemas.microsoft.com/office/drawing/2014/chart" uri="{C3380CC4-5D6E-409C-BE32-E72D297353CC}">
                <c16:uniqueId val="{000004DD-323E-44A8-9236-60890F36A08D}"/>
              </c:ext>
            </c:extLst>
          </c:dPt>
          <c:dPt>
            <c:idx val="50"/>
            <c:bubble3D val="0"/>
            <c:extLst>
              <c:ext xmlns:c16="http://schemas.microsoft.com/office/drawing/2014/chart" uri="{C3380CC4-5D6E-409C-BE32-E72D297353CC}">
                <c16:uniqueId val="{000004DE-323E-44A8-9236-60890F36A08D}"/>
              </c:ext>
            </c:extLst>
          </c:dPt>
          <c:cat>
            <c:numRef>
              <c:f>bilan_gestion!$BD$2:$BE$2</c:f>
              <c:numCache>
                <c:formatCode>General</c:formatCode>
                <c:ptCount val="2"/>
              </c:numCache>
            </c:numRef>
          </c:cat>
          <c:val>
            <c:numRef>
              <c:f>bilan_gestion!$B$33:$BI$33</c:f>
              <c:numCache>
                <c:formatCode>General</c:formatCode>
                <c:ptCount val="60"/>
              </c:numCache>
            </c:numRef>
          </c:val>
          <c:extLst>
            <c:ext xmlns:c16="http://schemas.microsoft.com/office/drawing/2014/chart" uri="{C3380CC4-5D6E-409C-BE32-E72D297353CC}">
              <c16:uniqueId val="{000004DF-323E-44A8-9236-60890F36A08D}"/>
            </c:ext>
          </c:extLst>
        </c:ser>
        <c:ser>
          <c:idx val="25"/>
          <c:order val="24"/>
          <c:tx>
            <c:strRef>
              <c:f>bilan_gestion!$A$34</c:f>
              <c:strCache>
                <c:ptCount val="1"/>
              </c:strCache>
            </c:strRef>
          </c:tx>
          <c:dPt>
            <c:idx val="0"/>
            <c:bubble3D val="0"/>
            <c:extLst>
              <c:ext xmlns:c16="http://schemas.microsoft.com/office/drawing/2014/chart" uri="{C3380CC4-5D6E-409C-BE32-E72D297353CC}">
                <c16:uniqueId val="{000004E0-323E-44A8-9236-60890F36A08D}"/>
              </c:ext>
            </c:extLst>
          </c:dPt>
          <c:dPt>
            <c:idx val="1"/>
            <c:bubble3D val="0"/>
            <c:extLst>
              <c:ext xmlns:c16="http://schemas.microsoft.com/office/drawing/2014/chart" uri="{C3380CC4-5D6E-409C-BE32-E72D297353CC}">
                <c16:uniqueId val="{000004E1-323E-44A8-9236-60890F36A08D}"/>
              </c:ext>
            </c:extLst>
          </c:dPt>
          <c:dPt>
            <c:idx val="2"/>
            <c:bubble3D val="0"/>
            <c:extLst>
              <c:ext xmlns:c16="http://schemas.microsoft.com/office/drawing/2014/chart" uri="{C3380CC4-5D6E-409C-BE32-E72D297353CC}">
                <c16:uniqueId val="{000004E2-323E-44A8-9236-60890F36A08D}"/>
              </c:ext>
            </c:extLst>
          </c:dPt>
          <c:dPt>
            <c:idx val="3"/>
            <c:bubble3D val="0"/>
            <c:extLst>
              <c:ext xmlns:c16="http://schemas.microsoft.com/office/drawing/2014/chart" uri="{C3380CC4-5D6E-409C-BE32-E72D297353CC}">
                <c16:uniqueId val="{000004E3-323E-44A8-9236-60890F36A08D}"/>
              </c:ext>
            </c:extLst>
          </c:dPt>
          <c:dPt>
            <c:idx val="4"/>
            <c:bubble3D val="0"/>
            <c:extLst>
              <c:ext xmlns:c16="http://schemas.microsoft.com/office/drawing/2014/chart" uri="{C3380CC4-5D6E-409C-BE32-E72D297353CC}">
                <c16:uniqueId val="{000004E4-323E-44A8-9236-60890F36A08D}"/>
              </c:ext>
            </c:extLst>
          </c:dPt>
          <c:dPt>
            <c:idx val="5"/>
            <c:bubble3D val="0"/>
            <c:extLst>
              <c:ext xmlns:c16="http://schemas.microsoft.com/office/drawing/2014/chart" uri="{C3380CC4-5D6E-409C-BE32-E72D297353CC}">
                <c16:uniqueId val="{000004E5-323E-44A8-9236-60890F36A08D}"/>
              </c:ext>
            </c:extLst>
          </c:dPt>
          <c:dPt>
            <c:idx val="6"/>
            <c:bubble3D val="0"/>
            <c:extLst>
              <c:ext xmlns:c16="http://schemas.microsoft.com/office/drawing/2014/chart" uri="{C3380CC4-5D6E-409C-BE32-E72D297353CC}">
                <c16:uniqueId val="{000004E6-323E-44A8-9236-60890F36A08D}"/>
              </c:ext>
            </c:extLst>
          </c:dPt>
          <c:dPt>
            <c:idx val="7"/>
            <c:bubble3D val="0"/>
            <c:extLst>
              <c:ext xmlns:c16="http://schemas.microsoft.com/office/drawing/2014/chart" uri="{C3380CC4-5D6E-409C-BE32-E72D297353CC}">
                <c16:uniqueId val="{000004E7-323E-44A8-9236-60890F36A08D}"/>
              </c:ext>
            </c:extLst>
          </c:dPt>
          <c:dPt>
            <c:idx val="8"/>
            <c:bubble3D val="0"/>
            <c:extLst>
              <c:ext xmlns:c16="http://schemas.microsoft.com/office/drawing/2014/chart" uri="{C3380CC4-5D6E-409C-BE32-E72D297353CC}">
                <c16:uniqueId val="{000004E8-323E-44A8-9236-60890F36A08D}"/>
              </c:ext>
            </c:extLst>
          </c:dPt>
          <c:dPt>
            <c:idx val="9"/>
            <c:bubble3D val="0"/>
            <c:extLst>
              <c:ext xmlns:c16="http://schemas.microsoft.com/office/drawing/2014/chart" uri="{C3380CC4-5D6E-409C-BE32-E72D297353CC}">
                <c16:uniqueId val="{000004E9-323E-44A8-9236-60890F36A08D}"/>
              </c:ext>
            </c:extLst>
          </c:dPt>
          <c:dPt>
            <c:idx val="10"/>
            <c:bubble3D val="0"/>
            <c:extLst>
              <c:ext xmlns:c16="http://schemas.microsoft.com/office/drawing/2014/chart" uri="{C3380CC4-5D6E-409C-BE32-E72D297353CC}">
                <c16:uniqueId val="{000004EA-323E-44A8-9236-60890F36A08D}"/>
              </c:ext>
            </c:extLst>
          </c:dPt>
          <c:dPt>
            <c:idx val="11"/>
            <c:bubble3D val="0"/>
            <c:extLst>
              <c:ext xmlns:c16="http://schemas.microsoft.com/office/drawing/2014/chart" uri="{C3380CC4-5D6E-409C-BE32-E72D297353CC}">
                <c16:uniqueId val="{000004EB-323E-44A8-9236-60890F36A08D}"/>
              </c:ext>
            </c:extLst>
          </c:dPt>
          <c:dPt>
            <c:idx val="12"/>
            <c:bubble3D val="0"/>
            <c:extLst>
              <c:ext xmlns:c16="http://schemas.microsoft.com/office/drawing/2014/chart" uri="{C3380CC4-5D6E-409C-BE32-E72D297353CC}">
                <c16:uniqueId val="{000004EC-323E-44A8-9236-60890F36A08D}"/>
              </c:ext>
            </c:extLst>
          </c:dPt>
          <c:dPt>
            <c:idx val="13"/>
            <c:bubble3D val="0"/>
            <c:extLst>
              <c:ext xmlns:c16="http://schemas.microsoft.com/office/drawing/2014/chart" uri="{C3380CC4-5D6E-409C-BE32-E72D297353CC}">
                <c16:uniqueId val="{000004ED-323E-44A8-9236-60890F36A08D}"/>
              </c:ext>
            </c:extLst>
          </c:dPt>
          <c:dPt>
            <c:idx val="14"/>
            <c:bubble3D val="0"/>
            <c:extLst>
              <c:ext xmlns:c16="http://schemas.microsoft.com/office/drawing/2014/chart" uri="{C3380CC4-5D6E-409C-BE32-E72D297353CC}">
                <c16:uniqueId val="{000004EE-323E-44A8-9236-60890F36A08D}"/>
              </c:ext>
            </c:extLst>
          </c:dPt>
          <c:dPt>
            <c:idx val="15"/>
            <c:bubble3D val="0"/>
            <c:extLst>
              <c:ext xmlns:c16="http://schemas.microsoft.com/office/drawing/2014/chart" uri="{C3380CC4-5D6E-409C-BE32-E72D297353CC}">
                <c16:uniqueId val="{000004EF-323E-44A8-9236-60890F36A08D}"/>
              </c:ext>
            </c:extLst>
          </c:dPt>
          <c:dPt>
            <c:idx val="16"/>
            <c:bubble3D val="0"/>
            <c:extLst>
              <c:ext xmlns:c16="http://schemas.microsoft.com/office/drawing/2014/chart" uri="{C3380CC4-5D6E-409C-BE32-E72D297353CC}">
                <c16:uniqueId val="{000004F0-323E-44A8-9236-60890F36A08D}"/>
              </c:ext>
            </c:extLst>
          </c:dPt>
          <c:dPt>
            <c:idx val="17"/>
            <c:bubble3D val="0"/>
            <c:extLst>
              <c:ext xmlns:c16="http://schemas.microsoft.com/office/drawing/2014/chart" uri="{C3380CC4-5D6E-409C-BE32-E72D297353CC}">
                <c16:uniqueId val="{000004F1-323E-44A8-9236-60890F36A08D}"/>
              </c:ext>
            </c:extLst>
          </c:dPt>
          <c:dPt>
            <c:idx val="18"/>
            <c:bubble3D val="0"/>
            <c:extLst>
              <c:ext xmlns:c16="http://schemas.microsoft.com/office/drawing/2014/chart" uri="{C3380CC4-5D6E-409C-BE32-E72D297353CC}">
                <c16:uniqueId val="{000004F2-323E-44A8-9236-60890F36A08D}"/>
              </c:ext>
            </c:extLst>
          </c:dPt>
          <c:dPt>
            <c:idx val="19"/>
            <c:bubble3D val="0"/>
            <c:extLst>
              <c:ext xmlns:c16="http://schemas.microsoft.com/office/drawing/2014/chart" uri="{C3380CC4-5D6E-409C-BE32-E72D297353CC}">
                <c16:uniqueId val="{000004F3-323E-44A8-9236-60890F36A08D}"/>
              </c:ext>
            </c:extLst>
          </c:dPt>
          <c:dPt>
            <c:idx val="20"/>
            <c:bubble3D val="0"/>
            <c:extLst>
              <c:ext xmlns:c16="http://schemas.microsoft.com/office/drawing/2014/chart" uri="{C3380CC4-5D6E-409C-BE32-E72D297353CC}">
                <c16:uniqueId val="{000004F4-323E-44A8-9236-60890F36A08D}"/>
              </c:ext>
            </c:extLst>
          </c:dPt>
          <c:dPt>
            <c:idx val="21"/>
            <c:bubble3D val="0"/>
            <c:extLst>
              <c:ext xmlns:c16="http://schemas.microsoft.com/office/drawing/2014/chart" uri="{C3380CC4-5D6E-409C-BE32-E72D297353CC}">
                <c16:uniqueId val="{000004F5-323E-44A8-9236-60890F36A08D}"/>
              </c:ext>
            </c:extLst>
          </c:dPt>
          <c:dPt>
            <c:idx val="22"/>
            <c:bubble3D val="0"/>
            <c:extLst>
              <c:ext xmlns:c16="http://schemas.microsoft.com/office/drawing/2014/chart" uri="{C3380CC4-5D6E-409C-BE32-E72D297353CC}">
                <c16:uniqueId val="{000004F6-323E-44A8-9236-60890F36A08D}"/>
              </c:ext>
            </c:extLst>
          </c:dPt>
          <c:dPt>
            <c:idx val="23"/>
            <c:bubble3D val="0"/>
            <c:extLst>
              <c:ext xmlns:c16="http://schemas.microsoft.com/office/drawing/2014/chart" uri="{C3380CC4-5D6E-409C-BE32-E72D297353CC}">
                <c16:uniqueId val="{000004F7-323E-44A8-9236-60890F36A08D}"/>
              </c:ext>
            </c:extLst>
          </c:dPt>
          <c:dPt>
            <c:idx val="24"/>
            <c:bubble3D val="0"/>
            <c:extLst>
              <c:ext xmlns:c16="http://schemas.microsoft.com/office/drawing/2014/chart" uri="{C3380CC4-5D6E-409C-BE32-E72D297353CC}">
                <c16:uniqueId val="{000004F8-323E-44A8-9236-60890F36A08D}"/>
              </c:ext>
            </c:extLst>
          </c:dPt>
          <c:dPt>
            <c:idx val="25"/>
            <c:bubble3D val="0"/>
            <c:extLst>
              <c:ext xmlns:c16="http://schemas.microsoft.com/office/drawing/2014/chart" uri="{C3380CC4-5D6E-409C-BE32-E72D297353CC}">
                <c16:uniqueId val="{000004F9-323E-44A8-9236-60890F36A08D}"/>
              </c:ext>
            </c:extLst>
          </c:dPt>
          <c:dPt>
            <c:idx val="26"/>
            <c:bubble3D val="0"/>
            <c:extLst>
              <c:ext xmlns:c16="http://schemas.microsoft.com/office/drawing/2014/chart" uri="{C3380CC4-5D6E-409C-BE32-E72D297353CC}">
                <c16:uniqueId val="{000004FA-323E-44A8-9236-60890F36A08D}"/>
              </c:ext>
            </c:extLst>
          </c:dPt>
          <c:dPt>
            <c:idx val="27"/>
            <c:bubble3D val="0"/>
            <c:extLst>
              <c:ext xmlns:c16="http://schemas.microsoft.com/office/drawing/2014/chart" uri="{C3380CC4-5D6E-409C-BE32-E72D297353CC}">
                <c16:uniqueId val="{000004FB-323E-44A8-9236-60890F36A08D}"/>
              </c:ext>
            </c:extLst>
          </c:dPt>
          <c:dPt>
            <c:idx val="28"/>
            <c:bubble3D val="0"/>
            <c:extLst>
              <c:ext xmlns:c16="http://schemas.microsoft.com/office/drawing/2014/chart" uri="{C3380CC4-5D6E-409C-BE32-E72D297353CC}">
                <c16:uniqueId val="{000004FC-323E-44A8-9236-60890F36A08D}"/>
              </c:ext>
            </c:extLst>
          </c:dPt>
          <c:dPt>
            <c:idx val="29"/>
            <c:bubble3D val="0"/>
            <c:extLst>
              <c:ext xmlns:c16="http://schemas.microsoft.com/office/drawing/2014/chart" uri="{C3380CC4-5D6E-409C-BE32-E72D297353CC}">
                <c16:uniqueId val="{000004FD-323E-44A8-9236-60890F36A08D}"/>
              </c:ext>
            </c:extLst>
          </c:dPt>
          <c:dPt>
            <c:idx val="30"/>
            <c:bubble3D val="0"/>
            <c:extLst>
              <c:ext xmlns:c16="http://schemas.microsoft.com/office/drawing/2014/chart" uri="{C3380CC4-5D6E-409C-BE32-E72D297353CC}">
                <c16:uniqueId val="{000004FE-323E-44A8-9236-60890F36A08D}"/>
              </c:ext>
            </c:extLst>
          </c:dPt>
          <c:dPt>
            <c:idx val="31"/>
            <c:bubble3D val="0"/>
            <c:extLst>
              <c:ext xmlns:c16="http://schemas.microsoft.com/office/drawing/2014/chart" uri="{C3380CC4-5D6E-409C-BE32-E72D297353CC}">
                <c16:uniqueId val="{000004FF-323E-44A8-9236-60890F36A08D}"/>
              </c:ext>
            </c:extLst>
          </c:dPt>
          <c:dPt>
            <c:idx val="32"/>
            <c:bubble3D val="0"/>
            <c:extLst>
              <c:ext xmlns:c16="http://schemas.microsoft.com/office/drawing/2014/chart" uri="{C3380CC4-5D6E-409C-BE32-E72D297353CC}">
                <c16:uniqueId val="{00000500-323E-44A8-9236-60890F36A08D}"/>
              </c:ext>
            </c:extLst>
          </c:dPt>
          <c:dPt>
            <c:idx val="33"/>
            <c:bubble3D val="0"/>
            <c:extLst>
              <c:ext xmlns:c16="http://schemas.microsoft.com/office/drawing/2014/chart" uri="{C3380CC4-5D6E-409C-BE32-E72D297353CC}">
                <c16:uniqueId val="{00000501-323E-44A8-9236-60890F36A08D}"/>
              </c:ext>
            </c:extLst>
          </c:dPt>
          <c:dPt>
            <c:idx val="34"/>
            <c:bubble3D val="0"/>
            <c:extLst>
              <c:ext xmlns:c16="http://schemas.microsoft.com/office/drawing/2014/chart" uri="{C3380CC4-5D6E-409C-BE32-E72D297353CC}">
                <c16:uniqueId val="{00000502-323E-44A8-9236-60890F36A08D}"/>
              </c:ext>
            </c:extLst>
          </c:dPt>
          <c:dPt>
            <c:idx val="35"/>
            <c:bubble3D val="0"/>
            <c:extLst>
              <c:ext xmlns:c16="http://schemas.microsoft.com/office/drawing/2014/chart" uri="{C3380CC4-5D6E-409C-BE32-E72D297353CC}">
                <c16:uniqueId val="{00000503-323E-44A8-9236-60890F36A08D}"/>
              </c:ext>
            </c:extLst>
          </c:dPt>
          <c:dPt>
            <c:idx val="36"/>
            <c:bubble3D val="0"/>
            <c:extLst>
              <c:ext xmlns:c16="http://schemas.microsoft.com/office/drawing/2014/chart" uri="{C3380CC4-5D6E-409C-BE32-E72D297353CC}">
                <c16:uniqueId val="{00000504-323E-44A8-9236-60890F36A08D}"/>
              </c:ext>
            </c:extLst>
          </c:dPt>
          <c:dPt>
            <c:idx val="37"/>
            <c:bubble3D val="0"/>
            <c:extLst>
              <c:ext xmlns:c16="http://schemas.microsoft.com/office/drawing/2014/chart" uri="{C3380CC4-5D6E-409C-BE32-E72D297353CC}">
                <c16:uniqueId val="{00000505-323E-44A8-9236-60890F36A08D}"/>
              </c:ext>
            </c:extLst>
          </c:dPt>
          <c:dPt>
            <c:idx val="38"/>
            <c:bubble3D val="0"/>
            <c:extLst>
              <c:ext xmlns:c16="http://schemas.microsoft.com/office/drawing/2014/chart" uri="{C3380CC4-5D6E-409C-BE32-E72D297353CC}">
                <c16:uniqueId val="{00000506-323E-44A8-9236-60890F36A08D}"/>
              </c:ext>
            </c:extLst>
          </c:dPt>
          <c:dPt>
            <c:idx val="39"/>
            <c:bubble3D val="0"/>
            <c:extLst>
              <c:ext xmlns:c16="http://schemas.microsoft.com/office/drawing/2014/chart" uri="{C3380CC4-5D6E-409C-BE32-E72D297353CC}">
                <c16:uniqueId val="{00000507-323E-44A8-9236-60890F36A08D}"/>
              </c:ext>
            </c:extLst>
          </c:dPt>
          <c:dPt>
            <c:idx val="40"/>
            <c:bubble3D val="0"/>
            <c:extLst>
              <c:ext xmlns:c16="http://schemas.microsoft.com/office/drawing/2014/chart" uri="{C3380CC4-5D6E-409C-BE32-E72D297353CC}">
                <c16:uniqueId val="{00000508-323E-44A8-9236-60890F36A08D}"/>
              </c:ext>
            </c:extLst>
          </c:dPt>
          <c:dPt>
            <c:idx val="41"/>
            <c:bubble3D val="0"/>
            <c:extLst>
              <c:ext xmlns:c16="http://schemas.microsoft.com/office/drawing/2014/chart" uri="{C3380CC4-5D6E-409C-BE32-E72D297353CC}">
                <c16:uniqueId val="{00000509-323E-44A8-9236-60890F36A08D}"/>
              </c:ext>
            </c:extLst>
          </c:dPt>
          <c:dPt>
            <c:idx val="42"/>
            <c:bubble3D val="0"/>
            <c:extLst>
              <c:ext xmlns:c16="http://schemas.microsoft.com/office/drawing/2014/chart" uri="{C3380CC4-5D6E-409C-BE32-E72D297353CC}">
                <c16:uniqueId val="{0000050A-323E-44A8-9236-60890F36A08D}"/>
              </c:ext>
            </c:extLst>
          </c:dPt>
          <c:dPt>
            <c:idx val="43"/>
            <c:bubble3D val="0"/>
            <c:extLst>
              <c:ext xmlns:c16="http://schemas.microsoft.com/office/drawing/2014/chart" uri="{C3380CC4-5D6E-409C-BE32-E72D297353CC}">
                <c16:uniqueId val="{0000050B-323E-44A8-9236-60890F36A08D}"/>
              </c:ext>
            </c:extLst>
          </c:dPt>
          <c:dPt>
            <c:idx val="44"/>
            <c:bubble3D val="0"/>
            <c:extLst>
              <c:ext xmlns:c16="http://schemas.microsoft.com/office/drawing/2014/chart" uri="{C3380CC4-5D6E-409C-BE32-E72D297353CC}">
                <c16:uniqueId val="{0000050C-323E-44A8-9236-60890F36A08D}"/>
              </c:ext>
            </c:extLst>
          </c:dPt>
          <c:dPt>
            <c:idx val="45"/>
            <c:bubble3D val="0"/>
            <c:extLst>
              <c:ext xmlns:c16="http://schemas.microsoft.com/office/drawing/2014/chart" uri="{C3380CC4-5D6E-409C-BE32-E72D297353CC}">
                <c16:uniqueId val="{0000050D-323E-44A8-9236-60890F36A08D}"/>
              </c:ext>
            </c:extLst>
          </c:dPt>
          <c:dPt>
            <c:idx val="46"/>
            <c:bubble3D val="0"/>
            <c:extLst>
              <c:ext xmlns:c16="http://schemas.microsoft.com/office/drawing/2014/chart" uri="{C3380CC4-5D6E-409C-BE32-E72D297353CC}">
                <c16:uniqueId val="{0000050E-323E-44A8-9236-60890F36A08D}"/>
              </c:ext>
            </c:extLst>
          </c:dPt>
          <c:dPt>
            <c:idx val="47"/>
            <c:bubble3D val="0"/>
            <c:extLst>
              <c:ext xmlns:c16="http://schemas.microsoft.com/office/drawing/2014/chart" uri="{C3380CC4-5D6E-409C-BE32-E72D297353CC}">
                <c16:uniqueId val="{0000050F-323E-44A8-9236-60890F36A08D}"/>
              </c:ext>
            </c:extLst>
          </c:dPt>
          <c:dPt>
            <c:idx val="48"/>
            <c:bubble3D val="0"/>
            <c:extLst>
              <c:ext xmlns:c16="http://schemas.microsoft.com/office/drawing/2014/chart" uri="{C3380CC4-5D6E-409C-BE32-E72D297353CC}">
                <c16:uniqueId val="{00000510-323E-44A8-9236-60890F36A08D}"/>
              </c:ext>
            </c:extLst>
          </c:dPt>
          <c:dPt>
            <c:idx val="49"/>
            <c:bubble3D val="0"/>
            <c:extLst>
              <c:ext xmlns:c16="http://schemas.microsoft.com/office/drawing/2014/chart" uri="{C3380CC4-5D6E-409C-BE32-E72D297353CC}">
                <c16:uniqueId val="{00000511-323E-44A8-9236-60890F36A08D}"/>
              </c:ext>
            </c:extLst>
          </c:dPt>
          <c:dPt>
            <c:idx val="50"/>
            <c:bubble3D val="0"/>
            <c:extLst>
              <c:ext xmlns:c16="http://schemas.microsoft.com/office/drawing/2014/chart" uri="{C3380CC4-5D6E-409C-BE32-E72D297353CC}">
                <c16:uniqueId val="{00000512-323E-44A8-9236-60890F36A08D}"/>
              </c:ext>
            </c:extLst>
          </c:dPt>
          <c:cat>
            <c:numRef>
              <c:f>bilan_gestion!$BD$2:$BE$2</c:f>
              <c:numCache>
                <c:formatCode>General</c:formatCode>
                <c:ptCount val="2"/>
              </c:numCache>
            </c:numRef>
          </c:cat>
          <c:val>
            <c:numRef>
              <c:f>bilan_gestion!$B$34:$BI$34</c:f>
              <c:numCache>
                <c:formatCode>General</c:formatCode>
                <c:ptCount val="60"/>
              </c:numCache>
            </c:numRef>
          </c:val>
          <c:extLst>
            <c:ext xmlns:c16="http://schemas.microsoft.com/office/drawing/2014/chart" uri="{C3380CC4-5D6E-409C-BE32-E72D297353CC}">
              <c16:uniqueId val="{00000513-323E-44A8-9236-60890F36A08D}"/>
            </c:ext>
          </c:extLst>
        </c:ser>
        <c:ser>
          <c:idx val="26"/>
          <c:order val="25"/>
          <c:tx>
            <c:strRef>
              <c:f>bilan_gestion!$A$35</c:f>
              <c:strCache>
                <c:ptCount val="1"/>
              </c:strCache>
            </c:strRef>
          </c:tx>
          <c:dPt>
            <c:idx val="0"/>
            <c:bubble3D val="0"/>
            <c:extLst>
              <c:ext xmlns:c16="http://schemas.microsoft.com/office/drawing/2014/chart" uri="{C3380CC4-5D6E-409C-BE32-E72D297353CC}">
                <c16:uniqueId val="{00000514-323E-44A8-9236-60890F36A08D}"/>
              </c:ext>
            </c:extLst>
          </c:dPt>
          <c:dPt>
            <c:idx val="1"/>
            <c:bubble3D val="0"/>
            <c:extLst>
              <c:ext xmlns:c16="http://schemas.microsoft.com/office/drawing/2014/chart" uri="{C3380CC4-5D6E-409C-BE32-E72D297353CC}">
                <c16:uniqueId val="{00000515-323E-44A8-9236-60890F36A08D}"/>
              </c:ext>
            </c:extLst>
          </c:dPt>
          <c:dPt>
            <c:idx val="2"/>
            <c:bubble3D val="0"/>
            <c:extLst>
              <c:ext xmlns:c16="http://schemas.microsoft.com/office/drawing/2014/chart" uri="{C3380CC4-5D6E-409C-BE32-E72D297353CC}">
                <c16:uniqueId val="{00000516-323E-44A8-9236-60890F36A08D}"/>
              </c:ext>
            </c:extLst>
          </c:dPt>
          <c:dPt>
            <c:idx val="3"/>
            <c:bubble3D val="0"/>
            <c:extLst>
              <c:ext xmlns:c16="http://schemas.microsoft.com/office/drawing/2014/chart" uri="{C3380CC4-5D6E-409C-BE32-E72D297353CC}">
                <c16:uniqueId val="{00000517-323E-44A8-9236-60890F36A08D}"/>
              </c:ext>
            </c:extLst>
          </c:dPt>
          <c:dPt>
            <c:idx val="4"/>
            <c:bubble3D val="0"/>
            <c:extLst>
              <c:ext xmlns:c16="http://schemas.microsoft.com/office/drawing/2014/chart" uri="{C3380CC4-5D6E-409C-BE32-E72D297353CC}">
                <c16:uniqueId val="{00000518-323E-44A8-9236-60890F36A08D}"/>
              </c:ext>
            </c:extLst>
          </c:dPt>
          <c:dPt>
            <c:idx val="5"/>
            <c:bubble3D val="0"/>
            <c:extLst>
              <c:ext xmlns:c16="http://schemas.microsoft.com/office/drawing/2014/chart" uri="{C3380CC4-5D6E-409C-BE32-E72D297353CC}">
                <c16:uniqueId val="{00000519-323E-44A8-9236-60890F36A08D}"/>
              </c:ext>
            </c:extLst>
          </c:dPt>
          <c:dPt>
            <c:idx val="6"/>
            <c:bubble3D val="0"/>
            <c:extLst>
              <c:ext xmlns:c16="http://schemas.microsoft.com/office/drawing/2014/chart" uri="{C3380CC4-5D6E-409C-BE32-E72D297353CC}">
                <c16:uniqueId val="{0000051A-323E-44A8-9236-60890F36A08D}"/>
              </c:ext>
            </c:extLst>
          </c:dPt>
          <c:dPt>
            <c:idx val="7"/>
            <c:bubble3D val="0"/>
            <c:extLst>
              <c:ext xmlns:c16="http://schemas.microsoft.com/office/drawing/2014/chart" uri="{C3380CC4-5D6E-409C-BE32-E72D297353CC}">
                <c16:uniqueId val="{0000051B-323E-44A8-9236-60890F36A08D}"/>
              </c:ext>
            </c:extLst>
          </c:dPt>
          <c:dPt>
            <c:idx val="8"/>
            <c:bubble3D val="0"/>
            <c:extLst>
              <c:ext xmlns:c16="http://schemas.microsoft.com/office/drawing/2014/chart" uri="{C3380CC4-5D6E-409C-BE32-E72D297353CC}">
                <c16:uniqueId val="{0000051C-323E-44A8-9236-60890F36A08D}"/>
              </c:ext>
            </c:extLst>
          </c:dPt>
          <c:dPt>
            <c:idx val="9"/>
            <c:bubble3D val="0"/>
            <c:extLst>
              <c:ext xmlns:c16="http://schemas.microsoft.com/office/drawing/2014/chart" uri="{C3380CC4-5D6E-409C-BE32-E72D297353CC}">
                <c16:uniqueId val="{0000051D-323E-44A8-9236-60890F36A08D}"/>
              </c:ext>
            </c:extLst>
          </c:dPt>
          <c:dPt>
            <c:idx val="10"/>
            <c:bubble3D val="0"/>
            <c:extLst>
              <c:ext xmlns:c16="http://schemas.microsoft.com/office/drawing/2014/chart" uri="{C3380CC4-5D6E-409C-BE32-E72D297353CC}">
                <c16:uniqueId val="{0000051E-323E-44A8-9236-60890F36A08D}"/>
              </c:ext>
            </c:extLst>
          </c:dPt>
          <c:dPt>
            <c:idx val="11"/>
            <c:bubble3D val="0"/>
            <c:extLst>
              <c:ext xmlns:c16="http://schemas.microsoft.com/office/drawing/2014/chart" uri="{C3380CC4-5D6E-409C-BE32-E72D297353CC}">
                <c16:uniqueId val="{0000051F-323E-44A8-9236-60890F36A08D}"/>
              </c:ext>
            </c:extLst>
          </c:dPt>
          <c:dPt>
            <c:idx val="12"/>
            <c:bubble3D val="0"/>
            <c:extLst>
              <c:ext xmlns:c16="http://schemas.microsoft.com/office/drawing/2014/chart" uri="{C3380CC4-5D6E-409C-BE32-E72D297353CC}">
                <c16:uniqueId val="{00000520-323E-44A8-9236-60890F36A08D}"/>
              </c:ext>
            </c:extLst>
          </c:dPt>
          <c:dPt>
            <c:idx val="13"/>
            <c:bubble3D val="0"/>
            <c:extLst>
              <c:ext xmlns:c16="http://schemas.microsoft.com/office/drawing/2014/chart" uri="{C3380CC4-5D6E-409C-BE32-E72D297353CC}">
                <c16:uniqueId val="{00000521-323E-44A8-9236-60890F36A08D}"/>
              </c:ext>
            </c:extLst>
          </c:dPt>
          <c:dPt>
            <c:idx val="14"/>
            <c:bubble3D val="0"/>
            <c:extLst>
              <c:ext xmlns:c16="http://schemas.microsoft.com/office/drawing/2014/chart" uri="{C3380CC4-5D6E-409C-BE32-E72D297353CC}">
                <c16:uniqueId val="{00000522-323E-44A8-9236-60890F36A08D}"/>
              </c:ext>
            </c:extLst>
          </c:dPt>
          <c:dPt>
            <c:idx val="15"/>
            <c:bubble3D val="0"/>
            <c:extLst>
              <c:ext xmlns:c16="http://schemas.microsoft.com/office/drawing/2014/chart" uri="{C3380CC4-5D6E-409C-BE32-E72D297353CC}">
                <c16:uniqueId val="{00000523-323E-44A8-9236-60890F36A08D}"/>
              </c:ext>
            </c:extLst>
          </c:dPt>
          <c:dPt>
            <c:idx val="16"/>
            <c:bubble3D val="0"/>
            <c:extLst>
              <c:ext xmlns:c16="http://schemas.microsoft.com/office/drawing/2014/chart" uri="{C3380CC4-5D6E-409C-BE32-E72D297353CC}">
                <c16:uniqueId val="{00000524-323E-44A8-9236-60890F36A08D}"/>
              </c:ext>
            </c:extLst>
          </c:dPt>
          <c:dPt>
            <c:idx val="17"/>
            <c:bubble3D val="0"/>
            <c:extLst>
              <c:ext xmlns:c16="http://schemas.microsoft.com/office/drawing/2014/chart" uri="{C3380CC4-5D6E-409C-BE32-E72D297353CC}">
                <c16:uniqueId val="{00000525-323E-44A8-9236-60890F36A08D}"/>
              </c:ext>
            </c:extLst>
          </c:dPt>
          <c:dPt>
            <c:idx val="18"/>
            <c:bubble3D val="0"/>
            <c:extLst>
              <c:ext xmlns:c16="http://schemas.microsoft.com/office/drawing/2014/chart" uri="{C3380CC4-5D6E-409C-BE32-E72D297353CC}">
                <c16:uniqueId val="{00000526-323E-44A8-9236-60890F36A08D}"/>
              </c:ext>
            </c:extLst>
          </c:dPt>
          <c:dPt>
            <c:idx val="19"/>
            <c:bubble3D val="0"/>
            <c:extLst>
              <c:ext xmlns:c16="http://schemas.microsoft.com/office/drawing/2014/chart" uri="{C3380CC4-5D6E-409C-BE32-E72D297353CC}">
                <c16:uniqueId val="{00000527-323E-44A8-9236-60890F36A08D}"/>
              </c:ext>
            </c:extLst>
          </c:dPt>
          <c:dPt>
            <c:idx val="20"/>
            <c:bubble3D val="0"/>
            <c:extLst>
              <c:ext xmlns:c16="http://schemas.microsoft.com/office/drawing/2014/chart" uri="{C3380CC4-5D6E-409C-BE32-E72D297353CC}">
                <c16:uniqueId val="{00000528-323E-44A8-9236-60890F36A08D}"/>
              </c:ext>
            </c:extLst>
          </c:dPt>
          <c:dPt>
            <c:idx val="21"/>
            <c:bubble3D val="0"/>
            <c:extLst>
              <c:ext xmlns:c16="http://schemas.microsoft.com/office/drawing/2014/chart" uri="{C3380CC4-5D6E-409C-BE32-E72D297353CC}">
                <c16:uniqueId val="{00000529-323E-44A8-9236-60890F36A08D}"/>
              </c:ext>
            </c:extLst>
          </c:dPt>
          <c:dPt>
            <c:idx val="22"/>
            <c:bubble3D val="0"/>
            <c:extLst>
              <c:ext xmlns:c16="http://schemas.microsoft.com/office/drawing/2014/chart" uri="{C3380CC4-5D6E-409C-BE32-E72D297353CC}">
                <c16:uniqueId val="{0000052A-323E-44A8-9236-60890F36A08D}"/>
              </c:ext>
            </c:extLst>
          </c:dPt>
          <c:dPt>
            <c:idx val="23"/>
            <c:bubble3D val="0"/>
            <c:extLst>
              <c:ext xmlns:c16="http://schemas.microsoft.com/office/drawing/2014/chart" uri="{C3380CC4-5D6E-409C-BE32-E72D297353CC}">
                <c16:uniqueId val="{0000052B-323E-44A8-9236-60890F36A08D}"/>
              </c:ext>
            </c:extLst>
          </c:dPt>
          <c:dPt>
            <c:idx val="24"/>
            <c:bubble3D val="0"/>
            <c:extLst>
              <c:ext xmlns:c16="http://schemas.microsoft.com/office/drawing/2014/chart" uri="{C3380CC4-5D6E-409C-BE32-E72D297353CC}">
                <c16:uniqueId val="{0000052C-323E-44A8-9236-60890F36A08D}"/>
              </c:ext>
            </c:extLst>
          </c:dPt>
          <c:dPt>
            <c:idx val="25"/>
            <c:bubble3D val="0"/>
            <c:extLst>
              <c:ext xmlns:c16="http://schemas.microsoft.com/office/drawing/2014/chart" uri="{C3380CC4-5D6E-409C-BE32-E72D297353CC}">
                <c16:uniqueId val="{0000052D-323E-44A8-9236-60890F36A08D}"/>
              </c:ext>
            </c:extLst>
          </c:dPt>
          <c:dPt>
            <c:idx val="26"/>
            <c:bubble3D val="0"/>
            <c:extLst>
              <c:ext xmlns:c16="http://schemas.microsoft.com/office/drawing/2014/chart" uri="{C3380CC4-5D6E-409C-BE32-E72D297353CC}">
                <c16:uniqueId val="{0000052E-323E-44A8-9236-60890F36A08D}"/>
              </c:ext>
            </c:extLst>
          </c:dPt>
          <c:dPt>
            <c:idx val="27"/>
            <c:bubble3D val="0"/>
            <c:extLst>
              <c:ext xmlns:c16="http://schemas.microsoft.com/office/drawing/2014/chart" uri="{C3380CC4-5D6E-409C-BE32-E72D297353CC}">
                <c16:uniqueId val="{0000052F-323E-44A8-9236-60890F36A08D}"/>
              </c:ext>
            </c:extLst>
          </c:dPt>
          <c:dPt>
            <c:idx val="28"/>
            <c:bubble3D val="0"/>
            <c:extLst>
              <c:ext xmlns:c16="http://schemas.microsoft.com/office/drawing/2014/chart" uri="{C3380CC4-5D6E-409C-BE32-E72D297353CC}">
                <c16:uniqueId val="{00000530-323E-44A8-9236-60890F36A08D}"/>
              </c:ext>
            </c:extLst>
          </c:dPt>
          <c:dPt>
            <c:idx val="29"/>
            <c:bubble3D val="0"/>
            <c:extLst>
              <c:ext xmlns:c16="http://schemas.microsoft.com/office/drawing/2014/chart" uri="{C3380CC4-5D6E-409C-BE32-E72D297353CC}">
                <c16:uniqueId val="{00000531-323E-44A8-9236-60890F36A08D}"/>
              </c:ext>
            </c:extLst>
          </c:dPt>
          <c:dPt>
            <c:idx val="30"/>
            <c:bubble3D val="0"/>
            <c:extLst>
              <c:ext xmlns:c16="http://schemas.microsoft.com/office/drawing/2014/chart" uri="{C3380CC4-5D6E-409C-BE32-E72D297353CC}">
                <c16:uniqueId val="{00000532-323E-44A8-9236-60890F36A08D}"/>
              </c:ext>
            </c:extLst>
          </c:dPt>
          <c:dPt>
            <c:idx val="31"/>
            <c:bubble3D val="0"/>
            <c:extLst>
              <c:ext xmlns:c16="http://schemas.microsoft.com/office/drawing/2014/chart" uri="{C3380CC4-5D6E-409C-BE32-E72D297353CC}">
                <c16:uniqueId val="{00000533-323E-44A8-9236-60890F36A08D}"/>
              </c:ext>
            </c:extLst>
          </c:dPt>
          <c:dPt>
            <c:idx val="32"/>
            <c:bubble3D val="0"/>
            <c:extLst>
              <c:ext xmlns:c16="http://schemas.microsoft.com/office/drawing/2014/chart" uri="{C3380CC4-5D6E-409C-BE32-E72D297353CC}">
                <c16:uniqueId val="{00000534-323E-44A8-9236-60890F36A08D}"/>
              </c:ext>
            </c:extLst>
          </c:dPt>
          <c:dPt>
            <c:idx val="33"/>
            <c:bubble3D val="0"/>
            <c:extLst>
              <c:ext xmlns:c16="http://schemas.microsoft.com/office/drawing/2014/chart" uri="{C3380CC4-5D6E-409C-BE32-E72D297353CC}">
                <c16:uniqueId val="{00000535-323E-44A8-9236-60890F36A08D}"/>
              </c:ext>
            </c:extLst>
          </c:dPt>
          <c:dPt>
            <c:idx val="34"/>
            <c:bubble3D val="0"/>
            <c:extLst>
              <c:ext xmlns:c16="http://schemas.microsoft.com/office/drawing/2014/chart" uri="{C3380CC4-5D6E-409C-BE32-E72D297353CC}">
                <c16:uniqueId val="{00000536-323E-44A8-9236-60890F36A08D}"/>
              </c:ext>
            </c:extLst>
          </c:dPt>
          <c:dPt>
            <c:idx val="35"/>
            <c:bubble3D val="0"/>
            <c:extLst>
              <c:ext xmlns:c16="http://schemas.microsoft.com/office/drawing/2014/chart" uri="{C3380CC4-5D6E-409C-BE32-E72D297353CC}">
                <c16:uniqueId val="{00000537-323E-44A8-9236-60890F36A08D}"/>
              </c:ext>
            </c:extLst>
          </c:dPt>
          <c:dPt>
            <c:idx val="36"/>
            <c:bubble3D val="0"/>
            <c:extLst>
              <c:ext xmlns:c16="http://schemas.microsoft.com/office/drawing/2014/chart" uri="{C3380CC4-5D6E-409C-BE32-E72D297353CC}">
                <c16:uniqueId val="{00000538-323E-44A8-9236-60890F36A08D}"/>
              </c:ext>
            </c:extLst>
          </c:dPt>
          <c:dPt>
            <c:idx val="37"/>
            <c:bubble3D val="0"/>
            <c:extLst>
              <c:ext xmlns:c16="http://schemas.microsoft.com/office/drawing/2014/chart" uri="{C3380CC4-5D6E-409C-BE32-E72D297353CC}">
                <c16:uniqueId val="{00000539-323E-44A8-9236-60890F36A08D}"/>
              </c:ext>
            </c:extLst>
          </c:dPt>
          <c:dPt>
            <c:idx val="38"/>
            <c:bubble3D val="0"/>
            <c:extLst>
              <c:ext xmlns:c16="http://schemas.microsoft.com/office/drawing/2014/chart" uri="{C3380CC4-5D6E-409C-BE32-E72D297353CC}">
                <c16:uniqueId val="{0000053A-323E-44A8-9236-60890F36A08D}"/>
              </c:ext>
            </c:extLst>
          </c:dPt>
          <c:dPt>
            <c:idx val="39"/>
            <c:bubble3D val="0"/>
            <c:extLst>
              <c:ext xmlns:c16="http://schemas.microsoft.com/office/drawing/2014/chart" uri="{C3380CC4-5D6E-409C-BE32-E72D297353CC}">
                <c16:uniqueId val="{0000053B-323E-44A8-9236-60890F36A08D}"/>
              </c:ext>
            </c:extLst>
          </c:dPt>
          <c:dPt>
            <c:idx val="40"/>
            <c:bubble3D val="0"/>
            <c:extLst>
              <c:ext xmlns:c16="http://schemas.microsoft.com/office/drawing/2014/chart" uri="{C3380CC4-5D6E-409C-BE32-E72D297353CC}">
                <c16:uniqueId val="{0000053C-323E-44A8-9236-60890F36A08D}"/>
              </c:ext>
            </c:extLst>
          </c:dPt>
          <c:dPt>
            <c:idx val="41"/>
            <c:bubble3D val="0"/>
            <c:extLst>
              <c:ext xmlns:c16="http://schemas.microsoft.com/office/drawing/2014/chart" uri="{C3380CC4-5D6E-409C-BE32-E72D297353CC}">
                <c16:uniqueId val="{0000053D-323E-44A8-9236-60890F36A08D}"/>
              </c:ext>
            </c:extLst>
          </c:dPt>
          <c:dPt>
            <c:idx val="42"/>
            <c:bubble3D val="0"/>
            <c:extLst>
              <c:ext xmlns:c16="http://schemas.microsoft.com/office/drawing/2014/chart" uri="{C3380CC4-5D6E-409C-BE32-E72D297353CC}">
                <c16:uniqueId val="{0000053E-323E-44A8-9236-60890F36A08D}"/>
              </c:ext>
            </c:extLst>
          </c:dPt>
          <c:dPt>
            <c:idx val="43"/>
            <c:bubble3D val="0"/>
            <c:extLst>
              <c:ext xmlns:c16="http://schemas.microsoft.com/office/drawing/2014/chart" uri="{C3380CC4-5D6E-409C-BE32-E72D297353CC}">
                <c16:uniqueId val="{0000053F-323E-44A8-9236-60890F36A08D}"/>
              </c:ext>
            </c:extLst>
          </c:dPt>
          <c:dPt>
            <c:idx val="44"/>
            <c:bubble3D val="0"/>
            <c:extLst>
              <c:ext xmlns:c16="http://schemas.microsoft.com/office/drawing/2014/chart" uri="{C3380CC4-5D6E-409C-BE32-E72D297353CC}">
                <c16:uniqueId val="{00000540-323E-44A8-9236-60890F36A08D}"/>
              </c:ext>
            </c:extLst>
          </c:dPt>
          <c:dPt>
            <c:idx val="45"/>
            <c:bubble3D val="0"/>
            <c:extLst>
              <c:ext xmlns:c16="http://schemas.microsoft.com/office/drawing/2014/chart" uri="{C3380CC4-5D6E-409C-BE32-E72D297353CC}">
                <c16:uniqueId val="{00000541-323E-44A8-9236-60890F36A08D}"/>
              </c:ext>
            </c:extLst>
          </c:dPt>
          <c:dPt>
            <c:idx val="46"/>
            <c:bubble3D val="0"/>
            <c:extLst>
              <c:ext xmlns:c16="http://schemas.microsoft.com/office/drawing/2014/chart" uri="{C3380CC4-5D6E-409C-BE32-E72D297353CC}">
                <c16:uniqueId val="{00000542-323E-44A8-9236-60890F36A08D}"/>
              </c:ext>
            </c:extLst>
          </c:dPt>
          <c:dPt>
            <c:idx val="47"/>
            <c:bubble3D val="0"/>
            <c:extLst>
              <c:ext xmlns:c16="http://schemas.microsoft.com/office/drawing/2014/chart" uri="{C3380CC4-5D6E-409C-BE32-E72D297353CC}">
                <c16:uniqueId val="{00000543-323E-44A8-9236-60890F36A08D}"/>
              </c:ext>
            </c:extLst>
          </c:dPt>
          <c:dPt>
            <c:idx val="48"/>
            <c:bubble3D val="0"/>
            <c:extLst>
              <c:ext xmlns:c16="http://schemas.microsoft.com/office/drawing/2014/chart" uri="{C3380CC4-5D6E-409C-BE32-E72D297353CC}">
                <c16:uniqueId val="{00000544-323E-44A8-9236-60890F36A08D}"/>
              </c:ext>
            </c:extLst>
          </c:dPt>
          <c:dPt>
            <c:idx val="49"/>
            <c:bubble3D val="0"/>
            <c:extLst>
              <c:ext xmlns:c16="http://schemas.microsoft.com/office/drawing/2014/chart" uri="{C3380CC4-5D6E-409C-BE32-E72D297353CC}">
                <c16:uniqueId val="{00000545-323E-44A8-9236-60890F36A08D}"/>
              </c:ext>
            </c:extLst>
          </c:dPt>
          <c:dPt>
            <c:idx val="50"/>
            <c:bubble3D val="0"/>
            <c:extLst>
              <c:ext xmlns:c16="http://schemas.microsoft.com/office/drawing/2014/chart" uri="{C3380CC4-5D6E-409C-BE32-E72D297353CC}">
                <c16:uniqueId val="{00000546-323E-44A8-9236-60890F36A08D}"/>
              </c:ext>
            </c:extLst>
          </c:dPt>
          <c:cat>
            <c:numRef>
              <c:f>bilan_gestion!$BD$2:$BE$2</c:f>
              <c:numCache>
                <c:formatCode>General</c:formatCode>
                <c:ptCount val="2"/>
              </c:numCache>
            </c:numRef>
          </c:cat>
          <c:val>
            <c:numRef>
              <c:f>bilan_gestion!$B$35:$BI$35</c:f>
              <c:numCache>
                <c:formatCode>General</c:formatCode>
                <c:ptCount val="60"/>
              </c:numCache>
            </c:numRef>
          </c:val>
          <c:extLst>
            <c:ext xmlns:c16="http://schemas.microsoft.com/office/drawing/2014/chart" uri="{C3380CC4-5D6E-409C-BE32-E72D297353CC}">
              <c16:uniqueId val="{00000547-323E-44A8-9236-60890F36A08D}"/>
            </c:ext>
          </c:extLst>
        </c:ser>
        <c:ser>
          <c:idx val="27"/>
          <c:order val="26"/>
          <c:tx>
            <c:strRef>
              <c:f>bilan_gestion!$A$36</c:f>
              <c:strCache>
                <c:ptCount val="1"/>
              </c:strCache>
            </c:strRef>
          </c:tx>
          <c:dPt>
            <c:idx val="0"/>
            <c:bubble3D val="0"/>
            <c:extLst>
              <c:ext xmlns:c16="http://schemas.microsoft.com/office/drawing/2014/chart" uri="{C3380CC4-5D6E-409C-BE32-E72D297353CC}">
                <c16:uniqueId val="{00000548-323E-44A8-9236-60890F36A08D}"/>
              </c:ext>
            </c:extLst>
          </c:dPt>
          <c:dPt>
            <c:idx val="1"/>
            <c:bubble3D val="0"/>
            <c:extLst>
              <c:ext xmlns:c16="http://schemas.microsoft.com/office/drawing/2014/chart" uri="{C3380CC4-5D6E-409C-BE32-E72D297353CC}">
                <c16:uniqueId val="{00000549-323E-44A8-9236-60890F36A08D}"/>
              </c:ext>
            </c:extLst>
          </c:dPt>
          <c:dPt>
            <c:idx val="2"/>
            <c:bubble3D val="0"/>
            <c:extLst>
              <c:ext xmlns:c16="http://schemas.microsoft.com/office/drawing/2014/chart" uri="{C3380CC4-5D6E-409C-BE32-E72D297353CC}">
                <c16:uniqueId val="{0000054A-323E-44A8-9236-60890F36A08D}"/>
              </c:ext>
            </c:extLst>
          </c:dPt>
          <c:dPt>
            <c:idx val="3"/>
            <c:bubble3D val="0"/>
            <c:extLst>
              <c:ext xmlns:c16="http://schemas.microsoft.com/office/drawing/2014/chart" uri="{C3380CC4-5D6E-409C-BE32-E72D297353CC}">
                <c16:uniqueId val="{0000054B-323E-44A8-9236-60890F36A08D}"/>
              </c:ext>
            </c:extLst>
          </c:dPt>
          <c:dPt>
            <c:idx val="4"/>
            <c:bubble3D val="0"/>
            <c:extLst>
              <c:ext xmlns:c16="http://schemas.microsoft.com/office/drawing/2014/chart" uri="{C3380CC4-5D6E-409C-BE32-E72D297353CC}">
                <c16:uniqueId val="{0000054C-323E-44A8-9236-60890F36A08D}"/>
              </c:ext>
            </c:extLst>
          </c:dPt>
          <c:dPt>
            <c:idx val="5"/>
            <c:bubble3D val="0"/>
            <c:extLst>
              <c:ext xmlns:c16="http://schemas.microsoft.com/office/drawing/2014/chart" uri="{C3380CC4-5D6E-409C-BE32-E72D297353CC}">
                <c16:uniqueId val="{0000054D-323E-44A8-9236-60890F36A08D}"/>
              </c:ext>
            </c:extLst>
          </c:dPt>
          <c:dPt>
            <c:idx val="6"/>
            <c:bubble3D val="0"/>
            <c:extLst>
              <c:ext xmlns:c16="http://schemas.microsoft.com/office/drawing/2014/chart" uri="{C3380CC4-5D6E-409C-BE32-E72D297353CC}">
                <c16:uniqueId val="{0000054E-323E-44A8-9236-60890F36A08D}"/>
              </c:ext>
            </c:extLst>
          </c:dPt>
          <c:dPt>
            <c:idx val="7"/>
            <c:bubble3D val="0"/>
            <c:extLst>
              <c:ext xmlns:c16="http://schemas.microsoft.com/office/drawing/2014/chart" uri="{C3380CC4-5D6E-409C-BE32-E72D297353CC}">
                <c16:uniqueId val="{0000054F-323E-44A8-9236-60890F36A08D}"/>
              </c:ext>
            </c:extLst>
          </c:dPt>
          <c:dPt>
            <c:idx val="8"/>
            <c:bubble3D val="0"/>
            <c:extLst>
              <c:ext xmlns:c16="http://schemas.microsoft.com/office/drawing/2014/chart" uri="{C3380CC4-5D6E-409C-BE32-E72D297353CC}">
                <c16:uniqueId val="{00000550-323E-44A8-9236-60890F36A08D}"/>
              </c:ext>
            </c:extLst>
          </c:dPt>
          <c:dPt>
            <c:idx val="9"/>
            <c:bubble3D val="0"/>
            <c:extLst>
              <c:ext xmlns:c16="http://schemas.microsoft.com/office/drawing/2014/chart" uri="{C3380CC4-5D6E-409C-BE32-E72D297353CC}">
                <c16:uniqueId val="{00000551-323E-44A8-9236-60890F36A08D}"/>
              </c:ext>
            </c:extLst>
          </c:dPt>
          <c:dPt>
            <c:idx val="10"/>
            <c:bubble3D val="0"/>
            <c:extLst>
              <c:ext xmlns:c16="http://schemas.microsoft.com/office/drawing/2014/chart" uri="{C3380CC4-5D6E-409C-BE32-E72D297353CC}">
                <c16:uniqueId val="{00000552-323E-44A8-9236-60890F36A08D}"/>
              </c:ext>
            </c:extLst>
          </c:dPt>
          <c:dPt>
            <c:idx val="11"/>
            <c:bubble3D val="0"/>
            <c:extLst>
              <c:ext xmlns:c16="http://schemas.microsoft.com/office/drawing/2014/chart" uri="{C3380CC4-5D6E-409C-BE32-E72D297353CC}">
                <c16:uniqueId val="{00000553-323E-44A8-9236-60890F36A08D}"/>
              </c:ext>
            </c:extLst>
          </c:dPt>
          <c:dPt>
            <c:idx val="12"/>
            <c:bubble3D val="0"/>
            <c:extLst>
              <c:ext xmlns:c16="http://schemas.microsoft.com/office/drawing/2014/chart" uri="{C3380CC4-5D6E-409C-BE32-E72D297353CC}">
                <c16:uniqueId val="{00000554-323E-44A8-9236-60890F36A08D}"/>
              </c:ext>
            </c:extLst>
          </c:dPt>
          <c:dPt>
            <c:idx val="13"/>
            <c:bubble3D val="0"/>
            <c:extLst>
              <c:ext xmlns:c16="http://schemas.microsoft.com/office/drawing/2014/chart" uri="{C3380CC4-5D6E-409C-BE32-E72D297353CC}">
                <c16:uniqueId val="{00000555-323E-44A8-9236-60890F36A08D}"/>
              </c:ext>
            </c:extLst>
          </c:dPt>
          <c:dPt>
            <c:idx val="14"/>
            <c:bubble3D val="0"/>
            <c:extLst>
              <c:ext xmlns:c16="http://schemas.microsoft.com/office/drawing/2014/chart" uri="{C3380CC4-5D6E-409C-BE32-E72D297353CC}">
                <c16:uniqueId val="{00000556-323E-44A8-9236-60890F36A08D}"/>
              </c:ext>
            </c:extLst>
          </c:dPt>
          <c:dPt>
            <c:idx val="15"/>
            <c:bubble3D val="0"/>
            <c:extLst>
              <c:ext xmlns:c16="http://schemas.microsoft.com/office/drawing/2014/chart" uri="{C3380CC4-5D6E-409C-BE32-E72D297353CC}">
                <c16:uniqueId val="{00000557-323E-44A8-9236-60890F36A08D}"/>
              </c:ext>
            </c:extLst>
          </c:dPt>
          <c:dPt>
            <c:idx val="16"/>
            <c:bubble3D val="0"/>
            <c:extLst>
              <c:ext xmlns:c16="http://schemas.microsoft.com/office/drawing/2014/chart" uri="{C3380CC4-5D6E-409C-BE32-E72D297353CC}">
                <c16:uniqueId val="{00000558-323E-44A8-9236-60890F36A08D}"/>
              </c:ext>
            </c:extLst>
          </c:dPt>
          <c:dPt>
            <c:idx val="17"/>
            <c:bubble3D val="0"/>
            <c:extLst>
              <c:ext xmlns:c16="http://schemas.microsoft.com/office/drawing/2014/chart" uri="{C3380CC4-5D6E-409C-BE32-E72D297353CC}">
                <c16:uniqueId val="{00000559-323E-44A8-9236-60890F36A08D}"/>
              </c:ext>
            </c:extLst>
          </c:dPt>
          <c:dPt>
            <c:idx val="18"/>
            <c:bubble3D val="0"/>
            <c:extLst>
              <c:ext xmlns:c16="http://schemas.microsoft.com/office/drawing/2014/chart" uri="{C3380CC4-5D6E-409C-BE32-E72D297353CC}">
                <c16:uniqueId val="{0000055A-323E-44A8-9236-60890F36A08D}"/>
              </c:ext>
            </c:extLst>
          </c:dPt>
          <c:dPt>
            <c:idx val="19"/>
            <c:bubble3D val="0"/>
            <c:extLst>
              <c:ext xmlns:c16="http://schemas.microsoft.com/office/drawing/2014/chart" uri="{C3380CC4-5D6E-409C-BE32-E72D297353CC}">
                <c16:uniqueId val="{0000055B-323E-44A8-9236-60890F36A08D}"/>
              </c:ext>
            </c:extLst>
          </c:dPt>
          <c:dPt>
            <c:idx val="20"/>
            <c:bubble3D val="0"/>
            <c:extLst>
              <c:ext xmlns:c16="http://schemas.microsoft.com/office/drawing/2014/chart" uri="{C3380CC4-5D6E-409C-BE32-E72D297353CC}">
                <c16:uniqueId val="{0000055C-323E-44A8-9236-60890F36A08D}"/>
              </c:ext>
            </c:extLst>
          </c:dPt>
          <c:dPt>
            <c:idx val="21"/>
            <c:bubble3D val="0"/>
            <c:extLst>
              <c:ext xmlns:c16="http://schemas.microsoft.com/office/drawing/2014/chart" uri="{C3380CC4-5D6E-409C-BE32-E72D297353CC}">
                <c16:uniqueId val="{0000055D-323E-44A8-9236-60890F36A08D}"/>
              </c:ext>
            </c:extLst>
          </c:dPt>
          <c:dPt>
            <c:idx val="22"/>
            <c:bubble3D val="0"/>
            <c:extLst>
              <c:ext xmlns:c16="http://schemas.microsoft.com/office/drawing/2014/chart" uri="{C3380CC4-5D6E-409C-BE32-E72D297353CC}">
                <c16:uniqueId val="{0000055E-323E-44A8-9236-60890F36A08D}"/>
              </c:ext>
            </c:extLst>
          </c:dPt>
          <c:dPt>
            <c:idx val="23"/>
            <c:bubble3D val="0"/>
            <c:extLst>
              <c:ext xmlns:c16="http://schemas.microsoft.com/office/drawing/2014/chart" uri="{C3380CC4-5D6E-409C-BE32-E72D297353CC}">
                <c16:uniqueId val="{0000055F-323E-44A8-9236-60890F36A08D}"/>
              </c:ext>
            </c:extLst>
          </c:dPt>
          <c:dPt>
            <c:idx val="24"/>
            <c:bubble3D val="0"/>
            <c:extLst>
              <c:ext xmlns:c16="http://schemas.microsoft.com/office/drawing/2014/chart" uri="{C3380CC4-5D6E-409C-BE32-E72D297353CC}">
                <c16:uniqueId val="{00000560-323E-44A8-9236-60890F36A08D}"/>
              </c:ext>
            </c:extLst>
          </c:dPt>
          <c:dPt>
            <c:idx val="25"/>
            <c:bubble3D val="0"/>
            <c:extLst>
              <c:ext xmlns:c16="http://schemas.microsoft.com/office/drawing/2014/chart" uri="{C3380CC4-5D6E-409C-BE32-E72D297353CC}">
                <c16:uniqueId val="{00000561-323E-44A8-9236-60890F36A08D}"/>
              </c:ext>
            </c:extLst>
          </c:dPt>
          <c:dPt>
            <c:idx val="26"/>
            <c:bubble3D val="0"/>
            <c:extLst>
              <c:ext xmlns:c16="http://schemas.microsoft.com/office/drawing/2014/chart" uri="{C3380CC4-5D6E-409C-BE32-E72D297353CC}">
                <c16:uniqueId val="{00000562-323E-44A8-9236-60890F36A08D}"/>
              </c:ext>
            </c:extLst>
          </c:dPt>
          <c:dPt>
            <c:idx val="27"/>
            <c:bubble3D val="0"/>
            <c:extLst>
              <c:ext xmlns:c16="http://schemas.microsoft.com/office/drawing/2014/chart" uri="{C3380CC4-5D6E-409C-BE32-E72D297353CC}">
                <c16:uniqueId val="{00000563-323E-44A8-9236-60890F36A08D}"/>
              </c:ext>
            </c:extLst>
          </c:dPt>
          <c:dPt>
            <c:idx val="28"/>
            <c:bubble3D val="0"/>
            <c:extLst>
              <c:ext xmlns:c16="http://schemas.microsoft.com/office/drawing/2014/chart" uri="{C3380CC4-5D6E-409C-BE32-E72D297353CC}">
                <c16:uniqueId val="{00000564-323E-44A8-9236-60890F36A08D}"/>
              </c:ext>
            </c:extLst>
          </c:dPt>
          <c:dPt>
            <c:idx val="29"/>
            <c:bubble3D val="0"/>
            <c:extLst>
              <c:ext xmlns:c16="http://schemas.microsoft.com/office/drawing/2014/chart" uri="{C3380CC4-5D6E-409C-BE32-E72D297353CC}">
                <c16:uniqueId val="{00000565-323E-44A8-9236-60890F36A08D}"/>
              </c:ext>
            </c:extLst>
          </c:dPt>
          <c:dPt>
            <c:idx val="30"/>
            <c:bubble3D val="0"/>
            <c:extLst>
              <c:ext xmlns:c16="http://schemas.microsoft.com/office/drawing/2014/chart" uri="{C3380CC4-5D6E-409C-BE32-E72D297353CC}">
                <c16:uniqueId val="{00000566-323E-44A8-9236-60890F36A08D}"/>
              </c:ext>
            </c:extLst>
          </c:dPt>
          <c:dPt>
            <c:idx val="31"/>
            <c:bubble3D val="0"/>
            <c:extLst>
              <c:ext xmlns:c16="http://schemas.microsoft.com/office/drawing/2014/chart" uri="{C3380CC4-5D6E-409C-BE32-E72D297353CC}">
                <c16:uniqueId val="{00000567-323E-44A8-9236-60890F36A08D}"/>
              </c:ext>
            </c:extLst>
          </c:dPt>
          <c:dPt>
            <c:idx val="32"/>
            <c:bubble3D val="0"/>
            <c:extLst>
              <c:ext xmlns:c16="http://schemas.microsoft.com/office/drawing/2014/chart" uri="{C3380CC4-5D6E-409C-BE32-E72D297353CC}">
                <c16:uniqueId val="{00000568-323E-44A8-9236-60890F36A08D}"/>
              </c:ext>
            </c:extLst>
          </c:dPt>
          <c:dPt>
            <c:idx val="33"/>
            <c:bubble3D val="0"/>
            <c:extLst>
              <c:ext xmlns:c16="http://schemas.microsoft.com/office/drawing/2014/chart" uri="{C3380CC4-5D6E-409C-BE32-E72D297353CC}">
                <c16:uniqueId val="{00000569-323E-44A8-9236-60890F36A08D}"/>
              </c:ext>
            </c:extLst>
          </c:dPt>
          <c:dPt>
            <c:idx val="34"/>
            <c:bubble3D val="0"/>
            <c:extLst>
              <c:ext xmlns:c16="http://schemas.microsoft.com/office/drawing/2014/chart" uri="{C3380CC4-5D6E-409C-BE32-E72D297353CC}">
                <c16:uniqueId val="{0000056A-323E-44A8-9236-60890F36A08D}"/>
              </c:ext>
            </c:extLst>
          </c:dPt>
          <c:dPt>
            <c:idx val="35"/>
            <c:bubble3D val="0"/>
            <c:extLst>
              <c:ext xmlns:c16="http://schemas.microsoft.com/office/drawing/2014/chart" uri="{C3380CC4-5D6E-409C-BE32-E72D297353CC}">
                <c16:uniqueId val="{0000056B-323E-44A8-9236-60890F36A08D}"/>
              </c:ext>
            </c:extLst>
          </c:dPt>
          <c:dPt>
            <c:idx val="36"/>
            <c:bubble3D val="0"/>
            <c:extLst>
              <c:ext xmlns:c16="http://schemas.microsoft.com/office/drawing/2014/chart" uri="{C3380CC4-5D6E-409C-BE32-E72D297353CC}">
                <c16:uniqueId val="{0000056C-323E-44A8-9236-60890F36A08D}"/>
              </c:ext>
            </c:extLst>
          </c:dPt>
          <c:dPt>
            <c:idx val="37"/>
            <c:bubble3D val="0"/>
            <c:extLst>
              <c:ext xmlns:c16="http://schemas.microsoft.com/office/drawing/2014/chart" uri="{C3380CC4-5D6E-409C-BE32-E72D297353CC}">
                <c16:uniqueId val="{0000056D-323E-44A8-9236-60890F36A08D}"/>
              </c:ext>
            </c:extLst>
          </c:dPt>
          <c:dPt>
            <c:idx val="38"/>
            <c:bubble3D val="0"/>
            <c:extLst>
              <c:ext xmlns:c16="http://schemas.microsoft.com/office/drawing/2014/chart" uri="{C3380CC4-5D6E-409C-BE32-E72D297353CC}">
                <c16:uniqueId val="{0000056E-323E-44A8-9236-60890F36A08D}"/>
              </c:ext>
            </c:extLst>
          </c:dPt>
          <c:dPt>
            <c:idx val="39"/>
            <c:bubble3D val="0"/>
            <c:extLst>
              <c:ext xmlns:c16="http://schemas.microsoft.com/office/drawing/2014/chart" uri="{C3380CC4-5D6E-409C-BE32-E72D297353CC}">
                <c16:uniqueId val="{0000056F-323E-44A8-9236-60890F36A08D}"/>
              </c:ext>
            </c:extLst>
          </c:dPt>
          <c:dPt>
            <c:idx val="40"/>
            <c:bubble3D val="0"/>
            <c:extLst>
              <c:ext xmlns:c16="http://schemas.microsoft.com/office/drawing/2014/chart" uri="{C3380CC4-5D6E-409C-BE32-E72D297353CC}">
                <c16:uniqueId val="{00000570-323E-44A8-9236-60890F36A08D}"/>
              </c:ext>
            </c:extLst>
          </c:dPt>
          <c:dPt>
            <c:idx val="41"/>
            <c:bubble3D val="0"/>
            <c:extLst>
              <c:ext xmlns:c16="http://schemas.microsoft.com/office/drawing/2014/chart" uri="{C3380CC4-5D6E-409C-BE32-E72D297353CC}">
                <c16:uniqueId val="{00000571-323E-44A8-9236-60890F36A08D}"/>
              </c:ext>
            </c:extLst>
          </c:dPt>
          <c:dPt>
            <c:idx val="42"/>
            <c:bubble3D val="0"/>
            <c:extLst>
              <c:ext xmlns:c16="http://schemas.microsoft.com/office/drawing/2014/chart" uri="{C3380CC4-5D6E-409C-BE32-E72D297353CC}">
                <c16:uniqueId val="{00000572-323E-44A8-9236-60890F36A08D}"/>
              </c:ext>
            </c:extLst>
          </c:dPt>
          <c:dPt>
            <c:idx val="43"/>
            <c:bubble3D val="0"/>
            <c:extLst>
              <c:ext xmlns:c16="http://schemas.microsoft.com/office/drawing/2014/chart" uri="{C3380CC4-5D6E-409C-BE32-E72D297353CC}">
                <c16:uniqueId val="{00000573-323E-44A8-9236-60890F36A08D}"/>
              </c:ext>
            </c:extLst>
          </c:dPt>
          <c:dPt>
            <c:idx val="44"/>
            <c:bubble3D val="0"/>
            <c:extLst>
              <c:ext xmlns:c16="http://schemas.microsoft.com/office/drawing/2014/chart" uri="{C3380CC4-5D6E-409C-BE32-E72D297353CC}">
                <c16:uniqueId val="{00000574-323E-44A8-9236-60890F36A08D}"/>
              </c:ext>
            </c:extLst>
          </c:dPt>
          <c:dPt>
            <c:idx val="45"/>
            <c:bubble3D val="0"/>
            <c:extLst>
              <c:ext xmlns:c16="http://schemas.microsoft.com/office/drawing/2014/chart" uri="{C3380CC4-5D6E-409C-BE32-E72D297353CC}">
                <c16:uniqueId val="{00000575-323E-44A8-9236-60890F36A08D}"/>
              </c:ext>
            </c:extLst>
          </c:dPt>
          <c:dPt>
            <c:idx val="46"/>
            <c:bubble3D val="0"/>
            <c:extLst>
              <c:ext xmlns:c16="http://schemas.microsoft.com/office/drawing/2014/chart" uri="{C3380CC4-5D6E-409C-BE32-E72D297353CC}">
                <c16:uniqueId val="{00000576-323E-44A8-9236-60890F36A08D}"/>
              </c:ext>
            </c:extLst>
          </c:dPt>
          <c:dPt>
            <c:idx val="47"/>
            <c:bubble3D val="0"/>
            <c:extLst>
              <c:ext xmlns:c16="http://schemas.microsoft.com/office/drawing/2014/chart" uri="{C3380CC4-5D6E-409C-BE32-E72D297353CC}">
                <c16:uniqueId val="{00000577-323E-44A8-9236-60890F36A08D}"/>
              </c:ext>
            </c:extLst>
          </c:dPt>
          <c:dPt>
            <c:idx val="48"/>
            <c:bubble3D val="0"/>
            <c:extLst>
              <c:ext xmlns:c16="http://schemas.microsoft.com/office/drawing/2014/chart" uri="{C3380CC4-5D6E-409C-BE32-E72D297353CC}">
                <c16:uniqueId val="{00000578-323E-44A8-9236-60890F36A08D}"/>
              </c:ext>
            </c:extLst>
          </c:dPt>
          <c:dPt>
            <c:idx val="49"/>
            <c:bubble3D val="0"/>
            <c:extLst>
              <c:ext xmlns:c16="http://schemas.microsoft.com/office/drawing/2014/chart" uri="{C3380CC4-5D6E-409C-BE32-E72D297353CC}">
                <c16:uniqueId val="{00000579-323E-44A8-9236-60890F36A08D}"/>
              </c:ext>
            </c:extLst>
          </c:dPt>
          <c:dPt>
            <c:idx val="50"/>
            <c:bubble3D val="0"/>
            <c:extLst>
              <c:ext xmlns:c16="http://schemas.microsoft.com/office/drawing/2014/chart" uri="{C3380CC4-5D6E-409C-BE32-E72D297353CC}">
                <c16:uniqueId val="{0000057A-323E-44A8-9236-60890F36A08D}"/>
              </c:ext>
            </c:extLst>
          </c:dPt>
          <c:cat>
            <c:numRef>
              <c:f>bilan_gestion!$BD$2:$BE$2</c:f>
              <c:numCache>
                <c:formatCode>General</c:formatCode>
                <c:ptCount val="2"/>
              </c:numCache>
            </c:numRef>
          </c:cat>
          <c:val>
            <c:numRef>
              <c:f>bilan_gestion!$B$36:$BI$36</c:f>
              <c:numCache>
                <c:formatCode>General</c:formatCode>
                <c:ptCount val="60"/>
              </c:numCache>
            </c:numRef>
          </c:val>
          <c:extLst>
            <c:ext xmlns:c16="http://schemas.microsoft.com/office/drawing/2014/chart" uri="{C3380CC4-5D6E-409C-BE32-E72D297353CC}">
              <c16:uniqueId val="{0000057B-323E-44A8-9236-60890F36A08D}"/>
            </c:ext>
          </c:extLst>
        </c:ser>
        <c:ser>
          <c:idx val="28"/>
          <c:order val="27"/>
          <c:tx>
            <c:strRef>
              <c:f>bilan_gestion!$A$37</c:f>
              <c:strCache>
                <c:ptCount val="1"/>
              </c:strCache>
            </c:strRef>
          </c:tx>
          <c:dPt>
            <c:idx val="0"/>
            <c:bubble3D val="0"/>
            <c:extLst>
              <c:ext xmlns:c16="http://schemas.microsoft.com/office/drawing/2014/chart" uri="{C3380CC4-5D6E-409C-BE32-E72D297353CC}">
                <c16:uniqueId val="{0000057C-323E-44A8-9236-60890F36A08D}"/>
              </c:ext>
            </c:extLst>
          </c:dPt>
          <c:dPt>
            <c:idx val="1"/>
            <c:bubble3D val="0"/>
            <c:extLst>
              <c:ext xmlns:c16="http://schemas.microsoft.com/office/drawing/2014/chart" uri="{C3380CC4-5D6E-409C-BE32-E72D297353CC}">
                <c16:uniqueId val="{0000057D-323E-44A8-9236-60890F36A08D}"/>
              </c:ext>
            </c:extLst>
          </c:dPt>
          <c:dPt>
            <c:idx val="2"/>
            <c:bubble3D val="0"/>
            <c:extLst>
              <c:ext xmlns:c16="http://schemas.microsoft.com/office/drawing/2014/chart" uri="{C3380CC4-5D6E-409C-BE32-E72D297353CC}">
                <c16:uniqueId val="{0000057E-323E-44A8-9236-60890F36A08D}"/>
              </c:ext>
            </c:extLst>
          </c:dPt>
          <c:dPt>
            <c:idx val="3"/>
            <c:bubble3D val="0"/>
            <c:extLst>
              <c:ext xmlns:c16="http://schemas.microsoft.com/office/drawing/2014/chart" uri="{C3380CC4-5D6E-409C-BE32-E72D297353CC}">
                <c16:uniqueId val="{0000057F-323E-44A8-9236-60890F36A08D}"/>
              </c:ext>
            </c:extLst>
          </c:dPt>
          <c:dPt>
            <c:idx val="4"/>
            <c:bubble3D val="0"/>
            <c:extLst>
              <c:ext xmlns:c16="http://schemas.microsoft.com/office/drawing/2014/chart" uri="{C3380CC4-5D6E-409C-BE32-E72D297353CC}">
                <c16:uniqueId val="{00000580-323E-44A8-9236-60890F36A08D}"/>
              </c:ext>
            </c:extLst>
          </c:dPt>
          <c:dPt>
            <c:idx val="5"/>
            <c:bubble3D val="0"/>
            <c:extLst>
              <c:ext xmlns:c16="http://schemas.microsoft.com/office/drawing/2014/chart" uri="{C3380CC4-5D6E-409C-BE32-E72D297353CC}">
                <c16:uniqueId val="{00000581-323E-44A8-9236-60890F36A08D}"/>
              </c:ext>
            </c:extLst>
          </c:dPt>
          <c:dPt>
            <c:idx val="6"/>
            <c:bubble3D val="0"/>
            <c:extLst>
              <c:ext xmlns:c16="http://schemas.microsoft.com/office/drawing/2014/chart" uri="{C3380CC4-5D6E-409C-BE32-E72D297353CC}">
                <c16:uniqueId val="{00000582-323E-44A8-9236-60890F36A08D}"/>
              </c:ext>
            </c:extLst>
          </c:dPt>
          <c:dPt>
            <c:idx val="7"/>
            <c:bubble3D val="0"/>
            <c:extLst>
              <c:ext xmlns:c16="http://schemas.microsoft.com/office/drawing/2014/chart" uri="{C3380CC4-5D6E-409C-BE32-E72D297353CC}">
                <c16:uniqueId val="{00000583-323E-44A8-9236-60890F36A08D}"/>
              </c:ext>
            </c:extLst>
          </c:dPt>
          <c:dPt>
            <c:idx val="8"/>
            <c:bubble3D val="0"/>
            <c:extLst>
              <c:ext xmlns:c16="http://schemas.microsoft.com/office/drawing/2014/chart" uri="{C3380CC4-5D6E-409C-BE32-E72D297353CC}">
                <c16:uniqueId val="{00000584-323E-44A8-9236-60890F36A08D}"/>
              </c:ext>
            </c:extLst>
          </c:dPt>
          <c:dPt>
            <c:idx val="9"/>
            <c:bubble3D val="0"/>
            <c:extLst>
              <c:ext xmlns:c16="http://schemas.microsoft.com/office/drawing/2014/chart" uri="{C3380CC4-5D6E-409C-BE32-E72D297353CC}">
                <c16:uniqueId val="{00000585-323E-44A8-9236-60890F36A08D}"/>
              </c:ext>
            </c:extLst>
          </c:dPt>
          <c:dPt>
            <c:idx val="10"/>
            <c:bubble3D val="0"/>
            <c:extLst>
              <c:ext xmlns:c16="http://schemas.microsoft.com/office/drawing/2014/chart" uri="{C3380CC4-5D6E-409C-BE32-E72D297353CC}">
                <c16:uniqueId val="{00000586-323E-44A8-9236-60890F36A08D}"/>
              </c:ext>
            </c:extLst>
          </c:dPt>
          <c:dPt>
            <c:idx val="11"/>
            <c:bubble3D val="0"/>
            <c:extLst>
              <c:ext xmlns:c16="http://schemas.microsoft.com/office/drawing/2014/chart" uri="{C3380CC4-5D6E-409C-BE32-E72D297353CC}">
                <c16:uniqueId val="{00000587-323E-44A8-9236-60890F36A08D}"/>
              </c:ext>
            </c:extLst>
          </c:dPt>
          <c:dPt>
            <c:idx val="12"/>
            <c:bubble3D val="0"/>
            <c:extLst>
              <c:ext xmlns:c16="http://schemas.microsoft.com/office/drawing/2014/chart" uri="{C3380CC4-5D6E-409C-BE32-E72D297353CC}">
                <c16:uniqueId val="{00000588-323E-44A8-9236-60890F36A08D}"/>
              </c:ext>
            </c:extLst>
          </c:dPt>
          <c:dPt>
            <c:idx val="13"/>
            <c:bubble3D val="0"/>
            <c:extLst>
              <c:ext xmlns:c16="http://schemas.microsoft.com/office/drawing/2014/chart" uri="{C3380CC4-5D6E-409C-BE32-E72D297353CC}">
                <c16:uniqueId val="{00000589-323E-44A8-9236-60890F36A08D}"/>
              </c:ext>
            </c:extLst>
          </c:dPt>
          <c:dPt>
            <c:idx val="14"/>
            <c:bubble3D val="0"/>
            <c:extLst>
              <c:ext xmlns:c16="http://schemas.microsoft.com/office/drawing/2014/chart" uri="{C3380CC4-5D6E-409C-BE32-E72D297353CC}">
                <c16:uniqueId val="{0000058A-323E-44A8-9236-60890F36A08D}"/>
              </c:ext>
            </c:extLst>
          </c:dPt>
          <c:dPt>
            <c:idx val="15"/>
            <c:bubble3D val="0"/>
            <c:extLst>
              <c:ext xmlns:c16="http://schemas.microsoft.com/office/drawing/2014/chart" uri="{C3380CC4-5D6E-409C-BE32-E72D297353CC}">
                <c16:uniqueId val="{0000058B-323E-44A8-9236-60890F36A08D}"/>
              </c:ext>
            </c:extLst>
          </c:dPt>
          <c:dPt>
            <c:idx val="16"/>
            <c:bubble3D val="0"/>
            <c:extLst>
              <c:ext xmlns:c16="http://schemas.microsoft.com/office/drawing/2014/chart" uri="{C3380CC4-5D6E-409C-BE32-E72D297353CC}">
                <c16:uniqueId val="{0000058C-323E-44A8-9236-60890F36A08D}"/>
              </c:ext>
            </c:extLst>
          </c:dPt>
          <c:dPt>
            <c:idx val="17"/>
            <c:bubble3D val="0"/>
            <c:extLst>
              <c:ext xmlns:c16="http://schemas.microsoft.com/office/drawing/2014/chart" uri="{C3380CC4-5D6E-409C-BE32-E72D297353CC}">
                <c16:uniqueId val="{0000058D-323E-44A8-9236-60890F36A08D}"/>
              </c:ext>
            </c:extLst>
          </c:dPt>
          <c:dPt>
            <c:idx val="18"/>
            <c:bubble3D val="0"/>
            <c:extLst>
              <c:ext xmlns:c16="http://schemas.microsoft.com/office/drawing/2014/chart" uri="{C3380CC4-5D6E-409C-BE32-E72D297353CC}">
                <c16:uniqueId val="{0000058E-323E-44A8-9236-60890F36A08D}"/>
              </c:ext>
            </c:extLst>
          </c:dPt>
          <c:dPt>
            <c:idx val="19"/>
            <c:bubble3D val="0"/>
            <c:extLst>
              <c:ext xmlns:c16="http://schemas.microsoft.com/office/drawing/2014/chart" uri="{C3380CC4-5D6E-409C-BE32-E72D297353CC}">
                <c16:uniqueId val="{0000058F-323E-44A8-9236-60890F36A08D}"/>
              </c:ext>
            </c:extLst>
          </c:dPt>
          <c:dPt>
            <c:idx val="20"/>
            <c:bubble3D val="0"/>
            <c:extLst>
              <c:ext xmlns:c16="http://schemas.microsoft.com/office/drawing/2014/chart" uri="{C3380CC4-5D6E-409C-BE32-E72D297353CC}">
                <c16:uniqueId val="{00000590-323E-44A8-9236-60890F36A08D}"/>
              </c:ext>
            </c:extLst>
          </c:dPt>
          <c:dPt>
            <c:idx val="21"/>
            <c:bubble3D val="0"/>
            <c:extLst>
              <c:ext xmlns:c16="http://schemas.microsoft.com/office/drawing/2014/chart" uri="{C3380CC4-5D6E-409C-BE32-E72D297353CC}">
                <c16:uniqueId val="{00000591-323E-44A8-9236-60890F36A08D}"/>
              </c:ext>
            </c:extLst>
          </c:dPt>
          <c:dPt>
            <c:idx val="22"/>
            <c:bubble3D val="0"/>
            <c:extLst>
              <c:ext xmlns:c16="http://schemas.microsoft.com/office/drawing/2014/chart" uri="{C3380CC4-5D6E-409C-BE32-E72D297353CC}">
                <c16:uniqueId val="{00000592-323E-44A8-9236-60890F36A08D}"/>
              </c:ext>
            </c:extLst>
          </c:dPt>
          <c:dPt>
            <c:idx val="23"/>
            <c:bubble3D val="0"/>
            <c:extLst>
              <c:ext xmlns:c16="http://schemas.microsoft.com/office/drawing/2014/chart" uri="{C3380CC4-5D6E-409C-BE32-E72D297353CC}">
                <c16:uniqueId val="{00000593-323E-44A8-9236-60890F36A08D}"/>
              </c:ext>
            </c:extLst>
          </c:dPt>
          <c:dPt>
            <c:idx val="24"/>
            <c:bubble3D val="0"/>
            <c:extLst>
              <c:ext xmlns:c16="http://schemas.microsoft.com/office/drawing/2014/chart" uri="{C3380CC4-5D6E-409C-BE32-E72D297353CC}">
                <c16:uniqueId val="{00000594-323E-44A8-9236-60890F36A08D}"/>
              </c:ext>
            </c:extLst>
          </c:dPt>
          <c:dPt>
            <c:idx val="25"/>
            <c:bubble3D val="0"/>
            <c:extLst>
              <c:ext xmlns:c16="http://schemas.microsoft.com/office/drawing/2014/chart" uri="{C3380CC4-5D6E-409C-BE32-E72D297353CC}">
                <c16:uniqueId val="{00000595-323E-44A8-9236-60890F36A08D}"/>
              </c:ext>
            </c:extLst>
          </c:dPt>
          <c:dPt>
            <c:idx val="26"/>
            <c:bubble3D val="0"/>
            <c:extLst>
              <c:ext xmlns:c16="http://schemas.microsoft.com/office/drawing/2014/chart" uri="{C3380CC4-5D6E-409C-BE32-E72D297353CC}">
                <c16:uniqueId val="{00000596-323E-44A8-9236-60890F36A08D}"/>
              </c:ext>
            </c:extLst>
          </c:dPt>
          <c:dPt>
            <c:idx val="27"/>
            <c:bubble3D val="0"/>
            <c:extLst>
              <c:ext xmlns:c16="http://schemas.microsoft.com/office/drawing/2014/chart" uri="{C3380CC4-5D6E-409C-BE32-E72D297353CC}">
                <c16:uniqueId val="{00000597-323E-44A8-9236-60890F36A08D}"/>
              </c:ext>
            </c:extLst>
          </c:dPt>
          <c:dPt>
            <c:idx val="28"/>
            <c:bubble3D val="0"/>
            <c:extLst>
              <c:ext xmlns:c16="http://schemas.microsoft.com/office/drawing/2014/chart" uri="{C3380CC4-5D6E-409C-BE32-E72D297353CC}">
                <c16:uniqueId val="{00000598-323E-44A8-9236-60890F36A08D}"/>
              </c:ext>
            </c:extLst>
          </c:dPt>
          <c:dPt>
            <c:idx val="29"/>
            <c:bubble3D val="0"/>
            <c:extLst>
              <c:ext xmlns:c16="http://schemas.microsoft.com/office/drawing/2014/chart" uri="{C3380CC4-5D6E-409C-BE32-E72D297353CC}">
                <c16:uniqueId val="{00000599-323E-44A8-9236-60890F36A08D}"/>
              </c:ext>
            </c:extLst>
          </c:dPt>
          <c:dPt>
            <c:idx val="30"/>
            <c:bubble3D val="0"/>
            <c:extLst>
              <c:ext xmlns:c16="http://schemas.microsoft.com/office/drawing/2014/chart" uri="{C3380CC4-5D6E-409C-BE32-E72D297353CC}">
                <c16:uniqueId val="{0000059A-323E-44A8-9236-60890F36A08D}"/>
              </c:ext>
            </c:extLst>
          </c:dPt>
          <c:dPt>
            <c:idx val="31"/>
            <c:bubble3D val="0"/>
            <c:extLst>
              <c:ext xmlns:c16="http://schemas.microsoft.com/office/drawing/2014/chart" uri="{C3380CC4-5D6E-409C-BE32-E72D297353CC}">
                <c16:uniqueId val="{0000059B-323E-44A8-9236-60890F36A08D}"/>
              </c:ext>
            </c:extLst>
          </c:dPt>
          <c:dPt>
            <c:idx val="32"/>
            <c:bubble3D val="0"/>
            <c:extLst>
              <c:ext xmlns:c16="http://schemas.microsoft.com/office/drawing/2014/chart" uri="{C3380CC4-5D6E-409C-BE32-E72D297353CC}">
                <c16:uniqueId val="{0000059C-323E-44A8-9236-60890F36A08D}"/>
              </c:ext>
            </c:extLst>
          </c:dPt>
          <c:dPt>
            <c:idx val="33"/>
            <c:bubble3D val="0"/>
            <c:extLst>
              <c:ext xmlns:c16="http://schemas.microsoft.com/office/drawing/2014/chart" uri="{C3380CC4-5D6E-409C-BE32-E72D297353CC}">
                <c16:uniqueId val="{0000059D-323E-44A8-9236-60890F36A08D}"/>
              </c:ext>
            </c:extLst>
          </c:dPt>
          <c:dPt>
            <c:idx val="34"/>
            <c:bubble3D val="0"/>
            <c:extLst>
              <c:ext xmlns:c16="http://schemas.microsoft.com/office/drawing/2014/chart" uri="{C3380CC4-5D6E-409C-BE32-E72D297353CC}">
                <c16:uniqueId val="{0000059E-323E-44A8-9236-60890F36A08D}"/>
              </c:ext>
            </c:extLst>
          </c:dPt>
          <c:dPt>
            <c:idx val="35"/>
            <c:bubble3D val="0"/>
            <c:extLst>
              <c:ext xmlns:c16="http://schemas.microsoft.com/office/drawing/2014/chart" uri="{C3380CC4-5D6E-409C-BE32-E72D297353CC}">
                <c16:uniqueId val="{0000059F-323E-44A8-9236-60890F36A08D}"/>
              </c:ext>
            </c:extLst>
          </c:dPt>
          <c:dPt>
            <c:idx val="36"/>
            <c:bubble3D val="0"/>
            <c:extLst>
              <c:ext xmlns:c16="http://schemas.microsoft.com/office/drawing/2014/chart" uri="{C3380CC4-5D6E-409C-BE32-E72D297353CC}">
                <c16:uniqueId val="{000005A0-323E-44A8-9236-60890F36A08D}"/>
              </c:ext>
            </c:extLst>
          </c:dPt>
          <c:dPt>
            <c:idx val="37"/>
            <c:bubble3D val="0"/>
            <c:extLst>
              <c:ext xmlns:c16="http://schemas.microsoft.com/office/drawing/2014/chart" uri="{C3380CC4-5D6E-409C-BE32-E72D297353CC}">
                <c16:uniqueId val="{000005A1-323E-44A8-9236-60890F36A08D}"/>
              </c:ext>
            </c:extLst>
          </c:dPt>
          <c:dPt>
            <c:idx val="38"/>
            <c:bubble3D val="0"/>
            <c:extLst>
              <c:ext xmlns:c16="http://schemas.microsoft.com/office/drawing/2014/chart" uri="{C3380CC4-5D6E-409C-BE32-E72D297353CC}">
                <c16:uniqueId val="{000005A2-323E-44A8-9236-60890F36A08D}"/>
              </c:ext>
            </c:extLst>
          </c:dPt>
          <c:dPt>
            <c:idx val="39"/>
            <c:bubble3D val="0"/>
            <c:extLst>
              <c:ext xmlns:c16="http://schemas.microsoft.com/office/drawing/2014/chart" uri="{C3380CC4-5D6E-409C-BE32-E72D297353CC}">
                <c16:uniqueId val="{000005A3-323E-44A8-9236-60890F36A08D}"/>
              </c:ext>
            </c:extLst>
          </c:dPt>
          <c:dPt>
            <c:idx val="40"/>
            <c:bubble3D val="0"/>
            <c:extLst>
              <c:ext xmlns:c16="http://schemas.microsoft.com/office/drawing/2014/chart" uri="{C3380CC4-5D6E-409C-BE32-E72D297353CC}">
                <c16:uniqueId val="{000005A4-323E-44A8-9236-60890F36A08D}"/>
              </c:ext>
            </c:extLst>
          </c:dPt>
          <c:dPt>
            <c:idx val="41"/>
            <c:bubble3D val="0"/>
            <c:extLst>
              <c:ext xmlns:c16="http://schemas.microsoft.com/office/drawing/2014/chart" uri="{C3380CC4-5D6E-409C-BE32-E72D297353CC}">
                <c16:uniqueId val="{000005A5-323E-44A8-9236-60890F36A08D}"/>
              </c:ext>
            </c:extLst>
          </c:dPt>
          <c:dPt>
            <c:idx val="42"/>
            <c:bubble3D val="0"/>
            <c:extLst>
              <c:ext xmlns:c16="http://schemas.microsoft.com/office/drawing/2014/chart" uri="{C3380CC4-5D6E-409C-BE32-E72D297353CC}">
                <c16:uniqueId val="{000005A6-323E-44A8-9236-60890F36A08D}"/>
              </c:ext>
            </c:extLst>
          </c:dPt>
          <c:dPt>
            <c:idx val="43"/>
            <c:bubble3D val="0"/>
            <c:extLst>
              <c:ext xmlns:c16="http://schemas.microsoft.com/office/drawing/2014/chart" uri="{C3380CC4-5D6E-409C-BE32-E72D297353CC}">
                <c16:uniqueId val="{000005A7-323E-44A8-9236-60890F36A08D}"/>
              </c:ext>
            </c:extLst>
          </c:dPt>
          <c:dPt>
            <c:idx val="44"/>
            <c:bubble3D val="0"/>
            <c:extLst>
              <c:ext xmlns:c16="http://schemas.microsoft.com/office/drawing/2014/chart" uri="{C3380CC4-5D6E-409C-BE32-E72D297353CC}">
                <c16:uniqueId val="{000005A8-323E-44A8-9236-60890F36A08D}"/>
              </c:ext>
            </c:extLst>
          </c:dPt>
          <c:dPt>
            <c:idx val="45"/>
            <c:bubble3D val="0"/>
            <c:extLst>
              <c:ext xmlns:c16="http://schemas.microsoft.com/office/drawing/2014/chart" uri="{C3380CC4-5D6E-409C-BE32-E72D297353CC}">
                <c16:uniqueId val="{000005A9-323E-44A8-9236-60890F36A08D}"/>
              </c:ext>
            </c:extLst>
          </c:dPt>
          <c:dPt>
            <c:idx val="46"/>
            <c:bubble3D val="0"/>
            <c:extLst>
              <c:ext xmlns:c16="http://schemas.microsoft.com/office/drawing/2014/chart" uri="{C3380CC4-5D6E-409C-BE32-E72D297353CC}">
                <c16:uniqueId val="{000005AA-323E-44A8-9236-60890F36A08D}"/>
              </c:ext>
            </c:extLst>
          </c:dPt>
          <c:dPt>
            <c:idx val="47"/>
            <c:bubble3D val="0"/>
            <c:extLst>
              <c:ext xmlns:c16="http://schemas.microsoft.com/office/drawing/2014/chart" uri="{C3380CC4-5D6E-409C-BE32-E72D297353CC}">
                <c16:uniqueId val="{000005AB-323E-44A8-9236-60890F36A08D}"/>
              </c:ext>
            </c:extLst>
          </c:dPt>
          <c:dPt>
            <c:idx val="48"/>
            <c:bubble3D val="0"/>
            <c:extLst>
              <c:ext xmlns:c16="http://schemas.microsoft.com/office/drawing/2014/chart" uri="{C3380CC4-5D6E-409C-BE32-E72D297353CC}">
                <c16:uniqueId val="{000005AC-323E-44A8-9236-60890F36A08D}"/>
              </c:ext>
            </c:extLst>
          </c:dPt>
          <c:dPt>
            <c:idx val="49"/>
            <c:bubble3D val="0"/>
            <c:extLst>
              <c:ext xmlns:c16="http://schemas.microsoft.com/office/drawing/2014/chart" uri="{C3380CC4-5D6E-409C-BE32-E72D297353CC}">
                <c16:uniqueId val="{000005AD-323E-44A8-9236-60890F36A08D}"/>
              </c:ext>
            </c:extLst>
          </c:dPt>
          <c:dPt>
            <c:idx val="50"/>
            <c:bubble3D val="0"/>
            <c:extLst>
              <c:ext xmlns:c16="http://schemas.microsoft.com/office/drawing/2014/chart" uri="{C3380CC4-5D6E-409C-BE32-E72D297353CC}">
                <c16:uniqueId val="{000005AE-323E-44A8-9236-60890F36A08D}"/>
              </c:ext>
            </c:extLst>
          </c:dPt>
          <c:cat>
            <c:numRef>
              <c:f>bilan_gestion!$BD$2:$BE$2</c:f>
              <c:numCache>
                <c:formatCode>General</c:formatCode>
                <c:ptCount val="2"/>
              </c:numCache>
            </c:numRef>
          </c:cat>
          <c:val>
            <c:numRef>
              <c:f>bilan_gestion!$B$37:$BI$37</c:f>
              <c:numCache>
                <c:formatCode>General</c:formatCode>
                <c:ptCount val="60"/>
              </c:numCache>
            </c:numRef>
          </c:val>
          <c:extLst>
            <c:ext xmlns:c16="http://schemas.microsoft.com/office/drawing/2014/chart" uri="{C3380CC4-5D6E-409C-BE32-E72D297353CC}">
              <c16:uniqueId val="{000005AF-323E-44A8-9236-60890F36A08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bilan_gestion!$A$4</c:f>
              <c:strCache>
                <c:ptCount val="1"/>
                <c:pt idx="0">
                  <c:v>1995_1996</c:v>
                </c:pt>
              </c:strCache>
            </c:strRef>
          </c:tx>
          <c:dPt>
            <c:idx val="0"/>
            <c:bubble3D val="0"/>
            <c:extLst>
              <c:ext xmlns:c16="http://schemas.microsoft.com/office/drawing/2014/chart" uri="{C3380CC4-5D6E-409C-BE32-E72D297353CC}">
                <c16:uniqueId val="{00000000-A754-4CF5-AFBC-1F6A3BFD9047}"/>
              </c:ext>
            </c:extLst>
          </c:dPt>
          <c:dPt>
            <c:idx val="1"/>
            <c:bubble3D val="0"/>
            <c:extLst>
              <c:ext xmlns:c16="http://schemas.microsoft.com/office/drawing/2014/chart" uri="{C3380CC4-5D6E-409C-BE32-E72D297353CC}">
                <c16:uniqueId val="{00000001-A754-4CF5-AFBC-1F6A3BFD9047}"/>
              </c:ext>
            </c:extLst>
          </c:dPt>
          <c:cat>
            <c:numRef>
              <c:f>bilan_gestion!$BD$2:$BE$2</c:f>
              <c:numCache>
                <c:formatCode>General</c:formatCode>
                <c:ptCount val="2"/>
              </c:numCache>
            </c:numRef>
          </c:cat>
          <c:val>
            <c:numRef>
              <c:f>bilan_gestion!$BF$4:$BG$4</c:f>
              <c:numCache>
                <c:formatCode>0.00000</c:formatCode>
                <c:ptCount val="2"/>
              </c:numCache>
            </c:numRef>
          </c:val>
          <c:extLst>
            <c:ext xmlns:c16="http://schemas.microsoft.com/office/drawing/2014/chart" uri="{C3380CC4-5D6E-409C-BE32-E72D297353CC}">
              <c16:uniqueId val="{00000002-A754-4CF5-AFBC-1F6A3BFD9047}"/>
            </c:ext>
          </c:extLst>
        </c:ser>
        <c:ser>
          <c:idx val="1"/>
          <c:order val="1"/>
          <c:tx>
            <c:strRef>
              <c:f>bilan_gestion!$A$5</c:f>
              <c:strCache>
                <c:ptCount val="1"/>
                <c:pt idx="0">
                  <c:v>1996_1997</c:v>
                </c:pt>
              </c:strCache>
            </c:strRef>
          </c:tx>
          <c:dPt>
            <c:idx val="0"/>
            <c:bubble3D val="0"/>
            <c:extLst>
              <c:ext xmlns:c16="http://schemas.microsoft.com/office/drawing/2014/chart" uri="{C3380CC4-5D6E-409C-BE32-E72D297353CC}">
                <c16:uniqueId val="{00000003-A754-4CF5-AFBC-1F6A3BFD9047}"/>
              </c:ext>
            </c:extLst>
          </c:dPt>
          <c:dPt>
            <c:idx val="1"/>
            <c:bubble3D val="0"/>
            <c:extLst>
              <c:ext xmlns:c16="http://schemas.microsoft.com/office/drawing/2014/chart" uri="{C3380CC4-5D6E-409C-BE32-E72D297353CC}">
                <c16:uniqueId val="{00000004-A754-4CF5-AFBC-1F6A3BFD9047}"/>
              </c:ext>
            </c:extLst>
          </c:dPt>
          <c:cat>
            <c:numRef>
              <c:f>bilan_gestion!$BD$2:$BE$2</c:f>
              <c:numCache>
                <c:formatCode>General</c:formatCode>
                <c:ptCount val="2"/>
              </c:numCache>
            </c:numRef>
          </c:cat>
          <c:val>
            <c:numRef>
              <c:f>bilan_gestion!$B$5:$BD$5</c:f>
              <c:numCache>
                <c:formatCode>General</c:formatCode>
                <c:ptCount val="55"/>
                <c:pt idx="0">
                  <c:v>23920</c:v>
                </c:pt>
                <c:pt idx="1">
                  <c:v>22656</c:v>
                </c:pt>
                <c:pt idx="2" formatCode="0.0">
                  <c:v>70</c:v>
                </c:pt>
                <c:pt idx="3" formatCode="0.0">
                  <c:v>0.227883</c:v>
                </c:pt>
                <c:pt idx="4" formatCode="0.0">
                  <c:v>70</c:v>
                </c:pt>
                <c:pt idx="5" formatCode="0.000000">
                  <c:v>0.227883</c:v>
                </c:pt>
                <c:pt idx="6" formatCode="0">
                  <c:v>0</c:v>
                </c:pt>
                <c:pt idx="7" formatCode="0">
                  <c:v>0</c:v>
                </c:pt>
                <c:pt idx="30">
                  <c:v>64</c:v>
                </c:pt>
                <c:pt idx="31">
                  <c:v>1264</c:v>
                </c:pt>
                <c:pt idx="32">
                  <c:v>139</c:v>
                </c:pt>
                <c:pt idx="33">
                  <c:v>117</c:v>
                </c:pt>
                <c:pt idx="35">
                  <c:v>0.8</c:v>
                </c:pt>
                <c:pt idx="36">
                  <c:v>45.4</c:v>
                </c:pt>
                <c:pt idx="38">
                  <c:v>94.7</c:v>
                </c:pt>
                <c:pt idx="45">
                  <c:v>3.0896892655367233E-3</c:v>
                </c:pt>
                <c:pt idx="46">
                  <c:v>4.8913043478260873E-3</c:v>
                </c:pt>
                <c:pt idx="47">
                  <c:v>0</c:v>
                </c:pt>
                <c:pt idx="48">
                  <c:v>1997</c:v>
                </c:pt>
                <c:pt idx="49" formatCode="d\-mmm">
                  <c:v>40497</c:v>
                </c:pt>
                <c:pt idx="50" formatCode="d\-mmm">
                  <c:v>40298</c:v>
                </c:pt>
              </c:numCache>
            </c:numRef>
          </c:val>
          <c:extLst>
            <c:ext xmlns:c16="http://schemas.microsoft.com/office/drawing/2014/chart" uri="{C3380CC4-5D6E-409C-BE32-E72D297353CC}">
              <c16:uniqueId val="{00000005-A754-4CF5-AFBC-1F6A3BFD9047}"/>
            </c:ext>
          </c:extLst>
        </c:ser>
        <c:ser>
          <c:idx val="2"/>
          <c:order val="2"/>
          <c:tx>
            <c:strRef>
              <c:f>bilan_gestion!$A$6</c:f>
              <c:strCache>
                <c:ptCount val="1"/>
                <c:pt idx="0">
                  <c:v>1997_1998</c:v>
                </c:pt>
              </c:strCache>
            </c:strRef>
          </c:tx>
          <c:dPt>
            <c:idx val="0"/>
            <c:bubble3D val="0"/>
            <c:extLst>
              <c:ext xmlns:c16="http://schemas.microsoft.com/office/drawing/2014/chart" uri="{C3380CC4-5D6E-409C-BE32-E72D297353CC}">
                <c16:uniqueId val="{00000006-A754-4CF5-AFBC-1F6A3BFD9047}"/>
              </c:ext>
            </c:extLst>
          </c:dPt>
          <c:dPt>
            <c:idx val="1"/>
            <c:bubble3D val="0"/>
            <c:extLst>
              <c:ext xmlns:c16="http://schemas.microsoft.com/office/drawing/2014/chart" uri="{C3380CC4-5D6E-409C-BE32-E72D297353CC}">
                <c16:uniqueId val="{00000007-A754-4CF5-AFBC-1F6A3BFD9047}"/>
              </c:ext>
            </c:extLst>
          </c:dPt>
          <c:cat>
            <c:numRef>
              <c:f>bilan_gestion!$BD$2:$BE$2</c:f>
              <c:numCache>
                <c:formatCode>General</c:formatCode>
                <c:ptCount val="2"/>
              </c:numCache>
            </c:numRef>
          </c:cat>
          <c:val>
            <c:numRef>
              <c:f>bilan_gestion!$B$6:$BD$6</c:f>
              <c:numCache>
                <c:formatCode>General</c:formatCode>
                <c:ptCount val="55"/>
                <c:pt idx="0">
                  <c:v>22962</c:v>
                </c:pt>
                <c:pt idx="1">
                  <c:v>17923</c:v>
                </c:pt>
                <c:pt idx="2" formatCode="0.0">
                  <c:v>702.4</c:v>
                </c:pt>
                <c:pt idx="3" formatCode="0.0">
                  <c:v>2.375499</c:v>
                </c:pt>
                <c:pt idx="4" formatCode="0.0">
                  <c:v>682.28199999999993</c:v>
                </c:pt>
                <c:pt idx="5" formatCode="0.000000">
                  <c:v>2.3080630000000002</c:v>
                </c:pt>
                <c:pt idx="6" formatCode="0">
                  <c:v>0</c:v>
                </c:pt>
                <c:pt idx="7" formatCode="0">
                  <c:v>0</c:v>
                </c:pt>
                <c:pt idx="8" formatCode="0.0">
                  <c:v>20.117999999999999</c:v>
                </c:pt>
                <c:pt idx="9">
                  <c:v>6.7435999999999996E-2</c:v>
                </c:pt>
                <c:pt idx="30">
                  <c:v>3007</c:v>
                </c:pt>
                <c:pt idx="31">
                  <c:v>5039</c:v>
                </c:pt>
                <c:pt idx="32">
                  <c:v>4156</c:v>
                </c:pt>
                <c:pt idx="33">
                  <c:v>4720</c:v>
                </c:pt>
                <c:pt idx="35">
                  <c:v>25</c:v>
                </c:pt>
                <c:pt idx="36">
                  <c:v>14.6</c:v>
                </c:pt>
                <c:pt idx="38">
                  <c:v>78.099999999999994</c:v>
                </c:pt>
                <c:pt idx="45">
                  <c:v>3.8067399430898839E-2</c:v>
                </c:pt>
                <c:pt idx="46">
                  <c:v>0.20555700722933543</c:v>
                </c:pt>
                <c:pt idx="47">
                  <c:v>0</c:v>
                </c:pt>
                <c:pt idx="48">
                  <c:v>1998</c:v>
                </c:pt>
                <c:pt idx="49" formatCode="d\-mmm">
                  <c:v>40497</c:v>
                </c:pt>
                <c:pt idx="50" formatCode="d\-mmm">
                  <c:v>40274</c:v>
                </c:pt>
                <c:pt idx="51">
                  <c:v>0</c:v>
                </c:pt>
              </c:numCache>
            </c:numRef>
          </c:val>
          <c:extLst>
            <c:ext xmlns:c16="http://schemas.microsoft.com/office/drawing/2014/chart" uri="{C3380CC4-5D6E-409C-BE32-E72D297353CC}">
              <c16:uniqueId val="{00000008-A754-4CF5-AFBC-1F6A3BFD9047}"/>
            </c:ext>
          </c:extLst>
        </c:ser>
        <c:ser>
          <c:idx val="3"/>
          <c:order val="3"/>
          <c:tx>
            <c:strRef>
              <c:f>bilan_gestion!$A$7</c:f>
              <c:strCache>
                <c:ptCount val="1"/>
                <c:pt idx="0">
                  <c:v>1998_1999</c:v>
                </c:pt>
              </c:strCache>
            </c:strRef>
          </c:tx>
          <c:dPt>
            <c:idx val="0"/>
            <c:bubble3D val="0"/>
            <c:extLst>
              <c:ext xmlns:c16="http://schemas.microsoft.com/office/drawing/2014/chart" uri="{C3380CC4-5D6E-409C-BE32-E72D297353CC}">
                <c16:uniqueId val="{00000009-A754-4CF5-AFBC-1F6A3BFD9047}"/>
              </c:ext>
            </c:extLst>
          </c:dPt>
          <c:dPt>
            <c:idx val="1"/>
            <c:bubble3D val="0"/>
            <c:extLst>
              <c:ext xmlns:c16="http://schemas.microsoft.com/office/drawing/2014/chart" uri="{C3380CC4-5D6E-409C-BE32-E72D297353CC}">
                <c16:uniqueId val="{0000000A-A754-4CF5-AFBC-1F6A3BFD9047}"/>
              </c:ext>
            </c:extLst>
          </c:dPt>
          <c:cat>
            <c:numRef>
              <c:f>bilan_gestion!$BD$2:$BE$2</c:f>
              <c:numCache>
                <c:formatCode>General</c:formatCode>
                <c:ptCount val="2"/>
              </c:numCache>
            </c:numRef>
          </c:cat>
          <c:val>
            <c:numRef>
              <c:f>bilan_gestion!$B$7:$BD$7</c:f>
              <c:numCache>
                <c:formatCode>General</c:formatCode>
                <c:ptCount val="55"/>
                <c:pt idx="0">
                  <c:v>17022</c:v>
                </c:pt>
                <c:pt idx="1">
                  <c:v>15300</c:v>
                </c:pt>
                <c:pt idx="2" formatCode="0.0">
                  <c:v>301</c:v>
                </c:pt>
                <c:pt idx="3" formatCode="0.0">
                  <c:v>1.0861879999999999</c:v>
                </c:pt>
                <c:pt idx="4" formatCode="0.0">
                  <c:v>284.29200000000003</c:v>
                </c:pt>
                <c:pt idx="5" formatCode="0.000000">
                  <c:v>1.0296699999999999</c:v>
                </c:pt>
                <c:pt idx="6" formatCode="0">
                  <c:v>0</c:v>
                </c:pt>
                <c:pt idx="7" formatCode="0">
                  <c:v>0</c:v>
                </c:pt>
                <c:pt idx="8" formatCode="0.0">
                  <c:v>16.707999999999998</c:v>
                </c:pt>
                <c:pt idx="9">
                  <c:v>5.6517999999999999E-2</c:v>
                </c:pt>
                <c:pt idx="12" formatCode="0.0">
                  <c:v>198.16800000000001</c:v>
                </c:pt>
                <c:pt idx="13" formatCode="0.000000">
                  <c:v>0.679562</c:v>
                </c:pt>
                <c:pt idx="14" formatCode="0.0">
                  <c:v>154.59899999999999</c:v>
                </c:pt>
                <c:pt idx="15" formatCode="0.000000">
                  <c:v>0.52836500000000008</c:v>
                </c:pt>
                <c:pt idx="16" formatCode="0.0">
                  <c:v>35.741</c:v>
                </c:pt>
                <c:pt idx="17" formatCode="0.000000">
                  <c:v>0.12520999999999999</c:v>
                </c:pt>
                <c:pt idx="18" formatCode="0.0">
                  <c:v>7.8280000000000003</c:v>
                </c:pt>
                <c:pt idx="19" formatCode="0.000000">
                  <c:v>2.5987E-2</c:v>
                </c:pt>
                <c:pt idx="20" formatCode="0">
                  <c:v>0</c:v>
                </c:pt>
                <c:pt idx="21" formatCode="0">
                  <c:v>0</c:v>
                </c:pt>
                <c:pt idx="22" formatCode="0">
                  <c:v>0</c:v>
                </c:pt>
                <c:pt idx="23" formatCode="0">
                  <c:v>0</c:v>
                </c:pt>
                <c:pt idx="30">
                  <c:v>1099</c:v>
                </c:pt>
                <c:pt idx="31">
                  <c:v>1722</c:v>
                </c:pt>
                <c:pt idx="32">
                  <c:v>1397</c:v>
                </c:pt>
                <c:pt idx="33">
                  <c:v>1573</c:v>
                </c:pt>
                <c:pt idx="35">
                  <c:v>10.9</c:v>
                </c:pt>
                <c:pt idx="36">
                  <c:v>15.5</c:v>
                </c:pt>
                <c:pt idx="38">
                  <c:v>89.9</c:v>
                </c:pt>
                <c:pt idx="45">
                  <c:v>1.8581176470588236E-2</c:v>
                </c:pt>
                <c:pt idx="46">
                  <c:v>9.2409822582540241E-2</c:v>
                </c:pt>
                <c:pt idx="47">
                  <c:v>0</c:v>
                </c:pt>
                <c:pt idx="48">
                  <c:v>1999</c:v>
                </c:pt>
                <c:pt idx="49" formatCode="d\-mmm">
                  <c:v>40497</c:v>
                </c:pt>
                <c:pt idx="50" formatCode="d\-mmm">
                  <c:v>40270</c:v>
                </c:pt>
                <c:pt idx="51">
                  <c:v>0</c:v>
                </c:pt>
              </c:numCache>
            </c:numRef>
          </c:val>
          <c:extLst>
            <c:ext xmlns:c16="http://schemas.microsoft.com/office/drawing/2014/chart" uri="{C3380CC4-5D6E-409C-BE32-E72D297353CC}">
              <c16:uniqueId val="{0000000B-A754-4CF5-AFBC-1F6A3BFD9047}"/>
            </c:ext>
          </c:extLst>
        </c:ser>
        <c:ser>
          <c:idx val="4"/>
          <c:order val="4"/>
          <c:tx>
            <c:strRef>
              <c:f>bilan_gestion!$A$8</c:f>
              <c:strCache>
                <c:ptCount val="1"/>
                <c:pt idx="0">
                  <c:v>1999_2000</c:v>
                </c:pt>
              </c:strCache>
            </c:strRef>
          </c:tx>
          <c:dPt>
            <c:idx val="0"/>
            <c:bubble3D val="0"/>
            <c:extLst>
              <c:ext xmlns:c16="http://schemas.microsoft.com/office/drawing/2014/chart" uri="{C3380CC4-5D6E-409C-BE32-E72D297353CC}">
                <c16:uniqueId val="{0000000C-A754-4CF5-AFBC-1F6A3BFD9047}"/>
              </c:ext>
            </c:extLst>
          </c:dPt>
          <c:dPt>
            <c:idx val="1"/>
            <c:bubble3D val="0"/>
            <c:extLst>
              <c:ext xmlns:c16="http://schemas.microsoft.com/office/drawing/2014/chart" uri="{C3380CC4-5D6E-409C-BE32-E72D297353CC}">
                <c16:uniqueId val="{0000000D-A754-4CF5-AFBC-1F6A3BFD9047}"/>
              </c:ext>
            </c:extLst>
          </c:dPt>
          <c:cat>
            <c:numRef>
              <c:f>bilan_gestion!$BD$2:$BE$2</c:f>
              <c:numCache>
                <c:formatCode>General</c:formatCode>
                <c:ptCount val="2"/>
              </c:numCache>
            </c:numRef>
          </c:cat>
          <c:val>
            <c:numRef>
              <c:f>bilan_gestion!$B$8:$BD$8</c:f>
              <c:numCache>
                <c:formatCode>General</c:formatCode>
                <c:ptCount val="55"/>
                <c:pt idx="0">
                  <c:v>14907</c:v>
                </c:pt>
                <c:pt idx="1">
                  <c:v>14200</c:v>
                </c:pt>
                <c:pt idx="2" formatCode="0.0">
                  <c:v>82.7</c:v>
                </c:pt>
                <c:pt idx="3" formatCode="0.0">
                  <c:v>0.29420200000000002</c:v>
                </c:pt>
                <c:pt idx="4" formatCode="0.0">
                  <c:v>68.945000000000007</c:v>
                </c:pt>
                <c:pt idx="5" formatCode="0.000000">
                  <c:v>0.24357000000000001</c:v>
                </c:pt>
                <c:pt idx="6" formatCode="0">
                  <c:v>0</c:v>
                </c:pt>
                <c:pt idx="7" formatCode="0">
                  <c:v>0</c:v>
                </c:pt>
                <c:pt idx="8" formatCode="0.0">
                  <c:v>13.755000000000001</c:v>
                </c:pt>
                <c:pt idx="9">
                  <c:v>5.0632000000000003E-2</c:v>
                </c:pt>
                <c:pt idx="12" formatCode="0.0">
                  <c:v>54.337000000000003</c:v>
                </c:pt>
                <c:pt idx="13" formatCode="0.000000">
                  <c:v>0.18374299999999999</c:v>
                </c:pt>
                <c:pt idx="14" formatCode="0.0">
                  <c:v>34.503</c:v>
                </c:pt>
                <c:pt idx="15" formatCode="0.000000">
                  <c:v>0.11947000000000001</c:v>
                </c:pt>
                <c:pt idx="16" formatCode="0.0">
                  <c:v>19.355</c:v>
                </c:pt>
                <c:pt idx="17" formatCode="0.000000">
                  <c:v>6.2700999999999993E-2</c:v>
                </c:pt>
                <c:pt idx="18" formatCode="0.0">
                  <c:v>0.47900000000000004</c:v>
                </c:pt>
                <c:pt idx="19" formatCode="0.000000">
                  <c:v>1.572E-3</c:v>
                </c:pt>
                <c:pt idx="20" formatCode="0">
                  <c:v>0</c:v>
                </c:pt>
                <c:pt idx="21" formatCode="0">
                  <c:v>0</c:v>
                </c:pt>
                <c:pt idx="22" formatCode="0">
                  <c:v>0</c:v>
                </c:pt>
                <c:pt idx="23" formatCode="0">
                  <c:v>0</c:v>
                </c:pt>
                <c:pt idx="30">
                  <c:v>382</c:v>
                </c:pt>
                <c:pt idx="31">
                  <c:v>707</c:v>
                </c:pt>
                <c:pt idx="32">
                  <c:v>510</c:v>
                </c:pt>
                <c:pt idx="33">
                  <c:v>532</c:v>
                </c:pt>
                <c:pt idx="35">
                  <c:v>4.5999999999999996</c:v>
                </c:pt>
                <c:pt idx="36">
                  <c:v>13.6</c:v>
                </c:pt>
                <c:pt idx="38">
                  <c:v>95.3</c:v>
                </c:pt>
                <c:pt idx="45">
                  <c:v>4.8552816901408459E-3</c:v>
                </c:pt>
                <c:pt idx="46">
                  <c:v>3.5687931844100088E-2</c:v>
                </c:pt>
                <c:pt idx="47">
                  <c:v>0</c:v>
                </c:pt>
                <c:pt idx="48">
                  <c:v>2000</c:v>
                </c:pt>
                <c:pt idx="49" formatCode="d\-mmm">
                  <c:v>40497</c:v>
                </c:pt>
                <c:pt idx="50" formatCode="d\-mmm">
                  <c:v>40283</c:v>
                </c:pt>
                <c:pt idx="51">
                  <c:v>0</c:v>
                </c:pt>
              </c:numCache>
            </c:numRef>
          </c:val>
          <c:extLst>
            <c:ext xmlns:c16="http://schemas.microsoft.com/office/drawing/2014/chart" uri="{C3380CC4-5D6E-409C-BE32-E72D297353CC}">
              <c16:uniqueId val="{0000000E-A754-4CF5-AFBC-1F6A3BFD9047}"/>
            </c:ext>
          </c:extLst>
        </c:ser>
        <c:ser>
          <c:idx val="5"/>
          <c:order val="5"/>
          <c:tx>
            <c:strRef>
              <c:f>bilan_gestion!$A$9</c:f>
              <c:strCache>
                <c:ptCount val="1"/>
                <c:pt idx="0">
                  <c:v>2000_2001</c:v>
                </c:pt>
              </c:strCache>
            </c:strRef>
          </c:tx>
          <c:dPt>
            <c:idx val="0"/>
            <c:bubble3D val="0"/>
            <c:extLst>
              <c:ext xmlns:c16="http://schemas.microsoft.com/office/drawing/2014/chart" uri="{C3380CC4-5D6E-409C-BE32-E72D297353CC}">
                <c16:uniqueId val="{0000000F-A754-4CF5-AFBC-1F6A3BFD9047}"/>
              </c:ext>
            </c:extLst>
          </c:dPt>
          <c:dPt>
            <c:idx val="1"/>
            <c:bubble3D val="0"/>
            <c:extLst>
              <c:ext xmlns:c16="http://schemas.microsoft.com/office/drawing/2014/chart" uri="{C3380CC4-5D6E-409C-BE32-E72D297353CC}">
                <c16:uniqueId val="{00000010-A754-4CF5-AFBC-1F6A3BFD9047}"/>
              </c:ext>
            </c:extLst>
          </c:dPt>
          <c:cat>
            <c:numRef>
              <c:f>bilan_gestion!$BD$2:$BE$2</c:f>
              <c:numCache>
                <c:formatCode>General</c:formatCode>
                <c:ptCount val="2"/>
              </c:numCache>
            </c:numRef>
          </c:cat>
          <c:val>
            <c:numRef>
              <c:f>bilan_gestion!$B$9:$BD$9</c:f>
              <c:numCache>
                <c:formatCode>General</c:formatCode>
                <c:ptCount val="55"/>
                <c:pt idx="0">
                  <c:v>8479</c:v>
                </c:pt>
                <c:pt idx="1">
                  <c:v>8160</c:v>
                </c:pt>
                <c:pt idx="2" formatCode="0.0">
                  <c:v>61</c:v>
                </c:pt>
                <c:pt idx="3" formatCode="0.0">
                  <c:v>0.239264</c:v>
                </c:pt>
                <c:pt idx="4" formatCode="0.0">
                  <c:v>60.976136956379996</c:v>
                </c:pt>
                <c:pt idx="5" formatCode="0.000000">
                  <c:v>0.239175</c:v>
                </c:pt>
                <c:pt idx="6" formatCode="0.0">
                  <c:v>2.386304362000391E-2</c:v>
                </c:pt>
                <c:pt idx="7" formatCode="0.000000">
                  <c:v>8.8999999999999995E-5</c:v>
                </c:pt>
                <c:pt idx="30">
                  <c:v>339</c:v>
                </c:pt>
                <c:pt idx="31">
                  <c:v>319</c:v>
                </c:pt>
                <c:pt idx="32">
                  <c:v>419</c:v>
                </c:pt>
                <c:pt idx="33">
                  <c:v>480</c:v>
                </c:pt>
                <c:pt idx="35">
                  <c:v>6.5</c:v>
                </c:pt>
                <c:pt idx="36">
                  <c:v>12.4</c:v>
                </c:pt>
                <c:pt idx="38">
                  <c:v>96.2</c:v>
                </c:pt>
                <c:pt idx="45">
                  <c:v>7.4725658034779409E-3</c:v>
                </c:pt>
                <c:pt idx="46">
                  <c:v>5.6610449345441682E-2</c:v>
                </c:pt>
                <c:pt idx="47">
                  <c:v>0</c:v>
                </c:pt>
                <c:pt idx="48">
                  <c:v>2001</c:v>
                </c:pt>
                <c:pt idx="49" formatCode="d\-mmm">
                  <c:v>40497</c:v>
                </c:pt>
                <c:pt idx="50" formatCode="d\-mmm">
                  <c:v>40267</c:v>
                </c:pt>
                <c:pt idx="51">
                  <c:v>0</c:v>
                </c:pt>
              </c:numCache>
            </c:numRef>
          </c:val>
          <c:extLst>
            <c:ext xmlns:c16="http://schemas.microsoft.com/office/drawing/2014/chart" uri="{C3380CC4-5D6E-409C-BE32-E72D297353CC}">
              <c16:uniqueId val="{00000011-A754-4CF5-AFBC-1F6A3BFD9047}"/>
            </c:ext>
          </c:extLst>
        </c:ser>
        <c:ser>
          <c:idx val="6"/>
          <c:order val="6"/>
          <c:tx>
            <c:strRef>
              <c:f>bilan_gestion!$A$10</c:f>
              <c:strCache>
                <c:ptCount val="1"/>
                <c:pt idx="0">
                  <c:v>2001_2002</c:v>
                </c:pt>
              </c:strCache>
            </c:strRef>
          </c:tx>
          <c:dPt>
            <c:idx val="0"/>
            <c:bubble3D val="0"/>
            <c:extLst>
              <c:ext xmlns:c16="http://schemas.microsoft.com/office/drawing/2014/chart" uri="{C3380CC4-5D6E-409C-BE32-E72D297353CC}">
                <c16:uniqueId val="{00000012-A754-4CF5-AFBC-1F6A3BFD9047}"/>
              </c:ext>
            </c:extLst>
          </c:dPt>
          <c:dPt>
            <c:idx val="1"/>
            <c:bubble3D val="0"/>
            <c:extLst>
              <c:ext xmlns:c16="http://schemas.microsoft.com/office/drawing/2014/chart" uri="{C3380CC4-5D6E-409C-BE32-E72D297353CC}">
                <c16:uniqueId val="{00000013-A754-4CF5-AFBC-1F6A3BFD9047}"/>
              </c:ext>
            </c:extLst>
          </c:dPt>
          <c:cat>
            <c:numRef>
              <c:f>bilan_gestion!$BD$2:$BE$2</c:f>
              <c:numCache>
                <c:formatCode>General</c:formatCode>
                <c:ptCount val="2"/>
              </c:numCache>
            </c:numRef>
          </c:cat>
          <c:val>
            <c:numRef>
              <c:f>bilan_gestion!$B$10:$BD$10</c:f>
              <c:numCache>
                <c:formatCode>General</c:formatCode>
                <c:ptCount val="55"/>
                <c:pt idx="0">
                  <c:v>15989</c:v>
                </c:pt>
                <c:pt idx="1">
                  <c:v>15941</c:v>
                </c:pt>
                <c:pt idx="2" formatCode="0.0">
                  <c:v>17.100000000000001</c:v>
                </c:pt>
                <c:pt idx="3" formatCode="0.0">
                  <c:v>5.2984000000000003E-2</c:v>
                </c:pt>
                <c:pt idx="4" formatCode="0.0">
                  <c:v>14.664418412941725</c:v>
                </c:pt>
                <c:pt idx="5" formatCode="0.000000">
                  <c:v>4.5430999999999999E-2</c:v>
                </c:pt>
                <c:pt idx="6" formatCode="0.0">
                  <c:v>1.0581587058275024E-2</c:v>
                </c:pt>
                <c:pt idx="7" formatCode="0.000000">
                  <c:v>3.6000000000000001E-5</c:v>
                </c:pt>
                <c:pt idx="8" formatCode="0.0">
                  <c:v>2.4249999999999998</c:v>
                </c:pt>
                <c:pt idx="9">
                  <c:v>7.5170000000000002E-3</c:v>
                </c:pt>
                <c:pt idx="12" formatCode="0.0">
                  <c:v>89.143999999999991</c:v>
                </c:pt>
                <c:pt idx="13" formatCode="0.000000">
                  <c:v>0.27533999999999997</c:v>
                </c:pt>
                <c:pt idx="14" formatCode="0.0">
                  <c:v>55.704000000000001</c:v>
                </c:pt>
                <c:pt idx="15" formatCode="0.000000">
                  <c:v>0.17260900000000001</c:v>
                </c:pt>
                <c:pt idx="16" formatCode="0.0">
                  <c:v>4.6189999999999998</c:v>
                </c:pt>
                <c:pt idx="17" formatCode="0.000000">
                  <c:v>1.4182999999999999E-2</c:v>
                </c:pt>
                <c:pt idx="18" formatCode="0.0">
                  <c:v>0.04</c:v>
                </c:pt>
                <c:pt idx="19" formatCode="0.000000">
                  <c:v>1.2400000000000001E-4</c:v>
                </c:pt>
                <c:pt idx="20" formatCode="0">
                  <c:v>0</c:v>
                </c:pt>
                <c:pt idx="21" formatCode="0">
                  <c:v>0</c:v>
                </c:pt>
                <c:pt idx="22" formatCode="0.0">
                  <c:v>28.780999999999999</c:v>
                </c:pt>
                <c:pt idx="23" formatCode="0.000000">
                  <c:v>8.8424000000000003E-2</c:v>
                </c:pt>
                <c:pt idx="26" formatCode="0.0">
                  <c:v>28.780999999999999</c:v>
                </c:pt>
                <c:pt idx="27" formatCode="0.000000">
                  <c:v>8.8424000000000003E-2</c:v>
                </c:pt>
                <c:pt idx="30">
                  <c:v>116</c:v>
                </c:pt>
                <c:pt idx="31">
                  <c:v>76.781000000000006</c:v>
                </c:pt>
                <c:pt idx="32">
                  <c:v>199</c:v>
                </c:pt>
                <c:pt idx="33">
                  <c:v>225</c:v>
                </c:pt>
                <c:pt idx="35">
                  <c:v>1.7</c:v>
                </c:pt>
                <c:pt idx="36">
                  <c:v>6.6</c:v>
                </c:pt>
                <c:pt idx="38">
                  <c:v>99.7</c:v>
                </c:pt>
                <c:pt idx="45">
                  <c:v>9.1991834972346312E-4</c:v>
                </c:pt>
                <c:pt idx="46">
                  <c:v>1.4072174620051284E-2</c:v>
                </c:pt>
                <c:pt idx="47">
                  <c:v>0</c:v>
                </c:pt>
                <c:pt idx="48">
                  <c:v>2002</c:v>
                </c:pt>
                <c:pt idx="49" formatCode="d\-mmm">
                  <c:v>40497</c:v>
                </c:pt>
                <c:pt idx="50" formatCode="d\-mmm">
                  <c:v>40260</c:v>
                </c:pt>
                <c:pt idx="51">
                  <c:v>0</c:v>
                </c:pt>
              </c:numCache>
            </c:numRef>
          </c:val>
          <c:extLst>
            <c:ext xmlns:c16="http://schemas.microsoft.com/office/drawing/2014/chart" uri="{C3380CC4-5D6E-409C-BE32-E72D297353CC}">
              <c16:uniqueId val="{00000014-A754-4CF5-AFBC-1F6A3BFD9047}"/>
            </c:ext>
          </c:extLst>
        </c:ser>
        <c:ser>
          <c:idx val="7"/>
          <c:order val="7"/>
          <c:tx>
            <c:strRef>
              <c:f>bilan_gestion!$A$11</c:f>
              <c:strCache>
                <c:ptCount val="1"/>
                <c:pt idx="0">
                  <c:v>2002_2003</c:v>
                </c:pt>
              </c:strCache>
            </c:strRef>
          </c:tx>
          <c:dPt>
            <c:idx val="0"/>
            <c:bubble3D val="0"/>
            <c:extLst>
              <c:ext xmlns:c16="http://schemas.microsoft.com/office/drawing/2014/chart" uri="{C3380CC4-5D6E-409C-BE32-E72D297353CC}">
                <c16:uniqueId val="{00000015-A754-4CF5-AFBC-1F6A3BFD9047}"/>
              </c:ext>
            </c:extLst>
          </c:dPt>
          <c:dPt>
            <c:idx val="1"/>
            <c:bubble3D val="0"/>
            <c:extLst>
              <c:ext xmlns:c16="http://schemas.microsoft.com/office/drawing/2014/chart" uri="{C3380CC4-5D6E-409C-BE32-E72D297353CC}">
                <c16:uniqueId val="{00000016-A754-4CF5-AFBC-1F6A3BFD9047}"/>
              </c:ext>
            </c:extLst>
          </c:dPt>
          <c:cat>
            <c:numRef>
              <c:f>bilan_gestion!$BD$2:$BE$2</c:f>
              <c:numCache>
                <c:formatCode>General</c:formatCode>
                <c:ptCount val="2"/>
              </c:numCache>
            </c:numRef>
          </c:cat>
          <c:val>
            <c:numRef>
              <c:f>bilan_gestion!$B$11:$BD$11</c:f>
              <c:numCache>
                <c:formatCode>General</c:formatCode>
                <c:ptCount val="55"/>
                <c:pt idx="0">
                  <c:v>10206</c:v>
                </c:pt>
                <c:pt idx="1">
                  <c:v>9171</c:v>
                </c:pt>
                <c:pt idx="2" formatCode="0.0">
                  <c:v>83.4</c:v>
                </c:pt>
                <c:pt idx="3" formatCode="0.0">
                  <c:v>0.26097700000000001</c:v>
                </c:pt>
                <c:pt idx="4" formatCode="0.0">
                  <c:v>78.400000000000006</c:v>
                </c:pt>
                <c:pt idx="5" formatCode="0.000000">
                  <c:v>0.24612700000000001</c:v>
                </c:pt>
                <c:pt idx="6" formatCode="0">
                  <c:v>0</c:v>
                </c:pt>
                <c:pt idx="7" formatCode="0">
                  <c:v>0</c:v>
                </c:pt>
                <c:pt idx="8" formatCode="0.0">
                  <c:v>5</c:v>
                </c:pt>
                <c:pt idx="9" formatCode="0.000000">
                  <c:v>1.485E-2</c:v>
                </c:pt>
                <c:pt idx="12" formatCode="0.0">
                  <c:v>231.09399999999999</c:v>
                </c:pt>
                <c:pt idx="13" formatCode="0.000000">
                  <c:v>0.65448200000000001</c:v>
                </c:pt>
                <c:pt idx="14" formatCode="0.0">
                  <c:v>125.971</c:v>
                </c:pt>
                <c:pt idx="15" formatCode="0.000000">
                  <c:v>0.36637799999999998</c:v>
                </c:pt>
                <c:pt idx="16" formatCode="0.0">
                  <c:v>11.718</c:v>
                </c:pt>
                <c:pt idx="17" formatCode="0.000000">
                  <c:v>3.4944000000000003E-2</c:v>
                </c:pt>
                <c:pt idx="18" formatCode="0.0">
                  <c:v>1.901</c:v>
                </c:pt>
                <c:pt idx="19" formatCode="0.000000">
                  <c:v>5.3670000000000002E-3</c:v>
                </c:pt>
                <c:pt idx="20" formatCode="0.0">
                  <c:v>7.2999999999999995E-2</c:v>
                </c:pt>
                <c:pt idx="21" formatCode="0.000000">
                  <c:v>2.02E-4</c:v>
                </c:pt>
                <c:pt idx="22" formatCode="0.0">
                  <c:v>91.430999999999997</c:v>
                </c:pt>
                <c:pt idx="23" formatCode="0.000000">
                  <c:v>0.24759100000000001</c:v>
                </c:pt>
                <c:pt idx="26" formatCode="0.0">
                  <c:v>91.430999999999997</c:v>
                </c:pt>
                <c:pt idx="27" formatCode="0.000000">
                  <c:v>0.24759100000000001</c:v>
                </c:pt>
                <c:pt idx="28" formatCode="0.00">
                  <c:v>44.49</c:v>
                </c:pt>
                <c:pt idx="29" formatCode="0.000000">
                  <c:v>0.13347000000000001</c:v>
                </c:pt>
                <c:pt idx="30">
                  <c:v>421</c:v>
                </c:pt>
                <c:pt idx="31">
                  <c:v>1170.921</c:v>
                </c:pt>
                <c:pt idx="32">
                  <c:v>536</c:v>
                </c:pt>
                <c:pt idx="33">
                  <c:v>685</c:v>
                </c:pt>
                <c:pt idx="35">
                  <c:v>8</c:v>
                </c:pt>
                <c:pt idx="36">
                  <c:v>10.8</c:v>
                </c:pt>
                <c:pt idx="38">
                  <c:v>89.9</c:v>
                </c:pt>
                <c:pt idx="45">
                  <c:v>8.5486860756733181E-3</c:v>
                </c:pt>
                <c:pt idx="46">
                  <c:v>6.711738193219674E-2</c:v>
                </c:pt>
                <c:pt idx="47">
                  <c:v>0</c:v>
                </c:pt>
                <c:pt idx="48">
                  <c:v>2003</c:v>
                </c:pt>
                <c:pt idx="49" formatCode="d\-mmm">
                  <c:v>40497</c:v>
                </c:pt>
                <c:pt idx="50" formatCode="d\-mmm">
                  <c:v>40260</c:v>
                </c:pt>
                <c:pt idx="51">
                  <c:v>0</c:v>
                </c:pt>
              </c:numCache>
            </c:numRef>
          </c:val>
          <c:extLst>
            <c:ext xmlns:c16="http://schemas.microsoft.com/office/drawing/2014/chart" uri="{C3380CC4-5D6E-409C-BE32-E72D297353CC}">
              <c16:uniqueId val="{00000017-A754-4CF5-AFBC-1F6A3BFD9047}"/>
            </c:ext>
          </c:extLst>
        </c:ser>
        <c:ser>
          <c:idx val="8"/>
          <c:order val="8"/>
          <c:tx>
            <c:strRef>
              <c:f>bilan_gestion!$A$12</c:f>
              <c:strCache>
                <c:ptCount val="1"/>
                <c:pt idx="0">
                  <c:v>2003_2004</c:v>
                </c:pt>
              </c:strCache>
            </c:strRef>
          </c:tx>
          <c:dPt>
            <c:idx val="0"/>
            <c:bubble3D val="0"/>
            <c:extLst>
              <c:ext xmlns:c16="http://schemas.microsoft.com/office/drawing/2014/chart" uri="{C3380CC4-5D6E-409C-BE32-E72D297353CC}">
                <c16:uniqueId val="{00000018-A754-4CF5-AFBC-1F6A3BFD9047}"/>
              </c:ext>
            </c:extLst>
          </c:dPt>
          <c:dPt>
            <c:idx val="1"/>
            <c:bubble3D val="0"/>
            <c:extLst>
              <c:ext xmlns:c16="http://schemas.microsoft.com/office/drawing/2014/chart" uri="{C3380CC4-5D6E-409C-BE32-E72D297353CC}">
                <c16:uniqueId val="{00000019-A754-4CF5-AFBC-1F6A3BFD9047}"/>
              </c:ext>
            </c:extLst>
          </c:dPt>
          <c:cat>
            <c:numRef>
              <c:f>bilan_gestion!$BD$2:$BE$2</c:f>
              <c:numCache>
                <c:formatCode>General</c:formatCode>
                <c:ptCount val="2"/>
              </c:numCache>
            </c:numRef>
          </c:cat>
          <c:val>
            <c:numRef>
              <c:f>bilan_gestion!$B$12:$BD$12</c:f>
              <c:numCache>
                <c:formatCode>General</c:formatCode>
                <c:ptCount val="55"/>
                <c:pt idx="0">
                  <c:v>7435</c:v>
                </c:pt>
                <c:pt idx="1">
                  <c:v>7237</c:v>
                </c:pt>
                <c:pt idx="2" formatCode="0.0">
                  <c:v>7.3</c:v>
                </c:pt>
                <c:pt idx="3" formatCode="0.0">
                  <c:v>2.7910999999999998E-2</c:v>
                </c:pt>
                <c:pt idx="4" formatCode="0.0">
                  <c:v>7.2917293233082701</c:v>
                </c:pt>
                <c:pt idx="5" formatCode="0.000000">
                  <c:v>2.7878E-2</c:v>
                </c:pt>
                <c:pt idx="6" formatCode="0.0">
                  <c:v>8.2706766917293225E-3</c:v>
                </c:pt>
                <c:pt idx="7" formatCode="0.000000">
                  <c:v>3.3000000000000003E-5</c:v>
                </c:pt>
                <c:pt idx="12" formatCode="0.0">
                  <c:v>172.08699999999999</c:v>
                </c:pt>
                <c:pt idx="13" formatCode="0.000000">
                  <c:v>0.53789299999999995</c:v>
                </c:pt>
                <c:pt idx="14" formatCode="0.0">
                  <c:v>81.855999999999995</c:v>
                </c:pt>
                <c:pt idx="15" formatCode="0.000000">
                  <c:v>0.26661699999999999</c:v>
                </c:pt>
                <c:pt idx="16" formatCode="0.0">
                  <c:v>3.0230000000000001</c:v>
                </c:pt>
                <c:pt idx="17" formatCode="0.000000">
                  <c:v>9.9100000000000004E-3</c:v>
                </c:pt>
                <c:pt idx="18" formatCode="0.0">
                  <c:v>3.7290000000000001</c:v>
                </c:pt>
                <c:pt idx="19" formatCode="0.000000">
                  <c:v>1.1525000000000001E-2</c:v>
                </c:pt>
                <c:pt idx="20" formatCode="0.0">
                  <c:v>0.33900000000000002</c:v>
                </c:pt>
                <c:pt idx="21" formatCode="0.000000">
                  <c:v>1.059E-3</c:v>
                </c:pt>
                <c:pt idx="22" formatCode="0.0">
                  <c:v>83.14</c:v>
                </c:pt>
                <c:pt idx="23" formatCode="0.000000">
                  <c:v>0.248782</c:v>
                </c:pt>
                <c:pt idx="24" formatCode="0.0">
                  <c:v>0.5</c:v>
                </c:pt>
                <c:pt idx="25">
                  <c:v>1.635E-3</c:v>
                </c:pt>
                <c:pt idx="26" formatCode="0.0">
                  <c:v>83.64</c:v>
                </c:pt>
                <c:pt idx="27" formatCode="0.000000">
                  <c:v>0.250417</c:v>
                </c:pt>
                <c:pt idx="30">
                  <c:v>111</c:v>
                </c:pt>
                <c:pt idx="31">
                  <c:v>281.64</c:v>
                </c:pt>
                <c:pt idx="32">
                  <c:v>136</c:v>
                </c:pt>
                <c:pt idx="33">
                  <c:v>164</c:v>
                </c:pt>
                <c:pt idx="35">
                  <c:v>2.6</c:v>
                </c:pt>
                <c:pt idx="36">
                  <c:v>2.9</c:v>
                </c:pt>
                <c:pt idx="38">
                  <c:v>97.3</c:v>
                </c:pt>
                <c:pt idx="45">
                  <c:v>1.0075624324040722E-3</c:v>
                </c:pt>
                <c:pt idx="46">
                  <c:v>2.2057834566240754E-2</c:v>
                </c:pt>
                <c:pt idx="47">
                  <c:v>0</c:v>
                </c:pt>
                <c:pt idx="48">
                  <c:v>2004</c:v>
                </c:pt>
                <c:pt idx="49" formatCode="d\-mmm">
                  <c:v>40497</c:v>
                </c:pt>
                <c:pt idx="50" formatCode="d\-mmm">
                  <c:v>40264</c:v>
                </c:pt>
                <c:pt idx="51">
                  <c:v>0</c:v>
                </c:pt>
              </c:numCache>
            </c:numRef>
          </c:val>
          <c:extLst>
            <c:ext xmlns:c16="http://schemas.microsoft.com/office/drawing/2014/chart" uri="{C3380CC4-5D6E-409C-BE32-E72D297353CC}">
              <c16:uniqueId val="{0000001A-A754-4CF5-AFBC-1F6A3BFD9047}"/>
            </c:ext>
          </c:extLst>
        </c:ser>
        <c:ser>
          <c:idx val="9"/>
          <c:order val="9"/>
          <c:tx>
            <c:strRef>
              <c:f>bilan_gestion!$A$13</c:f>
              <c:strCache>
                <c:ptCount val="1"/>
                <c:pt idx="0">
                  <c:v>2004_2005</c:v>
                </c:pt>
              </c:strCache>
            </c:strRef>
          </c:tx>
          <c:dPt>
            <c:idx val="0"/>
            <c:bubble3D val="0"/>
            <c:extLst>
              <c:ext xmlns:c16="http://schemas.microsoft.com/office/drawing/2014/chart" uri="{C3380CC4-5D6E-409C-BE32-E72D297353CC}">
                <c16:uniqueId val="{0000001B-A754-4CF5-AFBC-1F6A3BFD9047}"/>
              </c:ext>
            </c:extLst>
          </c:dPt>
          <c:dPt>
            <c:idx val="1"/>
            <c:bubble3D val="0"/>
            <c:extLst>
              <c:ext xmlns:c16="http://schemas.microsoft.com/office/drawing/2014/chart" uri="{C3380CC4-5D6E-409C-BE32-E72D297353CC}">
                <c16:uniqueId val="{0000001C-A754-4CF5-AFBC-1F6A3BFD9047}"/>
              </c:ext>
            </c:extLst>
          </c:dPt>
          <c:cat>
            <c:numRef>
              <c:f>bilan_gestion!$BD$2:$BE$2</c:f>
              <c:numCache>
                <c:formatCode>General</c:formatCode>
                <c:ptCount val="2"/>
              </c:numCache>
            </c:numRef>
          </c:cat>
          <c:val>
            <c:numRef>
              <c:f>bilan_gestion!$B$13:$BD$13</c:f>
              <c:numCache>
                <c:formatCode>General</c:formatCode>
                <c:ptCount val="55"/>
                <c:pt idx="0">
                  <c:v>7111</c:v>
                </c:pt>
                <c:pt idx="1">
                  <c:v>7029</c:v>
                </c:pt>
                <c:pt idx="2" formatCode="0.0">
                  <c:v>29.4</c:v>
                </c:pt>
                <c:pt idx="3" formatCode="0.0">
                  <c:v>0.11831800000000001</c:v>
                </c:pt>
                <c:pt idx="4" formatCode="0.0">
                  <c:v>29.387799999999999</c:v>
                </c:pt>
                <c:pt idx="5" formatCode="0.000000">
                  <c:v>0.11827477600000001</c:v>
                </c:pt>
                <c:pt idx="6" formatCode="0.0">
                  <c:v>1.2199999999999999E-2</c:v>
                </c:pt>
                <c:pt idx="7" formatCode="0.000000">
                  <c:v>4.3224000000000005E-5</c:v>
                </c:pt>
                <c:pt idx="12" formatCode="0.0">
                  <c:v>213.285</c:v>
                </c:pt>
                <c:pt idx="13" formatCode="0.000000">
                  <c:v>0.67954399999999993</c:v>
                </c:pt>
                <c:pt idx="14" formatCode="0.0">
                  <c:v>52.388999999999996</c:v>
                </c:pt>
                <c:pt idx="15" formatCode="0.000000">
                  <c:v>0.18113400000000002</c:v>
                </c:pt>
                <c:pt idx="16" formatCode="0.0">
                  <c:v>9.8000000000000007</c:v>
                </c:pt>
                <c:pt idx="17" formatCode="0.000000">
                  <c:v>3.2827000000000002E-2</c:v>
                </c:pt>
                <c:pt idx="18" formatCode="0.0">
                  <c:v>4.4350000000000005</c:v>
                </c:pt>
                <c:pt idx="19" formatCode="0.000000">
                  <c:v>1.3565000000000001E-2</c:v>
                </c:pt>
                <c:pt idx="20" formatCode="0.0">
                  <c:v>0.371</c:v>
                </c:pt>
                <c:pt idx="21" formatCode="0.000000">
                  <c:v>1.2019999999999999E-3</c:v>
                </c:pt>
                <c:pt idx="22" formatCode="0.0">
                  <c:v>146.29</c:v>
                </c:pt>
                <c:pt idx="23" formatCode="0.000000">
                  <c:v>0.45081599999999999</c:v>
                </c:pt>
                <c:pt idx="24" formatCode="0.0">
                  <c:v>0.5</c:v>
                </c:pt>
                <c:pt idx="25" formatCode="0.000000">
                  <c:v>1.74E-3</c:v>
                </c:pt>
                <c:pt idx="26" formatCode="0.0">
                  <c:v>146.79</c:v>
                </c:pt>
                <c:pt idx="27" formatCode="0.000000">
                  <c:v>0.45255600000000001</c:v>
                </c:pt>
                <c:pt idx="30">
                  <c:v>182</c:v>
                </c:pt>
                <c:pt idx="31">
                  <c:v>228.79</c:v>
                </c:pt>
                <c:pt idx="32">
                  <c:v>268</c:v>
                </c:pt>
                <c:pt idx="33">
                  <c:v>513</c:v>
                </c:pt>
                <c:pt idx="35">
                  <c:v>6.1</c:v>
                </c:pt>
                <c:pt idx="36">
                  <c:v>7.3</c:v>
                </c:pt>
                <c:pt idx="38">
                  <c:v>98.8</c:v>
                </c:pt>
                <c:pt idx="45">
                  <c:v>4.1809361217811916E-3</c:v>
                </c:pt>
                <c:pt idx="46">
                  <c:v>7.2141752214878355E-2</c:v>
                </c:pt>
                <c:pt idx="48">
                  <c:v>2005</c:v>
                </c:pt>
                <c:pt idx="49">
                  <c:v>0</c:v>
                </c:pt>
                <c:pt idx="50" formatCode="d\-mmm">
                  <c:v>40257</c:v>
                </c:pt>
                <c:pt idx="51">
                  <c:v>0</c:v>
                </c:pt>
              </c:numCache>
            </c:numRef>
          </c:val>
          <c:extLst>
            <c:ext xmlns:c16="http://schemas.microsoft.com/office/drawing/2014/chart" uri="{C3380CC4-5D6E-409C-BE32-E72D297353CC}">
              <c16:uniqueId val="{0000001D-A754-4CF5-AFBC-1F6A3BFD9047}"/>
            </c:ext>
          </c:extLst>
        </c:ser>
        <c:ser>
          <c:idx val="10"/>
          <c:order val="10"/>
          <c:tx>
            <c:strRef>
              <c:f>bilan_gestion!$A$14</c:f>
              <c:strCache>
                <c:ptCount val="1"/>
                <c:pt idx="0">
                  <c:v>2005_2006</c:v>
                </c:pt>
              </c:strCache>
            </c:strRef>
          </c:tx>
          <c:dPt>
            <c:idx val="0"/>
            <c:bubble3D val="0"/>
            <c:extLst>
              <c:ext xmlns:c16="http://schemas.microsoft.com/office/drawing/2014/chart" uri="{C3380CC4-5D6E-409C-BE32-E72D297353CC}">
                <c16:uniqueId val="{0000001E-A754-4CF5-AFBC-1F6A3BFD9047}"/>
              </c:ext>
            </c:extLst>
          </c:dPt>
          <c:dPt>
            <c:idx val="1"/>
            <c:bubble3D val="0"/>
            <c:extLst>
              <c:ext xmlns:c16="http://schemas.microsoft.com/office/drawing/2014/chart" uri="{C3380CC4-5D6E-409C-BE32-E72D297353CC}">
                <c16:uniqueId val="{0000001F-A754-4CF5-AFBC-1F6A3BFD9047}"/>
              </c:ext>
            </c:extLst>
          </c:dPt>
          <c:cat>
            <c:numRef>
              <c:f>bilan_gestion!$BD$2:$BE$2</c:f>
              <c:numCache>
                <c:formatCode>General</c:formatCode>
                <c:ptCount val="2"/>
              </c:numCache>
            </c:numRef>
          </c:cat>
          <c:val>
            <c:numRef>
              <c:f>bilan_gestion!$B$14:$BD$14</c:f>
              <c:numCache>
                <c:formatCode>0</c:formatCode>
                <c:ptCount val="55"/>
                <c:pt idx="0">
                  <c:v>7187.7749999999996</c:v>
                </c:pt>
                <c:pt idx="1">
                  <c:v>6100</c:v>
                </c:pt>
                <c:pt idx="2" formatCode="0.0">
                  <c:v>217.6</c:v>
                </c:pt>
                <c:pt idx="3" formatCode="0.0">
                  <c:v>0.77261100000000005</c:v>
                </c:pt>
                <c:pt idx="4" formatCode="0.0">
                  <c:v>217.55500000000001</c:v>
                </c:pt>
                <c:pt idx="5" formatCode="0.000000">
                  <c:v>0.77243100000000009</c:v>
                </c:pt>
                <c:pt idx="6" formatCode="0.0">
                  <c:v>4.4999999999999998E-2</c:v>
                </c:pt>
                <c:pt idx="7" formatCode="0.000000">
                  <c:v>1.8000000000000001E-4</c:v>
                </c:pt>
                <c:pt idx="31" formatCode="General">
                  <c:v>1087.7749999999996</c:v>
                </c:pt>
                <c:pt idx="33" formatCode="#,##0">
                  <c:v>1087.7749999999999</c:v>
                </c:pt>
                <c:pt idx="36" formatCode="General">
                  <c:v>20</c:v>
                </c:pt>
                <c:pt idx="38" formatCode="0.0">
                  <c:v>84.866318158261777</c:v>
                </c:pt>
                <c:pt idx="43" formatCode="#\ ##0.0">
                  <c:v>40.59837362744382</c:v>
                </c:pt>
                <c:pt idx="44" formatCode="General">
                  <c:v>5</c:v>
                </c:pt>
                <c:pt idx="45" formatCode="General">
                  <c:v>3.566475409836066E-2</c:v>
                </c:pt>
                <c:pt idx="46" formatCode="General">
                  <c:v>0.15133681841738228</c:v>
                </c:pt>
                <c:pt idx="48" formatCode="General">
                  <c:v>2006</c:v>
                </c:pt>
                <c:pt idx="49" formatCode="General">
                  <c:v>0</c:v>
                </c:pt>
                <c:pt idx="50" formatCode="d\-mmm">
                  <c:v>40260</c:v>
                </c:pt>
                <c:pt idx="51" formatCode="General">
                  <c:v>0</c:v>
                </c:pt>
              </c:numCache>
            </c:numRef>
          </c:val>
          <c:extLst>
            <c:ext xmlns:c16="http://schemas.microsoft.com/office/drawing/2014/chart" uri="{C3380CC4-5D6E-409C-BE32-E72D297353CC}">
              <c16:uniqueId val="{00000020-A754-4CF5-AFBC-1F6A3BFD9047}"/>
            </c:ext>
          </c:extLst>
        </c:ser>
        <c:ser>
          <c:idx val="11"/>
          <c:order val="11"/>
          <c:tx>
            <c:strRef>
              <c:f>bilan_gestion!$A$15</c:f>
              <c:strCache>
                <c:ptCount val="1"/>
                <c:pt idx="0">
                  <c:v>2006_2007</c:v>
                </c:pt>
              </c:strCache>
            </c:strRef>
          </c:tx>
          <c:dPt>
            <c:idx val="0"/>
            <c:bubble3D val="0"/>
            <c:extLst>
              <c:ext xmlns:c16="http://schemas.microsoft.com/office/drawing/2014/chart" uri="{C3380CC4-5D6E-409C-BE32-E72D297353CC}">
                <c16:uniqueId val="{00000021-A754-4CF5-AFBC-1F6A3BFD9047}"/>
              </c:ext>
            </c:extLst>
          </c:dPt>
          <c:dPt>
            <c:idx val="1"/>
            <c:bubble3D val="0"/>
            <c:extLst>
              <c:ext xmlns:c16="http://schemas.microsoft.com/office/drawing/2014/chart" uri="{C3380CC4-5D6E-409C-BE32-E72D297353CC}">
                <c16:uniqueId val="{00000022-A754-4CF5-AFBC-1F6A3BFD9047}"/>
              </c:ext>
            </c:extLst>
          </c:dPt>
          <c:cat>
            <c:numRef>
              <c:f>bilan_gestion!$BD$2:$BE$2</c:f>
              <c:numCache>
                <c:formatCode>General</c:formatCode>
                <c:ptCount val="2"/>
              </c:numCache>
            </c:numRef>
          </c:cat>
          <c:val>
            <c:numRef>
              <c:f>bilan_gestion!$B$15:$BD$15</c:f>
              <c:numCache>
                <c:formatCode>0</c:formatCode>
                <c:ptCount val="55"/>
                <c:pt idx="0">
                  <c:v>7589</c:v>
                </c:pt>
                <c:pt idx="1">
                  <c:v>6783</c:v>
                </c:pt>
                <c:pt idx="2" formatCode="0.0">
                  <c:v>101.7</c:v>
                </c:pt>
                <c:pt idx="3" formatCode="0.0">
                  <c:v>0.36423899999999998</c:v>
                </c:pt>
                <c:pt idx="4" formatCode="0.0">
                  <c:v>101.64446918330503</c:v>
                </c:pt>
                <c:pt idx="5" formatCode="0.000000">
                  <c:v>0.36394412799999998</c:v>
                </c:pt>
                <c:pt idx="6" formatCode="0.0">
                  <c:v>5.5530816694968226E-2</c:v>
                </c:pt>
                <c:pt idx="7" formatCode="0.000000">
                  <c:v>2.9487200000000001E-4</c:v>
                </c:pt>
                <c:pt idx="10" formatCode="0.0">
                  <c:v>121</c:v>
                </c:pt>
                <c:pt idx="11" formatCode="0.000000">
                  <c:v>0.38</c:v>
                </c:pt>
                <c:pt idx="12" formatCode="General">
                  <c:v>2.5</c:v>
                </c:pt>
                <c:pt idx="13" formatCode="General">
                  <c:v>8.0579999999999992E-3</c:v>
                </c:pt>
                <c:pt idx="31" formatCode="General">
                  <c:v>806</c:v>
                </c:pt>
                <c:pt idx="33" formatCode="#,##0">
                  <c:v>806</c:v>
                </c:pt>
                <c:pt idx="36" formatCode="0.0">
                  <c:v>12.610976325472087</c:v>
                </c:pt>
                <c:pt idx="38" formatCode="0.0">
                  <c:v>89.379364870206885</c:v>
                </c:pt>
                <c:pt idx="43" formatCode="#\ ##0.0">
                  <c:v>14.291935696402689</c:v>
                </c:pt>
                <c:pt idx="44" formatCode="General">
                  <c:v>2.4</c:v>
                </c:pt>
                <c:pt idx="45" formatCode="General">
                  <c:v>1.4985179003878083E-2</c:v>
                </c:pt>
                <c:pt idx="46" formatCode="General">
                  <c:v>0.10620635129793121</c:v>
                </c:pt>
                <c:pt idx="48" formatCode="General">
                  <c:v>2007</c:v>
                </c:pt>
                <c:pt idx="49" formatCode="General">
                  <c:v>0</c:v>
                </c:pt>
                <c:pt idx="50" formatCode="d\-mmm">
                  <c:v>40247</c:v>
                </c:pt>
                <c:pt idx="51" formatCode="General">
                  <c:v>0</c:v>
                </c:pt>
              </c:numCache>
            </c:numRef>
          </c:val>
          <c:extLst>
            <c:ext xmlns:c16="http://schemas.microsoft.com/office/drawing/2014/chart" uri="{C3380CC4-5D6E-409C-BE32-E72D297353CC}">
              <c16:uniqueId val="{00000023-A754-4CF5-AFBC-1F6A3BFD9047}"/>
            </c:ext>
          </c:extLst>
        </c:ser>
        <c:ser>
          <c:idx val="12"/>
          <c:order val="12"/>
          <c:tx>
            <c:strRef>
              <c:f>bilan_gestion!$A$16</c:f>
              <c:strCache>
                <c:ptCount val="1"/>
                <c:pt idx="0">
                  <c:v>2007_2008</c:v>
                </c:pt>
              </c:strCache>
            </c:strRef>
          </c:tx>
          <c:dPt>
            <c:idx val="0"/>
            <c:bubble3D val="0"/>
            <c:extLst>
              <c:ext xmlns:c16="http://schemas.microsoft.com/office/drawing/2014/chart" uri="{C3380CC4-5D6E-409C-BE32-E72D297353CC}">
                <c16:uniqueId val="{00000024-A754-4CF5-AFBC-1F6A3BFD9047}"/>
              </c:ext>
            </c:extLst>
          </c:dPt>
          <c:dPt>
            <c:idx val="1"/>
            <c:bubble3D val="0"/>
            <c:extLst>
              <c:ext xmlns:c16="http://schemas.microsoft.com/office/drawing/2014/chart" uri="{C3380CC4-5D6E-409C-BE32-E72D297353CC}">
                <c16:uniqueId val="{00000025-A754-4CF5-AFBC-1F6A3BFD9047}"/>
              </c:ext>
            </c:extLst>
          </c:dPt>
          <c:cat>
            <c:numRef>
              <c:f>bilan_gestion!$BD$2:$BE$2</c:f>
              <c:numCache>
                <c:formatCode>General</c:formatCode>
                <c:ptCount val="2"/>
              </c:numCache>
            </c:numRef>
          </c:cat>
          <c:val>
            <c:numRef>
              <c:f>bilan_gestion!$B$16:$BD$16</c:f>
              <c:numCache>
                <c:formatCode>0</c:formatCode>
                <c:ptCount val="55"/>
                <c:pt idx="0">
                  <c:v>5622.0398891966761</c:v>
                </c:pt>
                <c:pt idx="1">
                  <c:v>4572</c:v>
                </c:pt>
                <c:pt idx="2" formatCode="0.0">
                  <c:v>112.7</c:v>
                </c:pt>
                <c:pt idx="3" formatCode="0.0">
                  <c:v>0.39174199999999998</c:v>
                </c:pt>
                <c:pt idx="4" formatCode="0.0">
                  <c:v>112.7</c:v>
                </c:pt>
                <c:pt idx="5" formatCode="0.000000">
                  <c:v>0.39174199999999998</c:v>
                </c:pt>
                <c:pt idx="6" formatCode="0.0">
                  <c:v>0</c:v>
                </c:pt>
                <c:pt idx="7" formatCode="0.000000">
                  <c:v>0</c:v>
                </c:pt>
                <c:pt idx="31" formatCode="General">
                  <c:v>1050.0398891966761</c:v>
                </c:pt>
                <c:pt idx="33" formatCode="#,##0">
                  <c:v>1050.0398891966761</c:v>
                </c:pt>
                <c:pt idx="36" formatCode="0.0">
                  <c:v>10.732925592590597</c:v>
                </c:pt>
                <c:pt idx="38" formatCode="0.0">
                  <c:v>81.32279546407284</c:v>
                </c:pt>
                <c:pt idx="43" formatCode="General">
                  <c:v>23.2</c:v>
                </c:pt>
                <c:pt idx="44" formatCode="General">
                  <c:v>4.5999999999999996</c:v>
                </c:pt>
                <c:pt idx="45" formatCode="General">
                  <c:v>2.4650043744531933E-2</c:v>
                </c:pt>
                <c:pt idx="46" formatCode="General">
                  <c:v>0.18677204535927164</c:v>
                </c:pt>
                <c:pt idx="48" formatCode="General">
                  <c:v>2008</c:v>
                </c:pt>
                <c:pt idx="49" formatCode="d\-mmm">
                  <c:v>40508</c:v>
                </c:pt>
                <c:pt idx="50" formatCode="d\-mmm">
                  <c:v>40248</c:v>
                </c:pt>
                <c:pt idx="51" formatCode="General">
                  <c:v>0</c:v>
                </c:pt>
              </c:numCache>
            </c:numRef>
          </c:val>
          <c:extLst>
            <c:ext xmlns:c16="http://schemas.microsoft.com/office/drawing/2014/chart" uri="{C3380CC4-5D6E-409C-BE32-E72D297353CC}">
              <c16:uniqueId val="{00000026-A754-4CF5-AFBC-1F6A3BFD9047}"/>
            </c:ext>
          </c:extLst>
        </c:ser>
        <c:ser>
          <c:idx val="13"/>
          <c:order val="13"/>
          <c:tx>
            <c:strRef>
              <c:f>bilan_gestion!$A$17</c:f>
              <c:strCache>
                <c:ptCount val="1"/>
                <c:pt idx="0">
                  <c:v>2008_2009</c:v>
                </c:pt>
              </c:strCache>
            </c:strRef>
          </c:tx>
          <c:dPt>
            <c:idx val="0"/>
            <c:bubble3D val="0"/>
            <c:extLst>
              <c:ext xmlns:c16="http://schemas.microsoft.com/office/drawing/2014/chart" uri="{C3380CC4-5D6E-409C-BE32-E72D297353CC}">
                <c16:uniqueId val="{00000027-A754-4CF5-AFBC-1F6A3BFD9047}"/>
              </c:ext>
            </c:extLst>
          </c:dPt>
          <c:dPt>
            <c:idx val="1"/>
            <c:bubble3D val="0"/>
            <c:extLst>
              <c:ext xmlns:c16="http://schemas.microsoft.com/office/drawing/2014/chart" uri="{C3380CC4-5D6E-409C-BE32-E72D297353CC}">
                <c16:uniqueId val="{00000028-A754-4CF5-AFBC-1F6A3BFD9047}"/>
              </c:ext>
            </c:extLst>
          </c:dPt>
          <c:cat>
            <c:numRef>
              <c:f>bilan_gestion!$BD$2:$BE$2</c:f>
              <c:numCache>
                <c:formatCode>General</c:formatCode>
                <c:ptCount val="2"/>
              </c:numCache>
            </c:numRef>
          </c:cat>
          <c:val>
            <c:numRef>
              <c:f>bilan_gestion!$B$17:$BD$17</c:f>
              <c:numCache>
                <c:formatCode>0</c:formatCode>
                <c:ptCount val="55"/>
                <c:pt idx="0">
                  <c:v>2830.356394129979</c:v>
                </c:pt>
                <c:pt idx="1">
                  <c:v>2610</c:v>
                </c:pt>
                <c:pt idx="2" formatCode="0.0">
                  <c:v>43.4</c:v>
                </c:pt>
                <c:pt idx="3" formatCode="0.0">
                  <c:v>0.178566</c:v>
                </c:pt>
                <c:pt idx="4" formatCode="0.0">
                  <c:v>42.86262185834326</c:v>
                </c:pt>
                <c:pt idx="5" formatCode="0.000000">
                  <c:v>0.176290076815</c:v>
                </c:pt>
                <c:pt idx="6" formatCode="0.0">
                  <c:v>0.53737814165673903</c:v>
                </c:pt>
                <c:pt idx="7" formatCode="0.000000">
                  <c:v>2.2759231850000001E-3</c:v>
                </c:pt>
                <c:pt idx="31" formatCode="General">
                  <c:v>220.35639412997898</c:v>
                </c:pt>
                <c:pt idx="33" formatCode="#,##0">
                  <c:v>220.35639412997904</c:v>
                </c:pt>
                <c:pt idx="36" formatCode="0.0">
                  <c:v>19.451499026191357</c:v>
                </c:pt>
                <c:pt idx="38" formatCode="0.0">
                  <c:v>92.21453543493719</c:v>
                </c:pt>
                <c:pt idx="43" formatCode="0.0">
                  <c:v>29.467313788812515</c:v>
                </c:pt>
                <c:pt idx="44" formatCode="General">
                  <c:v>4.5999999999999996</c:v>
                </c:pt>
                <c:pt idx="45" formatCode="General">
                  <c:v>1.6422460482123855E-2</c:v>
                </c:pt>
                <c:pt idx="46" formatCode="General">
                  <c:v>7.7854645650628107E-2</c:v>
                </c:pt>
                <c:pt idx="48" formatCode="General">
                  <c:v>2009</c:v>
                </c:pt>
                <c:pt idx="49" formatCode="General">
                  <c:v>0</c:v>
                </c:pt>
                <c:pt idx="50" formatCode="d\-mmm">
                  <c:v>40268</c:v>
                </c:pt>
                <c:pt idx="51" formatCode="General">
                  <c:v>0</c:v>
                </c:pt>
              </c:numCache>
            </c:numRef>
          </c:val>
          <c:extLst>
            <c:ext xmlns:c16="http://schemas.microsoft.com/office/drawing/2014/chart" uri="{C3380CC4-5D6E-409C-BE32-E72D297353CC}">
              <c16:uniqueId val="{00000029-A754-4CF5-AFBC-1F6A3BFD9047}"/>
            </c:ext>
          </c:extLst>
        </c:ser>
        <c:ser>
          <c:idx val="14"/>
          <c:order val="14"/>
          <c:tx>
            <c:strRef>
              <c:f>bilan_gestion!$A$18</c:f>
              <c:strCache>
                <c:ptCount val="1"/>
                <c:pt idx="0">
                  <c:v>2009_2010</c:v>
                </c:pt>
              </c:strCache>
            </c:strRef>
          </c:tx>
          <c:dPt>
            <c:idx val="0"/>
            <c:bubble3D val="0"/>
            <c:extLst>
              <c:ext xmlns:c16="http://schemas.microsoft.com/office/drawing/2014/chart" uri="{C3380CC4-5D6E-409C-BE32-E72D297353CC}">
                <c16:uniqueId val="{0000002A-A754-4CF5-AFBC-1F6A3BFD9047}"/>
              </c:ext>
            </c:extLst>
          </c:dPt>
          <c:dPt>
            <c:idx val="1"/>
            <c:bubble3D val="0"/>
            <c:extLst>
              <c:ext xmlns:c16="http://schemas.microsoft.com/office/drawing/2014/chart" uri="{C3380CC4-5D6E-409C-BE32-E72D297353CC}">
                <c16:uniqueId val="{0000002B-A754-4CF5-AFBC-1F6A3BFD9047}"/>
              </c:ext>
            </c:extLst>
          </c:dPt>
          <c:cat>
            <c:numRef>
              <c:f>bilan_gestion!$BD$2:$BE$2</c:f>
              <c:numCache>
                <c:formatCode>General</c:formatCode>
                <c:ptCount val="2"/>
              </c:numCache>
            </c:numRef>
          </c:cat>
          <c:val>
            <c:numRef>
              <c:f>bilan_gestion!$B$18:$BD$18</c:f>
              <c:numCache>
                <c:formatCode>0</c:formatCode>
                <c:ptCount val="55"/>
                <c:pt idx="0" formatCode="#,##0">
                  <c:v>3142.3567213765732</c:v>
                </c:pt>
                <c:pt idx="1">
                  <c:v>3027</c:v>
                </c:pt>
                <c:pt idx="2" formatCode="0.0">
                  <c:v>5.9</c:v>
                </c:pt>
                <c:pt idx="3" formatCode="0.0">
                  <c:v>2.6109E-2</c:v>
                </c:pt>
                <c:pt idx="4" formatCode="0.0">
                  <c:v>5.7678360688286583</c:v>
                </c:pt>
                <c:pt idx="5" formatCode="0.000000">
                  <c:v>2.5558938568000001E-2</c:v>
                </c:pt>
                <c:pt idx="6" formatCode="0.0">
                  <c:v>0.13216393117134223</c:v>
                </c:pt>
                <c:pt idx="7" formatCode="0.000000">
                  <c:v>5.5006143199999992E-4</c:v>
                </c:pt>
                <c:pt idx="31" formatCode="General">
                  <c:v>115.3567213765732</c:v>
                </c:pt>
                <c:pt idx="33" formatCode="#,##0">
                  <c:v>115.35672137657316</c:v>
                </c:pt>
                <c:pt idx="36" formatCode="0.0">
                  <c:v>5</c:v>
                </c:pt>
                <c:pt idx="38" formatCode="0.0">
                  <c:v>96.328974346170384</c:v>
                </c:pt>
                <c:pt idx="43" formatCode="General">
                  <c:v>32.9</c:v>
                </c:pt>
                <c:pt idx="44" formatCode="General">
                  <c:v>7.4</c:v>
                </c:pt>
                <c:pt idx="45" formatCode="General">
                  <c:v>1.9054628572278355E-3</c:v>
                </c:pt>
                <c:pt idx="46" formatCode="General">
                  <c:v>3.671025653829614E-2</c:v>
                </c:pt>
                <c:pt idx="48" formatCode="General">
                  <c:v>2010</c:v>
                </c:pt>
                <c:pt idx="49" formatCode="General">
                  <c:v>0</c:v>
                </c:pt>
                <c:pt idx="50" formatCode="d\-mmm">
                  <c:v>40298</c:v>
                </c:pt>
                <c:pt idx="51" formatCode="General">
                  <c:v>0</c:v>
                </c:pt>
                <c:pt idx="52" formatCode="General">
                  <c:v>3600</c:v>
                </c:pt>
                <c:pt idx="53" formatCode="General">
                  <c:v>1935</c:v>
                </c:pt>
              </c:numCache>
            </c:numRef>
          </c:val>
          <c:extLst>
            <c:ext xmlns:c16="http://schemas.microsoft.com/office/drawing/2014/chart" uri="{C3380CC4-5D6E-409C-BE32-E72D297353CC}">
              <c16:uniqueId val="{0000002C-A754-4CF5-AFBC-1F6A3BFD9047}"/>
            </c:ext>
          </c:extLst>
        </c:ser>
        <c:ser>
          <c:idx val="15"/>
          <c:order val="15"/>
          <c:tx>
            <c:strRef>
              <c:f>bilan_gestion!$A$19</c:f>
              <c:strCache>
                <c:ptCount val="1"/>
                <c:pt idx="0">
                  <c:v>2010_2011</c:v>
                </c:pt>
              </c:strCache>
            </c:strRef>
          </c:tx>
          <c:dPt>
            <c:idx val="0"/>
            <c:bubble3D val="0"/>
            <c:extLst>
              <c:ext xmlns:c16="http://schemas.microsoft.com/office/drawing/2014/chart" uri="{C3380CC4-5D6E-409C-BE32-E72D297353CC}">
                <c16:uniqueId val="{0000002D-A754-4CF5-AFBC-1F6A3BFD9047}"/>
              </c:ext>
            </c:extLst>
          </c:dPt>
          <c:dPt>
            <c:idx val="1"/>
            <c:bubble3D val="0"/>
            <c:extLst>
              <c:ext xmlns:c16="http://schemas.microsoft.com/office/drawing/2014/chart" uri="{C3380CC4-5D6E-409C-BE32-E72D297353CC}">
                <c16:uniqueId val="{0000002E-A754-4CF5-AFBC-1F6A3BFD9047}"/>
              </c:ext>
            </c:extLst>
          </c:dPt>
          <c:cat>
            <c:numRef>
              <c:f>bilan_gestion!$BD$2:$BE$2</c:f>
              <c:numCache>
                <c:formatCode>General</c:formatCode>
                <c:ptCount val="2"/>
              </c:numCache>
            </c:numRef>
          </c:cat>
          <c:val>
            <c:numRef>
              <c:f>bilan_gestion!$B$19:$BD$19</c:f>
              <c:numCache>
                <c:formatCode>0</c:formatCode>
                <c:ptCount val="55"/>
                <c:pt idx="0" formatCode="#,##0">
                  <c:v>3971.5003565698707</c:v>
                </c:pt>
                <c:pt idx="1">
                  <c:v>3918</c:v>
                </c:pt>
                <c:pt idx="2" formatCode="0.0">
                  <c:v>2.7</c:v>
                </c:pt>
                <c:pt idx="3" formatCode="0.0">
                  <c:v>1.1129999999999999E-2</c:v>
                </c:pt>
                <c:pt idx="4" formatCode="0.0">
                  <c:v>2.6750178284935311</c:v>
                </c:pt>
                <c:pt idx="5" formatCode="0.000000">
                  <c:v>1.1012999999999998E-2</c:v>
                </c:pt>
                <c:pt idx="6" formatCode="0.0">
                  <c:v>2.4982171506468875E-2</c:v>
                </c:pt>
                <c:pt idx="7" formatCode="0.000000">
                  <c:v>1.17E-4</c:v>
                </c:pt>
                <c:pt idx="28" formatCode="0.0">
                  <c:v>200</c:v>
                </c:pt>
                <c:pt idx="29" formatCode="0.000000">
                  <c:v>0.6</c:v>
                </c:pt>
                <c:pt idx="31" formatCode="General">
                  <c:v>253.50035656987075</c:v>
                </c:pt>
                <c:pt idx="33" formatCode="#,##0">
                  <c:v>53.500356569870618</c:v>
                </c:pt>
                <c:pt idx="36" formatCode="0.0">
                  <c:v>5</c:v>
                </c:pt>
                <c:pt idx="38" formatCode="0.0">
                  <c:v>93.61701287145759</c:v>
                </c:pt>
                <c:pt idx="40" formatCode="General">
                  <c:v>20</c:v>
                </c:pt>
                <c:pt idx="41" formatCode="General">
                  <c:v>34</c:v>
                </c:pt>
                <c:pt idx="42" formatCode="General">
                  <c:v>0.58799999999999997</c:v>
                </c:pt>
                <c:pt idx="43" formatCode="General">
                  <c:v>41.1</c:v>
                </c:pt>
                <c:pt idx="44" formatCode="General">
                  <c:v>2.2000000000000002</c:v>
                </c:pt>
                <c:pt idx="45" formatCode="General">
                  <c:v>6.8275084953893083E-4</c:v>
                </c:pt>
                <c:pt idx="46" formatCode="General">
                  <c:v>1.3471069310460323E-2</c:v>
                </c:pt>
                <c:pt idx="47" formatCode="General">
                  <c:v>0</c:v>
                </c:pt>
                <c:pt idx="48" formatCode="General">
                  <c:v>2011</c:v>
                </c:pt>
                <c:pt idx="49" formatCode="General">
                  <c:v>0</c:v>
                </c:pt>
                <c:pt idx="50" formatCode="d\-mmm">
                  <c:v>40298</c:v>
                </c:pt>
                <c:pt idx="51" formatCode="General">
                  <c:v>0</c:v>
                </c:pt>
                <c:pt idx="52" formatCode="General">
                  <c:v>2412</c:v>
                </c:pt>
                <c:pt idx="53" formatCode="General">
                  <c:v>1608</c:v>
                </c:pt>
              </c:numCache>
            </c:numRef>
          </c:val>
          <c:extLst>
            <c:ext xmlns:c16="http://schemas.microsoft.com/office/drawing/2014/chart" uri="{C3380CC4-5D6E-409C-BE32-E72D297353CC}">
              <c16:uniqueId val="{0000002F-A754-4CF5-AFBC-1F6A3BFD9047}"/>
            </c:ext>
          </c:extLst>
        </c:ser>
        <c:ser>
          <c:idx val="16"/>
          <c:order val="16"/>
          <c:tx>
            <c:strRef>
              <c:f>bilan_gestion!$A$20</c:f>
              <c:strCache>
                <c:ptCount val="1"/>
                <c:pt idx="0">
                  <c:v>2011_2012</c:v>
                </c:pt>
              </c:strCache>
            </c:strRef>
          </c:tx>
          <c:dPt>
            <c:idx val="0"/>
            <c:bubble3D val="0"/>
            <c:extLst>
              <c:ext xmlns:c16="http://schemas.microsoft.com/office/drawing/2014/chart" uri="{C3380CC4-5D6E-409C-BE32-E72D297353CC}">
                <c16:uniqueId val="{00000030-A754-4CF5-AFBC-1F6A3BFD9047}"/>
              </c:ext>
            </c:extLst>
          </c:dPt>
          <c:dPt>
            <c:idx val="1"/>
            <c:bubble3D val="0"/>
            <c:extLst>
              <c:ext xmlns:c16="http://schemas.microsoft.com/office/drawing/2014/chart" uri="{C3380CC4-5D6E-409C-BE32-E72D297353CC}">
                <c16:uniqueId val="{00000031-A754-4CF5-AFBC-1F6A3BFD9047}"/>
              </c:ext>
            </c:extLst>
          </c:dPt>
          <c:cat>
            <c:numRef>
              <c:f>bilan_gestion!$BD$2:$BE$2</c:f>
              <c:numCache>
                <c:formatCode>General</c:formatCode>
                <c:ptCount val="2"/>
              </c:numCache>
            </c:numRef>
          </c:cat>
          <c:val>
            <c:numRef>
              <c:f>bilan_gestion!$B$20:$BD$20</c:f>
              <c:numCache>
                <c:formatCode>General</c:formatCode>
                <c:ptCount val="55"/>
                <c:pt idx="0" formatCode="#,##0">
                  <c:v>4390.2669852392855</c:v>
                </c:pt>
                <c:pt idx="1">
                  <c:v>3030</c:v>
                </c:pt>
                <c:pt idx="2" formatCode="0.0">
                  <c:v>434</c:v>
                </c:pt>
                <c:pt idx="3" formatCode="0.0">
                  <c:v>1.563188</c:v>
                </c:pt>
                <c:pt idx="4" formatCode="0.0">
                  <c:v>419.2900477858928</c:v>
                </c:pt>
                <c:pt idx="5" formatCode="0.000000">
                  <c:v>1.49783824733</c:v>
                </c:pt>
                <c:pt idx="6" formatCode="0.0">
                  <c:v>14.709952214107213</c:v>
                </c:pt>
                <c:pt idx="7" formatCode="0.000000">
                  <c:v>6.5349752669999997E-2</c:v>
                </c:pt>
                <c:pt idx="10" formatCode="0.0">
                  <c:v>103</c:v>
                </c:pt>
                <c:pt idx="11">
                  <c:v>0.26195299999999999</c:v>
                </c:pt>
                <c:pt idx="24" formatCode="0.0">
                  <c:v>5</c:v>
                </c:pt>
                <c:pt idx="25" formatCode="0.000000">
                  <c:v>1.6949152542372881E-2</c:v>
                </c:pt>
                <c:pt idx="26" formatCode="0.0">
                  <c:v>5</c:v>
                </c:pt>
                <c:pt idx="27" formatCode="0.000000">
                  <c:v>1.6949152542372881E-2</c:v>
                </c:pt>
                <c:pt idx="28" formatCode="0.0">
                  <c:v>333</c:v>
                </c:pt>
                <c:pt idx="29" formatCode="0.000000">
                  <c:v>0.999</c:v>
                </c:pt>
                <c:pt idx="31">
                  <c:v>1698.2669852392855</c:v>
                </c:pt>
                <c:pt idx="33" formatCode="#,##0">
                  <c:v>1075.2669852392853</c:v>
                </c:pt>
                <c:pt idx="36">
                  <c:v>15</c:v>
                </c:pt>
                <c:pt idx="38" formatCode="0.0">
                  <c:v>61.431343676084055</c:v>
                </c:pt>
                <c:pt idx="40">
                  <c:v>2</c:v>
                </c:pt>
                <c:pt idx="41">
                  <c:v>4</c:v>
                </c:pt>
                <c:pt idx="42">
                  <c:v>1.1288</c:v>
                </c:pt>
                <c:pt idx="45">
                  <c:v>0.13837955372471711</c:v>
                </c:pt>
                <c:pt idx="48">
                  <c:v>2012</c:v>
                </c:pt>
                <c:pt idx="49">
                  <c:v>0</c:v>
                </c:pt>
                <c:pt idx="50" formatCode="d\-mmm">
                  <c:v>40298</c:v>
                </c:pt>
                <c:pt idx="51">
                  <c:v>0</c:v>
                </c:pt>
                <c:pt idx="52">
                  <c:v>1831.5</c:v>
                </c:pt>
                <c:pt idx="53">
                  <c:v>1498.5</c:v>
                </c:pt>
              </c:numCache>
            </c:numRef>
          </c:val>
          <c:extLst>
            <c:ext xmlns:c16="http://schemas.microsoft.com/office/drawing/2014/chart" uri="{C3380CC4-5D6E-409C-BE32-E72D297353CC}">
              <c16:uniqueId val="{00000032-A754-4CF5-AFBC-1F6A3BFD9047}"/>
            </c:ext>
          </c:extLst>
        </c:ser>
        <c:ser>
          <c:idx val="17"/>
          <c:order val="17"/>
          <c:tx>
            <c:strRef>
              <c:f>bilan_gestion!$A$21</c:f>
              <c:strCache>
                <c:ptCount val="1"/>
                <c:pt idx="0">
                  <c:v>2012_2013</c:v>
                </c:pt>
              </c:strCache>
            </c:strRef>
          </c:tx>
          <c:dPt>
            <c:idx val="0"/>
            <c:bubble3D val="0"/>
            <c:extLst>
              <c:ext xmlns:c16="http://schemas.microsoft.com/office/drawing/2014/chart" uri="{C3380CC4-5D6E-409C-BE32-E72D297353CC}">
                <c16:uniqueId val="{00000033-A754-4CF5-AFBC-1F6A3BFD9047}"/>
              </c:ext>
            </c:extLst>
          </c:dPt>
          <c:dPt>
            <c:idx val="1"/>
            <c:bubble3D val="0"/>
            <c:extLst>
              <c:ext xmlns:c16="http://schemas.microsoft.com/office/drawing/2014/chart" uri="{C3380CC4-5D6E-409C-BE32-E72D297353CC}">
                <c16:uniqueId val="{00000034-A754-4CF5-AFBC-1F6A3BFD9047}"/>
              </c:ext>
            </c:extLst>
          </c:dPt>
          <c:cat>
            <c:numRef>
              <c:f>bilan_gestion!$BD$2:$BE$2</c:f>
              <c:numCache>
                <c:formatCode>General</c:formatCode>
                <c:ptCount val="2"/>
              </c:numCache>
            </c:numRef>
          </c:cat>
          <c:val>
            <c:numRef>
              <c:f>bilan_gestion!$B$21:$BC$21</c:f>
              <c:numCache>
                <c:formatCode>General</c:formatCode>
                <c:ptCount val="54"/>
                <c:pt idx="0" formatCode="#,##0">
                  <c:v>5348.2189454023992</c:v>
                </c:pt>
                <c:pt idx="1">
                  <c:v>2100</c:v>
                </c:pt>
                <c:pt idx="2" formatCode="0.0">
                  <c:v>877.4</c:v>
                </c:pt>
                <c:pt idx="3" formatCode="0.0">
                  <c:v>2.9061590000000002</c:v>
                </c:pt>
                <c:pt idx="4" formatCode="0.0">
                  <c:v>873.9828418103599</c:v>
                </c:pt>
                <c:pt idx="5" formatCode="0.000000">
                  <c:v>2.8949703543600003</c:v>
                </c:pt>
                <c:pt idx="6" formatCode="0.0">
                  <c:v>0.24115818964005012</c:v>
                </c:pt>
                <c:pt idx="7" formatCode="0.000000">
                  <c:v>8.9564563999999997E-4</c:v>
                </c:pt>
                <c:pt idx="8" formatCode="0.0">
                  <c:v>3.1760000000000002</c:v>
                </c:pt>
                <c:pt idx="9">
                  <c:v>1.0293E-2</c:v>
                </c:pt>
                <c:pt idx="10" formatCode="0.0">
                  <c:v>775</c:v>
                </c:pt>
                <c:pt idx="11" formatCode="0.000000">
                  <c:v>2.4576616700000002</c:v>
                </c:pt>
                <c:pt idx="28" formatCode="0.0">
                  <c:v>566</c:v>
                </c:pt>
                <c:pt idx="29" formatCode="0.000000">
                  <c:v>1.698</c:v>
                </c:pt>
                <c:pt idx="31">
                  <c:v>3814.2189454023992</c:v>
                </c:pt>
                <c:pt idx="33" formatCode="#,##0">
                  <c:v>2793.2189454023996</c:v>
                </c:pt>
                <c:pt idx="36">
                  <c:v>15</c:v>
                </c:pt>
                <c:pt idx="38" formatCode="0.0">
                  <c:v>28.682445794757605</c:v>
                </c:pt>
                <c:pt idx="40">
                  <c:v>15</c:v>
                </c:pt>
                <c:pt idx="41">
                  <c:v>72.599999999999994</c:v>
                </c:pt>
                <c:pt idx="42">
                  <c:v>1.9186000000000001</c:v>
                </c:pt>
                <c:pt idx="45">
                  <c:v>0.4161823056239809</c:v>
                </c:pt>
                <c:pt idx="48">
                  <c:v>2013</c:v>
                </c:pt>
                <c:pt idx="49">
                  <c:v>0</c:v>
                </c:pt>
                <c:pt idx="50" formatCode="d\-mmm">
                  <c:v>40298</c:v>
                </c:pt>
                <c:pt idx="51">
                  <c:v>0</c:v>
                </c:pt>
                <c:pt idx="52">
                  <c:v>1500</c:v>
                </c:pt>
                <c:pt idx="53">
                  <c:v>1500</c:v>
                </c:pt>
              </c:numCache>
            </c:numRef>
          </c:val>
          <c:extLst>
            <c:ext xmlns:c16="http://schemas.microsoft.com/office/drawing/2014/chart" uri="{C3380CC4-5D6E-409C-BE32-E72D297353CC}">
              <c16:uniqueId val="{00000035-A754-4CF5-AFBC-1F6A3BFD9047}"/>
            </c:ext>
          </c:extLst>
        </c:ser>
        <c:ser>
          <c:idx val="18"/>
          <c:order val="18"/>
          <c:tx>
            <c:strRef>
              <c:f>bilan_gestion!$A$24</c:f>
              <c:strCache>
                <c:ptCount val="1"/>
                <c:pt idx="0">
                  <c:v>2015_2016</c:v>
                </c:pt>
              </c:strCache>
            </c:strRef>
          </c:tx>
          <c:dPt>
            <c:idx val="0"/>
            <c:bubble3D val="0"/>
            <c:extLst>
              <c:ext xmlns:c16="http://schemas.microsoft.com/office/drawing/2014/chart" uri="{C3380CC4-5D6E-409C-BE32-E72D297353CC}">
                <c16:uniqueId val="{00000036-A754-4CF5-AFBC-1F6A3BFD9047}"/>
              </c:ext>
            </c:extLst>
          </c:dPt>
          <c:dPt>
            <c:idx val="1"/>
            <c:bubble3D val="0"/>
            <c:extLst>
              <c:ext xmlns:c16="http://schemas.microsoft.com/office/drawing/2014/chart" uri="{C3380CC4-5D6E-409C-BE32-E72D297353CC}">
                <c16:uniqueId val="{00000037-A754-4CF5-AFBC-1F6A3BFD9047}"/>
              </c:ext>
            </c:extLst>
          </c:dPt>
          <c:cat>
            <c:numRef>
              <c:f>bilan_gestion!$BD$2:$BE$2</c:f>
              <c:numCache>
                <c:formatCode>General</c:formatCode>
                <c:ptCount val="2"/>
              </c:numCache>
            </c:numRef>
          </c:cat>
          <c:val>
            <c:numRef>
              <c:f>bilan_gestion!$B$24:$BD$24</c:f>
              <c:numCache>
                <c:formatCode>General</c:formatCode>
                <c:ptCount val="55"/>
                <c:pt idx="0" formatCode="#,##0">
                  <c:v>5403.3965995549897</c:v>
                </c:pt>
                <c:pt idx="1">
                  <c:v>4618</c:v>
                </c:pt>
                <c:pt idx="2" formatCode="0.0">
                  <c:v>629.4</c:v>
                </c:pt>
                <c:pt idx="3" formatCode="0.0">
                  <c:v>1.771855</c:v>
                </c:pt>
                <c:pt idx="4" formatCode="0.0">
                  <c:v>628.82840950261857</c:v>
                </c:pt>
                <c:pt idx="5" formatCode="0.000000">
                  <c:v>1.7702273070499999</c:v>
                </c:pt>
                <c:pt idx="6" formatCode="0.0">
                  <c:v>0.57159049738140966</c:v>
                </c:pt>
                <c:pt idx="7" formatCode="0.000000">
                  <c:v>1.6276929500000001E-3</c:v>
                </c:pt>
                <c:pt idx="28" formatCode="0.0">
                  <c:v>430</c:v>
                </c:pt>
                <c:pt idx="29" formatCode="0.000000">
                  <c:v>1.29</c:v>
                </c:pt>
                <c:pt idx="31">
                  <c:v>1215.3965995549897</c:v>
                </c:pt>
                <c:pt idx="33">
                  <c:v>156.56819005237139</c:v>
                </c:pt>
                <c:pt idx="36">
                  <c:v>5</c:v>
                </c:pt>
                <c:pt idx="38" formatCode="0.0">
                  <c:v>77.506803782363733</c:v>
                </c:pt>
                <c:pt idx="40">
                  <c:v>5.9</c:v>
                </c:pt>
                <c:pt idx="41">
                  <c:v>22</c:v>
                </c:pt>
                <c:pt idx="45">
                  <c:v>0.1361689929628884</c:v>
                </c:pt>
                <c:pt idx="48">
                  <c:v>2016</c:v>
                </c:pt>
                <c:pt idx="49">
                  <c:v>0</c:v>
                </c:pt>
                <c:pt idx="50" formatCode="d\-mmm">
                  <c:v>42479</c:v>
                </c:pt>
                <c:pt idx="51">
                  <c:v>0</c:v>
                </c:pt>
                <c:pt idx="52">
                  <c:v>2470</c:v>
                </c:pt>
                <c:pt idx="53">
                  <c:v>3100</c:v>
                </c:pt>
              </c:numCache>
            </c:numRef>
          </c:val>
          <c:extLst>
            <c:ext xmlns:c16="http://schemas.microsoft.com/office/drawing/2014/chart" uri="{C3380CC4-5D6E-409C-BE32-E72D297353CC}">
              <c16:uniqueId val="{00000038-A754-4CF5-AFBC-1F6A3BFD9047}"/>
            </c:ext>
          </c:extLst>
        </c:ser>
        <c:ser>
          <c:idx val="19"/>
          <c:order val="19"/>
          <c:tx>
            <c:strRef>
              <c:f>bilan_gestion!$A$26</c:f>
              <c:strCache>
                <c:ptCount val="1"/>
                <c:pt idx="0">
                  <c:v>2017-2018</c:v>
                </c:pt>
              </c:strCache>
            </c:strRef>
          </c:tx>
          <c:dPt>
            <c:idx val="0"/>
            <c:bubble3D val="0"/>
            <c:extLst>
              <c:ext xmlns:c16="http://schemas.microsoft.com/office/drawing/2014/chart" uri="{C3380CC4-5D6E-409C-BE32-E72D297353CC}">
                <c16:uniqueId val="{00000039-A754-4CF5-AFBC-1F6A3BFD9047}"/>
              </c:ext>
            </c:extLst>
          </c:dPt>
          <c:dPt>
            <c:idx val="1"/>
            <c:bubble3D val="0"/>
            <c:extLst>
              <c:ext xmlns:c16="http://schemas.microsoft.com/office/drawing/2014/chart" uri="{C3380CC4-5D6E-409C-BE32-E72D297353CC}">
                <c16:uniqueId val="{0000003A-A754-4CF5-AFBC-1F6A3BFD9047}"/>
              </c:ext>
            </c:extLst>
          </c:dPt>
          <c:cat>
            <c:numRef>
              <c:f>bilan_gestion!$BD$2:$BE$2</c:f>
              <c:numCache>
                <c:formatCode>General</c:formatCode>
                <c:ptCount val="2"/>
              </c:numCache>
            </c:numRef>
          </c:cat>
          <c:val>
            <c:numRef>
              <c:f>bilan_gestion!$B$26:$BG$26</c:f>
              <c:numCache>
                <c:formatCode>General</c:formatCode>
                <c:ptCount val="58"/>
                <c:pt idx="0" formatCode="#,##0">
                  <c:v>6567.4449999999997</c:v>
                </c:pt>
                <c:pt idx="1">
                  <c:v>6526</c:v>
                </c:pt>
                <c:pt idx="2">
                  <c:v>41.5</c:v>
                </c:pt>
                <c:pt idx="3">
                  <c:v>0.16836100000000001</c:v>
                </c:pt>
                <c:pt idx="4" formatCode="0.0">
                  <c:v>41.445</c:v>
                </c:pt>
                <c:pt idx="5" formatCode="0.000000">
                  <c:v>0.16816800000000001</c:v>
                </c:pt>
                <c:pt idx="6" formatCode="0.0">
                  <c:v>5.5E-2</c:v>
                </c:pt>
                <c:pt idx="7" formatCode="0.000000">
                  <c:v>1.93E-4</c:v>
                </c:pt>
                <c:pt idx="10">
                  <c:v>0</c:v>
                </c:pt>
                <c:pt idx="14">
                  <c:v>0</c:v>
                </c:pt>
                <c:pt idx="28" formatCode="0.0">
                  <c:v>435</c:v>
                </c:pt>
                <c:pt idx="31">
                  <c:v>476.44499999999971</c:v>
                </c:pt>
                <c:pt idx="38" formatCode="0.0">
                  <c:v>92.745352264084445</c:v>
                </c:pt>
                <c:pt idx="48">
                  <c:v>2018</c:v>
                </c:pt>
                <c:pt idx="49">
                  <c:v>0</c:v>
                </c:pt>
                <c:pt idx="51">
                  <c:v>0</c:v>
                </c:pt>
                <c:pt idx="52">
                  <c:v>2339</c:v>
                </c:pt>
                <c:pt idx="53">
                  <c:v>4808</c:v>
                </c:pt>
              </c:numCache>
            </c:numRef>
          </c:val>
          <c:extLst>
            <c:ext xmlns:c16="http://schemas.microsoft.com/office/drawing/2014/chart" uri="{C3380CC4-5D6E-409C-BE32-E72D297353CC}">
              <c16:uniqueId val="{0000003B-A754-4CF5-AFBC-1F6A3BFD9047}"/>
            </c:ext>
          </c:extLst>
        </c:ser>
        <c:ser>
          <c:idx val="20"/>
          <c:order val="20"/>
          <c:tx>
            <c:strRef>
              <c:f>bilan_gestion!$A$27</c:f>
              <c:strCache>
                <c:ptCount val="1"/>
                <c:pt idx="0">
                  <c:v>2018-2019</c:v>
                </c:pt>
              </c:strCache>
            </c:strRef>
          </c:tx>
          <c:dPt>
            <c:idx val="0"/>
            <c:bubble3D val="0"/>
            <c:extLst>
              <c:ext xmlns:c16="http://schemas.microsoft.com/office/drawing/2014/chart" uri="{C3380CC4-5D6E-409C-BE32-E72D297353CC}">
                <c16:uniqueId val="{0000003C-A754-4CF5-AFBC-1F6A3BFD9047}"/>
              </c:ext>
            </c:extLst>
          </c:dPt>
          <c:dPt>
            <c:idx val="1"/>
            <c:bubble3D val="0"/>
            <c:extLst>
              <c:ext xmlns:c16="http://schemas.microsoft.com/office/drawing/2014/chart" uri="{C3380CC4-5D6E-409C-BE32-E72D297353CC}">
                <c16:uniqueId val="{0000003D-A754-4CF5-AFBC-1F6A3BFD9047}"/>
              </c:ext>
            </c:extLst>
          </c:dPt>
          <c:cat>
            <c:numRef>
              <c:f>bilan_gestion!$BD$2:$BE$2</c:f>
              <c:numCache>
                <c:formatCode>General</c:formatCode>
                <c:ptCount val="2"/>
              </c:numCache>
            </c:numRef>
          </c:cat>
          <c:val>
            <c:numRef>
              <c:f>bilan_gestion!$B$27:$BH$27</c:f>
              <c:numCache>
                <c:formatCode>General</c:formatCode>
                <c:ptCount val="59"/>
                <c:pt idx="0" formatCode="#,##0">
                  <c:v>5415.5659999999998</c:v>
                </c:pt>
                <c:pt idx="1">
                  <c:v>5132</c:v>
                </c:pt>
                <c:pt idx="2" formatCode="0.0">
                  <c:v>288.52800000000002</c:v>
                </c:pt>
                <c:pt idx="3">
                  <c:v>1.0338540000000001</c:v>
                </c:pt>
                <c:pt idx="4" formatCode="0.0">
                  <c:v>283.56600000000003</c:v>
                </c:pt>
                <c:pt idx="5" formatCode="0.000000">
                  <c:v>1.01651</c:v>
                </c:pt>
                <c:pt idx="6" formatCode="0.0">
                  <c:v>4.9619999999999997</c:v>
                </c:pt>
                <c:pt idx="7" formatCode="0.000000">
                  <c:v>1.7343999999999998E-2</c:v>
                </c:pt>
                <c:pt idx="28" formatCode="0.0">
                  <c:v>460</c:v>
                </c:pt>
                <c:pt idx="29" formatCode="0.000000">
                  <c:v>1.38</c:v>
                </c:pt>
                <c:pt idx="31">
                  <c:v>743.5659999999998</c:v>
                </c:pt>
                <c:pt idx="38" formatCode="0.0">
                  <c:v>86.269837723333083</c:v>
                </c:pt>
                <c:pt idx="48">
                  <c:v>2019</c:v>
                </c:pt>
                <c:pt idx="49">
                  <c:v>0</c:v>
                </c:pt>
                <c:pt idx="51">
                  <c:v>0</c:v>
                </c:pt>
                <c:pt idx="52">
                  <c:v>2339</c:v>
                </c:pt>
                <c:pt idx="53">
                  <c:v>3508</c:v>
                </c:pt>
              </c:numCache>
            </c:numRef>
          </c:val>
          <c:extLst>
            <c:ext xmlns:c16="http://schemas.microsoft.com/office/drawing/2014/chart" uri="{C3380CC4-5D6E-409C-BE32-E72D297353CC}">
              <c16:uniqueId val="{0000003E-A754-4CF5-AFBC-1F6A3BFD9047}"/>
            </c:ext>
          </c:extLst>
        </c:ser>
        <c:ser>
          <c:idx val="21"/>
          <c:order val="21"/>
          <c:tx>
            <c:strRef>
              <c:f>bilan_gestion!$A$28</c:f>
              <c:strCache>
                <c:ptCount val="1"/>
                <c:pt idx="0">
                  <c:v>2019-2020</c:v>
                </c:pt>
              </c:strCache>
            </c:strRef>
          </c:tx>
          <c:dPt>
            <c:idx val="0"/>
            <c:bubble3D val="0"/>
            <c:extLst>
              <c:ext xmlns:c16="http://schemas.microsoft.com/office/drawing/2014/chart" uri="{C3380CC4-5D6E-409C-BE32-E72D297353CC}">
                <c16:uniqueId val="{0000003F-A754-4CF5-AFBC-1F6A3BFD9047}"/>
              </c:ext>
            </c:extLst>
          </c:dPt>
          <c:dPt>
            <c:idx val="1"/>
            <c:bubble3D val="0"/>
            <c:extLst>
              <c:ext xmlns:c16="http://schemas.microsoft.com/office/drawing/2014/chart" uri="{C3380CC4-5D6E-409C-BE32-E72D297353CC}">
                <c16:uniqueId val="{00000040-A754-4CF5-AFBC-1F6A3BFD9047}"/>
              </c:ext>
            </c:extLst>
          </c:dPt>
          <c:cat>
            <c:numRef>
              <c:f>bilan_gestion!$BD$2:$BE$2</c:f>
              <c:numCache>
                <c:formatCode>General</c:formatCode>
                <c:ptCount val="2"/>
              </c:numCache>
            </c:numRef>
          </c:cat>
          <c:val>
            <c:numRef>
              <c:f>bilan_gestion!$B$28:$BH$28</c:f>
              <c:numCache>
                <c:formatCode>General</c:formatCode>
                <c:ptCount val="59"/>
                <c:pt idx="0" formatCode="#,##0">
                  <c:v>4053</c:v>
                </c:pt>
                <c:pt idx="1">
                  <c:v>3449</c:v>
                </c:pt>
                <c:pt idx="2">
                  <c:v>84</c:v>
                </c:pt>
                <c:pt idx="3">
                  <c:v>0.31563799999999997</c:v>
                </c:pt>
                <c:pt idx="4">
                  <c:v>84</c:v>
                </c:pt>
                <c:pt idx="6">
                  <c:v>0</c:v>
                </c:pt>
                <c:pt idx="28" formatCode="0.0">
                  <c:v>360</c:v>
                </c:pt>
                <c:pt idx="31">
                  <c:v>964</c:v>
                </c:pt>
                <c:pt idx="33">
                  <c:v>520</c:v>
                </c:pt>
                <c:pt idx="38" formatCode="0.0">
                  <c:v>76.215149272144089</c:v>
                </c:pt>
                <c:pt idx="48">
                  <c:v>2020</c:v>
                </c:pt>
                <c:pt idx="49">
                  <c:v>0</c:v>
                </c:pt>
                <c:pt idx="50" formatCode="d\-mmm">
                  <c:v>43912</c:v>
                </c:pt>
                <c:pt idx="51">
                  <c:v>0</c:v>
                </c:pt>
                <c:pt idx="52">
                  <c:v>2069</c:v>
                </c:pt>
                <c:pt idx="53">
                  <c:v>3104</c:v>
                </c:pt>
              </c:numCache>
            </c:numRef>
          </c:val>
          <c:extLst>
            <c:ext xmlns:c16="http://schemas.microsoft.com/office/drawing/2014/chart" uri="{C3380CC4-5D6E-409C-BE32-E72D297353CC}">
              <c16:uniqueId val="{00000041-A754-4CF5-AFBC-1F6A3BFD9047}"/>
            </c:ext>
          </c:extLst>
        </c:ser>
        <c:ser>
          <c:idx val="22"/>
          <c:order val="22"/>
          <c:tx>
            <c:strRef>
              <c:f>bilan_gestion!$A$31</c:f>
              <c:strCache>
                <c:ptCount val="1"/>
                <c:pt idx="0">
                  <c:v>En gras valeur d'entrée hyp du calcul</c:v>
                </c:pt>
              </c:strCache>
            </c:strRef>
          </c:tx>
          <c:dPt>
            <c:idx val="0"/>
            <c:bubble3D val="0"/>
            <c:extLst>
              <c:ext xmlns:c16="http://schemas.microsoft.com/office/drawing/2014/chart" uri="{C3380CC4-5D6E-409C-BE32-E72D297353CC}">
                <c16:uniqueId val="{00000042-A754-4CF5-AFBC-1F6A3BFD9047}"/>
              </c:ext>
            </c:extLst>
          </c:dPt>
          <c:dPt>
            <c:idx val="1"/>
            <c:bubble3D val="0"/>
            <c:extLst>
              <c:ext xmlns:c16="http://schemas.microsoft.com/office/drawing/2014/chart" uri="{C3380CC4-5D6E-409C-BE32-E72D297353CC}">
                <c16:uniqueId val="{00000043-A754-4CF5-AFBC-1F6A3BFD9047}"/>
              </c:ext>
            </c:extLst>
          </c:dPt>
          <c:cat>
            <c:numRef>
              <c:f>bilan_gestion!$BD$2:$BE$2</c:f>
              <c:numCache>
                <c:formatCode>General</c:formatCode>
                <c:ptCount val="2"/>
              </c:numCache>
            </c:numRef>
          </c:cat>
          <c:val>
            <c:numRef>
              <c:f>bilan_gestion!$B$31:$BI$31</c:f>
              <c:numCache>
                <c:formatCode>General</c:formatCode>
                <c:ptCount val="60"/>
                <c:pt idx="2">
                  <c:v>0</c:v>
                </c:pt>
              </c:numCache>
            </c:numRef>
          </c:val>
          <c:extLst>
            <c:ext xmlns:c16="http://schemas.microsoft.com/office/drawing/2014/chart" uri="{C3380CC4-5D6E-409C-BE32-E72D297353CC}">
              <c16:uniqueId val="{00000044-A754-4CF5-AFBC-1F6A3BFD9047}"/>
            </c:ext>
          </c:extLst>
        </c:ser>
        <c:ser>
          <c:idx val="23"/>
          <c:order val="23"/>
          <c:tx>
            <c:strRef>
              <c:f>bilan_gestion!$A$32</c:f>
              <c:strCache>
                <c:ptCount val="1"/>
              </c:strCache>
            </c:strRef>
          </c:tx>
          <c:dPt>
            <c:idx val="0"/>
            <c:bubble3D val="0"/>
            <c:extLst>
              <c:ext xmlns:c16="http://schemas.microsoft.com/office/drawing/2014/chart" uri="{C3380CC4-5D6E-409C-BE32-E72D297353CC}">
                <c16:uniqueId val="{00000045-A754-4CF5-AFBC-1F6A3BFD9047}"/>
              </c:ext>
            </c:extLst>
          </c:dPt>
          <c:dPt>
            <c:idx val="1"/>
            <c:bubble3D val="0"/>
            <c:extLst>
              <c:ext xmlns:c16="http://schemas.microsoft.com/office/drawing/2014/chart" uri="{C3380CC4-5D6E-409C-BE32-E72D297353CC}">
                <c16:uniqueId val="{00000046-A754-4CF5-AFBC-1F6A3BFD9047}"/>
              </c:ext>
            </c:extLst>
          </c:dPt>
          <c:cat>
            <c:numRef>
              <c:f>bilan_gestion!$BD$2:$BE$2</c:f>
              <c:numCache>
                <c:formatCode>General</c:formatCode>
                <c:ptCount val="2"/>
              </c:numCache>
            </c:numRef>
          </c:cat>
          <c:val>
            <c:numRef>
              <c:f>bilan_gestion!$B$32:$BI$32</c:f>
              <c:numCache>
                <c:formatCode>General</c:formatCode>
                <c:ptCount val="60"/>
              </c:numCache>
            </c:numRef>
          </c:val>
          <c:extLst>
            <c:ext xmlns:c16="http://schemas.microsoft.com/office/drawing/2014/chart" uri="{C3380CC4-5D6E-409C-BE32-E72D297353CC}">
              <c16:uniqueId val="{00000047-A754-4CF5-AFBC-1F6A3BFD9047}"/>
            </c:ext>
          </c:extLst>
        </c:ser>
        <c:ser>
          <c:idx val="24"/>
          <c:order val="24"/>
          <c:tx>
            <c:strRef>
              <c:f>bilan_gestion!$A$33</c:f>
              <c:strCache>
                <c:ptCount val="1"/>
              </c:strCache>
            </c:strRef>
          </c:tx>
          <c:dPt>
            <c:idx val="0"/>
            <c:bubble3D val="0"/>
            <c:extLst>
              <c:ext xmlns:c16="http://schemas.microsoft.com/office/drawing/2014/chart" uri="{C3380CC4-5D6E-409C-BE32-E72D297353CC}">
                <c16:uniqueId val="{00000048-A754-4CF5-AFBC-1F6A3BFD9047}"/>
              </c:ext>
            </c:extLst>
          </c:dPt>
          <c:dPt>
            <c:idx val="1"/>
            <c:bubble3D val="0"/>
            <c:extLst>
              <c:ext xmlns:c16="http://schemas.microsoft.com/office/drawing/2014/chart" uri="{C3380CC4-5D6E-409C-BE32-E72D297353CC}">
                <c16:uniqueId val="{00000049-A754-4CF5-AFBC-1F6A3BFD9047}"/>
              </c:ext>
            </c:extLst>
          </c:dPt>
          <c:cat>
            <c:numRef>
              <c:f>bilan_gestion!$BD$2:$BE$2</c:f>
              <c:numCache>
                <c:formatCode>General</c:formatCode>
                <c:ptCount val="2"/>
              </c:numCache>
            </c:numRef>
          </c:cat>
          <c:val>
            <c:numRef>
              <c:f>bilan_gestion!$B$33:$BI$33</c:f>
              <c:numCache>
                <c:formatCode>General</c:formatCode>
                <c:ptCount val="60"/>
              </c:numCache>
            </c:numRef>
          </c:val>
          <c:extLst>
            <c:ext xmlns:c16="http://schemas.microsoft.com/office/drawing/2014/chart" uri="{C3380CC4-5D6E-409C-BE32-E72D297353CC}">
              <c16:uniqueId val="{0000004A-A754-4CF5-AFBC-1F6A3BFD9047}"/>
            </c:ext>
          </c:extLst>
        </c:ser>
        <c:ser>
          <c:idx val="25"/>
          <c:order val="25"/>
          <c:tx>
            <c:strRef>
              <c:f>bilan_gestion!$A$34</c:f>
              <c:strCache>
                <c:ptCount val="1"/>
              </c:strCache>
            </c:strRef>
          </c:tx>
          <c:dPt>
            <c:idx val="0"/>
            <c:bubble3D val="0"/>
            <c:extLst>
              <c:ext xmlns:c16="http://schemas.microsoft.com/office/drawing/2014/chart" uri="{C3380CC4-5D6E-409C-BE32-E72D297353CC}">
                <c16:uniqueId val="{0000004B-A754-4CF5-AFBC-1F6A3BFD9047}"/>
              </c:ext>
            </c:extLst>
          </c:dPt>
          <c:dPt>
            <c:idx val="1"/>
            <c:bubble3D val="0"/>
            <c:extLst>
              <c:ext xmlns:c16="http://schemas.microsoft.com/office/drawing/2014/chart" uri="{C3380CC4-5D6E-409C-BE32-E72D297353CC}">
                <c16:uniqueId val="{0000004C-A754-4CF5-AFBC-1F6A3BFD9047}"/>
              </c:ext>
            </c:extLst>
          </c:dPt>
          <c:cat>
            <c:numRef>
              <c:f>bilan_gestion!$BD$2:$BE$2</c:f>
              <c:numCache>
                <c:formatCode>General</c:formatCode>
                <c:ptCount val="2"/>
              </c:numCache>
            </c:numRef>
          </c:cat>
          <c:val>
            <c:numRef>
              <c:f>bilan_gestion!$B$34:$BI$34</c:f>
              <c:numCache>
                <c:formatCode>General</c:formatCode>
                <c:ptCount val="60"/>
              </c:numCache>
            </c:numRef>
          </c:val>
          <c:extLst>
            <c:ext xmlns:c16="http://schemas.microsoft.com/office/drawing/2014/chart" uri="{C3380CC4-5D6E-409C-BE32-E72D297353CC}">
              <c16:uniqueId val="{0000004D-A754-4CF5-AFBC-1F6A3BFD9047}"/>
            </c:ext>
          </c:extLst>
        </c:ser>
        <c:ser>
          <c:idx val="26"/>
          <c:order val="26"/>
          <c:tx>
            <c:strRef>
              <c:f>bilan_gestion!$A$35</c:f>
              <c:strCache>
                <c:ptCount val="1"/>
              </c:strCache>
            </c:strRef>
          </c:tx>
          <c:dPt>
            <c:idx val="0"/>
            <c:bubble3D val="0"/>
            <c:extLst>
              <c:ext xmlns:c16="http://schemas.microsoft.com/office/drawing/2014/chart" uri="{C3380CC4-5D6E-409C-BE32-E72D297353CC}">
                <c16:uniqueId val="{0000004E-A754-4CF5-AFBC-1F6A3BFD9047}"/>
              </c:ext>
            </c:extLst>
          </c:dPt>
          <c:dPt>
            <c:idx val="1"/>
            <c:bubble3D val="0"/>
            <c:extLst>
              <c:ext xmlns:c16="http://schemas.microsoft.com/office/drawing/2014/chart" uri="{C3380CC4-5D6E-409C-BE32-E72D297353CC}">
                <c16:uniqueId val="{0000004F-A754-4CF5-AFBC-1F6A3BFD9047}"/>
              </c:ext>
            </c:extLst>
          </c:dPt>
          <c:cat>
            <c:numRef>
              <c:f>bilan_gestion!$BD$2:$BE$2</c:f>
              <c:numCache>
                <c:formatCode>General</c:formatCode>
                <c:ptCount val="2"/>
              </c:numCache>
            </c:numRef>
          </c:cat>
          <c:val>
            <c:numRef>
              <c:f>bilan_gestion!$B$35:$BI$35</c:f>
              <c:numCache>
                <c:formatCode>General</c:formatCode>
                <c:ptCount val="60"/>
              </c:numCache>
            </c:numRef>
          </c:val>
          <c:extLst>
            <c:ext xmlns:c16="http://schemas.microsoft.com/office/drawing/2014/chart" uri="{C3380CC4-5D6E-409C-BE32-E72D297353CC}">
              <c16:uniqueId val="{00000050-A754-4CF5-AFBC-1F6A3BFD9047}"/>
            </c:ext>
          </c:extLst>
        </c:ser>
        <c:ser>
          <c:idx val="27"/>
          <c:order val="27"/>
          <c:tx>
            <c:strRef>
              <c:f>bilan_gestion!$A$36</c:f>
              <c:strCache>
                <c:ptCount val="1"/>
              </c:strCache>
            </c:strRef>
          </c:tx>
          <c:dPt>
            <c:idx val="0"/>
            <c:bubble3D val="0"/>
            <c:extLst>
              <c:ext xmlns:c16="http://schemas.microsoft.com/office/drawing/2014/chart" uri="{C3380CC4-5D6E-409C-BE32-E72D297353CC}">
                <c16:uniqueId val="{00000051-A754-4CF5-AFBC-1F6A3BFD9047}"/>
              </c:ext>
            </c:extLst>
          </c:dPt>
          <c:dPt>
            <c:idx val="1"/>
            <c:bubble3D val="0"/>
            <c:extLst>
              <c:ext xmlns:c16="http://schemas.microsoft.com/office/drawing/2014/chart" uri="{C3380CC4-5D6E-409C-BE32-E72D297353CC}">
                <c16:uniqueId val="{00000052-A754-4CF5-AFBC-1F6A3BFD9047}"/>
              </c:ext>
            </c:extLst>
          </c:dPt>
          <c:cat>
            <c:numRef>
              <c:f>bilan_gestion!$BD$2:$BE$2</c:f>
              <c:numCache>
                <c:formatCode>General</c:formatCode>
                <c:ptCount val="2"/>
              </c:numCache>
            </c:numRef>
          </c:cat>
          <c:val>
            <c:numRef>
              <c:f>bilan_gestion!$B$36:$BI$36</c:f>
              <c:numCache>
                <c:formatCode>General</c:formatCode>
                <c:ptCount val="60"/>
              </c:numCache>
            </c:numRef>
          </c:val>
          <c:extLst>
            <c:ext xmlns:c16="http://schemas.microsoft.com/office/drawing/2014/chart" uri="{C3380CC4-5D6E-409C-BE32-E72D297353CC}">
              <c16:uniqueId val="{00000053-A754-4CF5-AFBC-1F6A3BFD9047}"/>
            </c:ext>
          </c:extLst>
        </c:ser>
        <c:ser>
          <c:idx val="28"/>
          <c:order val="28"/>
          <c:tx>
            <c:strRef>
              <c:f>bilan_gestion!$A$37</c:f>
              <c:strCache>
                <c:ptCount val="1"/>
              </c:strCache>
            </c:strRef>
          </c:tx>
          <c:dPt>
            <c:idx val="0"/>
            <c:bubble3D val="0"/>
            <c:extLst>
              <c:ext xmlns:c16="http://schemas.microsoft.com/office/drawing/2014/chart" uri="{C3380CC4-5D6E-409C-BE32-E72D297353CC}">
                <c16:uniqueId val="{00000054-A754-4CF5-AFBC-1F6A3BFD9047}"/>
              </c:ext>
            </c:extLst>
          </c:dPt>
          <c:dPt>
            <c:idx val="1"/>
            <c:bubble3D val="0"/>
            <c:extLst>
              <c:ext xmlns:c16="http://schemas.microsoft.com/office/drawing/2014/chart" uri="{C3380CC4-5D6E-409C-BE32-E72D297353CC}">
                <c16:uniqueId val="{00000055-A754-4CF5-AFBC-1F6A3BFD9047}"/>
              </c:ext>
            </c:extLst>
          </c:dPt>
          <c:cat>
            <c:numRef>
              <c:f>bilan_gestion!$BD$2:$BE$2</c:f>
              <c:numCache>
                <c:formatCode>General</c:formatCode>
                <c:ptCount val="2"/>
              </c:numCache>
            </c:numRef>
          </c:cat>
          <c:val>
            <c:numRef>
              <c:f>bilan_gestion!$B$37:$BI$37</c:f>
              <c:numCache>
                <c:formatCode>General</c:formatCode>
                <c:ptCount val="60"/>
              </c:numCache>
            </c:numRef>
          </c:val>
          <c:extLst>
            <c:ext xmlns:c16="http://schemas.microsoft.com/office/drawing/2014/chart" uri="{C3380CC4-5D6E-409C-BE32-E72D297353CC}">
              <c16:uniqueId val="{00000056-A754-4CF5-AFBC-1F6A3BFD904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bilan_gestion!$A$4</c:f>
              <c:strCache>
                <c:ptCount val="1"/>
                <c:pt idx="0">
                  <c:v>1995_1996</c:v>
                </c:pt>
              </c:strCache>
            </c:strRef>
          </c:tx>
          <c:dPt>
            <c:idx val="0"/>
            <c:bubble3D val="0"/>
            <c:extLst>
              <c:ext xmlns:c16="http://schemas.microsoft.com/office/drawing/2014/chart" uri="{C3380CC4-5D6E-409C-BE32-E72D297353CC}">
                <c16:uniqueId val="{00000000-89C7-4DD4-A22B-C68AF4AFA7A3}"/>
              </c:ext>
            </c:extLst>
          </c:dPt>
          <c:dPt>
            <c:idx val="1"/>
            <c:bubble3D val="0"/>
            <c:extLst>
              <c:ext xmlns:c16="http://schemas.microsoft.com/office/drawing/2014/chart" uri="{C3380CC4-5D6E-409C-BE32-E72D297353CC}">
                <c16:uniqueId val="{00000001-89C7-4DD4-A22B-C68AF4AFA7A3}"/>
              </c:ext>
            </c:extLst>
          </c:dPt>
          <c:cat>
            <c:numRef>
              <c:f>bilan_gestion!$BD$2:$BE$2</c:f>
              <c:numCache>
                <c:formatCode>General</c:formatCode>
                <c:ptCount val="2"/>
              </c:numCache>
            </c:numRef>
          </c:cat>
          <c:val>
            <c:numRef>
              <c:f>bilan_gestion!$BF$9:$BG$9</c:f>
              <c:numCache>
                <c:formatCode>0.00000</c:formatCode>
                <c:ptCount val="2"/>
              </c:numCache>
            </c:numRef>
          </c:val>
          <c:extLst>
            <c:ext xmlns:c16="http://schemas.microsoft.com/office/drawing/2014/chart" uri="{C3380CC4-5D6E-409C-BE32-E72D297353CC}">
              <c16:uniqueId val="{00000002-89C7-4DD4-A22B-C68AF4AFA7A3}"/>
            </c:ext>
          </c:extLst>
        </c:ser>
        <c:ser>
          <c:idx val="1"/>
          <c:order val="1"/>
          <c:tx>
            <c:strRef>
              <c:f>bilan_gestion!$A$5</c:f>
              <c:strCache>
                <c:ptCount val="1"/>
                <c:pt idx="0">
                  <c:v>1996_1997</c:v>
                </c:pt>
              </c:strCache>
            </c:strRef>
          </c:tx>
          <c:dPt>
            <c:idx val="0"/>
            <c:bubble3D val="0"/>
            <c:extLst>
              <c:ext xmlns:c16="http://schemas.microsoft.com/office/drawing/2014/chart" uri="{C3380CC4-5D6E-409C-BE32-E72D297353CC}">
                <c16:uniqueId val="{00000003-89C7-4DD4-A22B-C68AF4AFA7A3}"/>
              </c:ext>
            </c:extLst>
          </c:dPt>
          <c:dPt>
            <c:idx val="1"/>
            <c:bubble3D val="0"/>
            <c:extLst>
              <c:ext xmlns:c16="http://schemas.microsoft.com/office/drawing/2014/chart" uri="{C3380CC4-5D6E-409C-BE32-E72D297353CC}">
                <c16:uniqueId val="{00000004-89C7-4DD4-A22B-C68AF4AFA7A3}"/>
              </c:ext>
            </c:extLst>
          </c:dPt>
          <c:cat>
            <c:numRef>
              <c:f>bilan_gestion!$BD$2:$BE$2</c:f>
              <c:numCache>
                <c:formatCode>General</c:formatCode>
                <c:ptCount val="2"/>
              </c:numCache>
            </c:numRef>
          </c:cat>
          <c:val>
            <c:numRef>
              <c:f>bilan_gestion!$B$5:$BD$5</c:f>
              <c:numCache>
                <c:formatCode>General</c:formatCode>
                <c:ptCount val="55"/>
                <c:pt idx="0">
                  <c:v>23920</c:v>
                </c:pt>
                <c:pt idx="1">
                  <c:v>22656</c:v>
                </c:pt>
                <c:pt idx="2" formatCode="0.0">
                  <c:v>70</c:v>
                </c:pt>
                <c:pt idx="3" formatCode="0.0">
                  <c:v>0.227883</c:v>
                </c:pt>
                <c:pt idx="4" formatCode="0.0">
                  <c:v>70</c:v>
                </c:pt>
                <c:pt idx="5" formatCode="0.000000">
                  <c:v>0.227883</c:v>
                </c:pt>
                <c:pt idx="6" formatCode="0">
                  <c:v>0</c:v>
                </c:pt>
                <c:pt idx="7" formatCode="0">
                  <c:v>0</c:v>
                </c:pt>
                <c:pt idx="30">
                  <c:v>64</c:v>
                </c:pt>
                <c:pt idx="31">
                  <c:v>1264</c:v>
                </c:pt>
                <c:pt idx="32">
                  <c:v>139</c:v>
                </c:pt>
                <c:pt idx="33">
                  <c:v>117</c:v>
                </c:pt>
                <c:pt idx="35">
                  <c:v>0.8</c:v>
                </c:pt>
                <c:pt idx="36">
                  <c:v>45.4</c:v>
                </c:pt>
                <c:pt idx="38">
                  <c:v>94.7</c:v>
                </c:pt>
                <c:pt idx="45">
                  <c:v>3.0896892655367233E-3</c:v>
                </c:pt>
                <c:pt idx="46">
                  <c:v>4.8913043478260873E-3</c:v>
                </c:pt>
                <c:pt idx="47">
                  <c:v>0</c:v>
                </c:pt>
                <c:pt idx="48">
                  <c:v>1997</c:v>
                </c:pt>
                <c:pt idx="49" formatCode="d\-mmm">
                  <c:v>40497</c:v>
                </c:pt>
                <c:pt idx="50" formatCode="d\-mmm">
                  <c:v>40298</c:v>
                </c:pt>
              </c:numCache>
            </c:numRef>
          </c:val>
          <c:extLst>
            <c:ext xmlns:c16="http://schemas.microsoft.com/office/drawing/2014/chart" uri="{C3380CC4-5D6E-409C-BE32-E72D297353CC}">
              <c16:uniqueId val="{00000005-89C7-4DD4-A22B-C68AF4AFA7A3}"/>
            </c:ext>
          </c:extLst>
        </c:ser>
        <c:ser>
          <c:idx val="2"/>
          <c:order val="2"/>
          <c:tx>
            <c:strRef>
              <c:f>bilan_gestion!$A$6</c:f>
              <c:strCache>
                <c:ptCount val="1"/>
                <c:pt idx="0">
                  <c:v>1997_1998</c:v>
                </c:pt>
              </c:strCache>
            </c:strRef>
          </c:tx>
          <c:dPt>
            <c:idx val="0"/>
            <c:bubble3D val="0"/>
            <c:extLst>
              <c:ext xmlns:c16="http://schemas.microsoft.com/office/drawing/2014/chart" uri="{C3380CC4-5D6E-409C-BE32-E72D297353CC}">
                <c16:uniqueId val="{00000006-89C7-4DD4-A22B-C68AF4AFA7A3}"/>
              </c:ext>
            </c:extLst>
          </c:dPt>
          <c:dPt>
            <c:idx val="1"/>
            <c:bubble3D val="0"/>
            <c:extLst>
              <c:ext xmlns:c16="http://schemas.microsoft.com/office/drawing/2014/chart" uri="{C3380CC4-5D6E-409C-BE32-E72D297353CC}">
                <c16:uniqueId val="{00000007-89C7-4DD4-A22B-C68AF4AFA7A3}"/>
              </c:ext>
            </c:extLst>
          </c:dPt>
          <c:cat>
            <c:numRef>
              <c:f>bilan_gestion!$BD$2:$BE$2</c:f>
              <c:numCache>
                <c:formatCode>General</c:formatCode>
                <c:ptCount val="2"/>
              </c:numCache>
            </c:numRef>
          </c:cat>
          <c:val>
            <c:numRef>
              <c:f>bilan_gestion!$B$6:$BD$6</c:f>
              <c:numCache>
                <c:formatCode>General</c:formatCode>
                <c:ptCount val="55"/>
                <c:pt idx="0">
                  <c:v>22962</c:v>
                </c:pt>
                <c:pt idx="1">
                  <c:v>17923</c:v>
                </c:pt>
                <c:pt idx="2" formatCode="0.0">
                  <c:v>702.4</c:v>
                </c:pt>
                <c:pt idx="3" formatCode="0.0">
                  <c:v>2.375499</c:v>
                </c:pt>
                <c:pt idx="4" formatCode="0.0">
                  <c:v>682.28199999999993</c:v>
                </c:pt>
                <c:pt idx="5" formatCode="0.000000">
                  <c:v>2.3080630000000002</c:v>
                </c:pt>
                <c:pt idx="6" formatCode="0">
                  <c:v>0</c:v>
                </c:pt>
                <c:pt idx="7" formatCode="0">
                  <c:v>0</c:v>
                </c:pt>
                <c:pt idx="8" formatCode="0.0">
                  <c:v>20.117999999999999</c:v>
                </c:pt>
                <c:pt idx="9">
                  <c:v>6.7435999999999996E-2</c:v>
                </c:pt>
                <c:pt idx="30">
                  <c:v>3007</c:v>
                </c:pt>
                <c:pt idx="31">
                  <c:v>5039</c:v>
                </c:pt>
                <c:pt idx="32">
                  <c:v>4156</c:v>
                </c:pt>
                <c:pt idx="33">
                  <c:v>4720</c:v>
                </c:pt>
                <c:pt idx="35">
                  <c:v>25</c:v>
                </c:pt>
                <c:pt idx="36">
                  <c:v>14.6</c:v>
                </c:pt>
                <c:pt idx="38">
                  <c:v>78.099999999999994</c:v>
                </c:pt>
                <c:pt idx="45">
                  <c:v>3.8067399430898839E-2</c:v>
                </c:pt>
                <c:pt idx="46">
                  <c:v>0.20555700722933543</c:v>
                </c:pt>
                <c:pt idx="47">
                  <c:v>0</c:v>
                </c:pt>
                <c:pt idx="48">
                  <c:v>1998</c:v>
                </c:pt>
                <c:pt idx="49" formatCode="d\-mmm">
                  <c:v>40497</c:v>
                </c:pt>
                <c:pt idx="50" formatCode="d\-mmm">
                  <c:v>40274</c:v>
                </c:pt>
                <c:pt idx="51">
                  <c:v>0</c:v>
                </c:pt>
              </c:numCache>
            </c:numRef>
          </c:val>
          <c:extLst>
            <c:ext xmlns:c16="http://schemas.microsoft.com/office/drawing/2014/chart" uri="{C3380CC4-5D6E-409C-BE32-E72D297353CC}">
              <c16:uniqueId val="{00000008-89C7-4DD4-A22B-C68AF4AFA7A3}"/>
            </c:ext>
          </c:extLst>
        </c:ser>
        <c:ser>
          <c:idx val="3"/>
          <c:order val="3"/>
          <c:tx>
            <c:strRef>
              <c:f>bilan_gestion!$A$7</c:f>
              <c:strCache>
                <c:ptCount val="1"/>
                <c:pt idx="0">
                  <c:v>1998_1999</c:v>
                </c:pt>
              </c:strCache>
            </c:strRef>
          </c:tx>
          <c:dPt>
            <c:idx val="0"/>
            <c:bubble3D val="0"/>
            <c:extLst>
              <c:ext xmlns:c16="http://schemas.microsoft.com/office/drawing/2014/chart" uri="{C3380CC4-5D6E-409C-BE32-E72D297353CC}">
                <c16:uniqueId val="{00000009-89C7-4DD4-A22B-C68AF4AFA7A3}"/>
              </c:ext>
            </c:extLst>
          </c:dPt>
          <c:dPt>
            <c:idx val="1"/>
            <c:bubble3D val="0"/>
            <c:extLst>
              <c:ext xmlns:c16="http://schemas.microsoft.com/office/drawing/2014/chart" uri="{C3380CC4-5D6E-409C-BE32-E72D297353CC}">
                <c16:uniqueId val="{0000000A-89C7-4DD4-A22B-C68AF4AFA7A3}"/>
              </c:ext>
            </c:extLst>
          </c:dPt>
          <c:cat>
            <c:numRef>
              <c:f>bilan_gestion!$BD$2:$BE$2</c:f>
              <c:numCache>
                <c:formatCode>General</c:formatCode>
                <c:ptCount val="2"/>
              </c:numCache>
            </c:numRef>
          </c:cat>
          <c:val>
            <c:numRef>
              <c:f>bilan_gestion!$B$7:$BD$7</c:f>
              <c:numCache>
                <c:formatCode>General</c:formatCode>
                <c:ptCount val="55"/>
                <c:pt idx="0">
                  <c:v>17022</c:v>
                </c:pt>
                <c:pt idx="1">
                  <c:v>15300</c:v>
                </c:pt>
                <c:pt idx="2" formatCode="0.0">
                  <c:v>301</c:v>
                </c:pt>
                <c:pt idx="3" formatCode="0.0">
                  <c:v>1.0861879999999999</c:v>
                </c:pt>
                <c:pt idx="4" formatCode="0.0">
                  <c:v>284.29200000000003</c:v>
                </c:pt>
                <c:pt idx="5" formatCode="0.000000">
                  <c:v>1.0296699999999999</c:v>
                </c:pt>
                <c:pt idx="6" formatCode="0">
                  <c:v>0</c:v>
                </c:pt>
                <c:pt idx="7" formatCode="0">
                  <c:v>0</c:v>
                </c:pt>
                <c:pt idx="8" formatCode="0.0">
                  <c:v>16.707999999999998</c:v>
                </c:pt>
                <c:pt idx="9">
                  <c:v>5.6517999999999999E-2</c:v>
                </c:pt>
                <c:pt idx="12" formatCode="0.0">
                  <c:v>198.16800000000001</c:v>
                </c:pt>
                <c:pt idx="13" formatCode="0.000000">
                  <c:v>0.679562</c:v>
                </c:pt>
                <c:pt idx="14" formatCode="0.0">
                  <c:v>154.59899999999999</c:v>
                </c:pt>
                <c:pt idx="15" formatCode="0.000000">
                  <c:v>0.52836500000000008</c:v>
                </c:pt>
                <c:pt idx="16" formatCode="0.0">
                  <c:v>35.741</c:v>
                </c:pt>
                <c:pt idx="17" formatCode="0.000000">
                  <c:v>0.12520999999999999</c:v>
                </c:pt>
                <c:pt idx="18" formatCode="0.0">
                  <c:v>7.8280000000000003</c:v>
                </c:pt>
                <c:pt idx="19" formatCode="0.000000">
                  <c:v>2.5987E-2</c:v>
                </c:pt>
                <c:pt idx="20" formatCode="0">
                  <c:v>0</c:v>
                </c:pt>
                <c:pt idx="21" formatCode="0">
                  <c:v>0</c:v>
                </c:pt>
                <c:pt idx="22" formatCode="0">
                  <c:v>0</c:v>
                </c:pt>
                <c:pt idx="23" formatCode="0">
                  <c:v>0</c:v>
                </c:pt>
                <c:pt idx="30">
                  <c:v>1099</c:v>
                </c:pt>
                <c:pt idx="31">
                  <c:v>1722</c:v>
                </c:pt>
                <c:pt idx="32">
                  <c:v>1397</c:v>
                </c:pt>
                <c:pt idx="33">
                  <c:v>1573</c:v>
                </c:pt>
                <c:pt idx="35">
                  <c:v>10.9</c:v>
                </c:pt>
                <c:pt idx="36">
                  <c:v>15.5</c:v>
                </c:pt>
                <c:pt idx="38">
                  <c:v>89.9</c:v>
                </c:pt>
                <c:pt idx="45">
                  <c:v>1.8581176470588236E-2</c:v>
                </c:pt>
                <c:pt idx="46">
                  <c:v>9.2409822582540241E-2</c:v>
                </c:pt>
                <c:pt idx="47">
                  <c:v>0</c:v>
                </c:pt>
                <c:pt idx="48">
                  <c:v>1999</c:v>
                </c:pt>
                <c:pt idx="49" formatCode="d\-mmm">
                  <c:v>40497</c:v>
                </c:pt>
                <c:pt idx="50" formatCode="d\-mmm">
                  <c:v>40270</c:v>
                </c:pt>
                <c:pt idx="51">
                  <c:v>0</c:v>
                </c:pt>
              </c:numCache>
            </c:numRef>
          </c:val>
          <c:extLst>
            <c:ext xmlns:c16="http://schemas.microsoft.com/office/drawing/2014/chart" uri="{C3380CC4-5D6E-409C-BE32-E72D297353CC}">
              <c16:uniqueId val="{0000000B-89C7-4DD4-A22B-C68AF4AFA7A3}"/>
            </c:ext>
          </c:extLst>
        </c:ser>
        <c:ser>
          <c:idx val="4"/>
          <c:order val="4"/>
          <c:tx>
            <c:strRef>
              <c:f>bilan_gestion!$A$8</c:f>
              <c:strCache>
                <c:ptCount val="1"/>
                <c:pt idx="0">
                  <c:v>1999_2000</c:v>
                </c:pt>
              </c:strCache>
            </c:strRef>
          </c:tx>
          <c:dPt>
            <c:idx val="0"/>
            <c:bubble3D val="0"/>
            <c:extLst>
              <c:ext xmlns:c16="http://schemas.microsoft.com/office/drawing/2014/chart" uri="{C3380CC4-5D6E-409C-BE32-E72D297353CC}">
                <c16:uniqueId val="{0000000C-89C7-4DD4-A22B-C68AF4AFA7A3}"/>
              </c:ext>
            </c:extLst>
          </c:dPt>
          <c:dPt>
            <c:idx val="1"/>
            <c:bubble3D val="0"/>
            <c:extLst>
              <c:ext xmlns:c16="http://schemas.microsoft.com/office/drawing/2014/chart" uri="{C3380CC4-5D6E-409C-BE32-E72D297353CC}">
                <c16:uniqueId val="{0000000D-89C7-4DD4-A22B-C68AF4AFA7A3}"/>
              </c:ext>
            </c:extLst>
          </c:dPt>
          <c:cat>
            <c:numRef>
              <c:f>bilan_gestion!$BD$2:$BE$2</c:f>
              <c:numCache>
                <c:formatCode>General</c:formatCode>
                <c:ptCount val="2"/>
              </c:numCache>
            </c:numRef>
          </c:cat>
          <c:val>
            <c:numRef>
              <c:f>bilan_gestion!$B$8:$BD$8</c:f>
              <c:numCache>
                <c:formatCode>General</c:formatCode>
                <c:ptCount val="55"/>
                <c:pt idx="0">
                  <c:v>14907</c:v>
                </c:pt>
                <c:pt idx="1">
                  <c:v>14200</c:v>
                </c:pt>
                <c:pt idx="2" formatCode="0.0">
                  <c:v>82.7</c:v>
                </c:pt>
                <c:pt idx="3" formatCode="0.0">
                  <c:v>0.29420200000000002</c:v>
                </c:pt>
                <c:pt idx="4" formatCode="0.0">
                  <c:v>68.945000000000007</c:v>
                </c:pt>
                <c:pt idx="5" formatCode="0.000000">
                  <c:v>0.24357000000000001</c:v>
                </c:pt>
                <c:pt idx="6" formatCode="0">
                  <c:v>0</c:v>
                </c:pt>
                <c:pt idx="7" formatCode="0">
                  <c:v>0</c:v>
                </c:pt>
                <c:pt idx="8" formatCode="0.0">
                  <c:v>13.755000000000001</c:v>
                </c:pt>
                <c:pt idx="9">
                  <c:v>5.0632000000000003E-2</c:v>
                </c:pt>
                <c:pt idx="12" formatCode="0.0">
                  <c:v>54.337000000000003</c:v>
                </c:pt>
                <c:pt idx="13" formatCode="0.000000">
                  <c:v>0.18374299999999999</c:v>
                </c:pt>
                <c:pt idx="14" formatCode="0.0">
                  <c:v>34.503</c:v>
                </c:pt>
                <c:pt idx="15" formatCode="0.000000">
                  <c:v>0.11947000000000001</c:v>
                </c:pt>
                <c:pt idx="16" formatCode="0.0">
                  <c:v>19.355</c:v>
                </c:pt>
                <c:pt idx="17" formatCode="0.000000">
                  <c:v>6.2700999999999993E-2</c:v>
                </c:pt>
                <c:pt idx="18" formatCode="0.0">
                  <c:v>0.47900000000000004</c:v>
                </c:pt>
                <c:pt idx="19" formatCode="0.000000">
                  <c:v>1.572E-3</c:v>
                </c:pt>
                <c:pt idx="20" formatCode="0">
                  <c:v>0</c:v>
                </c:pt>
                <c:pt idx="21" formatCode="0">
                  <c:v>0</c:v>
                </c:pt>
                <c:pt idx="22" formatCode="0">
                  <c:v>0</c:v>
                </c:pt>
                <c:pt idx="23" formatCode="0">
                  <c:v>0</c:v>
                </c:pt>
                <c:pt idx="30">
                  <c:v>382</c:v>
                </c:pt>
                <c:pt idx="31">
                  <c:v>707</c:v>
                </c:pt>
                <c:pt idx="32">
                  <c:v>510</c:v>
                </c:pt>
                <c:pt idx="33">
                  <c:v>532</c:v>
                </c:pt>
                <c:pt idx="35">
                  <c:v>4.5999999999999996</c:v>
                </c:pt>
                <c:pt idx="36">
                  <c:v>13.6</c:v>
                </c:pt>
                <c:pt idx="38">
                  <c:v>95.3</c:v>
                </c:pt>
                <c:pt idx="45">
                  <c:v>4.8552816901408459E-3</c:v>
                </c:pt>
                <c:pt idx="46">
                  <c:v>3.5687931844100088E-2</c:v>
                </c:pt>
                <c:pt idx="47">
                  <c:v>0</c:v>
                </c:pt>
                <c:pt idx="48">
                  <c:v>2000</c:v>
                </c:pt>
                <c:pt idx="49" formatCode="d\-mmm">
                  <c:v>40497</c:v>
                </c:pt>
                <c:pt idx="50" formatCode="d\-mmm">
                  <c:v>40283</c:v>
                </c:pt>
                <c:pt idx="51">
                  <c:v>0</c:v>
                </c:pt>
              </c:numCache>
            </c:numRef>
          </c:val>
          <c:extLst>
            <c:ext xmlns:c16="http://schemas.microsoft.com/office/drawing/2014/chart" uri="{C3380CC4-5D6E-409C-BE32-E72D297353CC}">
              <c16:uniqueId val="{0000000E-89C7-4DD4-A22B-C68AF4AFA7A3}"/>
            </c:ext>
          </c:extLst>
        </c:ser>
        <c:ser>
          <c:idx val="5"/>
          <c:order val="5"/>
          <c:tx>
            <c:strRef>
              <c:f>bilan_gestion!$A$9</c:f>
              <c:strCache>
                <c:ptCount val="1"/>
                <c:pt idx="0">
                  <c:v>2000_2001</c:v>
                </c:pt>
              </c:strCache>
            </c:strRef>
          </c:tx>
          <c:dPt>
            <c:idx val="0"/>
            <c:bubble3D val="0"/>
            <c:extLst>
              <c:ext xmlns:c16="http://schemas.microsoft.com/office/drawing/2014/chart" uri="{C3380CC4-5D6E-409C-BE32-E72D297353CC}">
                <c16:uniqueId val="{0000000F-89C7-4DD4-A22B-C68AF4AFA7A3}"/>
              </c:ext>
            </c:extLst>
          </c:dPt>
          <c:dPt>
            <c:idx val="1"/>
            <c:bubble3D val="0"/>
            <c:extLst>
              <c:ext xmlns:c16="http://schemas.microsoft.com/office/drawing/2014/chart" uri="{C3380CC4-5D6E-409C-BE32-E72D297353CC}">
                <c16:uniqueId val="{00000010-89C7-4DD4-A22B-C68AF4AFA7A3}"/>
              </c:ext>
            </c:extLst>
          </c:dPt>
          <c:cat>
            <c:numRef>
              <c:f>bilan_gestion!$BD$2:$BE$2</c:f>
              <c:numCache>
                <c:formatCode>General</c:formatCode>
                <c:ptCount val="2"/>
              </c:numCache>
            </c:numRef>
          </c:cat>
          <c:val>
            <c:numRef>
              <c:f>bilan_gestion!$B$9:$BD$9</c:f>
              <c:numCache>
                <c:formatCode>General</c:formatCode>
                <c:ptCount val="55"/>
                <c:pt idx="0">
                  <c:v>8479</c:v>
                </c:pt>
                <c:pt idx="1">
                  <c:v>8160</c:v>
                </c:pt>
                <c:pt idx="2" formatCode="0.0">
                  <c:v>61</c:v>
                </c:pt>
                <c:pt idx="3" formatCode="0.0">
                  <c:v>0.239264</c:v>
                </c:pt>
                <c:pt idx="4" formatCode="0.0">
                  <c:v>60.976136956379996</c:v>
                </c:pt>
                <c:pt idx="5" formatCode="0.000000">
                  <c:v>0.239175</c:v>
                </c:pt>
                <c:pt idx="6" formatCode="0.0">
                  <c:v>2.386304362000391E-2</c:v>
                </c:pt>
                <c:pt idx="7" formatCode="0.000000">
                  <c:v>8.8999999999999995E-5</c:v>
                </c:pt>
                <c:pt idx="30">
                  <c:v>339</c:v>
                </c:pt>
                <c:pt idx="31">
                  <c:v>319</c:v>
                </c:pt>
                <c:pt idx="32">
                  <c:v>419</c:v>
                </c:pt>
                <c:pt idx="33">
                  <c:v>480</c:v>
                </c:pt>
                <c:pt idx="35">
                  <c:v>6.5</c:v>
                </c:pt>
                <c:pt idx="36">
                  <c:v>12.4</c:v>
                </c:pt>
                <c:pt idx="38">
                  <c:v>96.2</c:v>
                </c:pt>
                <c:pt idx="45">
                  <c:v>7.4725658034779409E-3</c:v>
                </c:pt>
                <c:pt idx="46">
                  <c:v>5.6610449345441682E-2</c:v>
                </c:pt>
                <c:pt idx="47">
                  <c:v>0</c:v>
                </c:pt>
                <c:pt idx="48">
                  <c:v>2001</c:v>
                </c:pt>
                <c:pt idx="49" formatCode="d\-mmm">
                  <c:v>40497</c:v>
                </c:pt>
                <c:pt idx="50" formatCode="d\-mmm">
                  <c:v>40267</c:v>
                </c:pt>
                <c:pt idx="51">
                  <c:v>0</c:v>
                </c:pt>
              </c:numCache>
            </c:numRef>
          </c:val>
          <c:extLst>
            <c:ext xmlns:c16="http://schemas.microsoft.com/office/drawing/2014/chart" uri="{C3380CC4-5D6E-409C-BE32-E72D297353CC}">
              <c16:uniqueId val="{00000011-89C7-4DD4-A22B-C68AF4AFA7A3}"/>
            </c:ext>
          </c:extLst>
        </c:ser>
        <c:ser>
          <c:idx val="6"/>
          <c:order val="6"/>
          <c:tx>
            <c:strRef>
              <c:f>bilan_gestion!$A$10</c:f>
              <c:strCache>
                <c:ptCount val="1"/>
                <c:pt idx="0">
                  <c:v>2001_2002</c:v>
                </c:pt>
              </c:strCache>
            </c:strRef>
          </c:tx>
          <c:dPt>
            <c:idx val="0"/>
            <c:bubble3D val="0"/>
            <c:extLst>
              <c:ext xmlns:c16="http://schemas.microsoft.com/office/drawing/2014/chart" uri="{C3380CC4-5D6E-409C-BE32-E72D297353CC}">
                <c16:uniqueId val="{00000012-89C7-4DD4-A22B-C68AF4AFA7A3}"/>
              </c:ext>
            </c:extLst>
          </c:dPt>
          <c:dPt>
            <c:idx val="1"/>
            <c:bubble3D val="0"/>
            <c:extLst>
              <c:ext xmlns:c16="http://schemas.microsoft.com/office/drawing/2014/chart" uri="{C3380CC4-5D6E-409C-BE32-E72D297353CC}">
                <c16:uniqueId val="{00000013-89C7-4DD4-A22B-C68AF4AFA7A3}"/>
              </c:ext>
            </c:extLst>
          </c:dPt>
          <c:cat>
            <c:numRef>
              <c:f>bilan_gestion!$BD$2:$BE$2</c:f>
              <c:numCache>
                <c:formatCode>General</c:formatCode>
                <c:ptCount val="2"/>
              </c:numCache>
            </c:numRef>
          </c:cat>
          <c:val>
            <c:numRef>
              <c:f>bilan_gestion!$B$10:$BD$10</c:f>
              <c:numCache>
                <c:formatCode>General</c:formatCode>
                <c:ptCount val="55"/>
                <c:pt idx="0">
                  <c:v>15989</c:v>
                </c:pt>
                <c:pt idx="1">
                  <c:v>15941</c:v>
                </c:pt>
                <c:pt idx="2" formatCode="0.0">
                  <c:v>17.100000000000001</c:v>
                </c:pt>
                <c:pt idx="3" formatCode="0.0">
                  <c:v>5.2984000000000003E-2</c:v>
                </c:pt>
                <c:pt idx="4" formatCode="0.0">
                  <c:v>14.664418412941725</c:v>
                </c:pt>
                <c:pt idx="5" formatCode="0.000000">
                  <c:v>4.5430999999999999E-2</c:v>
                </c:pt>
                <c:pt idx="6" formatCode="0.0">
                  <c:v>1.0581587058275024E-2</c:v>
                </c:pt>
                <c:pt idx="7" formatCode="0.000000">
                  <c:v>3.6000000000000001E-5</c:v>
                </c:pt>
                <c:pt idx="8" formatCode="0.0">
                  <c:v>2.4249999999999998</c:v>
                </c:pt>
                <c:pt idx="9">
                  <c:v>7.5170000000000002E-3</c:v>
                </c:pt>
                <c:pt idx="12" formatCode="0.0">
                  <c:v>89.143999999999991</c:v>
                </c:pt>
                <c:pt idx="13" formatCode="0.000000">
                  <c:v>0.27533999999999997</c:v>
                </c:pt>
                <c:pt idx="14" formatCode="0.0">
                  <c:v>55.704000000000001</c:v>
                </c:pt>
                <c:pt idx="15" formatCode="0.000000">
                  <c:v>0.17260900000000001</c:v>
                </c:pt>
                <c:pt idx="16" formatCode="0.0">
                  <c:v>4.6189999999999998</c:v>
                </c:pt>
                <c:pt idx="17" formatCode="0.000000">
                  <c:v>1.4182999999999999E-2</c:v>
                </c:pt>
                <c:pt idx="18" formatCode="0.0">
                  <c:v>0.04</c:v>
                </c:pt>
                <c:pt idx="19" formatCode="0.000000">
                  <c:v>1.2400000000000001E-4</c:v>
                </c:pt>
                <c:pt idx="20" formatCode="0">
                  <c:v>0</c:v>
                </c:pt>
                <c:pt idx="21" formatCode="0">
                  <c:v>0</c:v>
                </c:pt>
                <c:pt idx="22" formatCode="0.0">
                  <c:v>28.780999999999999</c:v>
                </c:pt>
                <c:pt idx="23" formatCode="0.000000">
                  <c:v>8.8424000000000003E-2</c:v>
                </c:pt>
                <c:pt idx="26" formatCode="0.0">
                  <c:v>28.780999999999999</c:v>
                </c:pt>
                <c:pt idx="27" formatCode="0.000000">
                  <c:v>8.8424000000000003E-2</c:v>
                </c:pt>
                <c:pt idx="30">
                  <c:v>116</c:v>
                </c:pt>
                <c:pt idx="31">
                  <c:v>76.781000000000006</c:v>
                </c:pt>
                <c:pt idx="32">
                  <c:v>199</c:v>
                </c:pt>
                <c:pt idx="33">
                  <c:v>225</c:v>
                </c:pt>
                <c:pt idx="35">
                  <c:v>1.7</c:v>
                </c:pt>
                <c:pt idx="36">
                  <c:v>6.6</c:v>
                </c:pt>
                <c:pt idx="38">
                  <c:v>99.7</c:v>
                </c:pt>
                <c:pt idx="45">
                  <c:v>9.1991834972346312E-4</c:v>
                </c:pt>
                <c:pt idx="46">
                  <c:v>1.4072174620051284E-2</c:v>
                </c:pt>
                <c:pt idx="47">
                  <c:v>0</c:v>
                </c:pt>
                <c:pt idx="48">
                  <c:v>2002</c:v>
                </c:pt>
                <c:pt idx="49" formatCode="d\-mmm">
                  <c:v>40497</c:v>
                </c:pt>
                <c:pt idx="50" formatCode="d\-mmm">
                  <c:v>40260</c:v>
                </c:pt>
                <c:pt idx="51">
                  <c:v>0</c:v>
                </c:pt>
              </c:numCache>
            </c:numRef>
          </c:val>
          <c:extLst>
            <c:ext xmlns:c16="http://schemas.microsoft.com/office/drawing/2014/chart" uri="{C3380CC4-5D6E-409C-BE32-E72D297353CC}">
              <c16:uniqueId val="{00000014-89C7-4DD4-A22B-C68AF4AFA7A3}"/>
            </c:ext>
          </c:extLst>
        </c:ser>
        <c:ser>
          <c:idx val="7"/>
          <c:order val="7"/>
          <c:tx>
            <c:strRef>
              <c:f>bilan_gestion!$A$11</c:f>
              <c:strCache>
                <c:ptCount val="1"/>
                <c:pt idx="0">
                  <c:v>2002_2003</c:v>
                </c:pt>
              </c:strCache>
            </c:strRef>
          </c:tx>
          <c:dPt>
            <c:idx val="0"/>
            <c:bubble3D val="0"/>
            <c:extLst>
              <c:ext xmlns:c16="http://schemas.microsoft.com/office/drawing/2014/chart" uri="{C3380CC4-5D6E-409C-BE32-E72D297353CC}">
                <c16:uniqueId val="{00000015-89C7-4DD4-A22B-C68AF4AFA7A3}"/>
              </c:ext>
            </c:extLst>
          </c:dPt>
          <c:dPt>
            <c:idx val="1"/>
            <c:bubble3D val="0"/>
            <c:extLst>
              <c:ext xmlns:c16="http://schemas.microsoft.com/office/drawing/2014/chart" uri="{C3380CC4-5D6E-409C-BE32-E72D297353CC}">
                <c16:uniqueId val="{00000016-89C7-4DD4-A22B-C68AF4AFA7A3}"/>
              </c:ext>
            </c:extLst>
          </c:dPt>
          <c:cat>
            <c:numRef>
              <c:f>bilan_gestion!$BD$2:$BE$2</c:f>
              <c:numCache>
                <c:formatCode>General</c:formatCode>
                <c:ptCount val="2"/>
              </c:numCache>
            </c:numRef>
          </c:cat>
          <c:val>
            <c:numRef>
              <c:f>bilan_gestion!$B$11:$BD$11</c:f>
              <c:numCache>
                <c:formatCode>General</c:formatCode>
                <c:ptCount val="55"/>
                <c:pt idx="0">
                  <c:v>10206</c:v>
                </c:pt>
                <c:pt idx="1">
                  <c:v>9171</c:v>
                </c:pt>
                <c:pt idx="2" formatCode="0.0">
                  <c:v>83.4</c:v>
                </c:pt>
                <c:pt idx="3" formatCode="0.0">
                  <c:v>0.26097700000000001</c:v>
                </c:pt>
                <c:pt idx="4" formatCode="0.0">
                  <c:v>78.400000000000006</c:v>
                </c:pt>
                <c:pt idx="5" formatCode="0.000000">
                  <c:v>0.24612700000000001</c:v>
                </c:pt>
                <c:pt idx="6" formatCode="0">
                  <c:v>0</c:v>
                </c:pt>
                <c:pt idx="7" formatCode="0">
                  <c:v>0</c:v>
                </c:pt>
                <c:pt idx="8" formatCode="0.0">
                  <c:v>5</c:v>
                </c:pt>
                <c:pt idx="9" formatCode="0.000000">
                  <c:v>1.485E-2</c:v>
                </c:pt>
                <c:pt idx="12" formatCode="0.0">
                  <c:v>231.09399999999999</c:v>
                </c:pt>
                <c:pt idx="13" formatCode="0.000000">
                  <c:v>0.65448200000000001</c:v>
                </c:pt>
                <c:pt idx="14" formatCode="0.0">
                  <c:v>125.971</c:v>
                </c:pt>
                <c:pt idx="15" formatCode="0.000000">
                  <c:v>0.36637799999999998</c:v>
                </c:pt>
                <c:pt idx="16" formatCode="0.0">
                  <c:v>11.718</c:v>
                </c:pt>
                <c:pt idx="17" formatCode="0.000000">
                  <c:v>3.4944000000000003E-2</c:v>
                </c:pt>
                <c:pt idx="18" formatCode="0.0">
                  <c:v>1.901</c:v>
                </c:pt>
                <c:pt idx="19" formatCode="0.000000">
                  <c:v>5.3670000000000002E-3</c:v>
                </c:pt>
                <c:pt idx="20" formatCode="0.0">
                  <c:v>7.2999999999999995E-2</c:v>
                </c:pt>
                <c:pt idx="21" formatCode="0.000000">
                  <c:v>2.02E-4</c:v>
                </c:pt>
                <c:pt idx="22" formatCode="0.0">
                  <c:v>91.430999999999997</c:v>
                </c:pt>
                <c:pt idx="23" formatCode="0.000000">
                  <c:v>0.24759100000000001</c:v>
                </c:pt>
                <c:pt idx="26" formatCode="0.0">
                  <c:v>91.430999999999997</c:v>
                </c:pt>
                <c:pt idx="27" formatCode="0.000000">
                  <c:v>0.24759100000000001</c:v>
                </c:pt>
                <c:pt idx="28" formatCode="0.00">
                  <c:v>44.49</c:v>
                </c:pt>
                <c:pt idx="29" formatCode="0.000000">
                  <c:v>0.13347000000000001</c:v>
                </c:pt>
                <c:pt idx="30">
                  <c:v>421</c:v>
                </c:pt>
                <c:pt idx="31">
                  <c:v>1170.921</c:v>
                </c:pt>
                <c:pt idx="32">
                  <c:v>536</c:v>
                </c:pt>
                <c:pt idx="33">
                  <c:v>685</c:v>
                </c:pt>
                <c:pt idx="35">
                  <c:v>8</c:v>
                </c:pt>
                <c:pt idx="36">
                  <c:v>10.8</c:v>
                </c:pt>
                <c:pt idx="38">
                  <c:v>89.9</c:v>
                </c:pt>
                <c:pt idx="45">
                  <c:v>8.5486860756733181E-3</c:v>
                </c:pt>
                <c:pt idx="46">
                  <c:v>6.711738193219674E-2</c:v>
                </c:pt>
                <c:pt idx="47">
                  <c:v>0</c:v>
                </c:pt>
                <c:pt idx="48">
                  <c:v>2003</c:v>
                </c:pt>
                <c:pt idx="49" formatCode="d\-mmm">
                  <c:v>40497</c:v>
                </c:pt>
                <c:pt idx="50" formatCode="d\-mmm">
                  <c:v>40260</c:v>
                </c:pt>
                <c:pt idx="51">
                  <c:v>0</c:v>
                </c:pt>
              </c:numCache>
            </c:numRef>
          </c:val>
          <c:extLst>
            <c:ext xmlns:c16="http://schemas.microsoft.com/office/drawing/2014/chart" uri="{C3380CC4-5D6E-409C-BE32-E72D297353CC}">
              <c16:uniqueId val="{00000017-89C7-4DD4-A22B-C68AF4AFA7A3}"/>
            </c:ext>
          </c:extLst>
        </c:ser>
        <c:ser>
          <c:idx val="8"/>
          <c:order val="8"/>
          <c:tx>
            <c:strRef>
              <c:f>bilan_gestion!$A$12</c:f>
              <c:strCache>
                <c:ptCount val="1"/>
                <c:pt idx="0">
                  <c:v>2003_2004</c:v>
                </c:pt>
              </c:strCache>
            </c:strRef>
          </c:tx>
          <c:dPt>
            <c:idx val="0"/>
            <c:bubble3D val="0"/>
            <c:extLst>
              <c:ext xmlns:c16="http://schemas.microsoft.com/office/drawing/2014/chart" uri="{C3380CC4-5D6E-409C-BE32-E72D297353CC}">
                <c16:uniqueId val="{00000018-89C7-4DD4-A22B-C68AF4AFA7A3}"/>
              </c:ext>
            </c:extLst>
          </c:dPt>
          <c:dPt>
            <c:idx val="1"/>
            <c:bubble3D val="0"/>
            <c:extLst>
              <c:ext xmlns:c16="http://schemas.microsoft.com/office/drawing/2014/chart" uri="{C3380CC4-5D6E-409C-BE32-E72D297353CC}">
                <c16:uniqueId val="{00000019-89C7-4DD4-A22B-C68AF4AFA7A3}"/>
              </c:ext>
            </c:extLst>
          </c:dPt>
          <c:cat>
            <c:numRef>
              <c:f>bilan_gestion!$BD$2:$BE$2</c:f>
              <c:numCache>
                <c:formatCode>General</c:formatCode>
                <c:ptCount val="2"/>
              </c:numCache>
            </c:numRef>
          </c:cat>
          <c:val>
            <c:numRef>
              <c:f>bilan_gestion!$B$12:$BD$12</c:f>
              <c:numCache>
                <c:formatCode>General</c:formatCode>
                <c:ptCount val="55"/>
                <c:pt idx="0">
                  <c:v>7435</c:v>
                </c:pt>
                <c:pt idx="1">
                  <c:v>7237</c:v>
                </c:pt>
                <c:pt idx="2" formatCode="0.0">
                  <c:v>7.3</c:v>
                </c:pt>
                <c:pt idx="3" formatCode="0.0">
                  <c:v>2.7910999999999998E-2</c:v>
                </c:pt>
                <c:pt idx="4" formatCode="0.0">
                  <c:v>7.2917293233082701</c:v>
                </c:pt>
                <c:pt idx="5" formatCode="0.000000">
                  <c:v>2.7878E-2</c:v>
                </c:pt>
                <c:pt idx="6" formatCode="0.0">
                  <c:v>8.2706766917293225E-3</c:v>
                </c:pt>
                <c:pt idx="7" formatCode="0.000000">
                  <c:v>3.3000000000000003E-5</c:v>
                </c:pt>
                <c:pt idx="12" formatCode="0.0">
                  <c:v>172.08699999999999</c:v>
                </c:pt>
                <c:pt idx="13" formatCode="0.000000">
                  <c:v>0.53789299999999995</c:v>
                </c:pt>
                <c:pt idx="14" formatCode="0.0">
                  <c:v>81.855999999999995</c:v>
                </c:pt>
                <c:pt idx="15" formatCode="0.000000">
                  <c:v>0.26661699999999999</c:v>
                </c:pt>
                <c:pt idx="16" formatCode="0.0">
                  <c:v>3.0230000000000001</c:v>
                </c:pt>
                <c:pt idx="17" formatCode="0.000000">
                  <c:v>9.9100000000000004E-3</c:v>
                </c:pt>
                <c:pt idx="18" formatCode="0.0">
                  <c:v>3.7290000000000001</c:v>
                </c:pt>
                <c:pt idx="19" formatCode="0.000000">
                  <c:v>1.1525000000000001E-2</c:v>
                </c:pt>
                <c:pt idx="20" formatCode="0.0">
                  <c:v>0.33900000000000002</c:v>
                </c:pt>
                <c:pt idx="21" formatCode="0.000000">
                  <c:v>1.059E-3</c:v>
                </c:pt>
                <c:pt idx="22" formatCode="0.0">
                  <c:v>83.14</c:v>
                </c:pt>
                <c:pt idx="23" formatCode="0.000000">
                  <c:v>0.248782</c:v>
                </c:pt>
                <c:pt idx="24" formatCode="0.0">
                  <c:v>0.5</c:v>
                </c:pt>
                <c:pt idx="25">
                  <c:v>1.635E-3</c:v>
                </c:pt>
                <c:pt idx="26" formatCode="0.0">
                  <c:v>83.64</c:v>
                </c:pt>
                <c:pt idx="27" formatCode="0.000000">
                  <c:v>0.250417</c:v>
                </c:pt>
                <c:pt idx="30">
                  <c:v>111</c:v>
                </c:pt>
                <c:pt idx="31">
                  <c:v>281.64</c:v>
                </c:pt>
                <c:pt idx="32">
                  <c:v>136</c:v>
                </c:pt>
                <c:pt idx="33">
                  <c:v>164</c:v>
                </c:pt>
                <c:pt idx="35">
                  <c:v>2.6</c:v>
                </c:pt>
                <c:pt idx="36">
                  <c:v>2.9</c:v>
                </c:pt>
                <c:pt idx="38">
                  <c:v>97.3</c:v>
                </c:pt>
                <c:pt idx="45">
                  <c:v>1.0075624324040722E-3</c:v>
                </c:pt>
                <c:pt idx="46">
                  <c:v>2.2057834566240754E-2</c:v>
                </c:pt>
                <c:pt idx="47">
                  <c:v>0</c:v>
                </c:pt>
                <c:pt idx="48">
                  <c:v>2004</c:v>
                </c:pt>
                <c:pt idx="49" formatCode="d\-mmm">
                  <c:v>40497</c:v>
                </c:pt>
                <c:pt idx="50" formatCode="d\-mmm">
                  <c:v>40264</c:v>
                </c:pt>
                <c:pt idx="51">
                  <c:v>0</c:v>
                </c:pt>
              </c:numCache>
            </c:numRef>
          </c:val>
          <c:extLst>
            <c:ext xmlns:c16="http://schemas.microsoft.com/office/drawing/2014/chart" uri="{C3380CC4-5D6E-409C-BE32-E72D297353CC}">
              <c16:uniqueId val="{0000001A-89C7-4DD4-A22B-C68AF4AFA7A3}"/>
            </c:ext>
          </c:extLst>
        </c:ser>
        <c:ser>
          <c:idx val="9"/>
          <c:order val="9"/>
          <c:tx>
            <c:strRef>
              <c:f>bilan_gestion!$A$13</c:f>
              <c:strCache>
                <c:ptCount val="1"/>
                <c:pt idx="0">
                  <c:v>2004_2005</c:v>
                </c:pt>
              </c:strCache>
            </c:strRef>
          </c:tx>
          <c:dPt>
            <c:idx val="0"/>
            <c:bubble3D val="0"/>
            <c:extLst>
              <c:ext xmlns:c16="http://schemas.microsoft.com/office/drawing/2014/chart" uri="{C3380CC4-5D6E-409C-BE32-E72D297353CC}">
                <c16:uniqueId val="{0000001B-89C7-4DD4-A22B-C68AF4AFA7A3}"/>
              </c:ext>
            </c:extLst>
          </c:dPt>
          <c:dPt>
            <c:idx val="1"/>
            <c:bubble3D val="0"/>
            <c:extLst>
              <c:ext xmlns:c16="http://schemas.microsoft.com/office/drawing/2014/chart" uri="{C3380CC4-5D6E-409C-BE32-E72D297353CC}">
                <c16:uniqueId val="{0000001C-89C7-4DD4-A22B-C68AF4AFA7A3}"/>
              </c:ext>
            </c:extLst>
          </c:dPt>
          <c:cat>
            <c:numRef>
              <c:f>bilan_gestion!$BD$2:$BE$2</c:f>
              <c:numCache>
                <c:formatCode>General</c:formatCode>
                <c:ptCount val="2"/>
              </c:numCache>
            </c:numRef>
          </c:cat>
          <c:val>
            <c:numRef>
              <c:f>bilan_gestion!$B$13:$BD$13</c:f>
              <c:numCache>
                <c:formatCode>General</c:formatCode>
                <c:ptCount val="55"/>
                <c:pt idx="0">
                  <c:v>7111</c:v>
                </c:pt>
                <c:pt idx="1">
                  <c:v>7029</c:v>
                </c:pt>
                <c:pt idx="2" formatCode="0.0">
                  <c:v>29.4</c:v>
                </c:pt>
                <c:pt idx="3" formatCode="0.0">
                  <c:v>0.11831800000000001</c:v>
                </c:pt>
                <c:pt idx="4" formatCode="0.0">
                  <c:v>29.387799999999999</c:v>
                </c:pt>
                <c:pt idx="5" formatCode="0.000000">
                  <c:v>0.11827477600000001</c:v>
                </c:pt>
                <c:pt idx="6" formatCode="0.0">
                  <c:v>1.2199999999999999E-2</c:v>
                </c:pt>
                <c:pt idx="7" formatCode="0.000000">
                  <c:v>4.3224000000000005E-5</c:v>
                </c:pt>
                <c:pt idx="12" formatCode="0.0">
                  <c:v>213.285</c:v>
                </c:pt>
                <c:pt idx="13" formatCode="0.000000">
                  <c:v>0.67954399999999993</c:v>
                </c:pt>
                <c:pt idx="14" formatCode="0.0">
                  <c:v>52.388999999999996</c:v>
                </c:pt>
                <c:pt idx="15" formatCode="0.000000">
                  <c:v>0.18113400000000002</c:v>
                </c:pt>
                <c:pt idx="16" formatCode="0.0">
                  <c:v>9.8000000000000007</c:v>
                </c:pt>
                <c:pt idx="17" formatCode="0.000000">
                  <c:v>3.2827000000000002E-2</c:v>
                </c:pt>
                <c:pt idx="18" formatCode="0.0">
                  <c:v>4.4350000000000005</c:v>
                </c:pt>
                <c:pt idx="19" formatCode="0.000000">
                  <c:v>1.3565000000000001E-2</c:v>
                </c:pt>
                <c:pt idx="20" formatCode="0.0">
                  <c:v>0.371</c:v>
                </c:pt>
                <c:pt idx="21" formatCode="0.000000">
                  <c:v>1.2019999999999999E-3</c:v>
                </c:pt>
                <c:pt idx="22" formatCode="0.0">
                  <c:v>146.29</c:v>
                </c:pt>
                <c:pt idx="23" formatCode="0.000000">
                  <c:v>0.45081599999999999</c:v>
                </c:pt>
                <c:pt idx="24" formatCode="0.0">
                  <c:v>0.5</c:v>
                </c:pt>
                <c:pt idx="25" formatCode="0.000000">
                  <c:v>1.74E-3</c:v>
                </c:pt>
                <c:pt idx="26" formatCode="0.0">
                  <c:v>146.79</c:v>
                </c:pt>
                <c:pt idx="27" formatCode="0.000000">
                  <c:v>0.45255600000000001</c:v>
                </c:pt>
                <c:pt idx="30">
                  <c:v>182</c:v>
                </c:pt>
                <c:pt idx="31">
                  <c:v>228.79</c:v>
                </c:pt>
                <c:pt idx="32">
                  <c:v>268</c:v>
                </c:pt>
                <c:pt idx="33">
                  <c:v>513</c:v>
                </c:pt>
                <c:pt idx="35">
                  <c:v>6.1</c:v>
                </c:pt>
                <c:pt idx="36">
                  <c:v>7.3</c:v>
                </c:pt>
                <c:pt idx="38">
                  <c:v>98.8</c:v>
                </c:pt>
                <c:pt idx="45">
                  <c:v>4.1809361217811916E-3</c:v>
                </c:pt>
                <c:pt idx="46">
                  <c:v>7.2141752214878355E-2</c:v>
                </c:pt>
                <c:pt idx="48">
                  <c:v>2005</c:v>
                </c:pt>
                <c:pt idx="49">
                  <c:v>0</c:v>
                </c:pt>
                <c:pt idx="50" formatCode="d\-mmm">
                  <c:v>40257</c:v>
                </c:pt>
                <c:pt idx="51">
                  <c:v>0</c:v>
                </c:pt>
              </c:numCache>
            </c:numRef>
          </c:val>
          <c:extLst>
            <c:ext xmlns:c16="http://schemas.microsoft.com/office/drawing/2014/chart" uri="{C3380CC4-5D6E-409C-BE32-E72D297353CC}">
              <c16:uniqueId val="{0000001D-89C7-4DD4-A22B-C68AF4AFA7A3}"/>
            </c:ext>
          </c:extLst>
        </c:ser>
        <c:ser>
          <c:idx val="10"/>
          <c:order val="10"/>
          <c:tx>
            <c:strRef>
              <c:f>bilan_gestion!$A$14</c:f>
              <c:strCache>
                <c:ptCount val="1"/>
                <c:pt idx="0">
                  <c:v>2005_2006</c:v>
                </c:pt>
              </c:strCache>
            </c:strRef>
          </c:tx>
          <c:dPt>
            <c:idx val="0"/>
            <c:bubble3D val="0"/>
            <c:extLst>
              <c:ext xmlns:c16="http://schemas.microsoft.com/office/drawing/2014/chart" uri="{C3380CC4-5D6E-409C-BE32-E72D297353CC}">
                <c16:uniqueId val="{0000001E-89C7-4DD4-A22B-C68AF4AFA7A3}"/>
              </c:ext>
            </c:extLst>
          </c:dPt>
          <c:dPt>
            <c:idx val="1"/>
            <c:bubble3D val="0"/>
            <c:extLst>
              <c:ext xmlns:c16="http://schemas.microsoft.com/office/drawing/2014/chart" uri="{C3380CC4-5D6E-409C-BE32-E72D297353CC}">
                <c16:uniqueId val="{0000001F-89C7-4DD4-A22B-C68AF4AFA7A3}"/>
              </c:ext>
            </c:extLst>
          </c:dPt>
          <c:cat>
            <c:numRef>
              <c:f>bilan_gestion!$BD$2:$BE$2</c:f>
              <c:numCache>
                <c:formatCode>General</c:formatCode>
                <c:ptCount val="2"/>
              </c:numCache>
            </c:numRef>
          </c:cat>
          <c:val>
            <c:numRef>
              <c:f>bilan_gestion!$B$14:$BD$14</c:f>
              <c:numCache>
                <c:formatCode>0</c:formatCode>
                <c:ptCount val="55"/>
                <c:pt idx="0">
                  <c:v>7187.7749999999996</c:v>
                </c:pt>
                <c:pt idx="1">
                  <c:v>6100</c:v>
                </c:pt>
                <c:pt idx="2" formatCode="0.0">
                  <c:v>217.6</c:v>
                </c:pt>
                <c:pt idx="3" formatCode="0.0">
                  <c:v>0.77261100000000005</c:v>
                </c:pt>
                <c:pt idx="4" formatCode="0.0">
                  <c:v>217.55500000000001</c:v>
                </c:pt>
                <c:pt idx="5" formatCode="0.000000">
                  <c:v>0.77243100000000009</c:v>
                </c:pt>
                <c:pt idx="6" formatCode="0.0">
                  <c:v>4.4999999999999998E-2</c:v>
                </c:pt>
                <c:pt idx="7" formatCode="0.000000">
                  <c:v>1.8000000000000001E-4</c:v>
                </c:pt>
                <c:pt idx="31" formatCode="General">
                  <c:v>1087.7749999999996</c:v>
                </c:pt>
                <c:pt idx="33" formatCode="#,##0">
                  <c:v>1087.7749999999999</c:v>
                </c:pt>
                <c:pt idx="36" formatCode="General">
                  <c:v>20</c:v>
                </c:pt>
                <c:pt idx="38" formatCode="0.0">
                  <c:v>84.866318158261777</c:v>
                </c:pt>
                <c:pt idx="43" formatCode="#\ ##0.0">
                  <c:v>40.59837362744382</c:v>
                </c:pt>
                <c:pt idx="44" formatCode="General">
                  <c:v>5</c:v>
                </c:pt>
                <c:pt idx="45" formatCode="General">
                  <c:v>3.566475409836066E-2</c:v>
                </c:pt>
                <c:pt idx="46" formatCode="General">
                  <c:v>0.15133681841738228</c:v>
                </c:pt>
                <c:pt idx="48" formatCode="General">
                  <c:v>2006</c:v>
                </c:pt>
                <c:pt idx="49" formatCode="General">
                  <c:v>0</c:v>
                </c:pt>
                <c:pt idx="50" formatCode="d\-mmm">
                  <c:v>40260</c:v>
                </c:pt>
                <c:pt idx="51" formatCode="General">
                  <c:v>0</c:v>
                </c:pt>
              </c:numCache>
            </c:numRef>
          </c:val>
          <c:extLst>
            <c:ext xmlns:c16="http://schemas.microsoft.com/office/drawing/2014/chart" uri="{C3380CC4-5D6E-409C-BE32-E72D297353CC}">
              <c16:uniqueId val="{00000020-89C7-4DD4-A22B-C68AF4AFA7A3}"/>
            </c:ext>
          </c:extLst>
        </c:ser>
        <c:ser>
          <c:idx val="11"/>
          <c:order val="11"/>
          <c:tx>
            <c:strRef>
              <c:f>bilan_gestion!$A$15</c:f>
              <c:strCache>
                <c:ptCount val="1"/>
                <c:pt idx="0">
                  <c:v>2006_2007</c:v>
                </c:pt>
              </c:strCache>
            </c:strRef>
          </c:tx>
          <c:dPt>
            <c:idx val="0"/>
            <c:bubble3D val="0"/>
            <c:extLst>
              <c:ext xmlns:c16="http://schemas.microsoft.com/office/drawing/2014/chart" uri="{C3380CC4-5D6E-409C-BE32-E72D297353CC}">
                <c16:uniqueId val="{00000021-89C7-4DD4-A22B-C68AF4AFA7A3}"/>
              </c:ext>
            </c:extLst>
          </c:dPt>
          <c:dPt>
            <c:idx val="1"/>
            <c:bubble3D val="0"/>
            <c:extLst>
              <c:ext xmlns:c16="http://schemas.microsoft.com/office/drawing/2014/chart" uri="{C3380CC4-5D6E-409C-BE32-E72D297353CC}">
                <c16:uniqueId val="{00000022-89C7-4DD4-A22B-C68AF4AFA7A3}"/>
              </c:ext>
            </c:extLst>
          </c:dPt>
          <c:cat>
            <c:numRef>
              <c:f>bilan_gestion!$BD$2:$BE$2</c:f>
              <c:numCache>
                <c:formatCode>General</c:formatCode>
                <c:ptCount val="2"/>
              </c:numCache>
            </c:numRef>
          </c:cat>
          <c:val>
            <c:numRef>
              <c:f>bilan_gestion!$B$15:$BD$15</c:f>
              <c:numCache>
                <c:formatCode>0</c:formatCode>
                <c:ptCount val="55"/>
                <c:pt idx="0">
                  <c:v>7589</c:v>
                </c:pt>
                <c:pt idx="1">
                  <c:v>6783</c:v>
                </c:pt>
                <c:pt idx="2" formatCode="0.0">
                  <c:v>101.7</c:v>
                </c:pt>
                <c:pt idx="3" formatCode="0.0">
                  <c:v>0.36423899999999998</c:v>
                </c:pt>
                <c:pt idx="4" formatCode="0.0">
                  <c:v>101.64446918330503</c:v>
                </c:pt>
                <c:pt idx="5" formatCode="0.000000">
                  <c:v>0.36394412799999998</c:v>
                </c:pt>
                <c:pt idx="6" formatCode="0.0">
                  <c:v>5.5530816694968226E-2</c:v>
                </c:pt>
                <c:pt idx="7" formatCode="0.000000">
                  <c:v>2.9487200000000001E-4</c:v>
                </c:pt>
                <c:pt idx="10" formatCode="0.0">
                  <c:v>121</c:v>
                </c:pt>
                <c:pt idx="11" formatCode="0.000000">
                  <c:v>0.38</c:v>
                </c:pt>
                <c:pt idx="12" formatCode="General">
                  <c:v>2.5</c:v>
                </c:pt>
                <c:pt idx="13" formatCode="General">
                  <c:v>8.0579999999999992E-3</c:v>
                </c:pt>
                <c:pt idx="31" formatCode="General">
                  <c:v>806</c:v>
                </c:pt>
                <c:pt idx="33" formatCode="#,##0">
                  <c:v>806</c:v>
                </c:pt>
                <c:pt idx="36" formatCode="0.0">
                  <c:v>12.610976325472087</c:v>
                </c:pt>
                <c:pt idx="38" formatCode="0.0">
                  <c:v>89.379364870206885</c:v>
                </c:pt>
                <c:pt idx="43" formatCode="#\ ##0.0">
                  <c:v>14.291935696402689</c:v>
                </c:pt>
                <c:pt idx="44" formatCode="General">
                  <c:v>2.4</c:v>
                </c:pt>
                <c:pt idx="45" formatCode="General">
                  <c:v>1.4985179003878083E-2</c:v>
                </c:pt>
                <c:pt idx="46" formatCode="General">
                  <c:v>0.10620635129793121</c:v>
                </c:pt>
                <c:pt idx="48" formatCode="General">
                  <c:v>2007</c:v>
                </c:pt>
                <c:pt idx="49" formatCode="General">
                  <c:v>0</c:v>
                </c:pt>
                <c:pt idx="50" formatCode="d\-mmm">
                  <c:v>40247</c:v>
                </c:pt>
                <c:pt idx="51" formatCode="General">
                  <c:v>0</c:v>
                </c:pt>
              </c:numCache>
            </c:numRef>
          </c:val>
          <c:extLst>
            <c:ext xmlns:c16="http://schemas.microsoft.com/office/drawing/2014/chart" uri="{C3380CC4-5D6E-409C-BE32-E72D297353CC}">
              <c16:uniqueId val="{00000023-89C7-4DD4-A22B-C68AF4AFA7A3}"/>
            </c:ext>
          </c:extLst>
        </c:ser>
        <c:ser>
          <c:idx val="12"/>
          <c:order val="12"/>
          <c:tx>
            <c:strRef>
              <c:f>bilan_gestion!$A$16</c:f>
              <c:strCache>
                <c:ptCount val="1"/>
                <c:pt idx="0">
                  <c:v>2007_2008</c:v>
                </c:pt>
              </c:strCache>
            </c:strRef>
          </c:tx>
          <c:dPt>
            <c:idx val="0"/>
            <c:bubble3D val="0"/>
            <c:extLst>
              <c:ext xmlns:c16="http://schemas.microsoft.com/office/drawing/2014/chart" uri="{C3380CC4-5D6E-409C-BE32-E72D297353CC}">
                <c16:uniqueId val="{00000024-89C7-4DD4-A22B-C68AF4AFA7A3}"/>
              </c:ext>
            </c:extLst>
          </c:dPt>
          <c:dPt>
            <c:idx val="1"/>
            <c:bubble3D val="0"/>
            <c:extLst>
              <c:ext xmlns:c16="http://schemas.microsoft.com/office/drawing/2014/chart" uri="{C3380CC4-5D6E-409C-BE32-E72D297353CC}">
                <c16:uniqueId val="{00000025-89C7-4DD4-A22B-C68AF4AFA7A3}"/>
              </c:ext>
            </c:extLst>
          </c:dPt>
          <c:cat>
            <c:numRef>
              <c:f>bilan_gestion!$BD$2:$BE$2</c:f>
              <c:numCache>
                <c:formatCode>General</c:formatCode>
                <c:ptCount val="2"/>
              </c:numCache>
            </c:numRef>
          </c:cat>
          <c:val>
            <c:numRef>
              <c:f>bilan_gestion!$B$16:$BD$16</c:f>
              <c:numCache>
                <c:formatCode>0</c:formatCode>
                <c:ptCount val="55"/>
                <c:pt idx="0">
                  <c:v>5622.0398891966761</c:v>
                </c:pt>
                <c:pt idx="1">
                  <c:v>4572</c:v>
                </c:pt>
                <c:pt idx="2" formatCode="0.0">
                  <c:v>112.7</c:v>
                </c:pt>
                <c:pt idx="3" formatCode="0.0">
                  <c:v>0.39174199999999998</c:v>
                </c:pt>
                <c:pt idx="4" formatCode="0.0">
                  <c:v>112.7</c:v>
                </c:pt>
                <c:pt idx="5" formatCode="0.000000">
                  <c:v>0.39174199999999998</c:v>
                </c:pt>
                <c:pt idx="6" formatCode="0.0">
                  <c:v>0</c:v>
                </c:pt>
                <c:pt idx="7" formatCode="0.000000">
                  <c:v>0</c:v>
                </c:pt>
                <c:pt idx="31" formatCode="General">
                  <c:v>1050.0398891966761</c:v>
                </c:pt>
                <c:pt idx="33" formatCode="#,##0">
                  <c:v>1050.0398891966761</c:v>
                </c:pt>
                <c:pt idx="36" formatCode="0.0">
                  <c:v>10.732925592590597</c:v>
                </c:pt>
                <c:pt idx="38" formatCode="0.0">
                  <c:v>81.32279546407284</c:v>
                </c:pt>
                <c:pt idx="43" formatCode="General">
                  <c:v>23.2</c:v>
                </c:pt>
                <c:pt idx="44" formatCode="General">
                  <c:v>4.5999999999999996</c:v>
                </c:pt>
                <c:pt idx="45" formatCode="General">
                  <c:v>2.4650043744531933E-2</c:v>
                </c:pt>
                <c:pt idx="46" formatCode="General">
                  <c:v>0.18677204535927164</c:v>
                </c:pt>
                <c:pt idx="48" formatCode="General">
                  <c:v>2008</c:v>
                </c:pt>
                <c:pt idx="49" formatCode="d\-mmm">
                  <c:v>40508</c:v>
                </c:pt>
                <c:pt idx="50" formatCode="d\-mmm">
                  <c:v>40248</c:v>
                </c:pt>
                <c:pt idx="51" formatCode="General">
                  <c:v>0</c:v>
                </c:pt>
              </c:numCache>
            </c:numRef>
          </c:val>
          <c:extLst>
            <c:ext xmlns:c16="http://schemas.microsoft.com/office/drawing/2014/chart" uri="{C3380CC4-5D6E-409C-BE32-E72D297353CC}">
              <c16:uniqueId val="{00000026-89C7-4DD4-A22B-C68AF4AFA7A3}"/>
            </c:ext>
          </c:extLst>
        </c:ser>
        <c:ser>
          <c:idx val="13"/>
          <c:order val="13"/>
          <c:tx>
            <c:strRef>
              <c:f>bilan_gestion!$A$17</c:f>
              <c:strCache>
                <c:ptCount val="1"/>
                <c:pt idx="0">
                  <c:v>2008_2009</c:v>
                </c:pt>
              </c:strCache>
            </c:strRef>
          </c:tx>
          <c:dPt>
            <c:idx val="0"/>
            <c:bubble3D val="0"/>
            <c:extLst>
              <c:ext xmlns:c16="http://schemas.microsoft.com/office/drawing/2014/chart" uri="{C3380CC4-5D6E-409C-BE32-E72D297353CC}">
                <c16:uniqueId val="{00000027-89C7-4DD4-A22B-C68AF4AFA7A3}"/>
              </c:ext>
            </c:extLst>
          </c:dPt>
          <c:dPt>
            <c:idx val="1"/>
            <c:bubble3D val="0"/>
            <c:extLst>
              <c:ext xmlns:c16="http://schemas.microsoft.com/office/drawing/2014/chart" uri="{C3380CC4-5D6E-409C-BE32-E72D297353CC}">
                <c16:uniqueId val="{00000028-89C7-4DD4-A22B-C68AF4AFA7A3}"/>
              </c:ext>
            </c:extLst>
          </c:dPt>
          <c:cat>
            <c:numRef>
              <c:f>bilan_gestion!$BD$2:$BE$2</c:f>
              <c:numCache>
                <c:formatCode>General</c:formatCode>
                <c:ptCount val="2"/>
              </c:numCache>
            </c:numRef>
          </c:cat>
          <c:val>
            <c:numRef>
              <c:f>bilan_gestion!$B$17:$BD$17</c:f>
              <c:numCache>
                <c:formatCode>0</c:formatCode>
                <c:ptCount val="55"/>
                <c:pt idx="0">
                  <c:v>2830.356394129979</c:v>
                </c:pt>
                <c:pt idx="1">
                  <c:v>2610</c:v>
                </c:pt>
                <c:pt idx="2" formatCode="0.0">
                  <c:v>43.4</c:v>
                </c:pt>
                <c:pt idx="3" formatCode="0.0">
                  <c:v>0.178566</c:v>
                </c:pt>
                <c:pt idx="4" formatCode="0.0">
                  <c:v>42.86262185834326</c:v>
                </c:pt>
                <c:pt idx="5" formatCode="0.000000">
                  <c:v>0.176290076815</c:v>
                </c:pt>
                <c:pt idx="6" formatCode="0.0">
                  <c:v>0.53737814165673903</c:v>
                </c:pt>
                <c:pt idx="7" formatCode="0.000000">
                  <c:v>2.2759231850000001E-3</c:v>
                </c:pt>
                <c:pt idx="31" formatCode="General">
                  <c:v>220.35639412997898</c:v>
                </c:pt>
                <c:pt idx="33" formatCode="#,##0">
                  <c:v>220.35639412997904</c:v>
                </c:pt>
                <c:pt idx="36" formatCode="0.0">
                  <c:v>19.451499026191357</c:v>
                </c:pt>
                <c:pt idx="38" formatCode="0.0">
                  <c:v>92.21453543493719</c:v>
                </c:pt>
                <c:pt idx="43" formatCode="0.0">
                  <c:v>29.467313788812515</c:v>
                </c:pt>
                <c:pt idx="44" formatCode="General">
                  <c:v>4.5999999999999996</c:v>
                </c:pt>
                <c:pt idx="45" formatCode="General">
                  <c:v>1.6422460482123855E-2</c:v>
                </c:pt>
                <c:pt idx="46" formatCode="General">
                  <c:v>7.7854645650628107E-2</c:v>
                </c:pt>
                <c:pt idx="48" formatCode="General">
                  <c:v>2009</c:v>
                </c:pt>
                <c:pt idx="49" formatCode="General">
                  <c:v>0</c:v>
                </c:pt>
                <c:pt idx="50" formatCode="d\-mmm">
                  <c:v>40268</c:v>
                </c:pt>
                <c:pt idx="51" formatCode="General">
                  <c:v>0</c:v>
                </c:pt>
              </c:numCache>
            </c:numRef>
          </c:val>
          <c:extLst>
            <c:ext xmlns:c16="http://schemas.microsoft.com/office/drawing/2014/chart" uri="{C3380CC4-5D6E-409C-BE32-E72D297353CC}">
              <c16:uniqueId val="{00000029-89C7-4DD4-A22B-C68AF4AFA7A3}"/>
            </c:ext>
          </c:extLst>
        </c:ser>
        <c:ser>
          <c:idx val="14"/>
          <c:order val="14"/>
          <c:tx>
            <c:strRef>
              <c:f>bilan_gestion!$A$18</c:f>
              <c:strCache>
                <c:ptCount val="1"/>
                <c:pt idx="0">
                  <c:v>2009_2010</c:v>
                </c:pt>
              </c:strCache>
            </c:strRef>
          </c:tx>
          <c:dPt>
            <c:idx val="0"/>
            <c:bubble3D val="0"/>
            <c:extLst>
              <c:ext xmlns:c16="http://schemas.microsoft.com/office/drawing/2014/chart" uri="{C3380CC4-5D6E-409C-BE32-E72D297353CC}">
                <c16:uniqueId val="{0000002A-89C7-4DD4-A22B-C68AF4AFA7A3}"/>
              </c:ext>
            </c:extLst>
          </c:dPt>
          <c:dPt>
            <c:idx val="1"/>
            <c:bubble3D val="0"/>
            <c:extLst>
              <c:ext xmlns:c16="http://schemas.microsoft.com/office/drawing/2014/chart" uri="{C3380CC4-5D6E-409C-BE32-E72D297353CC}">
                <c16:uniqueId val="{0000002B-89C7-4DD4-A22B-C68AF4AFA7A3}"/>
              </c:ext>
            </c:extLst>
          </c:dPt>
          <c:cat>
            <c:numRef>
              <c:f>bilan_gestion!$BD$2:$BE$2</c:f>
              <c:numCache>
                <c:formatCode>General</c:formatCode>
                <c:ptCount val="2"/>
              </c:numCache>
            </c:numRef>
          </c:cat>
          <c:val>
            <c:numRef>
              <c:f>bilan_gestion!$B$18:$BD$18</c:f>
              <c:numCache>
                <c:formatCode>0</c:formatCode>
                <c:ptCount val="55"/>
                <c:pt idx="0" formatCode="#,##0">
                  <c:v>3142.3567213765732</c:v>
                </c:pt>
                <c:pt idx="1">
                  <c:v>3027</c:v>
                </c:pt>
                <c:pt idx="2" formatCode="0.0">
                  <c:v>5.9</c:v>
                </c:pt>
                <c:pt idx="3" formatCode="0.0">
                  <c:v>2.6109E-2</c:v>
                </c:pt>
                <c:pt idx="4" formatCode="0.0">
                  <c:v>5.7678360688286583</c:v>
                </c:pt>
                <c:pt idx="5" formatCode="0.000000">
                  <c:v>2.5558938568000001E-2</c:v>
                </c:pt>
                <c:pt idx="6" formatCode="0.0">
                  <c:v>0.13216393117134223</c:v>
                </c:pt>
                <c:pt idx="7" formatCode="0.000000">
                  <c:v>5.5006143199999992E-4</c:v>
                </c:pt>
                <c:pt idx="31" formatCode="General">
                  <c:v>115.3567213765732</c:v>
                </c:pt>
                <c:pt idx="33" formatCode="#,##0">
                  <c:v>115.35672137657316</c:v>
                </c:pt>
                <c:pt idx="36" formatCode="0.0">
                  <c:v>5</c:v>
                </c:pt>
                <c:pt idx="38" formatCode="0.0">
                  <c:v>96.328974346170384</c:v>
                </c:pt>
                <c:pt idx="43" formatCode="General">
                  <c:v>32.9</c:v>
                </c:pt>
                <c:pt idx="44" formatCode="General">
                  <c:v>7.4</c:v>
                </c:pt>
                <c:pt idx="45" formatCode="General">
                  <c:v>1.9054628572278355E-3</c:v>
                </c:pt>
                <c:pt idx="46" formatCode="General">
                  <c:v>3.671025653829614E-2</c:v>
                </c:pt>
                <c:pt idx="48" formatCode="General">
                  <c:v>2010</c:v>
                </c:pt>
                <c:pt idx="49" formatCode="General">
                  <c:v>0</c:v>
                </c:pt>
                <c:pt idx="50" formatCode="d\-mmm">
                  <c:v>40298</c:v>
                </c:pt>
                <c:pt idx="51" formatCode="General">
                  <c:v>0</c:v>
                </c:pt>
                <c:pt idx="52" formatCode="General">
                  <c:v>3600</c:v>
                </c:pt>
                <c:pt idx="53" formatCode="General">
                  <c:v>1935</c:v>
                </c:pt>
              </c:numCache>
            </c:numRef>
          </c:val>
          <c:extLst>
            <c:ext xmlns:c16="http://schemas.microsoft.com/office/drawing/2014/chart" uri="{C3380CC4-5D6E-409C-BE32-E72D297353CC}">
              <c16:uniqueId val="{0000002C-89C7-4DD4-A22B-C68AF4AFA7A3}"/>
            </c:ext>
          </c:extLst>
        </c:ser>
        <c:ser>
          <c:idx val="15"/>
          <c:order val="15"/>
          <c:tx>
            <c:strRef>
              <c:f>bilan_gestion!$A$19</c:f>
              <c:strCache>
                <c:ptCount val="1"/>
                <c:pt idx="0">
                  <c:v>2010_2011</c:v>
                </c:pt>
              </c:strCache>
            </c:strRef>
          </c:tx>
          <c:dPt>
            <c:idx val="0"/>
            <c:bubble3D val="0"/>
            <c:extLst>
              <c:ext xmlns:c16="http://schemas.microsoft.com/office/drawing/2014/chart" uri="{C3380CC4-5D6E-409C-BE32-E72D297353CC}">
                <c16:uniqueId val="{0000002D-89C7-4DD4-A22B-C68AF4AFA7A3}"/>
              </c:ext>
            </c:extLst>
          </c:dPt>
          <c:dPt>
            <c:idx val="1"/>
            <c:bubble3D val="0"/>
            <c:extLst>
              <c:ext xmlns:c16="http://schemas.microsoft.com/office/drawing/2014/chart" uri="{C3380CC4-5D6E-409C-BE32-E72D297353CC}">
                <c16:uniqueId val="{0000002E-89C7-4DD4-A22B-C68AF4AFA7A3}"/>
              </c:ext>
            </c:extLst>
          </c:dPt>
          <c:cat>
            <c:numRef>
              <c:f>bilan_gestion!$BD$2:$BE$2</c:f>
              <c:numCache>
                <c:formatCode>General</c:formatCode>
                <c:ptCount val="2"/>
              </c:numCache>
            </c:numRef>
          </c:cat>
          <c:val>
            <c:numRef>
              <c:f>bilan_gestion!$B$19:$BD$19</c:f>
              <c:numCache>
                <c:formatCode>0</c:formatCode>
                <c:ptCount val="55"/>
                <c:pt idx="0" formatCode="#,##0">
                  <c:v>3971.5003565698707</c:v>
                </c:pt>
                <c:pt idx="1">
                  <c:v>3918</c:v>
                </c:pt>
                <c:pt idx="2" formatCode="0.0">
                  <c:v>2.7</c:v>
                </c:pt>
                <c:pt idx="3" formatCode="0.0">
                  <c:v>1.1129999999999999E-2</c:v>
                </c:pt>
                <c:pt idx="4" formatCode="0.0">
                  <c:v>2.6750178284935311</c:v>
                </c:pt>
                <c:pt idx="5" formatCode="0.000000">
                  <c:v>1.1012999999999998E-2</c:v>
                </c:pt>
                <c:pt idx="6" formatCode="0.0">
                  <c:v>2.4982171506468875E-2</c:v>
                </c:pt>
                <c:pt idx="7" formatCode="0.000000">
                  <c:v>1.17E-4</c:v>
                </c:pt>
                <c:pt idx="28" formatCode="0.0">
                  <c:v>200</c:v>
                </c:pt>
                <c:pt idx="29" formatCode="0.000000">
                  <c:v>0.6</c:v>
                </c:pt>
                <c:pt idx="31" formatCode="General">
                  <c:v>253.50035656987075</c:v>
                </c:pt>
                <c:pt idx="33" formatCode="#,##0">
                  <c:v>53.500356569870618</c:v>
                </c:pt>
                <c:pt idx="36" formatCode="0.0">
                  <c:v>5</c:v>
                </c:pt>
                <c:pt idx="38" formatCode="0.0">
                  <c:v>93.61701287145759</c:v>
                </c:pt>
                <c:pt idx="40" formatCode="General">
                  <c:v>20</c:v>
                </c:pt>
                <c:pt idx="41" formatCode="General">
                  <c:v>34</c:v>
                </c:pt>
                <c:pt idx="42" formatCode="General">
                  <c:v>0.58799999999999997</c:v>
                </c:pt>
                <c:pt idx="43" formatCode="General">
                  <c:v>41.1</c:v>
                </c:pt>
                <c:pt idx="44" formatCode="General">
                  <c:v>2.2000000000000002</c:v>
                </c:pt>
                <c:pt idx="45" formatCode="General">
                  <c:v>6.8275084953893083E-4</c:v>
                </c:pt>
                <c:pt idx="46" formatCode="General">
                  <c:v>1.3471069310460323E-2</c:v>
                </c:pt>
                <c:pt idx="47" formatCode="General">
                  <c:v>0</c:v>
                </c:pt>
                <c:pt idx="48" formatCode="General">
                  <c:v>2011</c:v>
                </c:pt>
                <c:pt idx="49" formatCode="General">
                  <c:v>0</c:v>
                </c:pt>
                <c:pt idx="50" formatCode="d\-mmm">
                  <c:v>40298</c:v>
                </c:pt>
                <c:pt idx="51" formatCode="General">
                  <c:v>0</c:v>
                </c:pt>
                <c:pt idx="52" formatCode="General">
                  <c:v>2412</c:v>
                </c:pt>
                <c:pt idx="53" formatCode="General">
                  <c:v>1608</c:v>
                </c:pt>
              </c:numCache>
            </c:numRef>
          </c:val>
          <c:extLst>
            <c:ext xmlns:c16="http://schemas.microsoft.com/office/drawing/2014/chart" uri="{C3380CC4-5D6E-409C-BE32-E72D297353CC}">
              <c16:uniqueId val="{0000002F-89C7-4DD4-A22B-C68AF4AFA7A3}"/>
            </c:ext>
          </c:extLst>
        </c:ser>
        <c:ser>
          <c:idx val="16"/>
          <c:order val="16"/>
          <c:tx>
            <c:strRef>
              <c:f>bilan_gestion!$A$20</c:f>
              <c:strCache>
                <c:ptCount val="1"/>
                <c:pt idx="0">
                  <c:v>2011_2012</c:v>
                </c:pt>
              </c:strCache>
            </c:strRef>
          </c:tx>
          <c:dPt>
            <c:idx val="0"/>
            <c:bubble3D val="0"/>
            <c:extLst>
              <c:ext xmlns:c16="http://schemas.microsoft.com/office/drawing/2014/chart" uri="{C3380CC4-5D6E-409C-BE32-E72D297353CC}">
                <c16:uniqueId val="{00000030-89C7-4DD4-A22B-C68AF4AFA7A3}"/>
              </c:ext>
            </c:extLst>
          </c:dPt>
          <c:dPt>
            <c:idx val="1"/>
            <c:bubble3D val="0"/>
            <c:extLst>
              <c:ext xmlns:c16="http://schemas.microsoft.com/office/drawing/2014/chart" uri="{C3380CC4-5D6E-409C-BE32-E72D297353CC}">
                <c16:uniqueId val="{00000031-89C7-4DD4-A22B-C68AF4AFA7A3}"/>
              </c:ext>
            </c:extLst>
          </c:dPt>
          <c:cat>
            <c:numRef>
              <c:f>bilan_gestion!$BD$2:$BE$2</c:f>
              <c:numCache>
                <c:formatCode>General</c:formatCode>
                <c:ptCount val="2"/>
              </c:numCache>
            </c:numRef>
          </c:cat>
          <c:val>
            <c:numRef>
              <c:f>bilan_gestion!$B$20:$BD$20</c:f>
              <c:numCache>
                <c:formatCode>General</c:formatCode>
                <c:ptCount val="55"/>
                <c:pt idx="0" formatCode="#,##0">
                  <c:v>4390.2669852392855</c:v>
                </c:pt>
                <c:pt idx="1">
                  <c:v>3030</c:v>
                </c:pt>
                <c:pt idx="2" formatCode="0.0">
                  <c:v>434</c:v>
                </c:pt>
                <c:pt idx="3" formatCode="0.0">
                  <c:v>1.563188</c:v>
                </c:pt>
                <c:pt idx="4" formatCode="0.0">
                  <c:v>419.2900477858928</c:v>
                </c:pt>
                <c:pt idx="5" formatCode="0.000000">
                  <c:v>1.49783824733</c:v>
                </c:pt>
                <c:pt idx="6" formatCode="0.0">
                  <c:v>14.709952214107213</c:v>
                </c:pt>
                <c:pt idx="7" formatCode="0.000000">
                  <c:v>6.5349752669999997E-2</c:v>
                </c:pt>
                <c:pt idx="10" formatCode="0.0">
                  <c:v>103</c:v>
                </c:pt>
                <c:pt idx="11">
                  <c:v>0.26195299999999999</c:v>
                </c:pt>
                <c:pt idx="24" formatCode="0.0">
                  <c:v>5</c:v>
                </c:pt>
                <c:pt idx="25" formatCode="0.000000">
                  <c:v>1.6949152542372881E-2</c:v>
                </c:pt>
                <c:pt idx="26" formatCode="0.0">
                  <c:v>5</c:v>
                </c:pt>
                <c:pt idx="27" formatCode="0.000000">
                  <c:v>1.6949152542372881E-2</c:v>
                </c:pt>
                <c:pt idx="28" formatCode="0.0">
                  <c:v>333</c:v>
                </c:pt>
                <c:pt idx="29" formatCode="0.000000">
                  <c:v>0.999</c:v>
                </c:pt>
                <c:pt idx="31">
                  <c:v>1698.2669852392855</c:v>
                </c:pt>
                <c:pt idx="33" formatCode="#,##0">
                  <c:v>1075.2669852392853</c:v>
                </c:pt>
                <c:pt idx="36">
                  <c:v>15</c:v>
                </c:pt>
                <c:pt idx="38" formatCode="0.0">
                  <c:v>61.431343676084055</c:v>
                </c:pt>
                <c:pt idx="40">
                  <c:v>2</c:v>
                </c:pt>
                <c:pt idx="41">
                  <c:v>4</c:v>
                </c:pt>
                <c:pt idx="42">
                  <c:v>1.1288</c:v>
                </c:pt>
                <c:pt idx="45">
                  <c:v>0.13837955372471711</c:v>
                </c:pt>
                <c:pt idx="48">
                  <c:v>2012</c:v>
                </c:pt>
                <c:pt idx="49">
                  <c:v>0</c:v>
                </c:pt>
                <c:pt idx="50" formatCode="d\-mmm">
                  <c:v>40298</c:v>
                </c:pt>
                <c:pt idx="51">
                  <c:v>0</c:v>
                </c:pt>
                <c:pt idx="52">
                  <c:v>1831.5</c:v>
                </c:pt>
                <c:pt idx="53">
                  <c:v>1498.5</c:v>
                </c:pt>
              </c:numCache>
            </c:numRef>
          </c:val>
          <c:extLst>
            <c:ext xmlns:c16="http://schemas.microsoft.com/office/drawing/2014/chart" uri="{C3380CC4-5D6E-409C-BE32-E72D297353CC}">
              <c16:uniqueId val="{00000032-89C7-4DD4-A22B-C68AF4AFA7A3}"/>
            </c:ext>
          </c:extLst>
        </c:ser>
        <c:ser>
          <c:idx val="17"/>
          <c:order val="17"/>
          <c:tx>
            <c:strRef>
              <c:f>bilan_gestion!$A$21</c:f>
              <c:strCache>
                <c:ptCount val="1"/>
                <c:pt idx="0">
                  <c:v>2012_2013</c:v>
                </c:pt>
              </c:strCache>
            </c:strRef>
          </c:tx>
          <c:dPt>
            <c:idx val="0"/>
            <c:bubble3D val="0"/>
            <c:extLst>
              <c:ext xmlns:c16="http://schemas.microsoft.com/office/drawing/2014/chart" uri="{C3380CC4-5D6E-409C-BE32-E72D297353CC}">
                <c16:uniqueId val="{00000033-89C7-4DD4-A22B-C68AF4AFA7A3}"/>
              </c:ext>
            </c:extLst>
          </c:dPt>
          <c:dPt>
            <c:idx val="1"/>
            <c:bubble3D val="0"/>
            <c:extLst>
              <c:ext xmlns:c16="http://schemas.microsoft.com/office/drawing/2014/chart" uri="{C3380CC4-5D6E-409C-BE32-E72D297353CC}">
                <c16:uniqueId val="{00000034-89C7-4DD4-A22B-C68AF4AFA7A3}"/>
              </c:ext>
            </c:extLst>
          </c:dPt>
          <c:cat>
            <c:numRef>
              <c:f>bilan_gestion!$BD$2:$BE$2</c:f>
              <c:numCache>
                <c:formatCode>General</c:formatCode>
                <c:ptCount val="2"/>
              </c:numCache>
            </c:numRef>
          </c:cat>
          <c:val>
            <c:numRef>
              <c:f>bilan_gestion!$B$21:$BC$21</c:f>
              <c:numCache>
                <c:formatCode>General</c:formatCode>
                <c:ptCount val="54"/>
                <c:pt idx="0" formatCode="#,##0">
                  <c:v>5348.2189454023992</c:v>
                </c:pt>
                <c:pt idx="1">
                  <c:v>2100</c:v>
                </c:pt>
                <c:pt idx="2" formatCode="0.0">
                  <c:v>877.4</c:v>
                </c:pt>
                <c:pt idx="3" formatCode="0.0">
                  <c:v>2.9061590000000002</c:v>
                </c:pt>
                <c:pt idx="4" formatCode="0.0">
                  <c:v>873.9828418103599</c:v>
                </c:pt>
                <c:pt idx="5" formatCode="0.000000">
                  <c:v>2.8949703543600003</c:v>
                </c:pt>
                <c:pt idx="6" formatCode="0.0">
                  <c:v>0.24115818964005012</c:v>
                </c:pt>
                <c:pt idx="7" formatCode="0.000000">
                  <c:v>8.9564563999999997E-4</c:v>
                </c:pt>
                <c:pt idx="8" formatCode="0.0">
                  <c:v>3.1760000000000002</c:v>
                </c:pt>
                <c:pt idx="9">
                  <c:v>1.0293E-2</c:v>
                </c:pt>
                <c:pt idx="10" formatCode="0.0">
                  <c:v>775</c:v>
                </c:pt>
                <c:pt idx="11" formatCode="0.000000">
                  <c:v>2.4576616700000002</c:v>
                </c:pt>
                <c:pt idx="28" formatCode="0.0">
                  <c:v>566</c:v>
                </c:pt>
                <c:pt idx="29" formatCode="0.000000">
                  <c:v>1.698</c:v>
                </c:pt>
                <c:pt idx="31">
                  <c:v>3814.2189454023992</c:v>
                </c:pt>
                <c:pt idx="33" formatCode="#,##0">
                  <c:v>2793.2189454023996</c:v>
                </c:pt>
                <c:pt idx="36">
                  <c:v>15</c:v>
                </c:pt>
                <c:pt idx="38" formatCode="0.0">
                  <c:v>28.682445794757605</c:v>
                </c:pt>
                <c:pt idx="40">
                  <c:v>15</c:v>
                </c:pt>
                <c:pt idx="41">
                  <c:v>72.599999999999994</c:v>
                </c:pt>
                <c:pt idx="42">
                  <c:v>1.9186000000000001</c:v>
                </c:pt>
                <c:pt idx="45">
                  <c:v>0.4161823056239809</c:v>
                </c:pt>
                <c:pt idx="48">
                  <c:v>2013</c:v>
                </c:pt>
                <c:pt idx="49">
                  <c:v>0</c:v>
                </c:pt>
                <c:pt idx="50" formatCode="d\-mmm">
                  <c:v>40298</c:v>
                </c:pt>
                <c:pt idx="51">
                  <c:v>0</c:v>
                </c:pt>
                <c:pt idx="52">
                  <c:v>1500</c:v>
                </c:pt>
                <c:pt idx="53">
                  <c:v>1500</c:v>
                </c:pt>
              </c:numCache>
            </c:numRef>
          </c:val>
          <c:extLst>
            <c:ext xmlns:c16="http://schemas.microsoft.com/office/drawing/2014/chart" uri="{C3380CC4-5D6E-409C-BE32-E72D297353CC}">
              <c16:uniqueId val="{00000035-89C7-4DD4-A22B-C68AF4AFA7A3}"/>
            </c:ext>
          </c:extLst>
        </c:ser>
        <c:ser>
          <c:idx val="18"/>
          <c:order val="18"/>
          <c:tx>
            <c:strRef>
              <c:f>bilan_gestion!$A$24</c:f>
              <c:strCache>
                <c:ptCount val="1"/>
                <c:pt idx="0">
                  <c:v>2015_2016</c:v>
                </c:pt>
              </c:strCache>
            </c:strRef>
          </c:tx>
          <c:dPt>
            <c:idx val="0"/>
            <c:bubble3D val="0"/>
            <c:extLst>
              <c:ext xmlns:c16="http://schemas.microsoft.com/office/drawing/2014/chart" uri="{C3380CC4-5D6E-409C-BE32-E72D297353CC}">
                <c16:uniqueId val="{00000036-89C7-4DD4-A22B-C68AF4AFA7A3}"/>
              </c:ext>
            </c:extLst>
          </c:dPt>
          <c:dPt>
            <c:idx val="1"/>
            <c:bubble3D val="0"/>
            <c:extLst>
              <c:ext xmlns:c16="http://schemas.microsoft.com/office/drawing/2014/chart" uri="{C3380CC4-5D6E-409C-BE32-E72D297353CC}">
                <c16:uniqueId val="{00000037-89C7-4DD4-A22B-C68AF4AFA7A3}"/>
              </c:ext>
            </c:extLst>
          </c:dPt>
          <c:cat>
            <c:numRef>
              <c:f>bilan_gestion!$BD$2:$BE$2</c:f>
              <c:numCache>
                <c:formatCode>General</c:formatCode>
                <c:ptCount val="2"/>
              </c:numCache>
            </c:numRef>
          </c:cat>
          <c:val>
            <c:numRef>
              <c:f>bilan_gestion!$B$24:$BD$24</c:f>
              <c:numCache>
                <c:formatCode>General</c:formatCode>
                <c:ptCount val="55"/>
                <c:pt idx="0" formatCode="#,##0">
                  <c:v>5403.3965995549897</c:v>
                </c:pt>
                <c:pt idx="1">
                  <c:v>4618</c:v>
                </c:pt>
                <c:pt idx="2" formatCode="0.0">
                  <c:v>629.4</c:v>
                </c:pt>
                <c:pt idx="3" formatCode="0.0">
                  <c:v>1.771855</c:v>
                </c:pt>
                <c:pt idx="4" formatCode="0.0">
                  <c:v>628.82840950261857</c:v>
                </c:pt>
                <c:pt idx="5" formatCode="0.000000">
                  <c:v>1.7702273070499999</c:v>
                </c:pt>
                <c:pt idx="6" formatCode="0.0">
                  <c:v>0.57159049738140966</c:v>
                </c:pt>
                <c:pt idx="7" formatCode="0.000000">
                  <c:v>1.6276929500000001E-3</c:v>
                </c:pt>
                <c:pt idx="28" formatCode="0.0">
                  <c:v>430</c:v>
                </c:pt>
                <c:pt idx="29" formatCode="0.000000">
                  <c:v>1.29</c:v>
                </c:pt>
                <c:pt idx="31">
                  <c:v>1215.3965995549897</c:v>
                </c:pt>
                <c:pt idx="33">
                  <c:v>156.56819005237139</c:v>
                </c:pt>
                <c:pt idx="36">
                  <c:v>5</c:v>
                </c:pt>
                <c:pt idx="38" formatCode="0.0">
                  <c:v>77.506803782363733</c:v>
                </c:pt>
                <c:pt idx="40">
                  <c:v>5.9</c:v>
                </c:pt>
                <c:pt idx="41">
                  <c:v>22</c:v>
                </c:pt>
                <c:pt idx="45">
                  <c:v>0.1361689929628884</c:v>
                </c:pt>
                <c:pt idx="48">
                  <c:v>2016</c:v>
                </c:pt>
                <c:pt idx="49">
                  <c:v>0</c:v>
                </c:pt>
                <c:pt idx="50" formatCode="d\-mmm">
                  <c:v>42479</c:v>
                </c:pt>
                <c:pt idx="51">
                  <c:v>0</c:v>
                </c:pt>
                <c:pt idx="52">
                  <c:v>2470</c:v>
                </c:pt>
                <c:pt idx="53">
                  <c:v>3100</c:v>
                </c:pt>
              </c:numCache>
            </c:numRef>
          </c:val>
          <c:extLst>
            <c:ext xmlns:c16="http://schemas.microsoft.com/office/drawing/2014/chart" uri="{C3380CC4-5D6E-409C-BE32-E72D297353CC}">
              <c16:uniqueId val="{00000038-89C7-4DD4-A22B-C68AF4AFA7A3}"/>
            </c:ext>
          </c:extLst>
        </c:ser>
        <c:ser>
          <c:idx val="19"/>
          <c:order val="19"/>
          <c:tx>
            <c:strRef>
              <c:f>bilan_gestion!$A$26</c:f>
              <c:strCache>
                <c:ptCount val="1"/>
                <c:pt idx="0">
                  <c:v>2017-2018</c:v>
                </c:pt>
              </c:strCache>
            </c:strRef>
          </c:tx>
          <c:dPt>
            <c:idx val="0"/>
            <c:bubble3D val="0"/>
            <c:extLst>
              <c:ext xmlns:c16="http://schemas.microsoft.com/office/drawing/2014/chart" uri="{C3380CC4-5D6E-409C-BE32-E72D297353CC}">
                <c16:uniqueId val="{00000039-89C7-4DD4-A22B-C68AF4AFA7A3}"/>
              </c:ext>
            </c:extLst>
          </c:dPt>
          <c:dPt>
            <c:idx val="1"/>
            <c:bubble3D val="0"/>
            <c:extLst>
              <c:ext xmlns:c16="http://schemas.microsoft.com/office/drawing/2014/chart" uri="{C3380CC4-5D6E-409C-BE32-E72D297353CC}">
                <c16:uniqueId val="{0000003A-89C7-4DD4-A22B-C68AF4AFA7A3}"/>
              </c:ext>
            </c:extLst>
          </c:dPt>
          <c:cat>
            <c:numRef>
              <c:f>bilan_gestion!$BD$2:$BE$2</c:f>
              <c:numCache>
                <c:formatCode>General</c:formatCode>
                <c:ptCount val="2"/>
              </c:numCache>
            </c:numRef>
          </c:cat>
          <c:val>
            <c:numRef>
              <c:f>bilan_gestion!$B$26:$BG$26</c:f>
              <c:numCache>
                <c:formatCode>General</c:formatCode>
                <c:ptCount val="58"/>
                <c:pt idx="0" formatCode="#,##0">
                  <c:v>6567.4449999999997</c:v>
                </c:pt>
                <c:pt idx="1">
                  <c:v>6526</c:v>
                </c:pt>
                <c:pt idx="2">
                  <c:v>41.5</c:v>
                </c:pt>
                <c:pt idx="3">
                  <c:v>0.16836100000000001</c:v>
                </c:pt>
                <c:pt idx="4" formatCode="0.0">
                  <c:v>41.445</c:v>
                </c:pt>
                <c:pt idx="5" formatCode="0.000000">
                  <c:v>0.16816800000000001</c:v>
                </c:pt>
                <c:pt idx="6" formatCode="0.0">
                  <c:v>5.5E-2</c:v>
                </c:pt>
                <c:pt idx="7" formatCode="0.000000">
                  <c:v>1.93E-4</c:v>
                </c:pt>
                <c:pt idx="10">
                  <c:v>0</c:v>
                </c:pt>
                <c:pt idx="14">
                  <c:v>0</c:v>
                </c:pt>
                <c:pt idx="28" formatCode="0.0">
                  <c:v>435</c:v>
                </c:pt>
                <c:pt idx="31">
                  <c:v>476.44499999999971</c:v>
                </c:pt>
                <c:pt idx="38" formatCode="0.0">
                  <c:v>92.745352264084445</c:v>
                </c:pt>
                <c:pt idx="48">
                  <c:v>2018</c:v>
                </c:pt>
                <c:pt idx="49">
                  <c:v>0</c:v>
                </c:pt>
                <c:pt idx="51">
                  <c:v>0</c:v>
                </c:pt>
                <c:pt idx="52">
                  <c:v>2339</c:v>
                </c:pt>
                <c:pt idx="53">
                  <c:v>4808</c:v>
                </c:pt>
              </c:numCache>
            </c:numRef>
          </c:val>
          <c:extLst>
            <c:ext xmlns:c16="http://schemas.microsoft.com/office/drawing/2014/chart" uri="{C3380CC4-5D6E-409C-BE32-E72D297353CC}">
              <c16:uniqueId val="{0000003B-89C7-4DD4-A22B-C68AF4AFA7A3}"/>
            </c:ext>
          </c:extLst>
        </c:ser>
        <c:ser>
          <c:idx val="20"/>
          <c:order val="20"/>
          <c:tx>
            <c:strRef>
              <c:f>bilan_gestion!$A$27</c:f>
              <c:strCache>
                <c:ptCount val="1"/>
                <c:pt idx="0">
                  <c:v>2018-2019</c:v>
                </c:pt>
              </c:strCache>
            </c:strRef>
          </c:tx>
          <c:dPt>
            <c:idx val="0"/>
            <c:bubble3D val="0"/>
            <c:extLst>
              <c:ext xmlns:c16="http://schemas.microsoft.com/office/drawing/2014/chart" uri="{C3380CC4-5D6E-409C-BE32-E72D297353CC}">
                <c16:uniqueId val="{0000003C-89C7-4DD4-A22B-C68AF4AFA7A3}"/>
              </c:ext>
            </c:extLst>
          </c:dPt>
          <c:dPt>
            <c:idx val="1"/>
            <c:bubble3D val="0"/>
            <c:extLst>
              <c:ext xmlns:c16="http://schemas.microsoft.com/office/drawing/2014/chart" uri="{C3380CC4-5D6E-409C-BE32-E72D297353CC}">
                <c16:uniqueId val="{0000003D-89C7-4DD4-A22B-C68AF4AFA7A3}"/>
              </c:ext>
            </c:extLst>
          </c:dPt>
          <c:cat>
            <c:numRef>
              <c:f>bilan_gestion!$BD$2:$BE$2</c:f>
              <c:numCache>
                <c:formatCode>General</c:formatCode>
                <c:ptCount val="2"/>
              </c:numCache>
            </c:numRef>
          </c:cat>
          <c:val>
            <c:numRef>
              <c:f>bilan_gestion!$B$27:$BH$27</c:f>
              <c:numCache>
                <c:formatCode>General</c:formatCode>
                <c:ptCount val="59"/>
                <c:pt idx="0" formatCode="#,##0">
                  <c:v>5415.5659999999998</c:v>
                </c:pt>
                <c:pt idx="1">
                  <c:v>5132</c:v>
                </c:pt>
                <c:pt idx="2" formatCode="0.0">
                  <c:v>288.52800000000002</c:v>
                </c:pt>
                <c:pt idx="3">
                  <c:v>1.0338540000000001</c:v>
                </c:pt>
                <c:pt idx="4" formatCode="0.0">
                  <c:v>283.56600000000003</c:v>
                </c:pt>
                <c:pt idx="5" formatCode="0.000000">
                  <c:v>1.01651</c:v>
                </c:pt>
                <c:pt idx="6" formatCode="0.0">
                  <c:v>4.9619999999999997</c:v>
                </c:pt>
                <c:pt idx="7" formatCode="0.000000">
                  <c:v>1.7343999999999998E-2</c:v>
                </c:pt>
                <c:pt idx="28" formatCode="0.0">
                  <c:v>460</c:v>
                </c:pt>
                <c:pt idx="29" formatCode="0.000000">
                  <c:v>1.38</c:v>
                </c:pt>
                <c:pt idx="31">
                  <c:v>743.5659999999998</c:v>
                </c:pt>
                <c:pt idx="38" formatCode="0.0">
                  <c:v>86.269837723333083</c:v>
                </c:pt>
                <c:pt idx="48">
                  <c:v>2019</c:v>
                </c:pt>
                <c:pt idx="49">
                  <c:v>0</c:v>
                </c:pt>
                <c:pt idx="51">
                  <c:v>0</c:v>
                </c:pt>
                <c:pt idx="52">
                  <c:v>2339</c:v>
                </c:pt>
                <c:pt idx="53">
                  <c:v>3508</c:v>
                </c:pt>
              </c:numCache>
            </c:numRef>
          </c:val>
          <c:extLst>
            <c:ext xmlns:c16="http://schemas.microsoft.com/office/drawing/2014/chart" uri="{C3380CC4-5D6E-409C-BE32-E72D297353CC}">
              <c16:uniqueId val="{0000003E-89C7-4DD4-A22B-C68AF4AFA7A3}"/>
            </c:ext>
          </c:extLst>
        </c:ser>
        <c:ser>
          <c:idx val="21"/>
          <c:order val="21"/>
          <c:tx>
            <c:strRef>
              <c:f>bilan_gestion!$A$28</c:f>
              <c:strCache>
                <c:ptCount val="1"/>
                <c:pt idx="0">
                  <c:v>2019-2020</c:v>
                </c:pt>
              </c:strCache>
            </c:strRef>
          </c:tx>
          <c:dPt>
            <c:idx val="0"/>
            <c:bubble3D val="0"/>
            <c:extLst>
              <c:ext xmlns:c16="http://schemas.microsoft.com/office/drawing/2014/chart" uri="{C3380CC4-5D6E-409C-BE32-E72D297353CC}">
                <c16:uniqueId val="{0000003F-89C7-4DD4-A22B-C68AF4AFA7A3}"/>
              </c:ext>
            </c:extLst>
          </c:dPt>
          <c:dPt>
            <c:idx val="1"/>
            <c:bubble3D val="0"/>
            <c:extLst>
              <c:ext xmlns:c16="http://schemas.microsoft.com/office/drawing/2014/chart" uri="{C3380CC4-5D6E-409C-BE32-E72D297353CC}">
                <c16:uniqueId val="{00000040-89C7-4DD4-A22B-C68AF4AFA7A3}"/>
              </c:ext>
            </c:extLst>
          </c:dPt>
          <c:cat>
            <c:numRef>
              <c:f>bilan_gestion!$BD$2:$BE$2</c:f>
              <c:numCache>
                <c:formatCode>General</c:formatCode>
                <c:ptCount val="2"/>
              </c:numCache>
            </c:numRef>
          </c:cat>
          <c:val>
            <c:numRef>
              <c:f>bilan_gestion!$B$28:$BH$28</c:f>
              <c:numCache>
                <c:formatCode>General</c:formatCode>
                <c:ptCount val="59"/>
                <c:pt idx="0" formatCode="#,##0">
                  <c:v>4053</c:v>
                </c:pt>
                <c:pt idx="1">
                  <c:v>3449</c:v>
                </c:pt>
                <c:pt idx="2">
                  <c:v>84</c:v>
                </c:pt>
                <c:pt idx="3">
                  <c:v>0.31563799999999997</c:v>
                </c:pt>
                <c:pt idx="4">
                  <c:v>84</c:v>
                </c:pt>
                <c:pt idx="6">
                  <c:v>0</c:v>
                </c:pt>
                <c:pt idx="28" formatCode="0.0">
                  <c:v>360</c:v>
                </c:pt>
                <c:pt idx="31">
                  <c:v>964</c:v>
                </c:pt>
                <c:pt idx="33">
                  <c:v>520</c:v>
                </c:pt>
                <c:pt idx="38" formatCode="0.0">
                  <c:v>76.215149272144089</c:v>
                </c:pt>
                <c:pt idx="48">
                  <c:v>2020</c:v>
                </c:pt>
                <c:pt idx="49">
                  <c:v>0</c:v>
                </c:pt>
                <c:pt idx="50" formatCode="d\-mmm">
                  <c:v>43912</c:v>
                </c:pt>
                <c:pt idx="51">
                  <c:v>0</c:v>
                </c:pt>
                <c:pt idx="52">
                  <c:v>2069</c:v>
                </c:pt>
                <c:pt idx="53">
                  <c:v>3104</c:v>
                </c:pt>
              </c:numCache>
            </c:numRef>
          </c:val>
          <c:extLst>
            <c:ext xmlns:c16="http://schemas.microsoft.com/office/drawing/2014/chart" uri="{C3380CC4-5D6E-409C-BE32-E72D297353CC}">
              <c16:uniqueId val="{00000041-89C7-4DD4-A22B-C68AF4AFA7A3}"/>
            </c:ext>
          </c:extLst>
        </c:ser>
        <c:ser>
          <c:idx val="22"/>
          <c:order val="22"/>
          <c:tx>
            <c:strRef>
              <c:f>bilan_gestion!$A$31</c:f>
              <c:strCache>
                <c:ptCount val="1"/>
                <c:pt idx="0">
                  <c:v>En gras valeur d'entrée hyp du calcul</c:v>
                </c:pt>
              </c:strCache>
            </c:strRef>
          </c:tx>
          <c:dPt>
            <c:idx val="0"/>
            <c:bubble3D val="0"/>
            <c:extLst>
              <c:ext xmlns:c16="http://schemas.microsoft.com/office/drawing/2014/chart" uri="{C3380CC4-5D6E-409C-BE32-E72D297353CC}">
                <c16:uniqueId val="{00000042-89C7-4DD4-A22B-C68AF4AFA7A3}"/>
              </c:ext>
            </c:extLst>
          </c:dPt>
          <c:dPt>
            <c:idx val="1"/>
            <c:bubble3D val="0"/>
            <c:extLst>
              <c:ext xmlns:c16="http://schemas.microsoft.com/office/drawing/2014/chart" uri="{C3380CC4-5D6E-409C-BE32-E72D297353CC}">
                <c16:uniqueId val="{00000043-89C7-4DD4-A22B-C68AF4AFA7A3}"/>
              </c:ext>
            </c:extLst>
          </c:dPt>
          <c:cat>
            <c:numRef>
              <c:f>bilan_gestion!$BD$2:$BE$2</c:f>
              <c:numCache>
                <c:formatCode>General</c:formatCode>
                <c:ptCount val="2"/>
              </c:numCache>
            </c:numRef>
          </c:cat>
          <c:val>
            <c:numRef>
              <c:f>bilan_gestion!$B$31:$BI$31</c:f>
              <c:numCache>
                <c:formatCode>General</c:formatCode>
                <c:ptCount val="60"/>
                <c:pt idx="2">
                  <c:v>0</c:v>
                </c:pt>
              </c:numCache>
            </c:numRef>
          </c:val>
          <c:extLst>
            <c:ext xmlns:c16="http://schemas.microsoft.com/office/drawing/2014/chart" uri="{C3380CC4-5D6E-409C-BE32-E72D297353CC}">
              <c16:uniqueId val="{00000044-89C7-4DD4-A22B-C68AF4AFA7A3}"/>
            </c:ext>
          </c:extLst>
        </c:ser>
        <c:ser>
          <c:idx val="23"/>
          <c:order val="23"/>
          <c:tx>
            <c:strRef>
              <c:f>bilan_gestion!$A$32</c:f>
              <c:strCache>
                <c:ptCount val="1"/>
              </c:strCache>
            </c:strRef>
          </c:tx>
          <c:dPt>
            <c:idx val="0"/>
            <c:bubble3D val="0"/>
            <c:extLst>
              <c:ext xmlns:c16="http://schemas.microsoft.com/office/drawing/2014/chart" uri="{C3380CC4-5D6E-409C-BE32-E72D297353CC}">
                <c16:uniqueId val="{00000045-89C7-4DD4-A22B-C68AF4AFA7A3}"/>
              </c:ext>
            </c:extLst>
          </c:dPt>
          <c:dPt>
            <c:idx val="1"/>
            <c:bubble3D val="0"/>
            <c:extLst>
              <c:ext xmlns:c16="http://schemas.microsoft.com/office/drawing/2014/chart" uri="{C3380CC4-5D6E-409C-BE32-E72D297353CC}">
                <c16:uniqueId val="{00000046-89C7-4DD4-A22B-C68AF4AFA7A3}"/>
              </c:ext>
            </c:extLst>
          </c:dPt>
          <c:cat>
            <c:numRef>
              <c:f>bilan_gestion!$BD$2:$BE$2</c:f>
              <c:numCache>
                <c:formatCode>General</c:formatCode>
                <c:ptCount val="2"/>
              </c:numCache>
            </c:numRef>
          </c:cat>
          <c:val>
            <c:numRef>
              <c:f>bilan_gestion!$B$32:$BI$32</c:f>
              <c:numCache>
                <c:formatCode>General</c:formatCode>
                <c:ptCount val="60"/>
              </c:numCache>
            </c:numRef>
          </c:val>
          <c:extLst>
            <c:ext xmlns:c16="http://schemas.microsoft.com/office/drawing/2014/chart" uri="{C3380CC4-5D6E-409C-BE32-E72D297353CC}">
              <c16:uniqueId val="{00000047-89C7-4DD4-A22B-C68AF4AFA7A3}"/>
            </c:ext>
          </c:extLst>
        </c:ser>
        <c:ser>
          <c:idx val="24"/>
          <c:order val="24"/>
          <c:tx>
            <c:strRef>
              <c:f>bilan_gestion!$A$33</c:f>
              <c:strCache>
                <c:ptCount val="1"/>
              </c:strCache>
            </c:strRef>
          </c:tx>
          <c:dPt>
            <c:idx val="0"/>
            <c:bubble3D val="0"/>
            <c:extLst>
              <c:ext xmlns:c16="http://schemas.microsoft.com/office/drawing/2014/chart" uri="{C3380CC4-5D6E-409C-BE32-E72D297353CC}">
                <c16:uniqueId val="{00000048-89C7-4DD4-A22B-C68AF4AFA7A3}"/>
              </c:ext>
            </c:extLst>
          </c:dPt>
          <c:dPt>
            <c:idx val="1"/>
            <c:bubble3D val="0"/>
            <c:extLst>
              <c:ext xmlns:c16="http://schemas.microsoft.com/office/drawing/2014/chart" uri="{C3380CC4-5D6E-409C-BE32-E72D297353CC}">
                <c16:uniqueId val="{00000049-89C7-4DD4-A22B-C68AF4AFA7A3}"/>
              </c:ext>
            </c:extLst>
          </c:dPt>
          <c:cat>
            <c:numRef>
              <c:f>bilan_gestion!$BD$2:$BE$2</c:f>
              <c:numCache>
                <c:formatCode>General</c:formatCode>
                <c:ptCount val="2"/>
              </c:numCache>
            </c:numRef>
          </c:cat>
          <c:val>
            <c:numRef>
              <c:f>bilan_gestion!$B$33:$BI$33</c:f>
              <c:numCache>
                <c:formatCode>General</c:formatCode>
                <c:ptCount val="60"/>
              </c:numCache>
            </c:numRef>
          </c:val>
          <c:extLst>
            <c:ext xmlns:c16="http://schemas.microsoft.com/office/drawing/2014/chart" uri="{C3380CC4-5D6E-409C-BE32-E72D297353CC}">
              <c16:uniqueId val="{0000004A-89C7-4DD4-A22B-C68AF4AFA7A3}"/>
            </c:ext>
          </c:extLst>
        </c:ser>
        <c:ser>
          <c:idx val="25"/>
          <c:order val="25"/>
          <c:tx>
            <c:strRef>
              <c:f>bilan_gestion!$A$34</c:f>
              <c:strCache>
                <c:ptCount val="1"/>
              </c:strCache>
            </c:strRef>
          </c:tx>
          <c:dPt>
            <c:idx val="0"/>
            <c:bubble3D val="0"/>
            <c:extLst>
              <c:ext xmlns:c16="http://schemas.microsoft.com/office/drawing/2014/chart" uri="{C3380CC4-5D6E-409C-BE32-E72D297353CC}">
                <c16:uniqueId val="{0000004B-89C7-4DD4-A22B-C68AF4AFA7A3}"/>
              </c:ext>
            </c:extLst>
          </c:dPt>
          <c:dPt>
            <c:idx val="1"/>
            <c:bubble3D val="0"/>
            <c:extLst>
              <c:ext xmlns:c16="http://schemas.microsoft.com/office/drawing/2014/chart" uri="{C3380CC4-5D6E-409C-BE32-E72D297353CC}">
                <c16:uniqueId val="{0000004C-89C7-4DD4-A22B-C68AF4AFA7A3}"/>
              </c:ext>
            </c:extLst>
          </c:dPt>
          <c:cat>
            <c:numRef>
              <c:f>bilan_gestion!$BD$2:$BE$2</c:f>
              <c:numCache>
                <c:formatCode>General</c:formatCode>
                <c:ptCount val="2"/>
              </c:numCache>
            </c:numRef>
          </c:cat>
          <c:val>
            <c:numRef>
              <c:f>bilan_gestion!$B$34:$BI$34</c:f>
              <c:numCache>
                <c:formatCode>General</c:formatCode>
                <c:ptCount val="60"/>
              </c:numCache>
            </c:numRef>
          </c:val>
          <c:extLst>
            <c:ext xmlns:c16="http://schemas.microsoft.com/office/drawing/2014/chart" uri="{C3380CC4-5D6E-409C-BE32-E72D297353CC}">
              <c16:uniqueId val="{0000004D-89C7-4DD4-A22B-C68AF4AFA7A3}"/>
            </c:ext>
          </c:extLst>
        </c:ser>
        <c:ser>
          <c:idx val="26"/>
          <c:order val="26"/>
          <c:tx>
            <c:strRef>
              <c:f>bilan_gestion!$A$35</c:f>
              <c:strCache>
                <c:ptCount val="1"/>
              </c:strCache>
            </c:strRef>
          </c:tx>
          <c:dPt>
            <c:idx val="0"/>
            <c:bubble3D val="0"/>
            <c:extLst>
              <c:ext xmlns:c16="http://schemas.microsoft.com/office/drawing/2014/chart" uri="{C3380CC4-5D6E-409C-BE32-E72D297353CC}">
                <c16:uniqueId val="{0000004E-89C7-4DD4-A22B-C68AF4AFA7A3}"/>
              </c:ext>
            </c:extLst>
          </c:dPt>
          <c:dPt>
            <c:idx val="1"/>
            <c:bubble3D val="0"/>
            <c:extLst>
              <c:ext xmlns:c16="http://schemas.microsoft.com/office/drawing/2014/chart" uri="{C3380CC4-5D6E-409C-BE32-E72D297353CC}">
                <c16:uniqueId val="{0000004F-89C7-4DD4-A22B-C68AF4AFA7A3}"/>
              </c:ext>
            </c:extLst>
          </c:dPt>
          <c:cat>
            <c:numRef>
              <c:f>bilan_gestion!$BD$2:$BE$2</c:f>
              <c:numCache>
                <c:formatCode>General</c:formatCode>
                <c:ptCount val="2"/>
              </c:numCache>
            </c:numRef>
          </c:cat>
          <c:val>
            <c:numRef>
              <c:f>bilan_gestion!$B$35:$BI$35</c:f>
              <c:numCache>
                <c:formatCode>General</c:formatCode>
                <c:ptCount val="60"/>
              </c:numCache>
            </c:numRef>
          </c:val>
          <c:extLst>
            <c:ext xmlns:c16="http://schemas.microsoft.com/office/drawing/2014/chart" uri="{C3380CC4-5D6E-409C-BE32-E72D297353CC}">
              <c16:uniqueId val="{00000050-89C7-4DD4-A22B-C68AF4AFA7A3}"/>
            </c:ext>
          </c:extLst>
        </c:ser>
        <c:ser>
          <c:idx val="27"/>
          <c:order val="27"/>
          <c:tx>
            <c:strRef>
              <c:f>bilan_gestion!$A$36</c:f>
              <c:strCache>
                <c:ptCount val="1"/>
              </c:strCache>
            </c:strRef>
          </c:tx>
          <c:dPt>
            <c:idx val="0"/>
            <c:bubble3D val="0"/>
            <c:extLst>
              <c:ext xmlns:c16="http://schemas.microsoft.com/office/drawing/2014/chart" uri="{C3380CC4-5D6E-409C-BE32-E72D297353CC}">
                <c16:uniqueId val="{00000051-89C7-4DD4-A22B-C68AF4AFA7A3}"/>
              </c:ext>
            </c:extLst>
          </c:dPt>
          <c:dPt>
            <c:idx val="1"/>
            <c:bubble3D val="0"/>
            <c:extLst>
              <c:ext xmlns:c16="http://schemas.microsoft.com/office/drawing/2014/chart" uri="{C3380CC4-5D6E-409C-BE32-E72D297353CC}">
                <c16:uniqueId val="{00000052-89C7-4DD4-A22B-C68AF4AFA7A3}"/>
              </c:ext>
            </c:extLst>
          </c:dPt>
          <c:cat>
            <c:numRef>
              <c:f>bilan_gestion!$BD$2:$BE$2</c:f>
              <c:numCache>
                <c:formatCode>General</c:formatCode>
                <c:ptCount val="2"/>
              </c:numCache>
            </c:numRef>
          </c:cat>
          <c:val>
            <c:numRef>
              <c:f>bilan_gestion!$B$36:$BI$36</c:f>
              <c:numCache>
                <c:formatCode>General</c:formatCode>
                <c:ptCount val="60"/>
              </c:numCache>
            </c:numRef>
          </c:val>
          <c:extLst>
            <c:ext xmlns:c16="http://schemas.microsoft.com/office/drawing/2014/chart" uri="{C3380CC4-5D6E-409C-BE32-E72D297353CC}">
              <c16:uniqueId val="{00000053-89C7-4DD4-A22B-C68AF4AFA7A3}"/>
            </c:ext>
          </c:extLst>
        </c:ser>
        <c:ser>
          <c:idx val="28"/>
          <c:order val="28"/>
          <c:tx>
            <c:strRef>
              <c:f>bilan_gestion!$A$37</c:f>
              <c:strCache>
                <c:ptCount val="1"/>
              </c:strCache>
            </c:strRef>
          </c:tx>
          <c:dPt>
            <c:idx val="0"/>
            <c:bubble3D val="0"/>
            <c:extLst>
              <c:ext xmlns:c16="http://schemas.microsoft.com/office/drawing/2014/chart" uri="{C3380CC4-5D6E-409C-BE32-E72D297353CC}">
                <c16:uniqueId val="{00000054-89C7-4DD4-A22B-C68AF4AFA7A3}"/>
              </c:ext>
            </c:extLst>
          </c:dPt>
          <c:dPt>
            <c:idx val="1"/>
            <c:bubble3D val="0"/>
            <c:extLst>
              <c:ext xmlns:c16="http://schemas.microsoft.com/office/drawing/2014/chart" uri="{C3380CC4-5D6E-409C-BE32-E72D297353CC}">
                <c16:uniqueId val="{00000055-89C7-4DD4-A22B-C68AF4AFA7A3}"/>
              </c:ext>
            </c:extLst>
          </c:dPt>
          <c:cat>
            <c:numRef>
              <c:f>bilan_gestion!$BD$2:$BE$2</c:f>
              <c:numCache>
                <c:formatCode>General</c:formatCode>
                <c:ptCount val="2"/>
              </c:numCache>
            </c:numRef>
          </c:cat>
          <c:val>
            <c:numRef>
              <c:f>bilan_gestion!$B$37:$BI$37</c:f>
              <c:numCache>
                <c:formatCode>General</c:formatCode>
                <c:ptCount val="60"/>
              </c:numCache>
            </c:numRef>
          </c:val>
          <c:extLst>
            <c:ext xmlns:c16="http://schemas.microsoft.com/office/drawing/2014/chart" uri="{C3380CC4-5D6E-409C-BE32-E72D297353CC}">
              <c16:uniqueId val="{00000056-89C7-4DD4-A22B-C68AF4AFA7A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bilan_gestion!$A$4</c:f>
              <c:strCache>
                <c:ptCount val="1"/>
                <c:pt idx="0">
                  <c:v>1995_1996</c:v>
                </c:pt>
              </c:strCache>
            </c:strRef>
          </c:tx>
          <c:dPt>
            <c:idx val="0"/>
            <c:bubble3D val="0"/>
            <c:extLst>
              <c:ext xmlns:c16="http://schemas.microsoft.com/office/drawing/2014/chart" uri="{C3380CC4-5D6E-409C-BE32-E72D297353CC}">
                <c16:uniqueId val="{00000000-6D35-4129-BF0F-8543AF2E3955}"/>
              </c:ext>
            </c:extLst>
          </c:dPt>
          <c:dPt>
            <c:idx val="1"/>
            <c:bubble3D val="0"/>
            <c:extLst>
              <c:ext xmlns:c16="http://schemas.microsoft.com/office/drawing/2014/chart" uri="{C3380CC4-5D6E-409C-BE32-E72D297353CC}">
                <c16:uniqueId val="{00000001-6D35-4129-BF0F-8543AF2E3955}"/>
              </c:ext>
            </c:extLst>
          </c:dPt>
          <c:cat>
            <c:numRef>
              <c:f>bilan_gestion!$BD$2:$BE$2</c:f>
              <c:numCache>
                <c:formatCode>General</c:formatCode>
                <c:ptCount val="2"/>
              </c:numCache>
            </c:numRef>
          </c:cat>
          <c:val>
            <c:numRef>
              <c:f>bilan_gestion!$BF$14:$BG$14</c:f>
              <c:numCache>
                <c:formatCode>0.00000</c:formatCode>
                <c:ptCount val="2"/>
              </c:numCache>
            </c:numRef>
          </c:val>
          <c:extLst>
            <c:ext xmlns:c16="http://schemas.microsoft.com/office/drawing/2014/chart" uri="{C3380CC4-5D6E-409C-BE32-E72D297353CC}">
              <c16:uniqueId val="{00000002-6D35-4129-BF0F-8543AF2E3955}"/>
            </c:ext>
          </c:extLst>
        </c:ser>
        <c:ser>
          <c:idx val="1"/>
          <c:order val="1"/>
          <c:tx>
            <c:strRef>
              <c:f>bilan_gestion!$A$5</c:f>
              <c:strCache>
                <c:ptCount val="1"/>
                <c:pt idx="0">
                  <c:v>1996_1997</c:v>
                </c:pt>
              </c:strCache>
            </c:strRef>
          </c:tx>
          <c:dPt>
            <c:idx val="0"/>
            <c:bubble3D val="0"/>
            <c:extLst>
              <c:ext xmlns:c16="http://schemas.microsoft.com/office/drawing/2014/chart" uri="{C3380CC4-5D6E-409C-BE32-E72D297353CC}">
                <c16:uniqueId val="{00000003-6D35-4129-BF0F-8543AF2E3955}"/>
              </c:ext>
            </c:extLst>
          </c:dPt>
          <c:dPt>
            <c:idx val="1"/>
            <c:bubble3D val="0"/>
            <c:extLst>
              <c:ext xmlns:c16="http://schemas.microsoft.com/office/drawing/2014/chart" uri="{C3380CC4-5D6E-409C-BE32-E72D297353CC}">
                <c16:uniqueId val="{00000004-6D35-4129-BF0F-8543AF2E3955}"/>
              </c:ext>
            </c:extLst>
          </c:dPt>
          <c:cat>
            <c:numRef>
              <c:f>bilan_gestion!$BD$2:$BE$2</c:f>
              <c:numCache>
                <c:formatCode>General</c:formatCode>
                <c:ptCount val="2"/>
              </c:numCache>
            </c:numRef>
          </c:cat>
          <c:val>
            <c:numRef>
              <c:f>bilan_gestion!$B$5:$BD$5</c:f>
              <c:numCache>
                <c:formatCode>General</c:formatCode>
                <c:ptCount val="55"/>
                <c:pt idx="0">
                  <c:v>23920</c:v>
                </c:pt>
                <c:pt idx="1">
                  <c:v>22656</c:v>
                </c:pt>
                <c:pt idx="2" formatCode="0.0">
                  <c:v>70</c:v>
                </c:pt>
                <c:pt idx="3" formatCode="0.0">
                  <c:v>0.227883</c:v>
                </c:pt>
                <c:pt idx="4" formatCode="0.0">
                  <c:v>70</c:v>
                </c:pt>
                <c:pt idx="5" formatCode="0.000000">
                  <c:v>0.227883</c:v>
                </c:pt>
                <c:pt idx="6" formatCode="0">
                  <c:v>0</c:v>
                </c:pt>
                <c:pt idx="7" formatCode="0">
                  <c:v>0</c:v>
                </c:pt>
                <c:pt idx="30">
                  <c:v>64</c:v>
                </c:pt>
                <c:pt idx="31">
                  <c:v>1264</c:v>
                </c:pt>
                <c:pt idx="32">
                  <c:v>139</c:v>
                </c:pt>
                <c:pt idx="33">
                  <c:v>117</c:v>
                </c:pt>
                <c:pt idx="35">
                  <c:v>0.8</c:v>
                </c:pt>
                <c:pt idx="36">
                  <c:v>45.4</c:v>
                </c:pt>
                <c:pt idx="38">
                  <c:v>94.7</c:v>
                </c:pt>
                <c:pt idx="45">
                  <c:v>3.0896892655367233E-3</c:v>
                </c:pt>
                <c:pt idx="46">
                  <c:v>4.8913043478260873E-3</c:v>
                </c:pt>
                <c:pt idx="47">
                  <c:v>0</c:v>
                </c:pt>
                <c:pt idx="48">
                  <c:v>1997</c:v>
                </c:pt>
                <c:pt idx="49" formatCode="d\-mmm">
                  <c:v>40497</c:v>
                </c:pt>
                <c:pt idx="50" formatCode="d\-mmm">
                  <c:v>40298</c:v>
                </c:pt>
              </c:numCache>
            </c:numRef>
          </c:val>
          <c:extLst>
            <c:ext xmlns:c16="http://schemas.microsoft.com/office/drawing/2014/chart" uri="{C3380CC4-5D6E-409C-BE32-E72D297353CC}">
              <c16:uniqueId val="{00000005-6D35-4129-BF0F-8543AF2E3955}"/>
            </c:ext>
          </c:extLst>
        </c:ser>
        <c:ser>
          <c:idx val="2"/>
          <c:order val="2"/>
          <c:tx>
            <c:strRef>
              <c:f>bilan_gestion!$A$6</c:f>
              <c:strCache>
                <c:ptCount val="1"/>
                <c:pt idx="0">
                  <c:v>1997_1998</c:v>
                </c:pt>
              </c:strCache>
            </c:strRef>
          </c:tx>
          <c:dPt>
            <c:idx val="0"/>
            <c:bubble3D val="0"/>
            <c:extLst>
              <c:ext xmlns:c16="http://schemas.microsoft.com/office/drawing/2014/chart" uri="{C3380CC4-5D6E-409C-BE32-E72D297353CC}">
                <c16:uniqueId val="{00000006-6D35-4129-BF0F-8543AF2E3955}"/>
              </c:ext>
            </c:extLst>
          </c:dPt>
          <c:dPt>
            <c:idx val="1"/>
            <c:bubble3D val="0"/>
            <c:extLst>
              <c:ext xmlns:c16="http://schemas.microsoft.com/office/drawing/2014/chart" uri="{C3380CC4-5D6E-409C-BE32-E72D297353CC}">
                <c16:uniqueId val="{00000007-6D35-4129-BF0F-8543AF2E3955}"/>
              </c:ext>
            </c:extLst>
          </c:dPt>
          <c:cat>
            <c:numRef>
              <c:f>bilan_gestion!$BD$2:$BE$2</c:f>
              <c:numCache>
                <c:formatCode>General</c:formatCode>
                <c:ptCount val="2"/>
              </c:numCache>
            </c:numRef>
          </c:cat>
          <c:val>
            <c:numRef>
              <c:f>bilan_gestion!$B$6:$BD$6</c:f>
              <c:numCache>
                <c:formatCode>General</c:formatCode>
                <c:ptCount val="55"/>
                <c:pt idx="0">
                  <c:v>22962</c:v>
                </c:pt>
                <c:pt idx="1">
                  <c:v>17923</c:v>
                </c:pt>
                <c:pt idx="2" formatCode="0.0">
                  <c:v>702.4</c:v>
                </c:pt>
                <c:pt idx="3" formatCode="0.0">
                  <c:v>2.375499</c:v>
                </c:pt>
                <c:pt idx="4" formatCode="0.0">
                  <c:v>682.28199999999993</c:v>
                </c:pt>
                <c:pt idx="5" formatCode="0.000000">
                  <c:v>2.3080630000000002</c:v>
                </c:pt>
                <c:pt idx="6" formatCode="0">
                  <c:v>0</c:v>
                </c:pt>
                <c:pt idx="7" formatCode="0">
                  <c:v>0</c:v>
                </c:pt>
                <c:pt idx="8" formatCode="0.0">
                  <c:v>20.117999999999999</c:v>
                </c:pt>
                <c:pt idx="9">
                  <c:v>6.7435999999999996E-2</c:v>
                </c:pt>
                <c:pt idx="30">
                  <c:v>3007</c:v>
                </c:pt>
                <c:pt idx="31">
                  <c:v>5039</c:v>
                </c:pt>
                <c:pt idx="32">
                  <c:v>4156</c:v>
                </c:pt>
                <c:pt idx="33">
                  <c:v>4720</c:v>
                </c:pt>
                <c:pt idx="35">
                  <c:v>25</c:v>
                </c:pt>
                <c:pt idx="36">
                  <c:v>14.6</c:v>
                </c:pt>
                <c:pt idx="38">
                  <c:v>78.099999999999994</c:v>
                </c:pt>
                <c:pt idx="45">
                  <c:v>3.8067399430898839E-2</c:v>
                </c:pt>
                <c:pt idx="46">
                  <c:v>0.20555700722933543</c:v>
                </c:pt>
                <c:pt idx="47">
                  <c:v>0</c:v>
                </c:pt>
                <c:pt idx="48">
                  <c:v>1998</c:v>
                </c:pt>
                <c:pt idx="49" formatCode="d\-mmm">
                  <c:v>40497</c:v>
                </c:pt>
                <c:pt idx="50" formatCode="d\-mmm">
                  <c:v>40274</c:v>
                </c:pt>
                <c:pt idx="51">
                  <c:v>0</c:v>
                </c:pt>
              </c:numCache>
            </c:numRef>
          </c:val>
          <c:extLst>
            <c:ext xmlns:c16="http://schemas.microsoft.com/office/drawing/2014/chart" uri="{C3380CC4-5D6E-409C-BE32-E72D297353CC}">
              <c16:uniqueId val="{00000008-6D35-4129-BF0F-8543AF2E3955}"/>
            </c:ext>
          </c:extLst>
        </c:ser>
        <c:ser>
          <c:idx val="3"/>
          <c:order val="3"/>
          <c:tx>
            <c:strRef>
              <c:f>bilan_gestion!$A$7</c:f>
              <c:strCache>
                <c:ptCount val="1"/>
                <c:pt idx="0">
                  <c:v>1998_1999</c:v>
                </c:pt>
              </c:strCache>
            </c:strRef>
          </c:tx>
          <c:dPt>
            <c:idx val="0"/>
            <c:bubble3D val="0"/>
            <c:extLst>
              <c:ext xmlns:c16="http://schemas.microsoft.com/office/drawing/2014/chart" uri="{C3380CC4-5D6E-409C-BE32-E72D297353CC}">
                <c16:uniqueId val="{00000009-6D35-4129-BF0F-8543AF2E3955}"/>
              </c:ext>
            </c:extLst>
          </c:dPt>
          <c:dPt>
            <c:idx val="1"/>
            <c:bubble3D val="0"/>
            <c:extLst>
              <c:ext xmlns:c16="http://schemas.microsoft.com/office/drawing/2014/chart" uri="{C3380CC4-5D6E-409C-BE32-E72D297353CC}">
                <c16:uniqueId val="{0000000A-6D35-4129-BF0F-8543AF2E3955}"/>
              </c:ext>
            </c:extLst>
          </c:dPt>
          <c:cat>
            <c:numRef>
              <c:f>bilan_gestion!$BD$2:$BE$2</c:f>
              <c:numCache>
                <c:formatCode>General</c:formatCode>
                <c:ptCount val="2"/>
              </c:numCache>
            </c:numRef>
          </c:cat>
          <c:val>
            <c:numRef>
              <c:f>bilan_gestion!$B$7:$BD$7</c:f>
              <c:numCache>
                <c:formatCode>General</c:formatCode>
                <c:ptCount val="55"/>
                <c:pt idx="0">
                  <c:v>17022</c:v>
                </c:pt>
                <c:pt idx="1">
                  <c:v>15300</c:v>
                </c:pt>
                <c:pt idx="2" formatCode="0.0">
                  <c:v>301</c:v>
                </c:pt>
                <c:pt idx="3" formatCode="0.0">
                  <c:v>1.0861879999999999</c:v>
                </c:pt>
                <c:pt idx="4" formatCode="0.0">
                  <c:v>284.29200000000003</c:v>
                </c:pt>
                <c:pt idx="5" formatCode="0.000000">
                  <c:v>1.0296699999999999</c:v>
                </c:pt>
                <c:pt idx="6" formatCode="0">
                  <c:v>0</c:v>
                </c:pt>
                <c:pt idx="7" formatCode="0">
                  <c:v>0</c:v>
                </c:pt>
                <c:pt idx="8" formatCode="0.0">
                  <c:v>16.707999999999998</c:v>
                </c:pt>
                <c:pt idx="9">
                  <c:v>5.6517999999999999E-2</c:v>
                </c:pt>
                <c:pt idx="12" formatCode="0.0">
                  <c:v>198.16800000000001</c:v>
                </c:pt>
                <c:pt idx="13" formatCode="0.000000">
                  <c:v>0.679562</c:v>
                </c:pt>
                <c:pt idx="14" formatCode="0.0">
                  <c:v>154.59899999999999</c:v>
                </c:pt>
                <c:pt idx="15" formatCode="0.000000">
                  <c:v>0.52836500000000008</c:v>
                </c:pt>
                <c:pt idx="16" formatCode="0.0">
                  <c:v>35.741</c:v>
                </c:pt>
                <c:pt idx="17" formatCode="0.000000">
                  <c:v>0.12520999999999999</c:v>
                </c:pt>
                <c:pt idx="18" formatCode="0.0">
                  <c:v>7.8280000000000003</c:v>
                </c:pt>
                <c:pt idx="19" formatCode="0.000000">
                  <c:v>2.5987E-2</c:v>
                </c:pt>
                <c:pt idx="20" formatCode="0">
                  <c:v>0</c:v>
                </c:pt>
                <c:pt idx="21" formatCode="0">
                  <c:v>0</c:v>
                </c:pt>
                <c:pt idx="22" formatCode="0">
                  <c:v>0</c:v>
                </c:pt>
                <c:pt idx="23" formatCode="0">
                  <c:v>0</c:v>
                </c:pt>
                <c:pt idx="30">
                  <c:v>1099</c:v>
                </c:pt>
                <c:pt idx="31">
                  <c:v>1722</c:v>
                </c:pt>
                <c:pt idx="32">
                  <c:v>1397</c:v>
                </c:pt>
                <c:pt idx="33">
                  <c:v>1573</c:v>
                </c:pt>
                <c:pt idx="35">
                  <c:v>10.9</c:v>
                </c:pt>
                <c:pt idx="36">
                  <c:v>15.5</c:v>
                </c:pt>
                <c:pt idx="38">
                  <c:v>89.9</c:v>
                </c:pt>
                <c:pt idx="45">
                  <c:v>1.8581176470588236E-2</c:v>
                </c:pt>
                <c:pt idx="46">
                  <c:v>9.2409822582540241E-2</c:v>
                </c:pt>
                <c:pt idx="47">
                  <c:v>0</c:v>
                </c:pt>
                <c:pt idx="48">
                  <c:v>1999</c:v>
                </c:pt>
                <c:pt idx="49" formatCode="d\-mmm">
                  <c:v>40497</c:v>
                </c:pt>
                <c:pt idx="50" formatCode="d\-mmm">
                  <c:v>40270</c:v>
                </c:pt>
                <c:pt idx="51">
                  <c:v>0</c:v>
                </c:pt>
              </c:numCache>
            </c:numRef>
          </c:val>
          <c:extLst>
            <c:ext xmlns:c16="http://schemas.microsoft.com/office/drawing/2014/chart" uri="{C3380CC4-5D6E-409C-BE32-E72D297353CC}">
              <c16:uniqueId val="{0000000B-6D35-4129-BF0F-8543AF2E3955}"/>
            </c:ext>
          </c:extLst>
        </c:ser>
        <c:ser>
          <c:idx val="4"/>
          <c:order val="4"/>
          <c:tx>
            <c:strRef>
              <c:f>bilan_gestion!$A$8</c:f>
              <c:strCache>
                <c:ptCount val="1"/>
                <c:pt idx="0">
                  <c:v>1999_2000</c:v>
                </c:pt>
              </c:strCache>
            </c:strRef>
          </c:tx>
          <c:dPt>
            <c:idx val="0"/>
            <c:bubble3D val="0"/>
            <c:extLst>
              <c:ext xmlns:c16="http://schemas.microsoft.com/office/drawing/2014/chart" uri="{C3380CC4-5D6E-409C-BE32-E72D297353CC}">
                <c16:uniqueId val="{0000000C-6D35-4129-BF0F-8543AF2E3955}"/>
              </c:ext>
            </c:extLst>
          </c:dPt>
          <c:dPt>
            <c:idx val="1"/>
            <c:bubble3D val="0"/>
            <c:extLst>
              <c:ext xmlns:c16="http://schemas.microsoft.com/office/drawing/2014/chart" uri="{C3380CC4-5D6E-409C-BE32-E72D297353CC}">
                <c16:uniqueId val="{0000000D-6D35-4129-BF0F-8543AF2E3955}"/>
              </c:ext>
            </c:extLst>
          </c:dPt>
          <c:cat>
            <c:numRef>
              <c:f>bilan_gestion!$BD$2:$BE$2</c:f>
              <c:numCache>
                <c:formatCode>General</c:formatCode>
                <c:ptCount val="2"/>
              </c:numCache>
            </c:numRef>
          </c:cat>
          <c:val>
            <c:numRef>
              <c:f>bilan_gestion!$B$8:$BD$8</c:f>
              <c:numCache>
                <c:formatCode>General</c:formatCode>
                <c:ptCount val="55"/>
                <c:pt idx="0">
                  <c:v>14907</c:v>
                </c:pt>
                <c:pt idx="1">
                  <c:v>14200</c:v>
                </c:pt>
                <c:pt idx="2" formatCode="0.0">
                  <c:v>82.7</c:v>
                </c:pt>
                <c:pt idx="3" formatCode="0.0">
                  <c:v>0.29420200000000002</c:v>
                </c:pt>
                <c:pt idx="4" formatCode="0.0">
                  <c:v>68.945000000000007</c:v>
                </c:pt>
                <c:pt idx="5" formatCode="0.000000">
                  <c:v>0.24357000000000001</c:v>
                </c:pt>
                <c:pt idx="6" formatCode="0">
                  <c:v>0</c:v>
                </c:pt>
                <c:pt idx="7" formatCode="0">
                  <c:v>0</c:v>
                </c:pt>
                <c:pt idx="8" formatCode="0.0">
                  <c:v>13.755000000000001</c:v>
                </c:pt>
                <c:pt idx="9">
                  <c:v>5.0632000000000003E-2</c:v>
                </c:pt>
                <c:pt idx="12" formatCode="0.0">
                  <c:v>54.337000000000003</c:v>
                </c:pt>
                <c:pt idx="13" formatCode="0.000000">
                  <c:v>0.18374299999999999</c:v>
                </c:pt>
                <c:pt idx="14" formatCode="0.0">
                  <c:v>34.503</c:v>
                </c:pt>
                <c:pt idx="15" formatCode="0.000000">
                  <c:v>0.11947000000000001</c:v>
                </c:pt>
                <c:pt idx="16" formatCode="0.0">
                  <c:v>19.355</c:v>
                </c:pt>
                <c:pt idx="17" formatCode="0.000000">
                  <c:v>6.2700999999999993E-2</c:v>
                </c:pt>
                <c:pt idx="18" formatCode="0.0">
                  <c:v>0.47900000000000004</c:v>
                </c:pt>
                <c:pt idx="19" formatCode="0.000000">
                  <c:v>1.572E-3</c:v>
                </c:pt>
                <c:pt idx="20" formatCode="0">
                  <c:v>0</c:v>
                </c:pt>
                <c:pt idx="21" formatCode="0">
                  <c:v>0</c:v>
                </c:pt>
                <c:pt idx="22" formatCode="0">
                  <c:v>0</c:v>
                </c:pt>
                <c:pt idx="23" formatCode="0">
                  <c:v>0</c:v>
                </c:pt>
                <c:pt idx="30">
                  <c:v>382</c:v>
                </c:pt>
                <c:pt idx="31">
                  <c:v>707</c:v>
                </c:pt>
                <c:pt idx="32">
                  <c:v>510</c:v>
                </c:pt>
                <c:pt idx="33">
                  <c:v>532</c:v>
                </c:pt>
                <c:pt idx="35">
                  <c:v>4.5999999999999996</c:v>
                </c:pt>
                <c:pt idx="36">
                  <c:v>13.6</c:v>
                </c:pt>
                <c:pt idx="38">
                  <c:v>95.3</c:v>
                </c:pt>
                <c:pt idx="45">
                  <c:v>4.8552816901408459E-3</c:v>
                </c:pt>
                <c:pt idx="46">
                  <c:v>3.5687931844100088E-2</c:v>
                </c:pt>
                <c:pt idx="47">
                  <c:v>0</c:v>
                </c:pt>
                <c:pt idx="48">
                  <c:v>2000</c:v>
                </c:pt>
                <c:pt idx="49" formatCode="d\-mmm">
                  <c:v>40497</c:v>
                </c:pt>
                <c:pt idx="50" formatCode="d\-mmm">
                  <c:v>40283</c:v>
                </c:pt>
                <c:pt idx="51">
                  <c:v>0</c:v>
                </c:pt>
              </c:numCache>
            </c:numRef>
          </c:val>
          <c:extLst>
            <c:ext xmlns:c16="http://schemas.microsoft.com/office/drawing/2014/chart" uri="{C3380CC4-5D6E-409C-BE32-E72D297353CC}">
              <c16:uniqueId val="{0000000E-6D35-4129-BF0F-8543AF2E3955}"/>
            </c:ext>
          </c:extLst>
        </c:ser>
        <c:ser>
          <c:idx val="5"/>
          <c:order val="5"/>
          <c:tx>
            <c:strRef>
              <c:f>bilan_gestion!$A$9</c:f>
              <c:strCache>
                <c:ptCount val="1"/>
                <c:pt idx="0">
                  <c:v>2000_2001</c:v>
                </c:pt>
              </c:strCache>
            </c:strRef>
          </c:tx>
          <c:dPt>
            <c:idx val="0"/>
            <c:bubble3D val="0"/>
            <c:extLst>
              <c:ext xmlns:c16="http://schemas.microsoft.com/office/drawing/2014/chart" uri="{C3380CC4-5D6E-409C-BE32-E72D297353CC}">
                <c16:uniqueId val="{0000000F-6D35-4129-BF0F-8543AF2E3955}"/>
              </c:ext>
            </c:extLst>
          </c:dPt>
          <c:dPt>
            <c:idx val="1"/>
            <c:bubble3D val="0"/>
            <c:extLst>
              <c:ext xmlns:c16="http://schemas.microsoft.com/office/drawing/2014/chart" uri="{C3380CC4-5D6E-409C-BE32-E72D297353CC}">
                <c16:uniqueId val="{00000010-6D35-4129-BF0F-8543AF2E3955}"/>
              </c:ext>
            </c:extLst>
          </c:dPt>
          <c:cat>
            <c:numRef>
              <c:f>bilan_gestion!$BD$2:$BE$2</c:f>
              <c:numCache>
                <c:formatCode>General</c:formatCode>
                <c:ptCount val="2"/>
              </c:numCache>
            </c:numRef>
          </c:cat>
          <c:val>
            <c:numRef>
              <c:f>bilan_gestion!$B$9:$BD$9</c:f>
              <c:numCache>
                <c:formatCode>General</c:formatCode>
                <c:ptCount val="55"/>
                <c:pt idx="0">
                  <c:v>8479</c:v>
                </c:pt>
                <c:pt idx="1">
                  <c:v>8160</c:v>
                </c:pt>
                <c:pt idx="2" formatCode="0.0">
                  <c:v>61</c:v>
                </c:pt>
                <c:pt idx="3" formatCode="0.0">
                  <c:v>0.239264</c:v>
                </c:pt>
                <c:pt idx="4" formatCode="0.0">
                  <c:v>60.976136956379996</c:v>
                </c:pt>
                <c:pt idx="5" formatCode="0.000000">
                  <c:v>0.239175</c:v>
                </c:pt>
                <c:pt idx="6" formatCode="0.0">
                  <c:v>2.386304362000391E-2</c:v>
                </c:pt>
                <c:pt idx="7" formatCode="0.000000">
                  <c:v>8.8999999999999995E-5</c:v>
                </c:pt>
                <c:pt idx="30">
                  <c:v>339</c:v>
                </c:pt>
                <c:pt idx="31">
                  <c:v>319</c:v>
                </c:pt>
                <c:pt idx="32">
                  <c:v>419</c:v>
                </c:pt>
                <c:pt idx="33">
                  <c:v>480</c:v>
                </c:pt>
                <c:pt idx="35">
                  <c:v>6.5</c:v>
                </c:pt>
                <c:pt idx="36">
                  <c:v>12.4</c:v>
                </c:pt>
                <c:pt idx="38">
                  <c:v>96.2</c:v>
                </c:pt>
                <c:pt idx="45">
                  <c:v>7.4725658034779409E-3</c:v>
                </c:pt>
                <c:pt idx="46">
                  <c:v>5.6610449345441682E-2</c:v>
                </c:pt>
                <c:pt idx="47">
                  <c:v>0</c:v>
                </c:pt>
                <c:pt idx="48">
                  <c:v>2001</c:v>
                </c:pt>
                <c:pt idx="49" formatCode="d\-mmm">
                  <c:v>40497</c:v>
                </c:pt>
                <c:pt idx="50" formatCode="d\-mmm">
                  <c:v>40267</c:v>
                </c:pt>
                <c:pt idx="51">
                  <c:v>0</c:v>
                </c:pt>
              </c:numCache>
            </c:numRef>
          </c:val>
          <c:extLst>
            <c:ext xmlns:c16="http://schemas.microsoft.com/office/drawing/2014/chart" uri="{C3380CC4-5D6E-409C-BE32-E72D297353CC}">
              <c16:uniqueId val="{00000011-6D35-4129-BF0F-8543AF2E3955}"/>
            </c:ext>
          </c:extLst>
        </c:ser>
        <c:ser>
          <c:idx val="6"/>
          <c:order val="6"/>
          <c:tx>
            <c:strRef>
              <c:f>bilan_gestion!$A$10</c:f>
              <c:strCache>
                <c:ptCount val="1"/>
                <c:pt idx="0">
                  <c:v>2001_2002</c:v>
                </c:pt>
              </c:strCache>
            </c:strRef>
          </c:tx>
          <c:dPt>
            <c:idx val="0"/>
            <c:bubble3D val="0"/>
            <c:extLst>
              <c:ext xmlns:c16="http://schemas.microsoft.com/office/drawing/2014/chart" uri="{C3380CC4-5D6E-409C-BE32-E72D297353CC}">
                <c16:uniqueId val="{00000012-6D35-4129-BF0F-8543AF2E3955}"/>
              </c:ext>
            </c:extLst>
          </c:dPt>
          <c:dPt>
            <c:idx val="1"/>
            <c:bubble3D val="0"/>
            <c:extLst>
              <c:ext xmlns:c16="http://schemas.microsoft.com/office/drawing/2014/chart" uri="{C3380CC4-5D6E-409C-BE32-E72D297353CC}">
                <c16:uniqueId val="{00000013-6D35-4129-BF0F-8543AF2E3955}"/>
              </c:ext>
            </c:extLst>
          </c:dPt>
          <c:cat>
            <c:numRef>
              <c:f>bilan_gestion!$BD$2:$BE$2</c:f>
              <c:numCache>
                <c:formatCode>General</c:formatCode>
                <c:ptCount val="2"/>
              </c:numCache>
            </c:numRef>
          </c:cat>
          <c:val>
            <c:numRef>
              <c:f>bilan_gestion!$B$10:$BD$10</c:f>
              <c:numCache>
                <c:formatCode>General</c:formatCode>
                <c:ptCount val="55"/>
                <c:pt idx="0">
                  <c:v>15989</c:v>
                </c:pt>
                <c:pt idx="1">
                  <c:v>15941</c:v>
                </c:pt>
                <c:pt idx="2" formatCode="0.0">
                  <c:v>17.100000000000001</c:v>
                </c:pt>
                <c:pt idx="3" formatCode="0.0">
                  <c:v>5.2984000000000003E-2</c:v>
                </c:pt>
                <c:pt idx="4" formatCode="0.0">
                  <c:v>14.664418412941725</c:v>
                </c:pt>
                <c:pt idx="5" formatCode="0.000000">
                  <c:v>4.5430999999999999E-2</c:v>
                </c:pt>
                <c:pt idx="6" formatCode="0.0">
                  <c:v>1.0581587058275024E-2</c:v>
                </c:pt>
                <c:pt idx="7" formatCode="0.000000">
                  <c:v>3.6000000000000001E-5</c:v>
                </c:pt>
                <c:pt idx="8" formatCode="0.0">
                  <c:v>2.4249999999999998</c:v>
                </c:pt>
                <c:pt idx="9">
                  <c:v>7.5170000000000002E-3</c:v>
                </c:pt>
                <c:pt idx="12" formatCode="0.0">
                  <c:v>89.143999999999991</c:v>
                </c:pt>
                <c:pt idx="13" formatCode="0.000000">
                  <c:v>0.27533999999999997</c:v>
                </c:pt>
                <c:pt idx="14" formatCode="0.0">
                  <c:v>55.704000000000001</c:v>
                </c:pt>
                <c:pt idx="15" formatCode="0.000000">
                  <c:v>0.17260900000000001</c:v>
                </c:pt>
                <c:pt idx="16" formatCode="0.0">
                  <c:v>4.6189999999999998</c:v>
                </c:pt>
                <c:pt idx="17" formatCode="0.000000">
                  <c:v>1.4182999999999999E-2</c:v>
                </c:pt>
                <c:pt idx="18" formatCode="0.0">
                  <c:v>0.04</c:v>
                </c:pt>
                <c:pt idx="19" formatCode="0.000000">
                  <c:v>1.2400000000000001E-4</c:v>
                </c:pt>
                <c:pt idx="20" formatCode="0">
                  <c:v>0</c:v>
                </c:pt>
                <c:pt idx="21" formatCode="0">
                  <c:v>0</c:v>
                </c:pt>
                <c:pt idx="22" formatCode="0.0">
                  <c:v>28.780999999999999</c:v>
                </c:pt>
                <c:pt idx="23" formatCode="0.000000">
                  <c:v>8.8424000000000003E-2</c:v>
                </c:pt>
                <c:pt idx="26" formatCode="0.0">
                  <c:v>28.780999999999999</c:v>
                </c:pt>
                <c:pt idx="27" formatCode="0.000000">
                  <c:v>8.8424000000000003E-2</c:v>
                </c:pt>
                <c:pt idx="30">
                  <c:v>116</c:v>
                </c:pt>
                <c:pt idx="31">
                  <c:v>76.781000000000006</c:v>
                </c:pt>
                <c:pt idx="32">
                  <c:v>199</c:v>
                </c:pt>
                <c:pt idx="33">
                  <c:v>225</c:v>
                </c:pt>
                <c:pt idx="35">
                  <c:v>1.7</c:v>
                </c:pt>
                <c:pt idx="36">
                  <c:v>6.6</c:v>
                </c:pt>
                <c:pt idx="38">
                  <c:v>99.7</c:v>
                </c:pt>
                <c:pt idx="45">
                  <c:v>9.1991834972346312E-4</c:v>
                </c:pt>
                <c:pt idx="46">
                  <c:v>1.4072174620051284E-2</c:v>
                </c:pt>
                <c:pt idx="47">
                  <c:v>0</c:v>
                </c:pt>
                <c:pt idx="48">
                  <c:v>2002</c:v>
                </c:pt>
                <c:pt idx="49" formatCode="d\-mmm">
                  <c:v>40497</c:v>
                </c:pt>
                <c:pt idx="50" formatCode="d\-mmm">
                  <c:v>40260</c:v>
                </c:pt>
                <c:pt idx="51">
                  <c:v>0</c:v>
                </c:pt>
              </c:numCache>
            </c:numRef>
          </c:val>
          <c:extLst>
            <c:ext xmlns:c16="http://schemas.microsoft.com/office/drawing/2014/chart" uri="{C3380CC4-5D6E-409C-BE32-E72D297353CC}">
              <c16:uniqueId val="{00000014-6D35-4129-BF0F-8543AF2E3955}"/>
            </c:ext>
          </c:extLst>
        </c:ser>
        <c:ser>
          <c:idx val="7"/>
          <c:order val="7"/>
          <c:tx>
            <c:strRef>
              <c:f>bilan_gestion!$A$11</c:f>
              <c:strCache>
                <c:ptCount val="1"/>
                <c:pt idx="0">
                  <c:v>2002_2003</c:v>
                </c:pt>
              </c:strCache>
            </c:strRef>
          </c:tx>
          <c:dPt>
            <c:idx val="0"/>
            <c:bubble3D val="0"/>
            <c:extLst>
              <c:ext xmlns:c16="http://schemas.microsoft.com/office/drawing/2014/chart" uri="{C3380CC4-5D6E-409C-BE32-E72D297353CC}">
                <c16:uniqueId val="{00000015-6D35-4129-BF0F-8543AF2E3955}"/>
              </c:ext>
            </c:extLst>
          </c:dPt>
          <c:dPt>
            <c:idx val="1"/>
            <c:bubble3D val="0"/>
            <c:extLst>
              <c:ext xmlns:c16="http://schemas.microsoft.com/office/drawing/2014/chart" uri="{C3380CC4-5D6E-409C-BE32-E72D297353CC}">
                <c16:uniqueId val="{00000016-6D35-4129-BF0F-8543AF2E3955}"/>
              </c:ext>
            </c:extLst>
          </c:dPt>
          <c:cat>
            <c:numRef>
              <c:f>bilan_gestion!$BD$2:$BE$2</c:f>
              <c:numCache>
                <c:formatCode>General</c:formatCode>
                <c:ptCount val="2"/>
              </c:numCache>
            </c:numRef>
          </c:cat>
          <c:val>
            <c:numRef>
              <c:f>bilan_gestion!$B$11:$BD$11</c:f>
              <c:numCache>
                <c:formatCode>General</c:formatCode>
                <c:ptCount val="55"/>
                <c:pt idx="0">
                  <c:v>10206</c:v>
                </c:pt>
                <c:pt idx="1">
                  <c:v>9171</c:v>
                </c:pt>
                <c:pt idx="2" formatCode="0.0">
                  <c:v>83.4</c:v>
                </c:pt>
                <c:pt idx="3" formatCode="0.0">
                  <c:v>0.26097700000000001</c:v>
                </c:pt>
                <c:pt idx="4" formatCode="0.0">
                  <c:v>78.400000000000006</c:v>
                </c:pt>
                <c:pt idx="5" formatCode="0.000000">
                  <c:v>0.24612700000000001</c:v>
                </c:pt>
                <c:pt idx="6" formatCode="0">
                  <c:v>0</c:v>
                </c:pt>
                <c:pt idx="7" formatCode="0">
                  <c:v>0</c:v>
                </c:pt>
                <c:pt idx="8" formatCode="0.0">
                  <c:v>5</c:v>
                </c:pt>
                <c:pt idx="9" formatCode="0.000000">
                  <c:v>1.485E-2</c:v>
                </c:pt>
                <c:pt idx="12" formatCode="0.0">
                  <c:v>231.09399999999999</c:v>
                </c:pt>
                <c:pt idx="13" formatCode="0.000000">
                  <c:v>0.65448200000000001</c:v>
                </c:pt>
                <c:pt idx="14" formatCode="0.0">
                  <c:v>125.971</c:v>
                </c:pt>
                <c:pt idx="15" formatCode="0.000000">
                  <c:v>0.36637799999999998</c:v>
                </c:pt>
                <c:pt idx="16" formatCode="0.0">
                  <c:v>11.718</c:v>
                </c:pt>
                <c:pt idx="17" formatCode="0.000000">
                  <c:v>3.4944000000000003E-2</c:v>
                </c:pt>
                <c:pt idx="18" formatCode="0.0">
                  <c:v>1.901</c:v>
                </c:pt>
                <c:pt idx="19" formatCode="0.000000">
                  <c:v>5.3670000000000002E-3</c:v>
                </c:pt>
                <c:pt idx="20" formatCode="0.0">
                  <c:v>7.2999999999999995E-2</c:v>
                </c:pt>
                <c:pt idx="21" formatCode="0.000000">
                  <c:v>2.02E-4</c:v>
                </c:pt>
                <c:pt idx="22" formatCode="0.0">
                  <c:v>91.430999999999997</c:v>
                </c:pt>
                <c:pt idx="23" formatCode="0.000000">
                  <c:v>0.24759100000000001</c:v>
                </c:pt>
                <c:pt idx="26" formatCode="0.0">
                  <c:v>91.430999999999997</c:v>
                </c:pt>
                <c:pt idx="27" formatCode="0.000000">
                  <c:v>0.24759100000000001</c:v>
                </c:pt>
                <c:pt idx="28" formatCode="0.00">
                  <c:v>44.49</c:v>
                </c:pt>
                <c:pt idx="29" formatCode="0.000000">
                  <c:v>0.13347000000000001</c:v>
                </c:pt>
                <c:pt idx="30">
                  <c:v>421</c:v>
                </c:pt>
                <c:pt idx="31">
                  <c:v>1170.921</c:v>
                </c:pt>
                <c:pt idx="32">
                  <c:v>536</c:v>
                </c:pt>
                <c:pt idx="33">
                  <c:v>685</c:v>
                </c:pt>
                <c:pt idx="35">
                  <c:v>8</c:v>
                </c:pt>
                <c:pt idx="36">
                  <c:v>10.8</c:v>
                </c:pt>
                <c:pt idx="38">
                  <c:v>89.9</c:v>
                </c:pt>
                <c:pt idx="45">
                  <c:v>8.5486860756733181E-3</c:v>
                </c:pt>
                <c:pt idx="46">
                  <c:v>6.711738193219674E-2</c:v>
                </c:pt>
                <c:pt idx="47">
                  <c:v>0</c:v>
                </c:pt>
                <c:pt idx="48">
                  <c:v>2003</c:v>
                </c:pt>
                <c:pt idx="49" formatCode="d\-mmm">
                  <c:v>40497</c:v>
                </c:pt>
                <c:pt idx="50" formatCode="d\-mmm">
                  <c:v>40260</c:v>
                </c:pt>
                <c:pt idx="51">
                  <c:v>0</c:v>
                </c:pt>
              </c:numCache>
            </c:numRef>
          </c:val>
          <c:extLst>
            <c:ext xmlns:c16="http://schemas.microsoft.com/office/drawing/2014/chart" uri="{C3380CC4-5D6E-409C-BE32-E72D297353CC}">
              <c16:uniqueId val="{00000017-6D35-4129-BF0F-8543AF2E3955}"/>
            </c:ext>
          </c:extLst>
        </c:ser>
        <c:ser>
          <c:idx val="8"/>
          <c:order val="8"/>
          <c:tx>
            <c:strRef>
              <c:f>bilan_gestion!$A$12</c:f>
              <c:strCache>
                <c:ptCount val="1"/>
                <c:pt idx="0">
                  <c:v>2003_2004</c:v>
                </c:pt>
              </c:strCache>
            </c:strRef>
          </c:tx>
          <c:dPt>
            <c:idx val="0"/>
            <c:bubble3D val="0"/>
            <c:extLst>
              <c:ext xmlns:c16="http://schemas.microsoft.com/office/drawing/2014/chart" uri="{C3380CC4-5D6E-409C-BE32-E72D297353CC}">
                <c16:uniqueId val="{00000018-6D35-4129-BF0F-8543AF2E3955}"/>
              </c:ext>
            </c:extLst>
          </c:dPt>
          <c:dPt>
            <c:idx val="1"/>
            <c:bubble3D val="0"/>
            <c:extLst>
              <c:ext xmlns:c16="http://schemas.microsoft.com/office/drawing/2014/chart" uri="{C3380CC4-5D6E-409C-BE32-E72D297353CC}">
                <c16:uniqueId val="{00000019-6D35-4129-BF0F-8543AF2E3955}"/>
              </c:ext>
            </c:extLst>
          </c:dPt>
          <c:cat>
            <c:numRef>
              <c:f>bilan_gestion!$BD$2:$BE$2</c:f>
              <c:numCache>
                <c:formatCode>General</c:formatCode>
                <c:ptCount val="2"/>
              </c:numCache>
            </c:numRef>
          </c:cat>
          <c:val>
            <c:numRef>
              <c:f>bilan_gestion!$B$12:$BD$12</c:f>
              <c:numCache>
                <c:formatCode>General</c:formatCode>
                <c:ptCount val="55"/>
                <c:pt idx="0">
                  <c:v>7435</c:v>
                </c:pt>
                <c:pt idx="1">
                  <c:v>7237</c:v>
                </c:pt>
                <c:pt idx="2" formatCode="0.0">
                  <c:v>7.3</c:v>
                </c:pt>
                <c:pt idx="3" formatCode="0.0">
                  <c:v>2.7910999999999998E-2</c:v>
                </c:pt>
                <c:pt idx="4" formatCode="0.0">
                  <c:v>7.2917293233082701</c:v>
                </c:pt>
                <c:pt idx="5" formatCode="0.000000">
                  <c:v>2.7878E-2</c:v>
                </c:pt>
                <c:pt idx="6" formatCode="0.0">
                  <c:v>8.2706766917293225E-3</c:v>
                </c:pt>
                <c:pt idx="7" formatCode="0.000000">
                  <c:v>3.3000000000000003E-5</c:v>
                </c:pt>
                <c:pt idx="12" formatCode="0.0">
                  <c:v>172.08699999999999</c:v>
                </c:pt>
                <c:pt idx="13" formatCode="0.000000">
                  <c:v>0.53789299999999995</c:v>
                </c:pt>
                <c:pt idx="14" formatCode="0.0">
                  <c:v>81.855999999999995</c:v>
                </c:pt>
                <c:pt idx="15" formatCode="0.000000">
                  <c:v>0.26661699999999999</c:v>
                </c:pt>
                <c:pt idx="16" formatCode="0.0">
                  <c:v>3.0230000000000001</c:v>
                </c:pt>
                <c:pt idx="17" formatCode="0.000000">
                  <c:v>9.9100000000000004E-3</c:v>
                </c:pt>
                <c:pt idx="18" formatCode="0.0">
                  <c:v>3.7290000000000001</c:v>
                </c:pt>
                <c:pt idx="19" formatCode="0.000000">
                  <c:v>1.1525000000000001E-2</c:v>
                </c:pt>
                <c:pt idx="20" formatCode="0.0">
                  <c:v>0.33900000000000002</c:v>
                </c:pt>
                <c:pt idx="21" formatCode="0.000000">
                  <c:v>1.059E-3</c:v>
                </c:pt>
                <c:pt idx="22" formatCode="0.0">
                  <c:v>83.14</c:v>
                </c:pt>
                <c:pt idx="23" formatCode="0.000000">
                  <c:v>0.248782</c:v>
                </c:pt>
                <c:pt idx="24" formatCode="0.0">
                  <c:v>0.5</c:v>
                </c:pt>
                <c:pt idx="25">
                  <c:v>1.635E-3</c:v>
                </c:pt>
                <c:pt idx="26" formatCode="0.0">
                  <c:v>83.64</c:v>
                </c:pt>
                <c:pt idx="27" formatCode="0.000000">
                  <c:v>0.250417</c:v>
                </c:pt>
                <c:pt idx="30">
                  <c:v>111</c:v>
                </c:pt>
                <c:pt idx="31">
                  <c:v>281.64</c:v>
                </c:pt>
                <c:pt idx="32">
                  <c:v>136</c:v>
                </c:pt>
                <c:pt idx="33">
                  <c:v>164</c:v>
                </c:pt>
                <c:pt idx="35">
                  <c:v>2.6</c:v>
                </c:pt>
                <c:pt idx="36">
                  <c:v>2.9</c:v>
                </c:pt>
                <c:pt idx="38">
                  <c:v>97.3</c:v>
                </c:pt>
                <c:pt idx="45">
                  <c:v>1.0075624324040722E-3</c:v>
                </c:pt>
                <c:pt idx="46">
                  <c:v>2.2057834566240754E-2</c:v>
                </c:pt>
                <c:pt idx="47">
                  <c:v>0</c:v>
                </c:pt>
                <c:pt idx="48">
                  <c:v>2004</c:v>
                </c:pt>
                <c:pt idx="49" formatCode="d\-mmm">
                  <c:v>40497</c:v>
                </c:pt>
                <c:pt idx="50" formatCode="d\-mmm">
                  <c:v>40264</c:v>
                </c:pt>
                <c:pt idx="51">
                  <c:v>0</c:v>
                </c:pt>
              </c:numCache>
            </c:numRef>
          </c:val>
          <c:extLst>
            <c:ext xmlns:c16="http://schemas.microsoft.com/office/drawing/2014/chart" uri="{C3380CC4-5D6E-409C-BE32-E72D297353CC}">
              <c16:uniqueId val="{0000001A-6D35-4129-BF0F-8543AF2E3955}"/>
            </c:ext>
          </c:extLst>
        </c:ser>
        <c:ser>
          <c:idx val="9"/>
          <c:order val="9"/>
          <c:tx>
            <c:strRef>
              <c:f>bilan_gestion!$A$13</c:f>
              <c:strCache>
                <c:ptCount val="1"/>
                <c:pt idx="0">
                  <c:v>2004_2005</c:v>
                </c:pt>
              </c:strCache>
            </c:strRef>
          </c:tx>
          <c:dPt>
            <c:idx val="0"/>
            <c:bubble3D val="0"/>
            <c:extLst>
              <c:ext xmlns:c16="http://schemas.microsoft.com/office/drawing/2014/chart" uri="{C3380CC4-5D6E-409C-BE32-E72D297353CC}">
                <c16:uniqueId val="{0000001B-6D35-4129-BF0F-8543AF2E3955}"/>
              </c:ext>
            </c:extLst>
          </c:dPt>
          <c:dPt>
            <c:idx val="1"/>
            <c:bubble3D val="0"/>
            <c:extLst>
              <c:ext xmlns:c16="http://schemas.microsoft.com/office/drawing/2014/chart" uri="{C3380CC4-5D6E-409C-BE32-E72D297353CC}">
                <c16:uniqueId val="{0000001C-6D35-4129-BF0F-8543AF2E3955}"/>
              </c:ext>
            </c:extLst>
          </c:dPt>
          <c:cat>
            <c:numRef>
              <c:f>bilan_gestion!$BD$2:$BE$2</c:f>
              <c:numCache>
                <c:formatCode>General</c:formatCode>
                <c:ptCount val="2"/>
              </c:numCache>
            </c:numRef>
          </c:cat>
          <c:val>
            <c:numRef>
              <c:f>bilan_gestion!$B$13:$BD$13</c:f>
              <c:numCache>
                <c:formatCode>General</c:formatCode>
                <c:ptCount val="55"/>
                <c:pt idx="0">
                  <c:v>7111</c:v>
                </c:pt>
                <c:pt idx="1">
                  <c:v>7029</c:v>
                </c:pt>
                <c:pt idx="2" formatCode="0.0">
                  <c:v>29.4</c:v>
                </c:pt>
                <c:pt idx="3" formatCode="0.0">
                  <c:v>0.11831800000000001</c:v>
                </c:pt>
                <c:pt idx="4" formatCode="0.0">
                  <c:v>29.387799999999999</c:v>
                </c:pt>
                <c:pt idx="5" formatCode="0.000000">
                  <c:v>0.11827477600000001</c:v>
                </c:pt>
                <c:pt idx="6" formatCode="0.0">
                  <c:v>1.2199999999999999E-2</c:v>
                </c:pt>
                <c:pt idx="7" formatCode="0.000000">
                  <c:v>4.3224000000000005E-5</c:v>
                </c:pt>
                <c:pt idx="12" formatCode="0.0">
                  <c:v>213.285</c:v>
                </c:pt>
                <c:pt idx="13" formatCode="0.000000">
                  <c:v>0.67954399999999993</c:v>
                </c:pt>
                <c:pt idx="14" formatCode="0.0">
                  <c:v>52.388999999999996</c:v>
                </c:pt>
                <c:pt idx="15" formatCode="0.000000">
                  <c:v>0.18113400000000002</c:v>
                </c:pt>
                <c:pt idx="16" formatCode="0.0">
                  <c:v>9.8000000000000007</c:v>
                </c:pt>
                <c:pt idx="17" formatCode="0.000000">
                  <c:v>3.2827000000000002E-2</c:v>
                </c:pt>
                <c:pt idx="18" formatCode="0.0">
                  <c:v>4.4350000000000005</c:v>
                </c:pt>
                <c:pt idx="19" formatCode="0.000000">
                  <c:v>1.3565000000000001E-2</c:v>
                </c:pt>
                <c:pt idx="20" formatCode="0.0">
                  <c:v>0.371</c:v>
                </c:pt>
                <c:pt idx="21" formatCode="0.000000">
                  <c:v>1.2019999999999999E-3</c:v>
                </c:pt>
                <c:pt idx="22" formatCode="0.0">
                  <c:v>146.29</c:v>
                </c:pt>
                <c:pt idx="23" formatCode="0.000000">
                  <c:v>0.45081599999999999</c:v>
                </c:pt>
                <c:pt idx="24" formatCode="0.0">
                  <c:v>0.5</c:v>
                </c:pt>
                <c:pt idx="25" formatCode="0.000000">
                  <c:v>1.74E-3</c:v>
                </c:pt>
                <c:pt idx="26" formatCode="0.0">
                  <c:v>146.79</c:v>
                </c:pt>
                <c:pt idx="27" formatCode="0.000000">
                  <c:v>0.45255600000000001</c:v>
                </c:pt>
                <c:pt idx="30">
                  <c:v>182</c:v>
                </c:pt>
                <c:pt idx="31">
                  <c:v>228.79</c:v>
                </c:pt>
                <c:pt idx="32">
                  <c:v>268</c:v>
                </c:pt>
                <c:pt idx="33">
                  <c:v>513</c:v>
                </c:pt>
                <c:pt idx="35">
                  <c:v>6.1</c:v>
                </c:pt>
                <c:pt idx="36">
                  <c:v>7.3</c:v>
                </c:pt>
                <c:pt idx="38">
                  <c:v>98.8</c:v>
                </c:pt>
                <c:pt idx="45">
                  <c:v>4.1809361217811916E-3</c:v>
                </c:pt>
                <c:pt idx="46">
                  <c:v>7.2141752214878355E-2</c:v>
                </c:pt>
                <c:pt idx="48">
                  <c:v>2005</c:v>
                </c:pt>
                <c:pt idx="49">
                  <c:v>0</c:v>
                </c:pt>
                <c:pt idx="50" formatCode="d\-mmm">
                  <c:v>40257</c:v>
                </c:pt>
                <c:pt idx="51">
                  <c:v>0</c:v>
                </c:pt>
              </c:numCache>
            </c:numRef>
          </c:val>
          <c:extLst>
            <c:ext xmlns:c16="http://schemas.microsoft.com/office/drawing/2014/chart" uri="{C3380CC4-5D6E-409C-BE32-E72D297353CC}">
              <c16:uniqueId val="{0000001D-6D35-4129-BF0F-8543AF2E3955}"/>
            </c:ext>
          </c:extLst>
        </c:ser>
        <c:ser>
          <c:idx val="10"/>
          <c:order val="10"/>
          <c:tx>
            <c:strRef>
              <c:f>bilan_gestion!$A$14</c:f>
              <c:strCache>
                <c:ptCount val="1"/>
                <c:pt idx="0">
                  <c:v>2005_2006</c:v>
                </c:pt>
              </c:strCache>
            </c:strRef>
          </c:tx>
          <c:dPt>
            <c:idx val="0"/>
            <c:bubble3D val="0"/>
            <c:extLst>
              <c:ext xmlns:c16="http://schemas.microsoft.com/office/drawing/2014/chart" uri="{C3380CC4-5D6E-409C-BE32-E72D297353CC}">
                <c16:uniqueId val="{0000001E-6D35-4129-BF0F-8543AF2E3955}"/>
              </c:ext>
            </c:extLst>
          </c:dPt>
          <c:dPt>
            <c:idx val="1"/>
            <c:bubble3D val="0"/>
            <c:extLst>
              <c:ext xmlns:c16="http://schemas.microsoft.com/office/drawing/2014/chart" uri="{C3380CC4-5D6E-409C-BE32-E72D297353CC}">
                <c16:uniqueId val="{0000001F-6D35-4129-BF0F-8543AF2E3955}"/>
              </c:ext>
            </c:extLst>
          </c:dPt>
          <c:cat>
            <c:numRef>
              <c:f>bilan_gestion!$BD$2:$BE$2</c:f>
              <c:numCache>
                <c:formatCode>General</c:formatCode>
                <c:ptCount val="2"/>
              </c:numCache>
            </c:numRef>
          </c:cat>
          <c:val>
            <c:numRef>
              <c:f>bilan_gestion!$B$14:$BD$14</c:f>
              <c:numCache>
                <c:formatCode>0</c:formatCode>
                <c:ptCount val="55"/>
                <c:pt idx="0">
                  <c:v>7187.7749999999996</c:v>
                </c:pt>
                <c:pt idx="1">
                  <c:v>6100</c:v>
                </c:pt>
                <c:pt idx="2" formatCode="0.0">
                  <c:v>217.6</c:v>
                </c:pt>
                <c:pt idx="3" formatCode="0.0">
                  <c:v>0.77261100000000005</c:v>
                </c:pt>
                <c:pt idx="4" formatCode="0.0">
                  <c:v>217.55500000000001</c:v>
                </c:pt>
                <c:pt idx="5" formatCode="0.000000">
                  <c:v>0.77243100000000009</c:v>
                </c:pt>
                <c:pt idx="6" formatCode="0.0">
                  <c:v>4.4999999999999998E-2</c:v>
                </c:pt>
                <c:pt idx="7" formatCode="0.000000">
                  <c:v>1.8000000000000001E-4</c:v>
                </c:pt>
                <c:pt idx="31" formatCode="General">
                  <c:v>1087.7749999999996</c:v>
                </c:pt>
                <c:pt idx="33" formatCode="#,##0">
                  <c:v>1087.7749999999999</c:v>
                </c:pt>
                <c:pt idx="36" formatCode="General">
                  <c:v>20</c:v>
                </c:pt>
                <c:pt idx="38" formatCode="0.0">
                  <c:v>84.866318158261777</c:v>
                </c:pt>
                <c:pt idx="43" formatCode="#\ ##0.0">
                  <c:v>40.59837362744382</c:v>
                </c:pt>
                <c:pt idx="44" formatCode="General">
                  <c:v>5</c:v>
                </c:pt>
                <c:pt idx="45" formatCode="General">
                  <c:v>3.566475409836066E-2</c:v>
                </c:pt>
                <c:pt idx="46" formatCode="General">
                  <c:v>0.15133681841738228</c:v>
                </c:pt>
                <c:pt idx="48" formatCode="General">
                  <c:v>2006</c:v>
                </c:pt>
                <c:pt idx="49" formatCode="General">
                  <c:v>0</c:v>
                </c:pt>
                <c:pt idx="50" formatCode="d\-mmm">
                  <c:v>40260</c:v>
                </c:pt>
                <c:pt idx="51" formatCode="General">
                  <c:v>0</c:v>
                </c:pt>
              </c:numCache>
            </c:numRef>
          </c:val>
          <c:extLst>
            <c:ext xmlns:c16="http://schemas.microsoft.com/office/drawing/2014/chart" uri="{C3380CC4-5D6E-409C-BE32-E72D297353CC}">
              <c16:uniqueId val="{00000020-6D35-4129-BF0F-8543AF2E3955}"/>
            </c:ext>
          </c:extLst>
        </c:ser>
        <c:ser>
          <c:idx val="11"/>
          <c:order val="11"/>
          <c:tx>
            <c:strRef>
              <c:f>bilan_gestion!$A$15</c:f>
              <c:strCache>
                <c:ptCount val="1"/>
                <c:pt idx="0">
                  <c:v>2006_2007</c:v>
                </c:pt>
              </c:strCache>
            </c:strRef>
          </c:tx>
          <c:dPt>
            <c:idx val="0"/>
            <c:bubble3D val="0"/>
            <c:extLst>
              <c:ext xmlns:c16="http://schemas.microsoft.com/office/drawing/2014/chart" uri="{C3380CC4-5D6E-409C-BE32-E72D297353CC}">
                <c16:uniqueId val="{00000021-6D35-4129-BF0F-8543AF2E3955}"/>
              </c:ext>
            </c:extLst>
          </c:dPt>
          <c:dPt>
            <c:idx val="1"/>
            <c:bubble3D val="0"/>
            <c:extLst>
              <c:ext xmlns:c16="http://schemas.microsoft.com/office/drawing/2014/chart" uri="{C3380CC4-5D6E-409C-BE32-E72D297353CC}">
                <c16:uniqueId val="{00000022-6D35-4129-BF0F-8543AF2E3955}"/>
              </c:ext>
            </c:extLst>
          </c:dPt>
          <c:cat>
            <c:numRef>
              <c:f>bilan_gestion!$BD$2:$BE$2</c:f>
              <c:numCache>
                <c:formatCode>General</c:formatCode>
                <c:ptCount val="2"/>
              </c:numCache>
            </c:numRef>
          </c:cat>
          <c:val>
            <c:numRef>
              <c:f>bilan_gestion!$B$15:$BD$15</c:f>
              <c:numCache>
                <c:formatCode>0</c:formatCode>
                <c:ptCount val="55"/>
                <c:pt idx="0">
                  <c:v>7589</c:v>
                </c:pt>
                <c:pt idx="1">
                  <c:v>6783</c:v>
                </c:pt>
                <c:pt idx="2" formatCode="0.0">
                  <c:v>101.7</c:v>
                </c:pt>
                <c:pt idx="3" formatCode="0.0">
                  <c:v>0.36423899999999998</c:v>
                </c:pt>
                <c:pt idx="4" formatCode="0.0">
                  <c:v>101.64446918330503</c:v>
                </c:pt>
                <c:pt idx="5" formatCode="0.000000">
                  <c:v>0.36394412799999998</c:v>
                </c:pt>
                <c:pt idx="6" formatCode="0.0">
                  <c:v>5.5530816694968226E-2</c:v>
                </c:pt>
                <c:pt idx="7" formatCode="0.000000">
                  <c:v>2.9487200000000001E-4</c:v>
                </c:pt>
                <c:pt idx="10" formatCode="0.0">
                  <c:v>121</c:v>
                </c:pt>
                <c:pt idx="11" formatCode="0.000000">
                  <c:v>0.38</c:v>
                </c:pt>
                <c:pt idx="12" formatCode="General">
                  <c:v>2.5</c:v>
                </c:pt>
                <c:pt idx="13" formatCode="General">
                  <c:v>8.0579999999999992E-3</c:v>
                </c:pt>
                <c:pt idx="31" formatCode="General">
                  <c:v>806</c:v>
                </c:pt>
                <c:pt idx="33" formatCode="#,##0">
                  <c:v>806</c:v>
                </c:pt>
                <c:pt idx="36" formatCode="0.0">
                  <c:v>12.610976325472087</c:v>
                </c:pt>
                <c:pt idx="38" formatCode="0.0">
                  <c:v>89.379364870206885</c:v>
                </c:pt>
                <c:pt idx="43" formatCode="#\ ##0.0">
                  <c:v>14.291935696402689</c:v>
                </c:pt>
                <c:pt idx="44" formatCode="General">
                  <c:v>2.4</c:v>
                </c:pt>
                <c:pt idx="45" formatCode="General">
                  <c:v>1.4985179003878083E-2</c:v>
                </c:pt>
                <c:pt idx="46" formatCode="General">
                  <c:v>0.10620635129793121</c:v>
                </c:pt>
                <c:pt idx="48" formatCode="General">
                  <c:v>2007</c:v>
                </c:pt>
                <c:pt idx="49" formatCode="General">
                  <c:v>0</c:v>
                </c:pt>
                <c:pt idx="50" formatCode="d\-mmm">
                  <c:v>40247</c:v>
                </c:pt>
                <c:pt idx="51" formatCode="General">
                  <c:v>0</c:v>
                </c:pt>
              </c:numCache>
            </c:numRef>
          </c:val>
          <c:extLst>
            <c:ext xmlns:c16="http://schemas.microsoft.com/office/drawing/2014/chart" uri="{C3380CC4-5D6E-409C-BE32-E72D297353CC}">
              <c16:uniqueId val="{00000023-6D35-4129-BF0F-8543AF2E3955}"/>
            </c:ext>
          </c:extLst>
        </c:ser>
        <c:ser>
          <c:idx val="12"/>
          <c:order val="12"/>
          <c:tx>
            <c:strRef>
              <c:f>bilan_gestion!$A$16</c:f>
              <c:strCache>
                <c:ptCount val="1"/>
                <c:pt idx="0">
                  <c:v>2007_2008</c:v>
                </c:pt>
              </c:strCache>
            </c:strRef>
          </c:tx>
          <c:dPt>
            <c:idx val="0"/>
            <c:bubble3D val="0"/>
            <c:extLst>
              <c:ext xmlns:c16="http://schemas.microsoft.com/office/drawing/2014/chart" uri="{C3380CC4-5D6E-409C-BE32-E72D297353CC}">
                <c16:uniqueId val="{00000024-6D35-4129-BF0F-8543AF2E3955}"/>
              </c:ext>
            </c:extLst>
          </c:dPt>
          <c:dPt>
            <c:idx val="1"/>
            <c:bubble3D val="0"/>
            <c:extLst>
              <c:ext xmlns:c16="http://schemas.microsoft.com/office/drawing/2014/chart" uri="{C3380CC4-5D6E-409C-BE32-E72D297353CC}">
                <c16:uniqueId val="{00000025-6D35-4129-BF0F-8543AF2E3955}"/>
              </c:ext>
            </c:extLst>
          </c:dPt>
          <c:cat>
            <c:numRef>
              <c:f>bilan_gestion!$BD$2:$BE$2</c:f>
              <c:numCache>
                <c:formatCode>General</c:formatCode>
                <c:ptCount val="2"/>
              </c:numCache>
            </c:numRef>
          </c:cat>
          <c:val>
            <c:numRef>
              <c:f>bilan_gestion!$B$16:$BD$16</c:f>
              <c:numCache>
                <c:formatCode>0</c:formatCode>
                <c:ptCount val="55"/>
                <c:pt idx="0">
                  <c:v>5622.0398891966761</c:v>
                </c:pt>
                <c:pt idx="1">
                  <c:v>4572</c:v>
                </c:pt>
                <c:pt idx="2" formatCode="0.0">
                  <c:v>112.7</c:v>
                </c:pt>
                <c:pt idx="3" formatCode="0.0">
                  <c:v>0.39174199999999998</c:v>
                </c:pt>
                <c:pt idx="4" formatCode="0.0">
                  <c:v>112.7</c:v>
                </c:pt>
                <c:pt idx="5" formatCode="0.000000">
                  <c:v>0.39174199999999998</c:v>
                </c:pt>
                <c:pt idx="6" formatCode="0.0">
                  <c:v>0</c:v>
                </c:pt>
                <c:pt idx="7" formatCode="0.000000">
                  <c:v>0</c:v>
                </c:pt>
                <c:pt idx="31" formatCode="General">
                  <c:v>1050.0398891966761</c:v>
                </c:pt>
                <c:pt idx="33" formatCode="#,##0">
                  <c:v>1050.0398891966761</c:v>
                </c:pt>
                <c:pt idx="36" formatCode="0.0">
                  <c:v>10.732925592590597</c:v>
                </c:pt>
                <c:pt idx="38" formatCode="0.0">
                  <c:v>81.32279546407284</c:v>
                </c:pt>
                <c:pt idx="43" formatCode="General">
                  <c:v>23.2</c:v>
                </c:pt>
                <c:pt idx="44" formatCode="General">
                  <c:v>4.5999999999999996</c:v>
                </c:pt>
                <c:pt idx="45" formatCode="General">
                  <c:v>2.4650043744531933E-2</c:v>
                </c:pt>
                <c:pt idx="46" formatCode="General">
                  <c:v>0.18677204535927164</c:v>
                </c:pt>
                <c:pt idx="48" formatCode="General">
                  <c:v>2008</c:v>
                </c:pt>
                <c:pt idx="49" formatCode="d\-mmm">
                  <c:v>40508</c:v>
                </c:pt>
                <c:pt idx="50" formatCode="d\-mmm">
                  <c:v>40248</c:v>
                </c:pt>
                <c:pt idx="51" formatCode="General">
                  <c:v>0</c:v>
                </c:pt>
              </c:numCache>
            </c:numRef>
          </c:val>
          <c:extLst>
            <c:ext xmlns:c16="http://schemas.microsoft.com/office/drawing/2014/chart" uri="{C3380CC4-5D6E-409C-BE32-E72D297353CC}">
              <c16:uniqueId val="{00000026-6D35-4129-BF0F-8543AF2E3955}"/>
            </c:ext>
          </c:extLst>
        </c:ser>
        <c:ser>
          <c:idx val="13"/>
          <c:order val="13"/>
          <c:tx>
            <c:strRef>
              <c:f>bilan_gestion!$A$17</c:f>
              <c:strCache>
                <c:ptCount val="1"/>
                <c:pt idx="0">
                  <c:v>2008_2009</c:v>
                </c:pt>
              </c:strCache>
            </c:strRef>
          </c:tx>
          <c:dPt>
            <c:idx val="0"/>
            <c:bubble3D val="0"/>
            <c:extLst>
              <c:ext xmlns:c16="http://schemas.microsoft.com/office/drawing/2014/chart" uri="{C3380CC4-5D6E-409C-BE32-E72D297353CC}">
                <c16:uniqueId val="{00000027-6D35-4129-BF0F-8543AF2E3955}"/>
              </c:ext>
            </c:extLst>
          </c:dPt>
          <c:dPt>
            <c:idx val="1"/>
            <c:bubble3D val="0"/>
            <c:extLst>
              <c:ext xmlns:c16="http://schemas.microsoft.com/office/drawing/2014/chart" uri="{C3380CC4-5D6E-409C-BE32-E72D297353CC}">
                <c16:uniqueId val="{00000028-6D35-4129-BF0F-8543AF2E3955}"/>
              </c:ext>
            </c:extLst>
          </c:dPt>
          <c:cat>
            <c:numRef>
              <c:f>bilan_gestion!$BD$2:$BE$2</c:f>
              <c:numCache>
                <c:formatCode>General</c:formatCode>
                <c:ptCount val="2"/>
              </c:numCache>
            </c:numRef>
          </c:cat>
          <c:val>
            <c:numRef>
              <c:f>bilan_gestion!$B$17:$BD$17</c:f>
              <c:numCache>
                <c:formatCode>0</c:formatCode>
                <c:ptCount val="55"/>
                <c:pt idx="0">
                  <c:v>2830.356394129979</c:v>
                </c:pt>
                <c:pt idx="1">
                  <c:v>2610</c:v>
                </c:pt>
                <c:pt idx="2" formatCode="0.0">
                  <c:v>43.4</c:v>
                </c:pt>
                <c:pt idx="3" formatCode="0.0">
                  <c:v>0.178566</c:v>
                </c:pt>
                <c:pt idx="4" formatCode="0.0">
                  <c:v>42.86262185834326</c:v>
                </c:pt>
                <c:pt idx="5" formatCode="0.000000">
                  <c:v>0.176290076815</c:v>
                </c:pt>
                <c:pt idx="6" formatCode="0.0">
                  <c:v>0.53737814165673903</c:v>
                </c:pt>
                <c:pt idx="7" formatCode="0.000000">
                  <c:v>2.2759231850000001E-3</c:v>
                </c:pt>
                <c:pt idx="31" formatCode="General">
                  <c:v>220.35639412997898</c:v>
                </c:pt>
                <c:pt idx="33" formatCode="#,##0">
                  <c:v>220.35639412997904</c:v>
                </c:pt>
                <c:pt idx="36" formatCode="0.0">
                  <c:v>19.451499026191357</c:v>
                </c:pt>
                <c:pt idx="38" formatCode="0.0">
                  <c:v>92.21453543493719</c:v>
                </c:pt>
                <c:pt idx="43" formatCode="0.0">
                  <c:v>29.467313788812515</c:v>
                </c:pt>
                <c:pt idx="44" formatCode="General">
                  <c:v>4.5999999999999996</c:v>
                </c:pt>
                <c:pt idx="45" formatCode="General">
                  <c:v>1.6422460482123855E-2</c:v>
                </c:pt>
                <c:pt idx="46" formatCode="General">
                  <c:v>7.7854645650628107E-2</c:v>
                </c:pt>
                <c:pt idx="48" formatCode="General">
                  <c:v>2009</c:v>
                </c:pt>
                <c:pt idx="49" formatCode="General">
                  <c:v>0</c:v>
                </c:pt>
                <c:pt idx="50" formatCode="d\-mmm">
                  <c:v>40268</c:v>
                </c:pt>
                <c:pt idx="51" formatCode="General">
                  <c:v>0</c:v>
                </c:pt>
              </c:numCache>
            </c:numRef>
          </c:val>
          <c:extLst>
            <c:ext xmlns:c16="http://schemas.microsoft.com/office/drawing/2014/chart" uri="{C3380CC4-5D6E-409C-BE32-E72D297353CC}">
              <c16:uniqueId val="{00000029-6D35-4129-BF0F-8543AF2E3955}"/>
            </c:ext>
          </c:extLst>
        </c:ser>
        <c:ser>
          <c:idx val="14"/>
          <c:order val="14"/>
          <c:tx>
            <c:strRef>
              <c:f>bilan_gestion!$A$18</c:f>
              <c:strCache>
                <c:ptCount val="1"/>
                <c:pt idx="0">
                  <c:v>2009_2010</c:v>
                </c:pt>
              </c:strCache>
            </c:strRef>
          </c:tx>
          <c:dPt>
            <c:idx val="0"/>
            <c:bubble3D val="0"/>
            <c:extLst>
              <c:ext xmlns:c16="http://schemas.microsoft.com/office/drawing/2014/chart" uri="{C3380CC4-5D6E-409C-BE32-E72D297353CC}">
                <c16:uniqueId val="{0000002A-6D35-4129-BF0F-8543AF2E3955}"/>
              </c:ext>
            </c:extLst>
          </c:dPt>
          <c:dPt>
            <c:idx val="1"/>
            <c:bubble3D val="0"/>
            <c:extLst>
              <c:ext xmlns:c16="http://schemas.microsoft.com/office/drawing/2014/chart" uri="{C3380CC4-5D6E-409C-BE32-E72D297353CC}">
                <c16:uniqueId val="{0000002B-6D35-4129-BF0F-8543AF2E3955}"/>
              </c:ext>
            </c:extLst>
          </c:dPt>
          <c:cat>
            <c:numRef>
              <c:f>bilan_gestion!$BD$2:$BE$2</c:f>
              <c:numCache>
                <c:formatCode>General</c:formatCode>
                <c:ptCount val="2"/>
              </c:numCache>
            </c:numRef>
          </c:cat>
          <c:val>
            <c:numRef>
              <c:f>bilan_gestion!$B$18:$BD$18</c:f>
              <c:numCache>
                <c:formatCode>0</c:formatCode>
                <c:ptCount val="55"/>
                <c:pt idx="0" formatCode="#,##0">
                  <c:v>3142.3567213765732</c:v>
                </c:pt>
                <c:pt idx="1">
                  <c:v>3027</c:v>
                </c:pt>
                <c:pt idx="2" formatCode="0.0">
                  <c:v>5.9</c:v>
                </c:pt>
                <c:pt idx="3" formatCode="0.0">
                  <c:v>2.6109E-2</c:v>
                </c:pt>
                <c:pt idx="4" formatCode="0.0">
                  <c:v>5.7678360688286583</c:v>
                </c:pt>
                <c:pt idx="5" formatCode="0.000000">
                  <c:v>2.5558938568000001E-2</c:v>
                </c:pt>
                <c:pt idx="6" formatCode="0.0">
                  <c:v>0.13216393117134223</c:v>
                </c:pt>
                <c:pt idx="7" formatCode="0.000000">
                  <c:v>5.5006143199999992E-4</c:v>
                </c:pt>
                <c:pt idx="31" formatCode="General">
                  <c:v>115.3567213765732</c:v>
                </c:pt>
                <c:pt idx="33" formatCode="#,##0">
                  <c:v>115.35672137657316</c:v>
                </c:pt>
                <c:pt idx="36" formatCode="0.0">
                  <c:v>5</c:v>
                </c:pt>
                <c:pt idx="38" formatCode="0.0">
                  <c:v>96.328974346170384</c:v>
                </c:pt>
                <c:pt idx="43" formatCode="General">
                  <c:v>32.9</c:v>
                </c:pt>
                <c:pt idx="44" formatCode="General">
                  <c:v>7.4</c:v>
                </c:pt>
                <c:pt idx="45" formatCode="General">
                  <c:v>1.9054628572278355E-3</c:v>
                </c:pt>
                <c:pt idx="46" formatCode="General">
                  <c:v>3.671025653829614E-2</c:v>
                </c:pt>
                <c:pt idx="48" formatCode="General">
                  <c:v>2010</c:v>
                </c:pt>
                <c:pt idx="49" formatCode="General">
                  <c:v>0</c:v>
                </c:pt>
                <c:pt idx="50" formatCode="d\-mmm">
                  <c:v>40298</c:v>
                </c:pt>
                <c:pt idx="51" formatCode="General">
                  <c:v>0</c:v>
                </c:pt>
                <c:pt idx="52" formatCode="General">
                  <c:v>3600</c:v>
                </c:pt>
                <c:pt idx="53" formatCode="General">
                  <c:v>1935</c:v>
                </c:pt>
              </c:numCache>
            </c:numRef>
          </c:val>
          <c:extLst>
            <c:ext xmlns:c16="http://schemas.microsoft.com/office/drawing/2014/chart" uri="{C3380CC4-5D6E-409C-BE32-E72D297353CC}">
              <c16:uniqueId val="{0000002C-6D35-4129-BF0F-8543AF2E3955}"/>
            </c:ext>
          </c:extLst>
        </c:ser>
        <c:ser>
          <c:idx val="15"/>
          <c:order val="15"/>
          <c:tx>
            <c:strRef>
              <c:f>bilan_gestion!$A$19</c:f>
              <c:strCache>
                <c:ptCount val="1"/>
                <c:pt idx="0">
                  <c:v>2010_2011</c:v>
                </c:pt>
              </c:strCache>
            </c:strRef>
          </c:tx>
          <c:dPt>
            <c:idx val="0"/>
            <c:bubble3D val="0"/>
            <c:extLst>
              <c:ext xmlns:c16="http://schemas.microsoft.com/office/drawing/2014/chart" uri="{C3380CC4-5D6E-409C-BE32-E72D297353CC}">
                <c16:uniqueId val="{0000002D-6D35-4129-BF0F-8543AF2E3955}"/>
              </c:ext>
            </c:extLst>
          </c:dPt>
          <c:dPt>
            <c:idx val="1"/>
            <c:bubble3D val="0"/>
            <c:extLst>
              <c:ext xmlns:c16="http://schemas.microsoft.com/office/drawing/2014/chart" uri="{C3380CC4-5D6E-409C-BE32-E72D297353CC}">
                <c16:uniqueId val="{0000002E-6D35-4129-BF0F-8543AF2E3955}"/>
              </c:ext>
            </c:extLst>
          </c:dPt>
          <c:cat>
            <c:numRef>
              <c:f>bilan_gestion!$BD$2:$BE$2</c:f>
              <c:numCache>
                <c:formatCode>General</c:formatCode>
                <c:ptCount val="2"/>
              </c:numCache>
            </c:numRef>
          </c:cat>
          <c:val>
            <c:numRef>
              <c:f>bilan_gestion!$B$19:$BD$19</c:f>
              <c:numCache>
                <c:formatCode>0</c:formatCode>
                <c:ptCount val="55"/>
                <c:pt idx="0" formatCode="#,##0">
                  <c:v>3971.5003565698707</c:v>
                </c:pt>
                <c:pt idx="1">
                  <c:v>3918</c:v>
                </c:pt>
                <c:pt idx="2" formatCode="0.0">
                  <c:v>2.7</c:v>
                </c:pt>
                <c:pt idx="3" formatCode="0.0">
                  <c:v>1.1129999999999999E-2</c:v>
                </c:pt>
                <c:pt idx="4" formatCode="0.0">
                  <c:v>2.6750178284935311</c:v>
                </c:pt>
                <c:pt idx="5" formatCode="0.000000">
                  <c:v>1.1012999999999998E-2</c:v>
                </c:pt>
                <c:pt idx="6" formatCode="0.0">
                  <c:v>2.4982171506468875E-2</c:v>
                </c:pt>
                <c:pt idx="7" formatCode="0.000000">
                  <c:v>1.17E-4</c:v>
                </c:pt>
                <c:pt idx="28" formatCode="0.0">
                  <c:v>200</c:v>
                </c:pt>
                <c:pt idx="29" formatCode="0.000000">
                  <c:v>0.6</c:v>
                </c:pt>
                <c:pt idx="31" formatCode="General">
                  <c:v>253.50035656987075</c:v>
                </c:pt>
                <c:pt idx="33" formatCode="#,##0">
                  <c:v>53.500356569870618</c:v>
                </c:pt>
                <c:pt idx="36" formatCode="0.0">
                  <c:v>5</c:v>
                </c:pt>
                <c:pt idx="38" formatCode="0.0">
                  <c:v>93.61701287145759</c:v>
                </c:pt>
                <c:pt idx="40" formatCode="General">
                  <c:v>20</c:v>
                </c:pt>
                <c:pt idx="41" formatCode="General">
                  <c:v>34</c:v>
                </c:pt>
                <c:pt idx="42" formatCode="General">
                  <c:v>0.58799999999999997</c:v>
                </c:pt>
                <c:pt idx="43" formatCode="General">
                  <c:v>41.1</c:v>
                </c:pt>
                <c:pt idx="44" formatCode="General">
                  <c:v>2.2000000000000002</c:v>
                </c:pt>
                <c:pt idx="45" formatCode="General">
                  <c:v>6.8275084953893083E-4</c:v>
                </c:pt>
                <c:pt idx="46" formatCode="General">
                  <c:v>1.3471069310460323E-2</c:v>
                </c:pt>
                <c:pt idx="47" formatCode="General">
                  <c:v>0</c:v>
                </c:pt>
                <c:pt idx="48" formatCode="General">
                  <c:v>2011</c:v>
                </c:pt>
                <c:pt idx="49" formatCode="General">
                  <c:v>0</c:v>
                </c:pt>
                <c:pt idx="50" formatCode="d\-mmm">
                  <c:v>40298</c:v>
                </c:pt>
                <c:pt idx="51" formatCode="General">
                  <c:v>0</c:v>
                </c:pt>
                <c:pt idx="52" formatCode="General">
                  <c:v>2412</c:v>
                </c:pt>
                <c:pt idx="53" formatCode="General">
                  <c:v>1608</c:v>
                </c:pt>
              </c:numCache>
            </c:numRef>
          </c:val>
          <c:extLst>
            <c:ext xmlns:c16="http://schemas.microsoft.com/office/drawing/2014/chart" uri="{C3380CC4-5D6E-409C-BE32-E72D297353CC}">
              <c16:uniqueId val="{0000002F-6D35-4129-BF0F-8543AF2E3955}"/>
            </c:ext>
          </c:extLst>
        </c:ser>
        <c:ser>
          <c:idx val="16"/>
          <c:order val="16"/>
          <c:tx>
            <c:strRef>
              <c:f>bilan_gestion!$A$20</c:f>
              <c:strCache>
                <c:ptCount val="1"/>
                <c:pt idx="0">
                  <c:v>2011_2012</c:v>
                </c:pt>
              </c:strCache>
            </c:strRef>
          </c:tx>
          <c:dPt>
            <c:idx val="0"/>
            <c:bubble3D val="0"/>
            <c:extLst>
              <c:ext xmlns:c16="http://schemas.microsoft.com/office/drawing/2014/chart" uri="{C3380CC4-5D6E-409C-BE32-E72D297353CC}">
                <c16:uniqueId val="{00000030-6D35-4129-BF0F-8543AF2E3955}"/>
              </c:ext>
            </c:extLst>
          </c:dPt>
          <c:dPt>
            <c:idx val="1"/>
            <c:bubble3D val="0"/>
            <c:extLst>
              <c:ext xmlns:c16="http://schemas.microsoft.com/office/drawing/2014/chart" uri="{C3380CC4-5D6E-409C-BE32-E72D297353CC}">
                <c16:uniqueId val="{00000031-6D35-4129-BF0F-8543AF2E3955}"/>
              </c:ext>
            </c:extLst>
          </c:dPt>
          <c:cat>
            <c:numRef>
              <c:f>bilan_gestion!$BD$2:$BE$2</c:f>
              <c:numCache>
                <c:formatCode>General</c:formatCode>
                <c:ptCount val="2"/>
              </c:numCache>
            </c:numRef>
          </c:cat>
          <c:val>
            <c:numRef>
              <c:f>bilan_gestion!$B$20:$BD$20</c:f>
              <c:numCache>
                <c:formatCode>General</c:formatCode>
                <c:ptCount val="55"/>
                <c:pt idx="0" formatCode="#,##0">
                  <c:v>4390.2669852392855</c:v>
                </c:pt>
                <c:pt idx="1">
                  <c:v>3030</c:v>
                </c:pt>
                <c:pt idx="2" formatCode="0.0">
                  <c:v>434</c:v>
                </c:pt>
                <c:pt idx="3" formatCode="0.0">
                  <c:v>1.563188</c:v>
                </c:pt>
                <c:pt idx="4" formatCode="0.0">
                  <c:v>419.2900477858928</c:v>
                </c:pt>
                <c:pt idx="5" formatCode="0.000000">
                  <c:v>1.49783824733</c:v>
                </c:pt>
                <c:pt idx="6" formatCode="0.0">
                  <c:v>14.709952214107213</c:v>
                </c:pt>
                <c:pt idx="7" formatCode="0.000000">
                  <c:v>6.5349752669999997E-2</c:v>
                </c:pt>
                <c:pt idx="10" formatCode="0.0">
                  <c:v>103</c:v>
                </c:pt>
                <c:pt idx="11">
                  <c:v>0.26195299999999999</c:v>
                </c:pt>
                <c:pt idx="24" formatCode="0.0">
                  <c:v>5</c:v>
                </c:pt>
                <c:pt idx="25" formatCode="0.000000">
                  <c:v>1.6949152542372881E-2</c:v>
                </c:pt>
                <c:pt idx="26" formatCode="0.0">
                  <c:v>5</c:v>
                </c:pt>
                <c:pt idx="27" formatCode="0.000000">
                  <c:v>1.6949152542372881E-2</c:v>
                </c:pt>
                <c:pt idx="28" formatCode="0.0">
                  <c:v>333</c:v>
                </c:pt>
                <c:pt idx="29" formatCode="0.000000">
                  <c:v>0.999</c:v>
                </c:pt>
                <c:pt idx="31">
                  <c:v>1698.2669852392855</c:v>
                </c:pt>
                <c:pt idx="33" formatCode="#,##0">
                  <c:v>1075.2669852392853</c:v>
                </c:pt>
                <c:pt idx="36">
                  <c:v>15</c:v>
                </c:pt>
                <c:pt idx="38" formatCode="0.0">
                  <c:v>61.431343676084055</c:v>
                </c:pt>
                <c:pt idx="40">
                  <c:v>2</c:v>
                </c:pt>
                <c:pt idx="41">
                  <c:v>4</c:v>
                </c:pt>
                <c:pt idx="42">
                  <c:v>1.1288</c:v>
                </c:pt>
                <c:pt idx="45">
                  <c:v>0.13837955372471711</c:v>
                </c:pt>
                <c:pt idx="48">
                  <c:v>2012</c:v>
                </c:pt>
                <c:pt idx="49">
                  <c:v>0</c:v>
                </c:pt>
                <c:pt idx="50" formatCode="d\-mmm">
                  <c:v>40298</c:v>
                </c:pt>
                <c:pt idx="51">
                  <c:v>0</c:v>
                </c:pt>
                <c:pt idx="52">
                  <c:v>1831.5</c:v>
                </c:pt>
                <c:pt idx="53">
                  <c:v>1498.5</c:v>
                </c:pt>
              </c:numCache>
            </c:numRef>
          </c:val>
          <c:extLst>
            <c:ext xmlns:c16="http://schemas.microsoft.com/office/drawing/2014/chart" uri="{C3380CC4-5D6E-409C-BE32-E72D297353CC}">
              <c16:uniqueId val="{00000032-6D35-4129-BF0F-8543AF2E3955}"/>
            </c:ext>
          </c:extLst>
        </c:ser>
        <c:ser>
          <c:idx val="17"/>
          <c:order val="17"/>
          <c:tx>
            <c:strRef>
              <c:f>bilan_gestion!$A$21</c:f>
              <c:strCache>
                <c:ptCount val="1"/>
                <c:pt idx="0">
                  <c:v>2012_2013</c:v>
                </c:pt>
              </c:strCache>
            </c:strRef>
          </c:tx>
          <c:dPt>
            <c:idx val="0"/>
            <c:bubble3D val="0"/>
            <c:extLst>
              <c:ext xmlns:c16="http://schemas.microsoft.com/office/drawing/2014/chart" uri="{C3380CC4-5D6E-409C-BE32-E72D297353CC}">
                <c16:uniqueId val="{00000033-6D35-4129-BF0F-8543AF2E3955}"/>
              </c:ext>
            </c:extLst>
          </c:dPt>
          <c:dPt>
            <c:idx val="1"/>
            <c:bubble3D val="0"/>
            <c:extLst>
              <c:ext xmlns:c16="http://schemas.microsoft.com/office/drawing/2014/chart" uri="{C3380CC4-5D6E-409C-BE32-E72D297353CC}">
                <c16:uniqueId val="{00000034-6D35-4129-BF0F-8543AF2E3955}"/>
              </c:ext>
            </c:extLst>
          </c:dPt>
          <c:cat>
            <c:numRef>
              <c:f>bilan_gestion!$BD$2:$BE$2</c:f>
              <c:numCache>
                <c:formatCode>General</c:formatCode>
                <c:ptCount val="2"/>
              </c:numCache>
            </c:numRef>
          </c:cat>
          <c:val>
            <c:numRef>
              <c:f>bilan_gestion!$B$21:$BC$21</c:f>
              <c:numCache>
                <c:formatCode>General</c:formatCode>
                <c:ptCount val="54"/>
                <c:pt idx="0" formatCode="#,##0">
                  <c:v>5348.2189454023992</c:v>
                </c:pt>
                <c:pt idx="1">
                  <c:v>2100</c:v>
                </c:pt>
                <c:pt idx="2" formatCode="0.0">
                  <c:v>877.4</c:v>
                </c:pt>
                <c:pt idx="3" formatCode="0.0">
                  <c:v>2.9061590000000002</c:v>
                </c:pt>
                <c:pt idx="4" formatCode="0.0">
                  <c:v>873.9828418103599</c:v>
                </c:pt>
                <c:pt idx="5" formatCode="0.000000">
                  <c:v>2.8949703543600003</c:v>
                </c:pt>
                <c:pt idx="6" formatCode="0.0">
                  <c:v>0.24115818964005012</c:v>
                </c:pt>
                <c:pt idx="7" formatCode="0.000000">
                  <c:v>8.9564563999999997E-4</c:v>
                </c:pt>
                <c:pt idx="8" formatCode="0.0">
                  <c:v>3.1760000000000002</c:v>
                </c:pt>
                <c:pt idx="9">
                  <c:v>1.0293E-2</c:v>
                </c:pt>
                <c:pt idx="10" formatCode="0.0">
                  <c:v>775</c:v>
                </c:pt>
                <c:pt idx="11" formatCode="0.000000">
                  <c:v>2.4576616700000002</c:v>
                </c:pt>
                <c:pt idx="28" formatCode="0.0">
                  <c:v>566</c:v>
                </c:pt>
                <c:pt idx="29" formatCode="0.000000">
                  <c:v>1.698</c:v>
                </c:pt>
                <c:pt idx="31">
                  <c:v>3814.2189454023992</c:v>
                </c:pt>
                <c:pt idx="33" formatCode="#,##0">
                  <c:v>2793.2189454023996</c:v>
                </c:pt>
                <c:pt idx="36">
                  <c:v>15</c:v>
                </c:pt>
                <c:pt idx="38" formatCode="0.0">
                  <c:v>28.682445794757605</c:v>
                </c:pt>
                <c:pt idx="40">
                  <c:v>15</c:v>
                </c:pt>
                <c:pt idx="41">
                  <c:v>72.599999999999994</c:v>
                </c:pt>
                <c:pt idx="42">
                  <c:v>1.9186000000000001</c:v>
                </c:pt>
                <c:pt idx="45">
                  <c:v>0.4161823056239809</c:v>
                </c:pt>
                <c:pt idx="48">
                  <c:v>2013</c:v>
                </c:pt>
                <c:pt idx="49">
                  <c:v>0</c:v>
                </c:pt>
                <c:pt idx="50" formatCode="d\-mmm">
                  <c:v>40298</c:v>
                </c:pt>
                <c:pt idx="51">
                  <c:v>0</c:v>
                </c:pt>
                <c:pt idx="52">
                  <c:v>1500</c:v>
                </c:pt>
                <c:pt idx="53">
                  <c:v>1500</c:v>
                </c:pt>
              </c:numCache>
            </c:numRef>
          </c:val>
          <c:extLst>
            <c:ext xmlns:c16="http://schemas.microsoft.com/office/drawing/2014/chart" uri="{C3380CC4-5D6E-409C-BE32-E72D297353CC}">
              <c16:uniqueId val="{00000035-6D35-4129-BF0F-8543AF2E3955}"/>
            </c:ext>
          </c:extLst>
        </c:ser>
        <c:ser>
          <c:idx val="18"/>
          <c:order val="18"/>
          <c:tx>
            <c:strRef>
              <c:f>bilan_gestion!$A$24</c:f>
              <c:strCache>
                <c:ptCount val="1"/>
                <c:pt idx="0">
                  <c:v>2015_2016</c:v>
                </c:pt>
              </c:strCache>
            </c:strRef>
          </c:tx>
          <c:dPt>
            <c:idx val="0"/>
            <c:bubble3D val="0"/>
            <c:extLst>
              <c:ext xmlns:c16="http://schemas.microsoft.com/office/drawing/2014/chart" uri="{C3380CC4-5D6E-409C-BE32-E72D297353CC}">
                <c16:uniqueId val="{00000036-6D35-4129-BF0F-8543AF2E3955}"/>
              </c:ext>
            </c:extLst>
          </c:dPt>
          <c:dPt>
            <c:idx val="1"/>
            <c:bubble3D val="0"/>
            <c:extLst>
              <c:ext xmlns:c16="http://schemas.microsoft.com/office/drawing/2014/chart" uri="{C3380CC4-5D6E-409C-BE32-E72D297353CC}">
                <c16:uniqueId val="{00000037-6D35-4129-BF0F-8543AF2E3955}"/>
              </c:ext>
            </c:extLst>
          </c:dPt>
          <c:cat>
            <c:numRef>
              <c:f>bilan_gestion!$BD$2:$BE$2</c:f>
              <c:numCache>
                <c:formatCode>General</c:formatCode>
                <c:ptCount val="2"/>
              </c:numCache>
            </c:numRef>
          </c:cat>
          <c:val>
            <c:numRef>
              <c:f>bilan_gestion!$B$24:$BD$24</c:f>
              <c:numCache>
                <c:formatCode>General</c:formatCode>
                <c:ptCount val="55"/>
                <c:pt idx="0" formatCode="#,##0">
                  <c:v>5403.3965995549897</c:v>
                </c:pt>
                <c:pt idx="1">
                  <c:v>4618</c:v>
                </c:pt>
                <c:pt idx="2" formatCode="0.0">
                  <c:v>629.4</c:v>
                </c:pt>
                <c:pt idx="3" formatCode="0.0">
                  <c:v>1.771855</c:v>
                </c:pt>
                <c:pt idx="4" formatCode="0.0">
                  <c:v>628.82840950261857</c:v>
                </c:pt>
                <c:pt idx="5" formatCode="0.000000">
                  <c:v>1.7702273070499999</c:v>
                </c:pt>
                <c:pt idx="6" formatCode="0.0">
                  <c:v>0.57159049738140966</c:v>
                </c:pt>
                <c:pt idx="7" formatCode="0.000000">
                  <c:v>1.6276929500000001E-3</c:v>
                </c:pt>
                <c:pt idx="28" formatCode="0.0">
                  <c:v>430</c:v>
                </c:pt>
                <c:pt idx="29" formatCode="0.000000">
                  <c:v>1.29</c:v>
                </c:pt>
                <c:pt idx="31">
                  <c:v>1215.3965995549897</c:v>
                </c:pt>
                <c:pt idx="33">
                  <c:v>156.56819005237139</c:v>
                </c:pt>
                <c:pt idx="36">
                  <c:v>5</c:v>
                </c:pt>
                <c:pt idx="38" formatCode="0.0">
                  <c:v>77.506803782363733</c:v>
                </c:pt>
                <c:pt idx="40">
                  <c:v>5.9</c:v>
                </c:pt>
                <c:pt idx="41">
                  <c:v>22</c:v>
                </c:pt>
                <c:pt idx="45">
                  <c:v>0.1361689929628884</c:v>
                </c:pt>
                <c:pt idx="48">
                  <c:v>2016</c:v>
                </c:pt>
                <c:pt idx="49">
                  <c:v>0</c:v>
                </c:pt>
                <c:pt idx="50" formatCode="d\-mmm">
                  <c:v>42479</c:v>
                </c:pt>
                <c:pt idx="51">
                  <c:v>0</c:v>
                </c:pt>
                <c:pt idx="52">
                  <c:v>2470</c:v>
                </c:pt>
                <c:pt idx="53">
                  <c:v>3100</c:v>
                </c:pt>
              </c:numCache>
            </c:numRef>
          </c:val>
          <c:extLst>
            <c:ext xmlns:c16="http://schemas.microsoft.com/office/drawing/2014/chart" uri="{C3380CC4-5D6E-409C-BE32-E72D297353CC}">
              <c16:uniqueId val="{00000038-6D35-4129-BF0F-8543AF2E3955}"/>
            </c:ext>
          </c:extLst>
        </c:ser>
        <c:ser>
          <c:idx val="19"/>
          <c:order val="19"/>
          <c:tx>
            <c:strRef>
              <c:f>bilan_gestion!$A$26</c:f>
              <c:strCache>
                <c:ptCount val="1"/>
                <c:pt idx="0">
                  <c:v>2017-2018</c:v>
                </c:pt>
              </c:strCache>
            </c:strRef>
          </c:tx>
          <c:dPt>
            <c:idx val="0"/>
            <c:bubble3D val="0"/>
            <c:extLst>
              <c:ext xmlns:c16="http://schemas.microsoft.com/office/drawing/2014/chart" uri="{C3380CC4-5D6E-409C-BE32-E72D297353CC}">
                <c16:uniqueId val="{00000039-6D35-4129-BF0F-8543AF2E3955}"/>
              </c:ext>
            </c:extLst>
          </c:dPt>
          <c:dPt>
            <c:idx val="1"/>
            <c:bubble3D val="0"/>
            <c:extLst>
              <c:ext xmlns:c16="http://schemas.microsoft.com/office/drawing/2014/chart" uri="{C3380CC4-5D6E-409C-BE32-E72D297353CC}">
                <c16:uniqueId val="{0000003A-6D35-4129-BF0F-8543AF2E3955}"/>
              </c:ext>
            </c:extLst>
          </c:dPt>
          <c:cat>
            <c:numRef>
              <c:f>bilan_gestion!$BD$2:$BE$2</c:f>
              <c:numCache>
                <c:formatCode>General</c:formatCode>
                <c:ptCount val="2"/>
              </c:numCache>
            </c:numRef>
          </c:cat>
          <c:val>
            <c:numRef>
              <c:f>bilan_gestion!$B$26:$BG$26</c:f>
              <c:numCache>
                <c:formatCode>General</c:formatCode>
                <c:ptCount val="58"/>
                <c:pt idx="0" formatCode="#,##0">
                  <c:v>6567.4449999999997</c:v>
                </c:pt>
                <c:pt idx="1">
                  <c:v>6526</c:v>
                </c:pt>
                <c:pt idx="2">
                  <c:v>41.5</c:v>
                </c:pt>
                <c:pt idx="3">
                  <c:v>0.16836100000000001</c:v>
                </c:pt>
                <c:pt idx="4" formatCode="0.0">
                  <c:v>41.445</c:v>
                </c:pt>
                <c:pt idx="5" formatCode="0.000000">
                  <c:v>0.16816800000000001</c:v>
                </c:pt>
                <c:pt idx="6" formatCode="0.0">
                  <c:v>5.5E-2</c:v>
                </c:pt>
                <c:pt idx="7" formatCode="0.000000">
                  <c:v>1.93E-4</c:v>
                </c:pt>
                <c:pt idx="10">
                  <c:v>0</c:v>
                </c:pt>
                <c:pt idx="14">
                  <c:v>0</c:v>
                </c:pt>
                <c:pt idx="28" formatCode="0.0">
                  <c:v>435</c:v>
                </c:pt>
                <c:pt idx="31">
                  <c:v>476.44499999999971</c:v>
                </c:pt>
                <c:pt idx="38" formatCode="0.0">
                  <c:v>92.745352264084445</c:v>
                </c:pt>
                <c:pt idx="48">
                  <c:v>2018</c:v>
                </c:pt>
                <c:pt idx="49">
                  <c:v>0</c:v>
                </c:pt>
                <c:pt idx="51">
                  <c:v>0</c:v>
                </c:pt>
                <c:pt idx="52">
                  <c:v>2339</c:v>
                </c:pt>
                <c:pt idx="53">
                  <c:v>4808</c:v>
                </c:pt>
              </c:numCache>
            </c:numRef>
          </c:val>
          <c:extLst>
            <c:ext xmlns:c16="http://schemas.microsoft.com/office/drawing/2014/chart" uri="{C3380CC4-5D6E-409C-BE32-E72D297353CC}">
              <c16:uniqueId val="{0000003B-6D35-4129-BF0F-8543AF2E3955}"/>
            </c:ext>
          </c:extLst>
        </c:ser>
        <c:ser>
          <c:idx val="20"/>
          <c:order val="20"/>
          <c:tx>
            <c:strRef>
              <c:f>bilan_gestion!$A$27</c:f>
              <c:strCache>
                <c:ptCount val="1"/>
                <c:pt idx="0">
                  <c:v>2018-2019</c:v>
                </c:pt>
              </c:strCache>
            </c:strRef>
          </c:tx>
          <c:dPt>
            <c:idx val="0"/>
            <c:bubble3D val="0"/>
            <c:extLst>
              <c:ext xmlns:c16="http://schemas.microsoft.com/office/drawing/2014/chart" uri="{C3380CC4-5D6E-409C-BE32-E72D297353CC}">
                <c16:uniqueId val="{0000003C-6D35-4129-BF0F-8543AF2E3955}"/>
              </c:ext>
            </c:extLst>
          </c:dPt>
          <c:dPt>
            <c:idx val="1"/>
            <c:bubble3D val="0"/>
            <c:extLst>
              <c:ext xmlns:c16="http://schemas.microsoft.com/office/drawing/2014/chart" uri="{C3380CC4-5D6E-409C-BE32-E72D297353CC}">
                <c16:uniqueId val="{0000003D-6D35-4129-BF0F-8543AF2E3955}"/>
              </c:ext>
            </c:extLst>
          </c:dPt>
          <c:cat>
            <c:numRef>
              <c:f>bilan_gestion!$BD$2:$BE$2</c:f>
              <c:numCache>
                <c:formatCode>General</c:formatCode>
                <c:ptCount val="2"/>
              </c:numCache>
            </c:numRef>
          </c:cat>
          <c:val>
            <c:numRef>
              <c:f>bilan_gestion!$B$27:$BH$27</c:f>
              <c:numCache>
                <c:formatCode>General</c:formatCode>
                <c:ptCount val="59"/>
                <c:pt idx="0" formatCode="#,##0">
                  <c:v>5415.5659999999998</c:v>
                </c:pt>
                <c:pt idx="1">
                  <c:v>5132</c:v>
                </c:pt>
                <c:pt idx="2" formatCode="0.0">
                  <c:v>288.52800000000002</c:v>
                </c:pt>
                <c:pt idx="3">
                  <c:v>1.0338540000000001</c:v>
                </c:pt>
                <c:pt idx="4" formatCode="0.0">
                  <c:v>283.56600000000003</c:v>
                </c:pt>
                <c:pt idx="5" formatCode="0.000000">
                  <c:v>1.01651</c:v>
                </c:pt>
                <c:pt idx="6" formatCode="0.0">
                  <c:v>4.9619999999999997</c:v>
                </c:pt>
                <c:pt idx="7" formatCode="0.000000">
                  <c:v>1.7343999999999998E-2</c:v>
                </c:pt>
                <c:pt idx="28" formatCode="0.0">
                  <c:v>460</c:v>
                </c:pt>
                <c:pt idx="29" formatCode="0.000000">
                  <c:v>1.38</c:v>
                </c:pt>
                <c:pt idx="31">
                  <c:v>743.5659999999998</c:v>
                </c:pt>
                <c:pt idx="38" formatCode="0.0">
                  <c:v>86.269837723333083</c:v>
                </c:pt>
                <c:pt idx="48">
                  <c:v>2019</c:v>
                </c:pt>
                <c:pt idx="49">
                  <c:v>0</c:v>
                </c:pt>
                <c:pt idx="51">
                  <c:v>0</c:v>
                </c:pt>
                <c:pt idx="52">
                  <c:v>2339</c:v>
                </c:pt>
                <c:pt idx="53">
                  <c:v>3508</c:v>
                </c:pt>
              </c:numCache>
            </c:numRef>
          </c:val>
          <c:extLst>
            <c:ext xmlns:c16="http://schemas.microsoft.com/office/drawing/2014/chart" uri="{C3380CC4-5D6E-409C-BE32-E72D297353CC}">
              <c16:uniqueId val="{0000003E-6D35-4129-BF0F-8543AF2E3955}"/>
            </c:ext>
          </c:extLst>
        </c:ser>
        <c:ser>
          <c:idx val="21"/>
          <c:order val="21"/>
          <c:tx>
            <c:strRef>
              <c:f>bilan_gestion!$A$28</c:f>
              <c:strCache>
                <c:ptCount val="1"/>
                <c:pt idx="0">
                  <c:v>2019-2020</c:v>
                </c:pt>
              </c:strCache>
            </c:strRef>
          </c:tx>
          <c:dPt>
            <c:idx val="0"/>
            <c:bubble3D val="0"/>
            <c:extLst>
              <c:ext xmlns:c16="http://schemas.microsoft.com/office/drawing/2014/chart" uri="{C3380CC4-5D6E-409C-BE32-E72D297353CC}">
                <c16:uniqueId val="{0000003F-6D35-4129-BF0F-8543AF2E3955}"/>
              </c:ext>
            </c:extLst>
          </c:dPt>
          <c:dPt>
            <c:idx val="1"/>
            <c:bubble3D val="0"/>
            <c:extLst>
              <c:ext xmlns:c16="http://schemas.microsoft.com/office/drawing/2014/chart" uri="{C3380CC4-5D6E-409C-BE32-E72D297353CC}">
                <c16:uniqueId val="{00000040-6D35-4129-BF0F-8543AF2E3955}"/>
              </c:ext>
            </c:extLst>
          </c:dPt>
          <c:cat>
            <c:numRef>
              <c:f>bilan_gestion!$BD$2:$BE$2</c:f>
              <c:numCache>
                <c:formatCode>General</c:formatCode>
                <c:ptCount val="2"/>
              </c:numCache>
            </c:numRef>
          </c:cat>
          <c:val>
            <c:numRef>
              <c:f>bilan_gestion!$B$28:$BH$28</c:f>
              <c:numCache>
                <c:formatCode>General</c:formatCode>
                <c:ptCount val="59"/>
                <c:pt idx="0" formatCode="#,##0">
                  <c:v>4053</c:v>
                </c:pt>
                <c:pt idx="1">
                  <c:v>3449</c:v>
                </c:pt>
                <c:pt idx="2">
                  <c:v>84</c:v>
                </c:pt>
                <c:pt idx="3">
                  <c:v>0.31563799999999997</c:v>
                </c:pt>
                <c:pt idx="4">
                  <c:v>84</c:v>
                </c:pt>
                <c:pt idx="6">
                  <c:v>0</c:v>
                </c:pt>
                <c:pt idx="28" formatCode="0.0">
                  <c:v>360</c:v>
                </c:pt>
                <c:pt idx="31">
                  <c:v>964</c:v>
                </c:pt>
                <c:pt idx="33">
                  <c:v>520</c:v>
                </c:pt>
                <c:pt idx="38" formatCode="0.0">
                  <c:v>76.215149272144089</c:v>
                </c:pt>
                <c:pt idx="48">
                  <c:v>2020</c:v>
                </c:pt>
                <c:pt idx="49">
                  <c:v>0</c:v>
                </c:pt>
                <c:pt idx="50" formatCode="d\-mmm">
                  <c:v>43912</c:v>
                </c:pt>
                <c:pt idx="51">
                  <c:v>0</c:v>
                </c:pt>
                <c:pt idx="52">
                  <c:v>2069</c:v>
                </c:pt>
                <c:pt idx="53">
                  <c:v>3104</c:v>
                </c:pt>
              </c:numCache>
            </c:numRef>
          </c:val>
          <c:extLst>
            <c:ext xmlns:c16="http://schemas.microsoft.com/office/drawing/2014/chart" uri="{C3380CC4-5D6E-409C-BE32-E72D297353CC}">
              <c16:uniqueId val="{00000041-6D35-4129-BF0F-8543AF2E3955}"/>
            </c:ext>
          </c:extLst>
        </c:ser>
        <c:ser>
          <c:idx val="22"/>
          <c:order val="22"/>
          <c:tx>
            <c:strRef>
              <c:f>bilan_gestion!$A$31</c:f>
              <c:strCache>
                <c:ptCount val="1"/>
                <c:pt idx="0">
                  <c:v>En gras valeur d'entrée hyp du calcul</c:v>
                </c:pt>
              </c:strCache>
            </c:strRef>
          </c:tx>
          <c:dPt>
            <c:idx val="0"/>
            <c:bubble3D val="0"/>
            <c:extLst>
              <c:ext xmlns:c16="http://schemas.microsoft.com/office/drawing/2014/chart" uri="{C3380CC4-5D6E-409C-BE32-E72D297353CC}">
                <c16:uniqueId val="{00000042-6D35-4129-BF0F-8543AF2E3955}"/>
              </c:ext>
            </c:extLst>
          </c:dPt>
          <c:dPt>
            <c:idx val="1"/>
            <c:bubble3D val="0"/>
            <c:extLst>
              <c:ext xmlns:c16="http://schemas.microsoft.com/office/drawing/2014/chart" uri="{C3380CC4-5D6E-409C-BE32-E72D297353CC}">
                <c16:uniqueId val="{00000043-6D35-4129-BF0F-8543AF2E3955}"/>
              </c:ext>
            </c:extLst>
          </c:dPt>
          <c:cat>
            <c:numRef>
              <c:f>bilan_gestion!$BD$2:$BE$2</c:f>
              <c:numCache>
                <c:formatCode>General</c:formatCode>
                <c:ptCount val="2"/>
              </c:numCache>
            </c:numRef>
          </c:cat>
          <c:val>
            <c:numRef>
              <c:f>bilan_gestion!$B$31:$BI$31</c:f>
              <c:numCache>
                <c:formatCode>General</c:formatCode>
                <c:ptCount val="60"/>
                <c:pt idx="2">
                  <c:v>0</c:v>
                </c:pt>
              </c:numCache>
            </c:numRef>
          </c:val>
          <c:extLst>
            <c:ext xmlns:c16="http://schemas.microsoft.com/office/drawing/2014/chart" uri="{C3380CC4-5D6E-409C-BE32-E72D297353CC}">
              <c16:uniqueId val="{00000044-6D35-4129-BF0F-8543AF2E3955}"/>
            </c:ext>
          </c:extLst>
        </c:ser>
        <c:ser>
          <c:idx val="23"/>
          <c:order val="23"/>
          <c:tx>
            <c:strRef>
              <c:f>bilan_gestion!$A$32</c:f>
              <c:strCache>
                <c:ptCount val="1"/>
              </c:strCache>
            </c:strRef>
          </c:tx>
          <c:dPt>
            <c:idx val="0"/>
            <c:bubble3D val="0"/>
            <c:extLst>
              <c:ext xmlns:c16="http://schemas.microsoft.com/office/drawing/2014/chart" uri="{C3380CC4-5D6E-409C-BE32-E72D297353CC}">
                <c16:uniqueId val="{00000045-6D35-4129-BF0F-8543AF2E3955}"/>
              </c:ext>
            </c:extLst>
          </c:dPt>
          <c:dPt>
            <c:idx val="1"/>
            <c:bubble3D val="0"/>
            <c:extLst>
              <c:ext xmlns:c16="http://schemas.microsoft.com/office/drawing/2014/chart" uri="{C3380CC4-5D6E-409C-BE32-E72D297353CC}">
                <c16:uniqueId val="{00000046-6D35-4129-BF0F-8543AF2E3955}"/>
              </c:ext>
            </c:extLst>
          </c:dPt>
          <c:cat>
            <c:numRef>
              <c:f>bilan_gestion!$BD$2:$BE$2</c:f>
              <c:numCache>
                <c:formatCode>General</c:formatCode>
                <c:ptCount val="2"/>
              </c:numCache>
            </c:numRef>
          </c:cat>
          <c:val>
            <c:numRef>
              <c:f>bilan_gestion!$B$32:$BI$32</c:f>
              <c:numCache>
                <c:formatCode>General</c:formatCode>
                <c:ptCount val="60"/>
              </c:numCache>
            </c:numRef>
          </c:val>
          <c:extLst>
            <c:ext xmlns:c16="http://schemas.microsoft.com/office/drawing/2014/chart" uri="{C3380CC4-5D6E-409C-BE32-E72D297353CC}">
              <c16:uniqueId val="{00000047-6D35-4129-BF0F-8543AF2E3955}"/>
            </c:ext>
          </c:extLst>
        </c:ser>
        <c:ser>
          <c:idx val="24"/>
          <c:order val="24"/>
          <c:tx>
            <c:strRef>
              <c:f>bilan_gestion!$A$33</c:f>
              <c:strCache>
                <c:ptCount val="1"/>
              </c:strCache>
            </c:strRef>
          </c:tx>
          <c:dPt>
            <c:idx val="0"/>
            <c:bubble3D val="0"/>
            <c:extLst>
              <c:ext xmlns:c16="http://schemas.microsoft.com/office/drawing/2014/chart" uri="{C3380CC4-5D6E-409C-BE32-E72D297353CC}">
                <c16:uniqueId val="{00000048-6D35-4129-BF0F-8543AF2E3955}"/>
              </c:ext>
            </c:extLst>
          </c:dPt>
          <c:dPt>
            <c:idx val="1"/>
            <c:bubble3D val="0"/>
            <c:extLst>
              <c:ext xmlns:c16="http://schemas.microsoft.com/office/drawing/2014/chart" uri="{C3380CC4-5D6E-409C-BE32-E72D297353CC}">
                <c16:uniqueId val="{00000049-6D35-4129-BF0F-8543AF2E3955}"/>
              </c:ext>
            </c:extLst>
          </c:dPt>
          <c:cat>
            <c:numRef>
              <c:f>bilan_gestion!$BD$2:$BE$2</c:f>
              <c:numCache>
                <c:formatCode>General</c:formatCode>
                <c:ptCount val="2"/>
              </c:numCache>
            </c:numRef>
          </c:cat>
          <c:val>
            <c:numRef>
              <c:f>bilan_gestion!$B$33:$BI$33</c:f>
              <c:numCache>
                <c:formatCode>General</c:formatCode>
                <c:ptCount val="60"/>
              </c:numCache>
            </c:numRef>
          </c:val>
          <c:extLst>
            <c:ext xmlns:c16="http://schemas.microsoft.com/office/drawing/2014/chart" uri="{C3380CC4-5D6E-409C-BE32-E72D297353CC}">
              <c16:uniqueId val="{0000004A-6D35-4129-BF0F-8543AF2E3955}"/>
            </c:ext>
          </c:extLst>
        </c:ser>
        <c:ser>
          <c:idx val="25"/>
          <c:order val="25"/>
          <c:tx>
            <c:strRef>
              <c:f>bilan_gestion!$A$34</c:f>
              <c:strCache>
                <c:ptCount val="1"/>
              </c:strCache>
            </c:strRef>
          </c:tx>
          <c:dPt>
            <c:idx val="0"/>
            <c:bubble3D val="0"/>
            <c:extLst>
              <c:ext xmlns:c16="http://schemas.microsoft.com/office/drawing/2014/chart" uri="{C3380CC4-5D6E-409C-BE32-E72D297353CC}">
                <c16:uniqueId val="{0000004B-6D35-4129-BF0F-8543AF2E3955}"/>
              </c:ext>
            </c:extLst>
          </c:dPt>
          <c:dPt>
            <c:idx val="1"/>
            <c:bubble3D val="0"/>
            <c:extLst>
              <c:ext xmlns:c16="http://schemas.microsoft.com/office/drawing/2014/chart" uri="{C3380CC4-5D6E-409C-BE32-E72D297353CC}">
                <c16:uniqueId val="{0000004C-6D35-4129-BF0F-8543AF2E3955}"/>
              </c:ext>
            </c:extLst>
          </c:dPt>
          <c:cat>
            <c:numRef>
              <c:f>bilan_gestion!$BD$2:$BE$2</c:f>
              <c:numCache>
                <c:formatCode>General</c:formatCode>
                <c:ptCount val="2"/>
              </c:numCache>
            </c:numRef>
          </c:cat>
          <c:val>
            <c:numRef>
              <c:f>bilan_gestion!$B$34:$BI$34</c:f>
              <c:numCache>
                <c:formatCode>General</c:formatCode>
                <c:ptCount val="60"/>
              </c:numCache>
            </c:numRef>
          </c:val>
          <c:extLst>
            <c:ext xmlns:c16="http://schemas.microsoft.com/office/drawing/2014/chart" uri="{C3380CC4-5D6E-409C-BE32-E72D297353CC}">
              <c16:uniqueId val="{0000004D-6D35-4129-BF0F-8543AF2E3955}"/>
            </c:ext>
          </c:extLst>
        </c:ser>
        <c:ser>
          <c:idx val="26"/>
          <c:order val="26"/>
          <c:tx>
            <c:strRef>
              <c:f>bilan_gestion!$A$35</c:f>
              <c:strCache>
                <c:ptCount val="1"/>
              </c:strCache>
            </c:strRef>
          </c:tx>
          <c:dPt>
            <c:idx val="0"/>
            <c:bubble3D val="0"/>
            <c:extLst>
              <c:ext xmlns:c16="http://schemas.microsoft.com/office/drawing/2014/chart" uri="{C3380CC4-5D6E-409C-BE32-E72D297353CC}">
                <c16:uniqueId val="{0000004E-6D35-4129-BF0F-8543AF2E3955}"/>
              </c:ext>
            </c:extLst>
          </c:dPt>
          <c:dPt>
            <c:idx val="1"/>
            <c:bubble3D val="0"/>
            <c:extLst>
              <c:ext xmlns:c16="http://schemas.microsoft.com/office/drawing/2014/chart" uri="{C3380CC4-5D6E-409C-BE32-E72D297353CC}">
                <c16:uniqueId val="{0000004F-6D35-4129-BF0F-8543AF2E3955}"/>
              </c:ext>
            </c:extLst>
          </c:dPt>
          <c:cat>
            <c:numRef>
              <c:f>bilan_gestion!$BD$2:$BE$2</c:f>
              <c:numCache>
                <c:formatCode>General</c:formatCode>
                <c:ptCount val="2"/>
              </c:numCache>
            </c:numRef>
          </c:cat>
          <c:val>
            <c:numRef>
              <c:f>bilan_gestion!$B$35:$BI$35</c:f>
              <c:numCache>
                <c:formatCode>General</c:formatCode>
                <c:ptCount val="60"/>
              </c:numCache>
            </c:numRef>
          </c:val>
          <c:extLst>
            <c:ext xmlns:c16="http://schemas.microsoft.com/office/drawing/2014/chart" uri="{C3380CC4-5D6E-409C-BE32-E72D297353CC}">
              <c16:uniqueId val="{00000050-6D35-4129-BF0F-8543AF2E3955}"/>
            </c:ext>
          </c:extLst>
        </c:ser>
        <c:ser>
          <c:idx val="27"/>
          <c:order val="27"/>
          <c:tx>
            <c:strRef>
              <c:f>bilan_gestion!$A$36</c:f>
              <c:strCache>
                <c:ptCount val="1"/>
              </c:strCache>
            </c:strRef>
          </c:tx>
          <c:dPt>
            <c:idx val="0"/>
            <c:bubble3D val="0"/>
            <c:extLst>
              <c:ext xmlns:c16="http://schemas.microsoft.com/office/drawing/2014/chart" uri="{C3380CC4-5D6E-409C-BE32-E72D297353CC}">
                <c16:uniqueId val="{00000051-6D35-4129-BF0F-8543AF2E3955}"/>
              </c:ext>
            </c:extLst>
          </c:dPt>
          <c:dPt>
            <c:idx val="1"/>
            <c:bubble3D val="0"/>
            <c:extLst>
              <c:ext xmlns:c16="http://schemas.microsoft.com/office/drawing/2014/chart" uri="{C3380CC4-5D6E-409C-BE32-E72D297353CC}">
                <c16:uniqueId val="{00000052-6D35-4129-BF0F-8543AF2E3955}"/>
              </c:ext>
            </c:extLst>
          </c:dPt>
          <c:cat>
            <c:numRef>
              <c:f>bilan_gestion!$BD$2:$BE$2</c:f>
              <c:numCache>
                <c:formatCode>General</c:formatCode>
                <c:ptCount val="2"/>
              </c:numCache>
            </c:numRef>
          </c:cat>
          <c:val>
            <c:numRef>
              <c:f>bilan_gestion!$B$36:$BI$36</c:f>
              <c:numCache>
                <c:formatCode>General</c:formatCode>
                <c:ptCount val="60"/>
              </c:numCache>
            </c:numRef>
          </c:val>
          <c:extLst>
            <c:ext xmlns:c16="http://schemas.microsoft.com/office/drawing/2014/chart" uri="{C3380CC4-5D6E-409C-BE32-E72D297353CC}">
              <c16:uniqueId val="{00000053-6D35-4129-BF0F-8543AF2E3955}"/>
            </c:ext>
          </c:extLst>
        </c:ser>
        <c:ser>
          <c:idx val="28"/>
          <c:order val="28"/>
          <c:tx>
            <c:strRef>
              <c:f>bilan_gestion!$A$37</c:f>
              <c:strCache>
                <c:ptCount val="1"/>
              </c:strCache>
            </c:strRef>
          </c:tx>
          <c:dPt>
            <c:idx val="0"/>
            <c:bubble3D val="0"/>
            <c:extLst>
              <c:ext xmlns:c16="http://schemas.microsoft.com/office/drawing/2014/chart" uri="{C3380CC4-5D6E-409C-BE32-E72D297353CC}">
                <c16:uniqueId val="{00000054-6D35-4129-BF0F-8543AF2E3955}"/>
              </c:ext>
            </c:extLst>
          </c:dPt>
          <c:dPt>
            <c:idx val="1"/>
            <c:bubble3D val="0"/>
            <c:extLst>
              <c:ext xmlns:c16="http://schemas.microsoft.com/office/drawing/2014/chart" uri="{C3380CC4-5D6E-409C-BE32-E72D297353CC}">
                <c16:uniqueId val="{00000055-6D35-4129-BF0F-8543AF2E3955}"/>
              </c:ext>
            </c:extLst>
          </c:dPt>
          <c:cat>
            <c:numRef>
              <c:f>bilan_gestion!$BD$2:$BE$2</c:f>
              <c:numCache>
                <c:formatCode>General</c:formatCode>
                <c:ptCount val="2"/>
              </c:numCache>
            </c:numRef>
          </c:cat>
          <c:val>
            <c:numRef>
              <c:f>bilan_gestion!$B$37:$BI$37</c:f>
              <c:numCache>
                <c:formatCode>General</c:formatCode>
                <c:ptCount val="60"/>
              </c:numCache>
            </c:numRef>
          </c:val>
          <c:extLst>
            <c:ext xmlns:c16="http://schemas.microsoft.com/office/drawing/2014/chart" uri="{C3380CC4-5D6E-409C-BE32-E72D297353CC}">
              <c16:uniqueId val="{00000056-6D35-4129-BF0F-8543AF2E395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bilan_gestion!$A$4</c:f>
              <c:strCache>
                <c:ptCount val="1"/>
                <c:pt idx="0">
                  <c:v>1995_1996</c:v>
                </c:pt>
              </c:strCache>
            </c:strRef>
          </c:tx>
          <c:dPt>
            <c:idx val="0"/>
            <c:bubble3D val="0"/>
            <c:extLst>
              <c:ext xmlns:c16="http://schemas.microsoft.com/office/drawing/2014/chart" uri="{C3380CC4-5D6E-409C-BE32-E72D297353CC}">
                <c16:uniqueId val="{00000000-AECB-49D6-84CC-45D64A46AD08}"/>
              </c:ext>
            </c:extLst>
          </c:dPt>
          <c:dPt>
            <c:idx val="1"/>
            <c:bubble3D val="0"/>
            <c:extLst>
              <c:ext xmlns:c16="http://schemas.microsoft.com/office/drawing/2014/chart" uri="{C3380CC4-5D6E-409C-BE32-E72D297353CC}">
                <c16:uniqueId val="{00000001-AECB-49D6-84CC-45D64A46AD08}"/>
              </c:ext>
            </c:extLst>
          </c:dPt>
          <c:cat>
            <c:numRef>
              <c:f>bilan_gestion!$BD$2:$BE$2</c:f>
              <c:numCache>
                <c:formatCode>General</c:formatCode>
                <c:ptCount val="2"/>
              </c:numCache>
            </c:numRef>
          </c:cat>
          <c:val>
            <c:numRef>
              <c:f>bilan_gestion!$BF$18:$BG$18</c:f>
              <c:numCache>
                <c:formatCode>0.00000</c:formatCode>
                <c:ptCount val="2"/>
              </c:numCache>
            </c:numRef>
          </c:val>
          <c:extLst>
            <c:ext xmlns:c16="http://schemas.microsoft.com/office/drawing/2014/chart" uri="{C3380CC4-5D6E-409C-BE32-E72D297353CC}">
              <c16:uniqueId val="{00000002-AECB-49D6-84CC-45D64A46AD08}"/>
            </c:ext>
          </c:extLst>
        </c:ser>
        <c:ser>
          <c:idx val="1"/>
          <c:order val="1"/>
          <c:tx>
            <c:strRef>
              <c:f>bilan_gestion!$A$5</c:f>
              <c:strCache>
                <c:ptCount val="1"/>
                <c:pt idx="0">
                  <c:v>1996_1997</c:v>
                </c:pt>
              </c:strCache>
            </c:strRef>
          </c:tx>
          <c:dPt>
            <c:idx val="0"/>
            <c:bubble3D val="0"/>
            <c:extLst>
              <c:ext xmlns:c16="http://schemas.microsoft.com/office/drawing/2014/chart" uri="{C3380CC4-5D6E-409C-BE32-E72D297353CC}">
                <c16:uniqueId val="{00000003-AECB-49D6-84CC-45D64A46AD08}"/>
              </c:ext>
            </c:extLst>
          </c:dPt>
          <c:dPt>
            <c:idx val="1"/>
            <c:bubble3D val="0"/>
            <c:extLst>
              <c:ext xmlns:c16="http://schemas.microsoft.com/office/drawing/2014/chart" uri="{C3380CC4-5D6E-409C-BE32-E72D297353CC}">
                <c16:uniqueId val="{00000004-AECB-49D6-84CC-45D64A46AD08}"/>
              </c:ext>
            </c:extLst>
          </c:dPt>
          <c:cat>
            <c:numRef>
              <c:f>bilan_gestion!$BD$2:$BE$2</c:f>
              <c:numCache>
                <c:formatCode>General</c:formatCode>
                <c:ptCount val="2"/>
              </c:numCache>
            </c:numRef>
          </c:cat>
          <c:val>
            <c:numRef>
              <c:f>bilan_gestion!$B$5:$BD$5</c:f>
              <c:numCache>
                <c:formatCode>General</c:formatCode>
                <c:ptCount val="55"/>
                <c:pt idx="0">
                  <c:v>23920</c:v>
                </c:pt>
                <c:pt idx="1">
                  <c:v>22656</c:v>
                </c:pt>
                <c:pt idx="2" formatCode="0.0">
                  <c:v>70</c:v>
                </c:pt>
                <c:pt idx="3" formatCode="0.0">
                  <c:v>0.227883</c:v>
                </c:pt>
                <c:pt idx="4" formatCode="0.0">
                  <c:v>70</c:v>
                </c:pt>
                <c:pt idx="5" formatCode="0.000000">
                  <c:v>0.227883</c:v>
                </c:pt>
                <c:pt idx="6" formatCode="0">
                  <c:v>0</c:v>
                </c:pt>
                <c:pt idx="7" formatCode="0">
                  <c:v>0</c:v>
                </c:pt>
                <c:pt idx="30">
                  <c:v>64</c:v>
                </c:pt>
                <c:pt idx="31">
                  <c:v>1264</c:v>
                </c:pt>
                <c:pt idx="32">
                  <c:v>139</c:v>
                </c:pt>
                <c:pt idx="33">
                  <c:v>117</c:v>
                </c:pt>
                <c:pt idx="35">
                  <c:v>0.8</c:v>
                </c:pt>
                <c:pt idx="36">
                  <c:v>45.4</c:v>
                </c:pt>
                <c:pt idx="38">
                  <c:v>94.7</c:v>
                </c:pt>
                <c:pt idx="45">
                  <c:v>3.0896892655367233E-3</c:v>
                </c:pt>
                <c:pt idx="46">
                  <c:v>4.8913043478260873E-3</c:v>
                </c:pt>
                <c:pt idx="47">
                  <c:v>0</c:v>
                </c:pt>
                <c:pt idx="48">
                  <c:v>1997</c:v>
                </c:pt>
                <c:pt idx="49" formatCode="d\-mmm">
                  <c:v>40497</c:v>
                </c:pt>
                <c:pt idx="50" formatCode="d\-mmm">
                  <c:v>40298</c:v>
                </c:pt>
              </c:numCache>
            </c:numRef>
          </c:val>
          <c:extLst>
            <c:ext xmlns:c16="http://schemas.microsoft.com/office/drawing/2014/chart" uri="{C3380CC4-5D6E-409C-BE32-E72D297353CC}">
              <c16:uniqueId val="{00000005-AECB-49D6-84CC-45D64A46AD08}"/>
            </c:ext>
          </c:extLst>
        </c:ser>
        <c:ser>
          <c:idx val="2"/>
          <c:order val="2"/>
          <c:tx>
            <c:strRef>
              <c:f>bilan_gestion!$A$6</c:f>
              <c:strCache>
                <c:ptCount val="1"/>
                <c:pt idx="0">
                  <c:v>1997_1998</c:v>
                </c:pt>
              </c:strCache>
            </c:strRef>
          </c:tx>
          <c:dPt>
            <c:idx val="0"/>
            <c:bubble3D val="0"/>
            <c:extLst>
              <c:ext xmlns:c16="http://schemas.microsoft.com/office/drawing/2014/chart" uri="{C3380CC4-5D6E-409C-BE32-E72D297353CC}">
                <c16:uniqueId val="{00000006-AECB-49D6-84CC-45D64A46AD08}"/>
              </c:ext>
            </c:extLst>
          </c:dPt>
          <c:dPt>
            <c:idx val="1"/>
            <c:bubble3D val="0"/>
            <c:extLst>
              <c:ext xmlns:c16="http://schemas.microsoft.com/office/drawing/2014/chart" uri="{C3380CC4-5D6E-409C-BE32-E72D297353CC}">
                <c16:uniqueId val="{00000007-AECB-49D6-84CC-45D64A46AD08}"/>
              </c:ext>
            </c:extLst>
          </c:dPt>
          <c:cat>
            <c:numRef>
              <c:f>bilan_gestion!$BD$2:$BE$2</c:f>
              <c:numCache>
                <c:formatCode>General</c:formatCode>
                <c:ptCount val="2"/>
              </c:numCache>
            </c:numRef>
          </c:cat>
          <c:val>
            <c:numRef>
              <c:f>bilan_gestion!$B$6:$BD$6</c:f>
              <c:numCache>
                <c:formatCode>General</c:formatCode>
                <c:ptCount val="55"/>
                <c:pt idx="0">
                  <c:v>22962</c:v>
                </c:pt>
                <c:pt idx="1">
                  <c:v>17923</c:v>
                </c:pt>
                <c:pt idx="2" formatCode="0.0">
                  <c:v>702.4</c:v>
                </c:pt>
                <c:pt idx="3" formatCode="0.0">
                  <c:v>2.375499</c:v>
                </c:pt>
                <c:pt idx="4" formatCode="0.0">
                  <c:v>682.28199999999993</c:v>
                </c:pt>
                <c:pt idx="5" formatCode="0.000000">
                  <c:v>2.3080630000000002</c:v>
                </c:pt>
                <c:pt idx="6" formatCode="0">
                  <c:v>0</c:v>
                </c:pt>
                <c:pt idx="7" formatCode="0">
                  <c:v>0</c:v>
                </c:pt>
                <c:pt idx="8" formatCode="0.0">
                  <c:v>20.117999999999999</c:v>
                </c:pt>
                <c:pt idx="9">
                  <c:v>6.7435999999999996E-2</c:v>
                </c:pt>
                <c:pt idx="30">
                  <c:v>3007</c:v>
                </c:pt>
                <c:pt idx="31">
                  <c:v>5039</c:v>
                </c:pt>
                <c:pt idx="32">
                  <c:v>4156</c:v>
                </c:pt>
                <c:pt idx="33">
                  <c:v>4720</c:v>
                </c:pt>
                <c:pt idx="35">
                  <c:v>25</c:v>
                </c:pt>
                <c:pt idx="36">
                  <c:v>14.6</c:v>
                </c:pt>
                <c:pt idx="38">
                  <c:v>78.099999999999994</c:v>
                </c:pt>
                <c:pt idx="45">
                  <c:v>3.8067399430898839E-2</c:v>
                </c:pt>
                <c:pt idx="46">
                  <c:v>0.20555700722933543</c:v>
                </c:pt>
                <c:pt idx="47">
                  <c:v>0</c:v>
                </c:pt>
                <c:pt idx="48">
                  <c:v>1998</c:v>
                </c:pt>
                <c:pt idx="49" formatCode="d\-mmm">
                  <c:v>40497</c:v>
                </c:pt>
                <c:pt idx="50" formatCode="d\-mmm">
                  <c:v>40274</c:v>
                </c:pt>
                <c:pt idx="51">
                  <c:v>0</c:v>
                </c:pt>
              </c:numCache>
            </c:numRef>
          </c:val>
          <c:extLst>
            <c:ext xmlns:c16="http://schemas.microsoft.com/office/drawing/2014/chart" uri="{C3380CC4-5D6E-409C-BE32-E72D297353CC}">
              <c16:uniqueId val="{00000008-AECB-49D6-84CC-45D64A46AD08}"/>
            </c:ext>
          </c:extLst>
        </c:ser>
        <c:ser>
          <c:idx val="3"/>
          <c:order val="3"/>
          <c:tx>
            <c:strRef>
              <c:f>bilan_gestion!$A$7</c:f>
              <c:strCache>
                <c:ptCount val="1"/>
                <c:pt idx="0">
                  <c:v>1998_1999</c:v>
                </c:pt>
              </c:strCache>
            </c:strRef>
          </c:tx>
          <c:dPt>
            <c:idx val="0"/>
            <c:bubble3D val="0"/>
            <c:extLst>
              <c:ext xmlns:c16="http://schemas.microsoft.com/office/drawing/2014/chart" uri="{C3380CC4-5D6E-409C-BE32-E72D297353CC}">
                <c16:uniqueId val="{00000009-AECB-49D6-84CC-45D64A46AD08}"/>
              </c:ext>
            </c:extLst>
          </c:dPt>
          <c:dPt>
            <c:idx val="1"/>
            <c:bubble3D val="0"/>
            <c:extLst>
              <c:ext xmlns:c16="http://schemas.microsoft.com/office/drawing/2014/chart" uri="{C3380CC4-5D6E-409C-BE32-E72D297353CC}">
                <c16:uniqueId val="{0000000A-AECB-49D6-84CC-45D64A46AD08}"/>
              </c:ext>
            </c:extLst>
          </c:dPt>
          <c:cat>
            <c:numRef>
              <c:f>bilan_gestion!$BD$2:$BE$2</c:f>
              <c:numCache>
                <c:formatCode>General</c:formatCode>
                <c:ptCount val="2"/>
              </c:numCache>
            </c:numRef>
          </c:cat>
          <c:val>
            <c:numRef>
              <c:f>bilan_gestion!$B$7:$BD$7</c:f>
              <c:numCache>
                <c:formatCode>General</c:formatCode>
                <c:ptCount val="55"/>
                <c:pt idx="0">
                  <c:v>17022</c:v>
                </c:pt>
                <c:pt idx="1">
                  <c:v>15300</c:v>
                </c:pt>
                <c:pt idx="2" formatCode="0.0">
                  <c:v>301</c:v>
                </c:pt>
                <c:pt idx="3" formatCode="0.0">
                  <c:v>1.0861879999999999</c:v>
                </c:pt>
                <c:pt idx="4" formatCode="0.0">
                  <c:v>284.29200000000003</c:v>
                </c:pt>
                <c:pt idx="5" formatCode="0.000000">
                  <c:v>1.0296699999999999</c:v>
                </c:pt>
                <c:pt idx="6" formatCode="0">
                  <c:v>0</c:v>
                </c:pt>
                <c:pt idx="7" formatCode="0">
                  <c:v>0</c:v>
                </c:pt>
                <c:pt idx="8" formatCode="0.0">
                  <c:v>16.707999999999998</c:v>
                </c:pt>
                <c:pt idx="9">
                  <c:v>5.6517999999999999E-2</c:v>
                </c:pt>
                <c:pt idx="12" formatCode="0.0">
                  <c:v>198.16800000000001</c:v>
                </c:pt>
                <c:pt idx="13" formatCode="0.000000">
                  <c:v>0.679562</c:v>
                </c:pt>
                <c:pt idx="14" formatCode="0.0">
                  <c:v>154.59899999999999</c:v>
                </c:pt>
                <c:pt idx="15" formatCode="0.000000">
                  <c:v>0.52836500000000008</c:v>
                </c:pt>
                <c:pt idx="16" formatCode="0.0">
                  <c:v>35.741</c:v>
                </c:pt>
                <c:pt idx="17" formatCode="0.000000">
                  <c:v>0.12520999999999999</c:v>
                </c:pt>
                <c:pt idx="18" formatCode="0.0">
                  <c:v>7.8280000000000003</c:v>
                </c:pt>
                <c:pt idx="19" formatCode="0.000000">
                  <c:v>2.5987E-2</c:v>
                </c:pt>
                <c:pt idx="20" formatCode="0">
                  <c:v>0</c:v>
                </c:pt>
                <c:pt idx="21" formatCode="0">
                  <c:v>0</c:v>
                </c:pt>
                <c:pt idx="22" formatCode="0">
                  <c:v>0</c:v>
                </c:pt>
                <c:pt idx="23" formatCode="0">
                  <c:v>0</c:v>
                </c:pt>
                <c:pt idx="30">
                  <c:v>1099</c:v>
                </c:pt>
                <c:pt idx="31">
                  <c:v>1722</c:v>
                </c:pt>
                <c:pt idx="32">
                  <c:v>1397</c:v>
                </c:pt>
                <c:pt idx="33">
                  <c:v>1573</c:v>
                </c:pt>
                <c:pt idx="35">
                  <c:v>10.9</c:v>
                </c:pt>
                <c:pt idx="36">
                  <c:v>15.5</c:v>
                </c:pt>
                <c:pt idx="38">
                  <c:v>89.9</c:v>
                </c:pt>
                <c:pt idx="45">
                  <c:v>1.8581176470588236E-2</c:v>
                </c:pt>
                <c:pt idx="46">
                  <c:v>9.2409822582540241E-2</c:v>
                </c:pt>
                <c:pt idx="47">
                  <c:v>0</c:v>
                </c:pt>
                <c:pt idx="48">
                  <c:v>1999</c:v>
                </c:pt>
                <c:pt idx="49" formatCode="d\-mmm">
                  <c:v>40497</c:v>
                </c:pt>
                <c:pt idx="50" formatCode="d\-mmm">
                  <c:v>40270</c:v>
                </c:pt>
                <c:pt idx="51">
                  <c:v>0</c:v>
                </c:pt>
              </c:numCache>
            </c:numRef>
          </c:val>
          <c:extLst>
            <c:ext xmlns:c16="http://schemas.microsoft.com/office/drawing/2014/chart" uri="{C3380CC4-5D6E-409C-BE32-E72D297353CC}">
              <c16:uniqueId val="{0000000B-AECB-49D6-84CC-45D64A46AD08}"/>
            </c:ext>
          </c:extLst>
        </c:ser>
        <c:ser>
          <c:idx val="4"/>
          <c:order val="4"/>
          <c:tx>
            <c:strRef>
              <c:f>bilan_gestion!$A$8</c:f>
              <c:strCache>
                <c:ptCount val="1"/>
                <c:pt idx="0">
                  <c:v>1999_2000</c:v>
                </c:pt>
              </c:strCache>
            </c:strRef>
          </c:tx>
          <c:dPt>
            <c:idx val="0"/>
            <c:bubble3D val="0"/>
            <c:extLst>
              <c:ext xmlns:c16="http://schemas.microsoft.com/office/drawing/2014/chart" uri="{C3380CC4-5D6E-409C-BE32-E72D297353CC}">
                <c16:uniqueId val="{0000000C-AECB-49D6-84CC-45D64A46AD08}"/>
              </c:ext>
            </c:extLst>
          </c:dPt>
          <c:dPt>
            <c:idx val="1"/>
            <c:bubble3D val="0"/>
            <c:extLst>
              <c:ext xmlns:c16="http://schemas.microsoft.com/office/drawing/2014/chart" uri="{C3380CC4-5D6E-409C-BE32-E72D297353CC}">
                <c16:uniqueId val="{0000000D-AECB-49D6-84CC-45D64A46AD08}"/>
              </c:ext>
            </c:extLst>
          </c:dPt>
          <c:cat>
            <c:numRef>
              <c:f>bilan_gestion!$BD$2:$BE$2</c:f>
              <c:numCache>
                <c:formatCode>General</c:formatCode>
                <c:ptCount val="2"/>
              </c:numCache>
            </c:numRef>
          </c:cat>
          <c:val>
            <c:numRef>
              <c:f>bilan_gestion!$B$8:$BD$8</c:f>
              <c:numCache>
                <c:formatCode>General</c:formatCode>
                <c:ptCount val="55"/>
                <c:pt idx="0">
                  <c:v>14907</c:v>
                </c:pt>
                <c:pt idx="1">
                  <c:v>14200</c:v>
                </c:pt>
                <c:pt idx="2" formatCode="0.0">
                  <c:v>82.7</c:v>
                </c:pt>
                <c:pt idx="3" formatCode="0.0">
                  <c:v>0.29420200000000002</c:v>
                </c:pt>
                <c:pt idx="4" formatCode="0.0">
                  <c:v>68.945000000000007</c:v>
                </c:pt>
                <c:pt idx="5" formatCode="0.000000">
                  <c:v>0.24357000000000001</c:v>
                </c:pt>
                <c:pt idx="6" formatCode="0">
                  <c:v>0</c:v>
                </c:pt>
                <c:pt idx="7" formatCode="0">
                  <c:v>0</c:v>
                </c:pt>
                <c:pt idx="8" formatCode="0.0">
                  <c:v>13.755000000000001</c:v>
                </c:pt>
                <c:pt idx="9">
                  <c:v>5.0632000000000003E-2</c:v>
                </c:pt>
                <c:pt idx="12" formatCode="0.0">
                  <c:v>54.337000000000003</c:v>
                </c:pt>
                <c:pt idx="13" formatCode="0.000000">
                  <c:v>0.18374299999999999</c:v>
                </c:pt>
                <c:pt idx="14" formatCode="0.0">
                  <c:v>34.503</c:v>
                </c:pt>
                <c:pt idx="15" formatCode="0.000000">
                  <c:v>0.11947000000000001</c:v>
                </c:pt>
                <c:pt idx="16" formatCode="0.0">
                  <c:v>19.355</c:v>
                </c:pt>
                <c:pt idx="17" formatCode="0.000000">
                  <c:v>6.2700999999999993E-2</c:v>
                </c:pt>
                <c:pt idx="18" formatCode="0.0">
                  <c:v>0.47900000000000004</c:v>
                </c:pt>
                <c:pt idx="19" formatCode="0.000000">
                  <c:v>1.572E-3</c:v>
                </c:pt>
                <c:pt idx="20" formatCode="0">
                  <c:v>0</c:v>
                </c:pt>
                <c:pt idx="21" formatCode="0">
                  <c:v>0</c:v>
                </c:pt>
                <c:pt idx="22" formatCode="0">
                  <c:v>0</c:v>
                </c:pt>
                <c:pt idx="23" formatCode="0">
                  <c:v>0</c:v>
                </c:pt>
                <c:pt idx="30">
                  <c:v>382</c:v>
                </c:pt>
                <c:pt idx="31">
                  <c:v>707</c:v>
                </c:pt>
                <c:pt idx="32">
                  <c:v>510</c:v>
                </c:pt>
                <c:pt idx="33">
                  <c:v>532</c:v>
                </c:pt>
                <c:pt idx="35">
                  <c:v>4.5999999999999996</c:v>
                </c:pt>
                <c:pt idx="36">
                  <c:v>13.6</c:v>
                </c:pt>
                <c:pt idx="38">
                  <c:v>95.3</c:v>
                </c:pt>
                <c:pt idx="45">
                  <c:v>4.8552816901408459E-3</c:v>
                </c:pt>
                <c:pt idx="46">
                  <c:v>3.5687931844100088E-2</c:v>
                </c:pt>
                <c:pt idx="47">
                  <c:v>0</c:v>
                </c:pt>
                <c:pt idx="48">
                  <c:v>2000</c:v>
                </c:pt>
                <c:pt idx="49" formatCode="d\-mmm">
                  <c:v>40497</c:v>
                </c:pt>
                <c:pt idx="50" formatCode="d\-mmm">
                  <c:v>40283</c:v>
                </c:pt>
                <c:pt idx="51">
                  <c:v>0</c:v>
                </c:pt>
              </c:numCache>
            </c:numRef>
          </c:val>
          <c:extLst>
            <c:ext xmlns:c16="http://schemas.microsoft.com/office/drawing/2014/chart" uri="{C3380CC4-5D6E-409C-BE32-E72D297353CC}">
              <c16:uniqueId val="{0000000E-AECB-49D6-84CC-45D64A46AD08}"/>
            </c:ext>
          </c:extLst>
        </c:ser>
        <c:ser>
          <c:idx val="5"/>
          <c:order val="5"/>
          <c:tx>
            <c:strRef>
              <c:f>bilan_gestion!$A$9</c:f>
              <c:strCache>
                <c:ptCount val="1"/>
                <c:pt idx="0">
                  <c:v>2000_2001</c:v>
                </c:pt>
              </c:strCache>
            </c:strRef>
          </c:tx>
          <c:dPt>
            <c:idx val="0"/>
            <c:bubble3D val="0"/>
            <c:extLst>
              <c:ext xmlns:c16="http://schemas.microsoft.com/office/drawing/2014/chart" uri="{C3380CC4-5D6E-409C-BE32-E72D297353CC}">
                <c16:uniqueId val="{0000000F-AECB-49D6-84CC-45D64A46AD08}"/>
              </c:ext>
            </c:extLst>
          </c:dPt>
          <c:dPt>
            <c:idx val="1"/>
            <c:bubble3D val="0"/>
            <c:extLst>
              <c:ext xmlns:c16="http://schemas.microsoft.com/office/drawing/2014/chart" uri="{C3380CC4-5D6E-409C-BE32-E72D297353CC}">
                <c16:uniqueId val="{00000010-AECB-49D6-84CC-45D64A46AD08}"/>
              </c:ext>
            </c:extLst>
          </c:dPt>
          <c:cat>
            <c:numRef>
              <c:f>bilan_gestion!$BD$2:$BE$2</c:f>
              <c:numCache>
                <c:formatCode>General</c:formatCode>
                <c:ptCount val="2"/>
              </c:numCache>
            </c:numRef>
          </c:cat>
          <c:val>
            <c:numRef>
              <c:f>bilan_gestion!$B$9:$BD$9</c:f>
              <c:numCache>
                <c:formatCode>General</c:formatCode>
                <c:ptCount val="55"/>
                <c:pt idx="0">
                  <c:v>8479</c:v>
                </c:pt>
                <c:pt idx="1">
                  <c:v>8160</c:v>
                </c:pt>
                <c:pt idx="2" formatCode="0.0">
                  <c:v>61</c:v>
                </c:pt>
                <c:pt idx="3" formatCode="0.0">
                  <c:v>0.239264</c:v>
                </c:pt>
                <c:pt idx="4" formatCode="0.0">
                  <c:v>60.976136956379996</c:v>
                </c:pt>
                <c:pt idx="5" formatCode="0.000000">
                  <c:v>0.239175</c:v>
                </c:pt>
                <c:pt idx="6" formatCode="0.0">
                  <c:v>2.386304362000391E-2</c:v>
                </c:pt>
                <c:pt idx="7" formatCode="0.000000">
                  <c:v>8.8999999999999995E-5</c:v>
                </c:pt>
                <c:pt idx="30">
                  <c:v>339</c:v>
                </c:pt>
                <c:pt idx="31">
                  <c:v>319</c:v>
                </c:pt>
                <c:pt idx="32">
                  <c:v>419</c:v>
                </c:pt>
                <c:pt idx="33">
                  <c:v>480</c:v>
                </c:pt>
                <c:pt idx="35">
                  <c:v>6.5</c:v>
                </c:pt>
                <c:pt idx="36">
                  <c:v>12.4</c:v>
                </c:pt>
                <c:pt idx="38">
                  <c:v>96.2</c:v>
                </c:pt>
                <c:pt idx="45">
                  <c:v>7.4725658034779409E-3</c:v>
                </c:pt>
                <c:pt idx="46">
                  <c:v>5.6610449345441682E-2</c:v>
                </c:pt>
                <c:pt idx="47">
                  <c:v>0</c:v>
                </c:pt>
                <c:pt idx="48">
                  <c:v>2001</c:v>
                </c:pt>
                <c:pt idx="49" formatCode="d\-mmm">
                  <c:v>40497</c:v>
                </c:pt>
                <c:pt idx="50" formatCode="d\-mmm">
                  <c:v>40267</c:v>
                </c:pt>
                <c:pt idx="51">
                  <c:v>0</c:v>
                </c:pt>
              </c:numCache>
            </c:numRef>
          </c:val>
          <c:extLst>
            <c:ext xmlns:c16="http://schemas.microsoft.com/office/drawing/2014/chart" uri="{C3380CC4-5D6E-409C-BE32-E72D297353CC}">
              <c16:uniqueId val="{00000011-AECB-49D6-84CC-45D64A46AD08}"/>
            </c:ext>
          </c:extLst>
        </c:ser>
        <c:ser>
          <c:idx val="6"/>
          <c:order val="6"/>
          <c:tx>
            <c:strRef>
              <c:f>bilan_gestion!$A$10</c:f>
              <c:strCache>
                <c:ptCount val="1"/>
                <c:pt idx="0">
                  <c:v>2001_2002</c:v>
                </c:pt>
              </c:strCache>
            </c:strRef>
          </c:tx>
          <c:dPt>
            <c:idx val="0"/>
            <c:bubble3D val="0"/>
            <c:extLst>
              <c:ext xmlns:c16="http://schemas.microsoft.com/office/drawing/2014/chart" uri="{C3380CC4-5D6E-409C-BE32-E72D297353CC}">
                <c16:uniqueId val="{00000012-AECB-49D6-84CC-45D64A46AD08}"/>
              </c:ext>
            </c:extLst>
          </c:dPt>
          <c:dPt>
            <c:idx val="1"/>
            <c:bubble3D val="0"/>
            <c:extLst>
              <c:ext xmlns:c16="http://schemas.microsoft.com/office/drawing/2014/chart" uri="{C3380CC4-5D6E-409C-BE32-E72D297353CC}">
                <c16:uniqueId val="{00000013-AECB-49D6-84CC-45D64A46AD08}"/>
              </c:ext>
            </c:extLst>
          </c:dPt>
          <c:cat>
            <c:numRef>
              <c:f>bilan_gestion!$BD$2:$BE$2</c:f>
              <c:numCache>
                <c:formatCode>General</c:formatCode>
                <c:ptCount val="2"/>
              </c:numCache>
            </c:numRef>
          </c:cat>
          <c:val>
            <c:numRef>
              <c:f>bilan_gestion!$B$10:$BD$10</c:f>
              <c:numCache>
                <c:formatCode>General</c:formatCode>
                <c:ptCount val="55"/>
                <c:pt idx="0">
                  <c:v>15989</c:v>
                </c:pt>
                <c:pt idx="1">
                  <c:v>15941</c:v>
                </c:pt>
                <c:pt idx="2" formatCode="0.0">
                  <c:v>17.100000000000001</c:v>
                </c:pt>
                <c:pt idx="3" formatCode="0.0">
                  <c:v>5.2984000000000003E-2</c:v>
                </c:pt>
                <c:pt idx="4" formatCode="0.0">
                  <c:v>14.664418412941725</c:v>
                </c:pt>
                <c:pt idx="5" formatCode="0.000000">
                  <c:v>4.5430999999999999E-2</c:v>
                </c:pt>
                <c:pt idx="6" formatCode="0.0">
                  <c:v>1.0581587058275024E-2</c:v>
                </c:pt>
                <c:pt idx="7" formatCode="0.000000">
                  <c:v>3.6000000000000001E-5</c:v>
                </c:pt>
                <c:pt idx="8" formatCode="0.0">
                  <c:v>2.4249999999999998</c:v>
                </c:pt>
                <c:pt idx="9">
                  <c:v>7.5170000000000002E-3</c:v>
                </c:pt>
                <c:pt idx="12" formatCode="0.0">
                  <c:v>89.143999999999991</c:v>
                </c:pt>
                <c:pt idx="13" formatCode="0.000000">
                  <c:v>0.27533999999999997</c:v>
                </c:pt>
                <c:pt idx="14" formatCode="0.0">
                  <c:v>55.704000000000001</c:v>
                </c:pt>
                <c:pt idx="15" formatCode="0.000000">
                  <c:v>0.17260900000000001</c:v>
                </c:pt>
                <c:pt idx="16" formatCode="0.0">
                  <c:v>4.6189999999999998</c:v>
                </c:pt>
                <c:pt idx="17" formatCode="0.000000">
                  <c:v>1.4182999999999999E-2</c:v>
                </c:pt>
                <c:pt idx="18" formatCode="0.0">
                  <c:v>0.04</c:v>
                </c:pt>
                <c:pt idx="19" formatCode="0.000000">
                  <c:v>1.2400000000000001E-4</c:v>
                </c:pt>
                <c:pt idx="20" formatCode="0">
                  <c:v>0</c:v>
                </c:pt>
                <c:pt idx="21" formatCode="0">
                  <c:v>0</c:v>
                </c:pt>
                <c:pt idx="22" formatCode="0.0">
                  <c:v>28.780999999999999</c:v>
                </c:pt>
                <c:pt idx="23" formatCode="0.000000">
                  <c:v>8.8424000000000003E-2</c:v>
                </c:pt>
                <c:pt idx="26" formatCode="0.0">
                  <c:v>28.780999999999999</c:v>
                </c:pt>
                <c:pt idx="27" formatCode="0.000000">
                  <c:v>8.8424000000000003E-2</c:v>
                </c:pt>
                <c:pt idx="30">
                  <c:v>116</c:v>
                </c:pt>
                <c:pt idx="31">
                  <c:v>76.781000000000006</c:v>
                </c:pt>
                <c:pt idx="32">
                  <c:v>199</c:v>
                </c:pt>
                <c:pt idx="33">
                  <c:v>225</c:v>
                </c:pt>
                <c:pt idx="35">
                  <c:v>1.7</c:v>
                </c:pt>
                <c:pt idx="36">
                  <c:v>6.6</c:v>
                </c:pt>
                <c:pt idx="38">
                  <c:v>99.7</c:v>
                </c:pt>
                <c:pt idx="45">
                  <c:v>9.1991834972346312E-4</c:v>
                </c:pt>
                <c:pt idx="46">
                  <c:v>1.4072174620051284E-2</c:v>
                </c:pt>
                <c:pt idx="47">
                  <c:v>0</c:v>
                </c:pt>
                <c:pt idx="48">
                  <c:v>2002</c:v>
                </c:pt>
                <c:pt idx="49" formatCode="d\-mmm">
                  <c:v>40497</c:v>
                </c:pt>
                <c:pt idx="50" formatCode="d\-mmm">
                  <c:v>40260</c:v>
                </c:pt>
                <c:pt idx="51">
                  <c:v>0</c:v>
                </c:pt>
              </c:numCache>
            </c:numRef>
          </c:val>
          <c:extLst>
            <c:ext xmlns:c16="http://schemas.microsoft.com/office/drawing/2014/chart" uri="{C3380CC4-5D6E-409C-BE32-E72D297353CC}">
              <c16:uniqueId val="{00000014-AECB-49D6-84CC-45D64A46AD08}"/>
            </c:ext>
          </c:extLst>
        </c:ser>
        <c:ser>
          <c:idx val="7"/>
          <c:order val="7"/>
          <c:tx>
            <c:strRef>
              <c:f>bilan_gestion!$A$11</c:f>
              <c:strCache>
                <c:ptCount val="1"/>
                <c:pt idx="0">
                  <c:v>2002_2003</c:v>
                </c:pt>
              </c:strCache>
            </c:strRef>
          </c:tx>
          <c:dPt>
            <c:idx val="0"/>
            <c:bubble3D val="0"/>
            <c:extLst>
              <c:ext xmlns:c16="http://schemas.microsoft.com/office/drawing/2014/chart" uri="{C3380CC4-5D6E-409C-BE32-E72D297353CC}">
                <c16:uniqueId val="{00000015-AECB-49D6-84CC-45D64A46AD08}"/>
              </c:ext>
            </c:extLst>
          </c:dPt>
          <c:dPt>
            <c:idx val="1"/>
            <c:bubble3D val="0"/>
            <c:extLst>
              <c:ext xmlns:c16="http://schemas.microsoft.com/office/drawing/2014/chart" uri="{C3380CC4-5D6E-409C-BE32-E72D297353CC}">
                <c16:uniqueId val="{00000016-AECB-49D6-84CC-45D64A46AD08}"/>
              </c:ext>
            </c:extLst>
          </c:dPt>
          <c:cat>
            <c:numRef>
              <c:f>bilan_gestion!$BD$2:$BE$2</c:f>
              <c:numCache>
                <c:formatCode>General</c:formatCode>
                <c:ptCount val="2"/>
              </c:numCache>
            </c:numRef>
          </c:cat>
          <c:val>
            <c:numRef>
              <c:f>bilan_gestion!$B$11:$BD$11</c:f>
              <c:numCache>
                <c:formatCode>General</c:formatCode>
                <c:ptCount val="55"/>
                <c:pt idx="0">
                  <c:v>10206</c:v>
                </c:pt>
                <c:pt idx="1">
                  <c:v>9171</c:v>
                </c:pt>
                <c:pt idx="2" formatCode="0.0">
                  <c:v>83.4</c:v>
                </c:pt>
                <c:pt idx="3" formatCode="0.0">
                  <c:v>0.26097700000000001</c:v>
                </c:pt>
                <c:pt idx="4" formatCode="0.0">
                  <c:v>78.400000000000006</c:v>
                </c:pt>
                <c:pt idx="5" formatCode="0.000000">
                  <c:v>0.24612700000000001</c:v>
                </c:pt>
                <c:pt idx="6" formatCode="0">
                  <c:v>0</c:v>
                </c:pt>
                <c:pt idx="7" formatCode="0">
                  <c:v>0</c:v>
                </c:pt>
                <c:pt idx="8" formatCode="0.0">
                  <c:v>5</c:v>
                </c:pt>
                <c:pt idx="9" formatCode="0.000000">
                  <c:v>1.485E-2</c:v>
                </c:pt>
                <c:pt idx="12" formatCode="0.0">
                  <c:v>231.09399999999999</c:v>
                </c:pt>
                <c:pt idx="13" formatCode="0.000000">
                  <c:v>0.65448200000000001</c:v>
                </c:pt>
                <c:pt idx="14" formatCode="0.0">
                  <c:v>125.971</c:v>
                </c:pt>
                <c:pt idx="15" formatCode="0.000000">
                  <c:v>0.36637799999999998</c:v>
                </c:pt>
                <c:pt idx="16" formatCode="0.0">
                  <c:v>11.718</c:v>
                </c:pt>
                <c:pt idx="17" formatCode="0.000000">
                  <c:v>3.4944000000000003E-2</c:v>
                </c:pt>
                <c:pt idx="18" formatCode="0.0">
                  <c:v>1.901</c:v>
                </c:pt>
                <c:pt idx="19" formatCode="0.000000">
                  <c:v>5.3670000000000002E-3</c:v>
                </c:pt>
                <c:pt idx="20" formatCode="0.0">
                  <c:v>7.2999999999999995E-2</c:v>
                </c:pt>
                <c:pt idx="21" formatCode="0.000000">
                  <c:v>2.02E-4</c:v>
                </c:pt>
                <c:pt idx="22" formatCode="0.0">
                  <c:v>91.430999999999997</c:v>
                </c:pt>
                <c:pt idx="23" formatCode="0.000000">
                  <c:v>0.24759100000000001</c:v>
                </c:pt>
                <c:pt idx="26" formatCode="0.0">
                  <c:v>91.430999999999997</c:v>
                </c:pt>
                <c:pt idx="27" formatCode="0.000000">
                  <c:v>0.24759100000000001</c:v>
                </c:pt>
                <c:pt idx="28" formatCode="0.00">
                  <c:v>44.49</c:v>
                </c:pt>
                <c:pt idx="29" formatCode="0.000000">
                  <c:v>0.13347000000000001</c:v>
                </c:pt>
                <c:pt idx="30">
                  <c:v>421</c:v>
                </c:pt>
                <c:pt idx="31">
                  <c:v>1170.921</c:v>
                </c:pt>
                <c:pt idx="32">
                  <c:v>536</c:v>
                </c:pt>
                <c:pt idx="33">
                  <c:v>685</c:v>
                </c:pt>
                <c:pt idx="35">
                  <c:v>8</c:v>
                </c:pt>
                <c:pt idx="36">
                  <c:v>10.8</c:v>
                </c:pt>
                <c:pt idx="38">
                  <c:v>89.9</c:v>
                </c:pt>
                <c:pt idx="45">
                  <c:v>8.5486860756733181E-3</c:v>
                </c:pt>
                <c:pt idx="46">
                  <c:v>6.711738193219674E-2</c:v>
                </c:pt>
                <c:pt idx="47">
                  <c:v>0</c:v>
                </c:pt>
                <c:pt idx="48">
                  <c:v>2003</c:v>
                </c:pt>
                <c:pt idx="49" formatCode="d\-mmm">
                  <c:v>40497</c:v>
                </c:pt>
                <c:pt idx="50" formatCode="d\-mmm">
                  <c:v>40260</c:v>
                </c:pt>
                <c:pt idx="51">
                  <c:v>0</c:v>
                </c:pt>
              </c:numCache>
            </c:numRef>
          </c:val>
          <c:extLst>
            <c:ext xmlns:c16="http://schemas.microsoft.com/office/drawing/2014/chart" uri="{C3380CC4-5D6E-409C-BE32-E72D297353CC}">
              <c16:uniqueId val="{00000017-AECB-49D6-84CC-45D64A46AD08}"/>
            </c:ext>
          </c:extLst>
        </c:ser>
        <c:ser>
          <c:idx val="8"/>
          <c:order val="8"/>
          <c:tx>
            <c:strRef>
              <c:f>bilan_gestion!$A$12</c:f>
              <c:strCache>
                <c:ptCount val="1"/>
                <c:pt idx="0">
                  <c:v>2003_2004</c:v>
                </c:pt>
              </c:strCache>
            </c:strRef>
          </c:tx>
          <c:dPt>
            <c:idx val="0"/>
            <c:bubble3D val="0"/>
            <c:extLst>
              <c:ext xmlns:c16="http://schemas.microsoft.com/office/drawing/2014/chart" uri="{C3380CC4-5D6E-409C-BE32-E72D297353CC}">
                <c16:uniqueId val="{00000018-AECB-49D6-84CC-45D64A46AD08}"/>
              </c:ext>
            </c:extLst>
          </c:dPt>
          <c:dPt>
            <c:idx val="1"/>
            <c:bubble3D val="0"/>
            <c:extLst>
              <c:ext xmlns:c16="http://schemas.microsoft.com/office/drawing/2014/chart" uri="{C3380CC4-5D6E-409C-BE32-E72D297353CC}">
                <c16:uniqueId val="{00000019-AECB-49D6-84CC-45D64A46AD08}"/>
              </c:ext>
            </c:extLst>
          </c:dPt>
          <c:cat>
            <c:numRef>
              <c:f>bilan_gestion!$BD$2:$BE$2</c:f>
              <c:numCache>
                <c:formatCode>General</c:formatCode>
                <c:ptCount val="2"/>
              </c:numCache>
            </c:numRef>
          </c:cat>
          <c:val>
            <c:numRef>
              <c:f>bilan_gestion!$B$12:$BD$12</c:f>
              <c:numCache>
                <c:formatCode>General</c:formatCode>
                <c:ptCount val="55"/>
                <c:pt idx="0">
                  <c:v>7435</c:v>
                </c:pt>
                <c:pt idx="1">
                  <c:v>7237</c:v>
                </c:pt>
                <c:pt idx="2" formatCode="0.0">
                  <c:v>7.3</c:v>
                </c:pt>
                <c:pt idx="3" formatCode="0.0">
                  <c:v>2.7910999999999998E-2</c:v>
                </c:pt>
                <c:pt idx="4" formatCode="0.0">
                  <c:v>7.2917293233082701</c:v>
                </c:pt>
                <c:pt idx="5" formatCode="0.000000">
                  <c:v>2.7878E-2</c:v>
                </c:pt>
                <c:pt idx="6" formatCode="0.0">
                  <c:v>8.2706766917293225E-3</c:v>
                </c:pt>
                <c:pt idx="7" formatCode="0.000000">
                  <c:v>3.3000000000000003E-5</c:v>
                </c:pt>
                <c:pt idx="12" formatCode="0.0">
                  <c:v>172.08699999999999</c:v>
                </c:pt>
                <c:pt idx="13" formatCode="0.000000">
                  <c:v>0.53789299999999995</c:v>
                </c:pt>
                <c:pt idx="14" formatCode="0.0">
                  <c:v>81.855999999999995</c:v>
                </c:pt>
                <c:pt idx="15" formatCode="0.000000">
                  <c:v>0.26661699999999999</c:v>
                </c:pt>
                <c:pt idx="16" formatCode="0.0">
                  <c:v>3.0230000000000001</c:v>
                </c:pt>
                <c:pt idx="17" formatCode="0.000000">
                  <c:v>9.9100000000000004E-3</c:v>
                </c:pt>
                <c:pt idx="18" formatCode="0.0">
                  <c:v>3.7290000000000001</c:v>
                </c:pt>
                <c:pt idx="19" formatCode="0.000000">
                  <c:v>1.1525000000000001E-2</c:v>
                </c:pt>
                <c:pt idx="20" formatCode="0.0">
                  <c:v>0.33900000000000002</c:v>
                </c:pt>
                <c:pt idx="21" formatCode="0.000000">
                  <c:v>1.059E-3</c:v>
                </c:pt>
                <c:pt idx="22" formatCode="0.0">
                  <c:v>83.14</c:v>
                </c:pt>
                <c:pt idx="23" formatCode="0.000000">
                  <c:v>0.248782</c:v>
                </c:pt>
                <c:pt idx="24" formatCode="0.0">
                  <c:v>0.5</c:v>
                </c:pt>
                <c:pt idx="25">
                  <c:v>1.635E-3</c:v>
                </c:pt>
                <c:pt idx="26" formatCode="0.0">
                  <c:v>83.64</c:v>
                </c:pt>
                <c:pt idx="27" formatCode="0.000000">
                  <c:v>0.250417</c:v>
                </c:pt>
                <c:pt idx="30">
                  <c:v>111</c:v>
                </c:pt>
                <c:pt idx="31">
                  <c:v>281.64</c:v>
                </c:pt>
                <c:pt idx="32">
                  <c:v>136</c:v>
                </c:pt>
                <c:pt idx="33">
                  <c:v>164</c:v>
                </c:pt>
                <c:pt idx="35">
                  <c:v>2.6</c:v>
                </c:pt>
                <c:pt idx="36">
                  <c:v>2.9</c:v>
                </c:pt>
                <c:pt idx="38">
                  <c:v>97.3</c:v>
                </c:pt>
                <c:pt idx="45">
                  <c:v>1.0075624324040722E-3</c:v>
                </c:pt>
                <c:pt idx="46">
                  <c:v>2.2057834566240754E-2</c:v>
                </c:pt>
                <c:pt idx="47">
                  <c:v>0</c:v>
                </c:pt>
                <c:pt idx="48">
                  <c:v>2004</c:v>
                </c:pt>
                <c:pt idx="49" formatCode="d\-mmm">
                  <c:v>40497</c:v>
                </c:pt>
                <c:pt idx="50" formatCode="d\-mmm">
                  <c:v>40264</c:v>
                </c:pt>
                <c:pt idx="51">
                  <c:v>0</c:v>
                </c:pt>
              </c:numCache>
            </c:numRef>
          </c:val>
          <c:extLst>
            <c:ext xmlns:c16="http://schemas.microsoft.com/office/drawing/2014/chart" uri="{C3380CC4-5D6E-409C-BE32-E72D297353CC}">
              <c16:uniqueId val="{0000001A-AECB-49D6-84CC-45D64A46AD08}"/>
            </c:ext>
          </c:extLst>
        </c:ser>
        <c:ser>
          <c:idx val="9"/>
          <c:order val="9"/>
          <c:tx>
            <c:strRef>
              <c:f>bilan_gestion!$A$13</c:f>
              <c:strCache>
                <c:ptCount val="1"/>
                <c:pt idx="0">
                  <c:v>2004_2005</c:v>
                </c:pt>
              </c:strCache>
            </c:strRef>
          </c:tx>
          <c:dPt>
            <c:idx val="0"/>
            <c:bubble3D val="0"/>
            <c:extLst>
              <c:ext xmlns:c16="http://schemas.microsoft.com/office/drawing/2014/chart" uri="{C3380CC4-5D6E-409C-BE32-E72D297353CC}">
                <c16:uniqueId val="{0000001B-AECB-49D6-84CC-45D64A46AD08}"/>
              </c:ext>
            </c:extLst>
          </c:dPt>
          <c:dPt>
            <c:idx val="1"/>
            <c:bubble3D val="0"/>
            <c:extLst>
              <c:ext xmlns:c16="http://schemas.microsoft.com/office/drawing/2014/chart" uri="{C3380CC4-5D6E-409C-BE32-E72D297353CC}">
                <c16:uniqueId val="{0000001C-AECB-49D6-84CC-45D64A46AD08}"/>
              </c:ext>
            </c:extLst>
          </c:dPt>
          <c:cat>
            <c:numRef>
              <c:f>bilan_gestion!$BD$2:$BE$2</c:f>
              <c:numCache>
                <c:formatCode>General</c:formatCode>
                <c:ptCount val="2"/>
              </c:numCache>
            </c:numRef>
          </c:cat>
          <c:val>
            <c:numRef>
              <c:f>bilan_gestion!$B$13:$BD$13</c:f>
              <c:numCache>
                <c:formatCode>General</c:formatCode>
                <c:ptCount val="55"/>
                <c:pt idx="0">
                  <c:v>7111</c:v>
                </c:pt>
                <c:pt idx="1">
                  <c:v>7029</c:v>
                </c:pt>
                <c:pt idx="2" formatCode="0.0">
                  <c:v>29.4</c:v>
                </c:pt>
                <c:pt idx="3" formatCode="0.0">
                  <c:v>0.11831800000000001</c:v>
                </c:pt>
                <c:pt idx="4" formatCode="0.0">
                  <c:v>29.387799999999999</c:v>
                </c:pt>
                <c:pt idx="5" formatCode="0.000000">
                  <c:v>0.11827477600000001</c:v>
                </c:pt>
                <c:pt idx="6" formatCode="0.0">
                  <c:v>1.2199999999999999E-2</c:v>
                </c:pt>
                <c:pt idx="7" formatCode="0.000000">
                  <c:v>4.3224000000000005E-5</c:v>
                </c:pt>
                <c:pt idx="12" formatCode="0.0">
                  <c:v>213.285</c:v>
                </c:pt>
                <c:pt idx="13" formatCode="0.000000">
                  <c:v>0.67954399999999993</c:v>
                </c:pt>
                <c:pt idx="14" formatCode="0.0">
                  <c:v>52.388999999999996</c:v>
                </c:pt>
                <c:pt idx="15" formatCode="0.000000">
                  <c:v>0.18113400000000002</c:v>
                </c:pt>
                <c:pt idx="16" formatCode="0.0">
                  <c:v>9.8000000000000007</c:v>
                </c:pt>
                <c:pt idx="17" formatCode="0.000000">
                  <c:v>3.2827000000000002E-2</c:v>
                </c:pt>
                <c:pt idx="18" formatCode="0.0">
                  <c:v>4.4350000000000005</c:v>
                </c:pt>
                <c:pt idx="19" formatCode="0.000000">
                  <c:v>1.3565000000000001E-2</c:v>
                </c:pt>
                <c:pt idx="20" formatCode="0.0">
                  <c:v>0.371</c:v>
                </c:pt>
                <c:pt idx="21" formatCode="0.000000">
                  <c:v>1.2019999999999999E-3</c:v>
                </c:pt>
                <c:pt idx="22" formatCode="0.0">
                  <c:v>146.29</c:v>
                </c:pt>
                <c:pt idx="23" formatCode="0.000000">
                  <c:v>0.45081599999999999</c:v>
                </c:pt>
                <c:pt idx="24" formatCode="0.0">
                  <c:v>0.5</c:v>
                </c:pt>
                <c:pt idx="25" formatCode="0.000000">
                  <c:v>1.74E-3</c:v>
                </c:pt>
                <c:pt idx="26" formatCode="0.0">
                  <c:v>146.79</c:v>
                </c:pt>
                <c:pt idx="27" formatCode="0.000000">
                  <c:v>0.45255600000000001</c:v>
                </c:pt>
                <c:pt idx="30">
                  <c:v>182</c:v>
                </c:pt>
                <c:pt idx="31">
                  <c:v>228.79</c:v>
                </c:pt>
                <c:pt idx="32">
                  <c:v>268</c:v>
                </c:pt>
                <c:pt idx="33">
                  <c:v>513</c:v>
                </c:pt>
                <c:pt idx="35">
                  <c:v>6.1</c:v>
                </c:pt>
                <c:pt idx="36">
                  <c:v>7.3</c:v>
                </c:pt>
                <c:pt idx="38">
                  <c:v>98.8</c:v>
                </c:pt>
                <c:pt idx="45">
                  <c:v>4.1809361217811916E-3</c:v>
                </c:pt>
                <c:pt idx="46">
                  <c:v>7.2141752214878355E-2</c:v>
                </c:pt>
                <c:pt idx="48">
                  <c:v>2005</c:v>
                </c:pt>
                <c:pt idx="49">
                  <c:v>0</c:v>
                </c:pt>
                <c:pt idx="50" formatCode="d\-mmm">
                  <c:v>40257</c:v>
                </c:pt>
                <c:pt idx="51">
                  <c:v>0</c:v>
                </c:pt>
              </c:numCache>
            </c:numRef>
          </c:val>
          <c:extLst>
            <c:ext xmlns:c16="http://schemas.microsoft.com/office/drawing/2014/chart" uri="{C3380CC4-5D6E-409C-BE32-E72D297353CC}">
              <c16:uniqueId val="{0000001D-AECB-49D6-84CC-45D64A46AD08}"/>
            </c:ext>
          </c:extLst>
        </c:ser>
        <c:ser>
          <c:idx val="10"/>
          <c:order val="10"/>
          <c:tx>
            <c:strRef>
              <c:f>bilan_gestion!$A$14</c:f>
              <c:strCache>
                <c:ptCount val="1"/>
                <c:pt idx="0">
                  <c:v>2005_2006</c:v>
                </c:pt>
              </c:strCache>
            </c:strRef>
          </c:tx>
          <c:dPt>
            <c:idx val="0"/>
            <c:bubble3D val="0"/>
            <c:extLst>
              <c:ext xmlns:c16="http://schemas.microsoft.com/office/drawing/2014/chart" uri="{C3380CC4-5D6E-409C-BE32-E72D297353CC}">
                <c16:uniqueId val="{0000001E-AECB-49D6-84CC-45D64A46AD08}"/>
              </c:ext>
            </c:extLst>
          </c:dPt>
          <c:dPt>
            <c:idx val="1"/>
            <c:bubble3D val="0"/>
            <c:extLst>
              <c:ext xmlns:c16="http://schemas.microsoft.com/office/drawing/2014/chart" uri="{C3380CC4-5D6E-409C-BE32-E72D297353CC}">
                <c16:uniqueId val="{0000001F-AECB-49D6-84CC-45D64A46AD08}"/>
              </c:ext>
            </c:extLst>
          </c:dPt>
          <c:cat>
            <c:numRef>
              <c:f>bilan_gestion!$BD$2:$BE$2</c:f>
              <c:numCache>
                <c:formatCode>General</c:formatCode>
                <c:ptCount val="2"/>
              </c:numCache>
            </c:numRef>
          </c:cat>
          <c:val>
            <c:numRef>
              <c:f>bilan_gestion!$B$14:$BD$14</c:f>
              <c:numCache>
                <c:formatCode>0</c:formatCode>
                <c:ptCount val="55"/>
                <c:pt idx="0">
                  <c:v>7187.7749999999996</c:v>
                </c:pt>
                <c:pt idx="1">
                  <c:v>6100</c:v>
                </c:pt>
                <c:pt idx="2" formatCode="0.0">
                  <c:v>217.6</c:v>
                </c:pt>
                <c:pt idx="3" formatCode="0.0">
                  <c:v>0.77261100000000005</c:v>
                </c:pt>
                <c:pt idx="4" formatCode="0.0">
                  <c:v>217.55500000000001</c:v>
                </c:pt>
                <c:pt idx="5" formatCode="0.000000">
                  <c:v>0.77243100000000009</c:v>
                </c:pt>
                <c:pt idx="6" formatCode="0.0">
                  <c:v>4.4999999999999998E-2</c:v>
                </c:pt>
                <c:pt idx="7" formatCode="0.000000">
                  <c:v>1.8000000000000001E-4</c:v>
                </c:pt>
                <c:pt idx="31" formatCode="General">
                  <c:v>1087.7749999999996</c:v>
                </c:pt>
                <c:pt idx="33" formatCode="#,##0">
                  <c:v>1087.7749999999999</c:v>
                </c:pt>
                <c:pt idx="36" formatCode="General">
                  <c:v>20</c:v>
                </c:pt>
                <c:pt idx="38" formatCode="0.0">
                  <c:v>84.866318158261777</c:v>
                </c:pt>
                <c:pt idx="43" formatCode="#\ ##0.0">
                  <c:v>40.59837362744382</c:v>
                </c:pt>
                <c:pt idx="44" formatCode="General">
                  <c:v>5</c:v>
                </c:pt>
                <c:pt idx="45" formatCode="General">
                  <c:v>3.566475409836066E-2</c:v>
                </c:pt>
                <c:pt idx="46" formatCode="General">
                  <c:v>0.15133681841738228</c:v>
                </c:pt>
                <c:pt idx="48" formatCode="General">
                  <c:v>2006</c:v>
                </c:pt>
                <c:pt idx="49" formatCode="General">
                  <c:v>0</c:v>
                </c:pt>
                <c:pt idx="50" formatCode="d\-mmm">
                  <c:v>40260</c:v>
                </c:pt>
                <c:pt idx="51" formatCode="General">
                  <c:v>0</c:v>
                </c:pt>
              </c:numCache>
            </c:numRef>
          </c:val>
          <c:extLst>
            <c:ext xmlns:c16="http://schemas.microsoft.com/office/drawing/2014/chart" uri="{C3380CC4-5D6E-409C-BE32-E72D297353CC}">
              <c16:uniqueId val="{00000020-AECB-49D6-84CC-45D64A46AD08}"/>
            </c:ext>
          </c:extLst>
        </c:ser>
        <c:ser>
          <c:idx val="11"/>
          <c:order val="11"/>
          <c:tx>
            <c:strRef>
              <c:f>bilan_gestion!$A$15</c:f>
              <c:strCache>
                <c:ptCount val="1"/>
                <c:pt idx="0">
                  <c:v>2006_2007</c:v>
                </c:pt>
              </c:strCache>
            </c:strRef>
          </c:tx>
          <c:dPt>
            <c:idx val="0"/>
            <c:bubble3D val="0"/>
            <c:extLst>
              <c:ext xmlns:c16="http://schemas.microsoft.com/office/drawing/2014/chart" uri="{C3380CC4-5D6E-409C-BE32-E72D297353CC}">
                <c16:uniqueId val="{00000021-AECB-49D6-84CC-45D64A46AD08}"/>
              </c:ext>
            </c:extLst>
          </c:dPt>
          <c:dPt>
            <c:idx val="1"/>
            <c:bubble3D val="0"/>
            <c:extLst>
              <c:ext xmlns:c16="http://schemas.microsoft.com/office/drawing/2014/chart" uri="{C3380CC4-5D6E-409C-BE32-E72D297353CC}">
                <c16:uniqueId val="{00000022-AECB-49D6-84CC-45D64A46AD08}"/>
              </c:ext>
            </c:extLst>
          </c:dPt>
          <c:cat>
            <c:numRef>
              <c:f>bilan_gestion!$BD$2:$BE$2</c:f>
              <c:numCache>
                <c:formatCode>General</c:formatCode>
                <c:ptCount val="2"/>
              </c:numCache>
            </c:numRef>
          </c:cat>
          <c:val>
            <c:numRef>
              <c:f>bilan_gestion!$B$15:$BD$15</c:f>
              <c:numCache>
                <c:formatCode>0</c:formatCode>
                <c:ptCount val="55"/>
                <c:pt idx="0">
                  <c:v>7589</c:v>
                </c:pt>
                <c:pt idx="1">
                  <c:v>6783</c:v>
                </c:pt>
                <c:pt idx="2" formatCode="0.0">
                  <c:v>101.7</c:v>
                </c:pt>
                <c:pt idx="3" formatCode="0.0">
                  <c:v>0.36423899999999998</c:v>
                </c:pt>
                <c:pt idx="4" formatCode="0.0">
                  <c:v>101.64446918330503</c:v>
                </c:pt>
                <c:pt idx="5" formatCode="0.000000">
                  <c:v>0.36394412799999998</c:v>
                </c:pt>
                <c:pt idx="6" formatCode="0.0">
                  <c:v>5.5530816694968226E-2</c:v>
                </c:pt>
                <c:pt idx="7" formatCode="0.000000">
                  <c:v>2.9487200000000001E-4</c:v>
                </c:pt>
                <c:pt idx="10" formatCode="0.0">
                  <c:v>121</c:v>
                </c:pt>
                <c:pt idx="11" formatCode="0.000000">
                  <c:v>0.38</c:v>
                </c:pt>
                <c:pt idx="12" formatCode="General">
                  <c:v>2.5</c:v>
                </c:pt>
                <c:pt idx="13" formatCode="General">
                  <c:v>8.0579999999999992E-3</c:v>
                </c:pt>
                <c:pt idx="31" formatCode="General">
                  <c:v>806</c:v>
                </c:pt>
                <c:pt idx="33" formatCode="#,##0">
                  <c:v>806</c:v>
                </c:pt>
                <c:pt idx="36" formatCode="0.0">
                  <c:v>12.610976325472087</c:v>
                </c:pt>
                <c:pt idx="38" formatCode="0.0">
                  <c:v>89.379364870206885</c:v>
                </c:pt>
                <c:pt idx="43" formatCode="#\ ##0.0">
                  <c:v>14.291935696402689</c:v>
                </c:pt>
                <c:pt idx="44" formatCode="General">
                  <c:v>2.4</c:v>
                </c:pt>
                <c:pt idx="45" formatCode="General">
                  <c:v>1.4985179003878083E-2</c:v>
                </c:pt>
                <c:pt idx="46" formatCode="General">
                  <c:v>0.10620635129793121</c:v>
                </c:pt>
                <c:pt idx="48" formatCode="General">
                  <c:v>2007</c:v>
                </c:pt>
                <c:pt idx="49" formatCode="General">
                  <c:v>0</c:v>
                </c:pt>
                <c:pt idx="50" formatCode="d\-mmm">
                  <c:v>40247</c:v>
                </c:pt>
                <c:pt idx="51" formatCode="General">
                  <c:v>0</c:v>
                </c:pt>
              </c:numCache>
            </c:numRef>
          </c:val>
          <c:extLst>
            <c:ext xmlns:c16="http://schemas.microsoft.com/office/drawing/2014/chart" uri="{C3380CC4-5D6E-409C-BE32-E72D297353CC}">
              <c16:uniqueId val="{00000023-AECB-49D6-84CC-45D64A46AD08}"/>
            </c:ext>
          </c:extLst>
        </c:ser>
        <c:ser>
          <c:idx val="12"/>
          <c:order val="12"/>
          <c:tx>
            <c:strRef>
              <c:f>bilan_gestion!$A$16</c:f>
              <c:strCache>
                <c:ptCount val="1"/>
                <c:pt idx="0">
                  <c:v>2007_2008</c:v>
                </c:pt>
              </c:strCache>
            </c:strRef>
          </c:tx>
          <c:dPt>
            <c:idx val="0"/>
            <c:bubble3D val="0"/>
            <c:extLst>
              <c:ext xmlns:c16="http://schemas.microsoft.com/office/drawing/2014/chart" uri="{C3380CC4-5D6E-409C-BE32-E72D297353CC}">
                <c16:uniqueId val="{00000024-AECB-49D6-84CC-45D64A46AD08}"/>
              </c:ext>
            </c:extLst>
          </c:dPt>
          <c:dPt>
            <c:idx val="1"/>
            <c:bubble3D val="0"/>
            <c:extLst>
              <c:ext xmlns:c16="http://schemas.microsoft.com/office/drawing/2014/chart" uri="{C3380CC4-5D6E-409C-BE32-E72D297353CC}">
                <c16:uniqueId val="{00000025-AECB-49D6-84CC-45D64A46AD08}"/>
              </c:ext>
            </c:extLst>
          </c:dPt>
          <c:cat>
            <c:numRef>
              <c:f>bilan_gestion!$BD$2:$BE$2</c:f>
              <c:numCache>
                <c:formatCode>General</c:formatCode>
                <c:ptCount val="2"/>
              </c:numCache>
            </c:numRef>
          </c:cat>
          <c:val>
            <c:numRef>
              <c:f>bilan_gestion!$B$16:$BD$16</c:f>
              <c:numCache>
                <c:formatCode>0</c:formatCode>
                <c:ptCount val="55"/>
                <c:pt idx="0">
                  <c:v>5622.0398891966761</c:v>
                </c:pt>
                <c:pt idx="1">
                  <c:v>4572</c:v>
                </c:pt>
                <c:pt idx="2" formatCode="0.0">
                  <c:v>112.7</c:v>
                </c:pt>
                <c:pt idx="3" formatCode="0.0">
                  <c:v>0.39174199999999998</c:v>
                </c:pt>
                <c:pt idx="4" formatCode="0.0">
                  <c:v>112.7</c:v>
                </c:pt>
                <c:pt idx="5" formatCode="0.000000">
                  <c:v>0.39174199999999998</c:v>
                </c:pt>
                <c:pt idx="6" formatCode="0.0">
                  <c:v>0</c:v>
                </c:pt>
                <c:pt idx="7" formatCode="0.000000">
                  <c:v>0</c:v>
                </c:pt>
                <c:pt idx="31" formatCode="General">
                  <c:v>1050.0398891966761</c:v>
                </c:pt>
                <c:pt idx="33" formatCode="#,##0">
                  <c:v>1050.0398891966761</c:v>
                </c:pt>
                <c:pt idx="36" formatCode="0.0">
                  <c:v>10.732925592590597</c:v>
                </c:pt>
                <c:pt idx="38" formatCode="0.0">
                  <c:v>81.32279546407284</c:v>
                </c:pt>
                <c:pt idx="43" formatCode="General">
                  <c:v>23.2</c:v>
                </c:pt>
                <c:pt idx="44" formatCode="General">
                  <c:v>4.5999999999999996</c:v>
                </c:pt>
                <c:pt idx="45" formatCode="General">
                  <c:v>2.4650043744531933E-2</c:v>
                </c:pt>
                <c:pt idx="46" formatCode="General">
                  <c:v>0.18677204535927164</c:v>
                </c:pt>
                <c:pt idx="48" formatCode="General">
                  <c:v>2008</c:v>
                </c:pt>
                <c:pt idx="49" formatCode="d\-mmm">
                  <c:v>40508</c:v>
                </c:pt>
                <c:pt idx="50" formatCode="d\-mmm">
                  <c:v>40248</c:v>
                </c:pt>
                <c:pt idx="51" formatCode="General">
                  <c:v>0</c:v>
                </c:pt>
              </c:numCache>
            </c:numRef>
          </c:val>
          <c:extLst>
            <c:ext xmlns:c16="http://schemas.microsoft.com/office/drawing/2014/chart" uri="{C3380CC4-5D6E-409C-BE32-E72D297353CC}">
              <c16:uniqueId val="{00000026-AECB-49D6-84CC-45D64A46AD08}"/>
            </c:ext>
          </c:extLst>
        </c:ser>
        <c:ser>
          <c:idx val="13"/>
          <c:order val="13"/>
          <c:tx>
            <c:strRef>
              <c:f>bilan_gestion!$A$17</c:f>
              <c:strCache>
                <c:ptCount val="1"/>
                <c:pt idx="0">
                  <c:v>2008_2009</c:v>
                </c:pt>
              </c:strCache>
            </c:strRef>
          </c:tx>
          <c:dPt>
            <c:idx val="0"/>
            <c:bubble3D val="0"/>
            <c:extLst>
              <c:ext xmlns:c16="http://schemas.microsoft.com/office/drawing/2014/chart" uri="{C3380CC4-5D6E-409C-BE32-E72D297353CC}">
                <c16:uniqueId val="{00000027-AECB-49D6-84CC-45D64A46AD08}"/>
              </c:ext>
            </c:extLst>
          </c:dPt>
          <c:dPt>
            <c:idx val="1"/>
            <c:bubble3D val="0"/>
            <c:extLst>
              <c:ext xmlns:c16="http://schemas.microsoft.com/office/drawing/2014/chart" uri="{C3380CC4-5D6E-409C-BE32-E72D297353CC}">
                <c16:uniqueId val="{00000028-AECB-49D6-84CC-45D64A46AD08}"/>
              </c:ext>
            </c:extLst>
          </c:dPt>
          <c:cat>
            <c:numRef>
              <c:f>bilan_gestion!$BD$2:$BE$2</c:f>
              <c:numCache>
                <c:formatCode>General</c:formatCode>
                <c:ptCount val="2"/>
              </c:numCache>
            </c:numRef>
          </c:cat>
          <c:val>
            <c:numRef>
              <c:f>bilan_gestion!$B$17:$BD$17</c:f>
              <c:numCache>
                <c:formatCode>0</c:formatCode>
                <c:ptCount val="55"/>
                <c:pt idx="0">
                  <c:v>2830.356394129979</c:v>
                </c:pt>
                <c:pt idx="1">
                  <c:v>2610</c:v>
                </c:pt>
                <c:pt idx="2" formatCode="0.0">
                  <c:v>43.4</c:v>
                </c:pt>
                <c:pt idx="3" formatCode="0.0">
                  <c:v>0.178566</c:v>
                </c:pt>
                <c:pt idx="4" formatCode="0.0">
                  <c:v>42.86262185834326</c:v>
                </c:pt>
                <c:pt idx="5" formatCode="0.000000">
                  <c:v>0.176290076815</c:v>
                </c:pt>
                <c:pt idx="6" formatCode="0.0">
                  <c:v>0.53737814165673903</c:v>
                </c:pt>
                <c:pt idx="7" formatCode="0.000000">
                  <c:v>2.2759231850000001E-3</c:v>
                </c:pt>
                <c:pt idx="31" formatCode="General">
                  <c:v>220.35639412997898</c:v>
                </c:pt>
                <c:pt idx="33" formatCode="#,##0">
                  <c:v>220.35639412997904</c:v>
                </c:pt>
                <c:pt idx="36" formatCode="0.0">
                  <c:v>19.451499026191357</c:v>
                </c:pt>
                <c:pt idx="38" formatCode="0.0">
                  <c:v>92.21453543493719</c:v>
                </c:pt>
                <c:pt idx="43" formatCode="0.0">
                  <c:v>29.467313788812515</c:v>
                </c:pt>
                <c:pt idx="44" formatCode="General">
                  <c:v>4.5999999999999996</c:v>
                </c:pt>
                <c:pt idx="45" formatCode="General">
                  <c:v>1.6422460482123855E-2</c:v>
                </c:pt>
                <c:pt idx="46" formatCode="General">
                  <c:v>7.7854645650628107E-2</c:v>
                </c:pt>
                <c:pt idx="48" formatCode="General">
                  <c:v>2009</c:v>
                </c:pt>
                <c:pt idx="49" formatCode="General">
                  <c:v>0</c:v>
                </c:pt>
                <c:pt idx="50" formatCode="d\-mmm">
                  <c:v>40268</c:v>
                </c:pt>
                <c:pt idx="51" formatCode="General">
                  <c:v>0</c:v>
                </c:pt>
              </c:numCache>
            </c:numRef>
          </c:val>
          <c:extLst>
            <c:ext xmlns:c16="http://schemas.microsoft.com/office/drawing/2014/chart" uri="{C3380CC4-5D6E-409C-BE32-E72D297353CC}">
              <c16:uniqueId val="{00000029-AECB-49D6-84CC-45D64A46AD08}"/>
            </c:ext>
          </c:extLst>
        </c:ser>
        <c:ser>
          <c:idx val="14"/>
          <c:order val="14"/>
          <c:tx>
            <c:strRef>
              <c:f>bilan_gestion!$A$18</c:f>
              <c:strCache>
                <c:ptCount val="1"/>
                <c:pt idx="0">
                  <c:v>2009_2010</c:v>
                </c:pt>
              </c:strCache>
            </c:strRef>
          </c:tx>
          <c:dPt>
            <c:idx val="0"/>
            <c:bubble3D val="0"/>
            <c:extLst>
              <c:ext xmlns:c16="http://schemas.microsoft.com/office/drawing/2014/chart" uri="{C3380CC4-5D6E-409C-BE32-E72D297353CC}">
                <c16:uniqueId val="{0000002A-AECB-49D6-84CC-45D64A46AD08}"/>
              </c:ext>
            </c:extLst>
          </c:dPt>
          <c:dPt>
            <c:idx val="1"/>
            <c:bubble3D val="0"/>
            <c:extLst>
              <c:ext xmlns:c16="http://schemas.microsoft.com/office/drawing/2014/chart" uri="{C3380CC4-5D6E-409C-BE32-E72D297353CC}">
                <c16:uniqueId val="{0000002B-AECB-49D6-84CC-45D64A46AD08}"/>
              </c:ext>
            </c:extLst>
          </c:dPt>
          <c:cat>
            <c:numRef>
              <c:f>bilan_gestion!$BD$2:$BE$2</c:f>
              <c:numCache>
                <c:formatCode>General</c:formatCode>
                <c:ptCount val="2"/>
              </c:numCache>
            </c:numRef>
          </c:cat>
          <c:val>
            <c:numRef>
              <c:f>bilan_gestion!$B$18:$BD$18</c:f>
              <c:numCache>
                <c:formatCode>0</c:formatCode>
                <c:ptCount val="55"/>
                <c:pt idx="0" formatCode="#,##0">
                  <c:v>3142.3567213765732</c:v>
                </c:pt>
                <c:pt idx="1">
                  <c:v>3027</c:v>
                </c:pt>
                <c:pt idx="2" formatCode="0.0">
                  <c:v>5.9</c:v>
                </c:pt>
                <c:pt idx="3" formatCode="0.0">
                  <c:v>2.6109E-2</c:v>
                </c:pt>
                <c:pt idx="4" formatCode="0.0">
                  <c:v>5.7678360688286583</c:v>
                </c:pt>
                <c:pt idx="5" formatCode="0.000000">
                  <c:v>2.5558938568000001E-2</c:v>
                </c:pt>
                <c:pt idx="6" formatCode="0.0">
                  <c:v>0.13216393117134223</c:v>
                </c:pt>
                <c:pt idx="7" formatCode="0.000000">
                  <c:v>5.5006143199999992E-4</c:v>
                </c:pt>
                <c:pt idx="31" formatCode="General">
                  <c:v>115.3567213765732</c:v>
                </c:pt>
                <c:pt idx="33" formatCode="#,##0">
                  <c:v>115.35672137657316</c:v>
                </c:pt>
                <c:pt idx="36" formatCode="0.0">
                  <c:v>5</c:v>
                </c:pt>
                <c:pt idx="38" formatCode="0.0">
                  <c:v>96.328974346170384</c:v>
                </c:pt>
                <c:pt idx="43" formatCode="General">
                  <c:v>32.9</c:v>
                </c:pt>
                <c:pt idx="44" formatCode="General">
                  <c:v>7.4</c:v>
                </c:pt>
                <c:pt idx="45" formatCode="General">
                  <c:v>1.9054628572278355E-3</c:v>
                </c:pt>
                <c:pt idx="46" formatCode="General">
                  <c:v>3.671025653829614E-2</c:v>
                </c:pt>
                <c:pt idx="48" formatCode="General">
                  <c:v>2010</c:v>
                </c:pt>
                <c:pt idx="49" formatCode="General">
                  <c:v>0</c:v>
                </c:pt>
                <c:pt idx="50" formatCode="d\-mmm">
                  <c:v>40298</c:v>
                </c:pt>
                <c:pt idx="51" formatCode="General">
                  <c:v>0</c:v>
                </c:pt>
                <c:pt idx="52" formatCode="General">
                  <c:v>3600</c:v>
                </c:pt>
                <c:pt idx="53" formatCode="General">
                  <c:v>1935</c:v>
                </c:pt>
              </c:numCache>
            </c:numRef>
          </c:val>
          <c:extLst>
            <c:ext xmlns:c16="http://schemas.microsoft.com/office/drawing/2014/chart" uri="{C3380CC4-5D6E-409C-BE32-E72D297353CC}">
              <c16:uniqueId val="{0000002C-AECB-49D6-84CC-45D64A46AD08}"/>
            </c:ext>
          </c:extLst>
        </c:ser>
        <c:ser>
          <c:idx val="15"/>
          <c:order val="15"/>
          <c:tx>
            <c:strRef>
              <c:f>bilan_gestion!$A$19</c:f>
              <c:strCache>
                <c:ptCount val="1"/>
                <c:pt idx="0">
                  <c:v>2010_2011</c:v>
                </c:pt>
              </c:strCache>
            </c:strRef>
          </c:tx>
          <c:dPt>
            <c:idx val="0"/>
            <c:bubble3D val="0"/>
            <c:extLst>
              <c:ext xmlns:c16="http://schemas.microsoft.com/office/drawing/2014/chart" uri="{C3380CC4-5D6E-409C-BE32-E72D297353CC}">
                <c16:uniqueId val="{0000002D-AECB-49D6-84CC-45D64A46AD08}"/>
              </c:ext>
            </c:extLst>
          </c:dPt>
          <c:dPt>
            <c:idx val="1"/>
            <c:bubble3D val="0"/>
            <c:extLst>
              <c:ext xmlns:c16="http://schemas.microsoft.com/office/drawing/2014/chart" uri="{C3380CC4-5D6E-409C-BE32-E72D297353CC}">
                <c16:uniqueId val="{0000002E-AECB-49D6-84CC-45D64A46AD08}"/>
              </c:ext>
            </c:extLst>
          </c:dPt>
          <c:cat>
            <c:numRef>
              <c:f>bilan_gestion!$BD$2:$BE$2</c:f>
              <c:numCache>
                <c:formatCode>General</c:formatCode>
                <c:ptCount val="2"/>
              </c:numCache>
            </c:numRef>
          </c:cat>
          <c:val>
            <c:numRef>
              <c:f>bilan_gestion!$B$19:$BD$19</c:f>
              <c:numCache>
                <c:formatCode>0</c:formatCode>
                <c:ptCount val="55"/>
                <c:pt idx="0" formatCode="#,##0">
                  <c:v>3971.5003565698707</c:v>
                </c:pt>
                <c:pt idx="1">
                  <c:v>3918</c:v>
                </c:pt>
                <c:pt idx="2" formatCode="0.0">
                  <c:v>2.7</c:v>
                </c:pt>
                <c:pt idx="3" formatCode="0.0">
                  <c:v>1.1129999999999999E-2</c:v>
                </c:pt>
                <c:pt idx="4" formatCode="0.0">
                  <c:v>2.6750178284935311</c:v>
                </c:pt>
                <c:pt idx="5" formatCode="0.000000">
                  <c:v>1.1012999999999998E-2</c:v>
                </c:pt>
                <c:pt idx="6" formatCode="0.0">
                  <c:v>2.4982171506468875E-2</c:v>
                </c:pt>
                <c:pt idx="7" formatCode="0.000000">
                  <c:v>1.17E-4</c:v>
                </c:pt>
                <c:pt idx="28" formatCode="0.0">
                  <c:v>200</c:v>
                </c:pt>
                <c:pt idx="29" formatCode="0.000000">
                  <c:v>0.6</c:v>
                </c:pt>
                <c:pt idx="31" formatCode="General">
                  <c:v>253.50035656987075</c:v>
                </c:pt>
                <c:pt idx="33" formatCode="#,##0">
                  <c:v>53.500356569870618</c:v>
                </c:pt>
                <c:pt idx="36" formatCode="0.0">
                  <c:v>5</c:v>
                </c:pt>
                <c:pt idx="38" formatCode="0.0">
                  <c:v>93.61701287145759</c:v>
                </c:pt>
                <c:pt idx="40" formatCode="General">
                  <c:v>20</c:v>
                </c:pt>
                <c:pt idx="41" formatCode="General">
                  <c:v>34</c:v>
                </c:pt>
                <c:pt idx="42" formatCode="General">
                  <c:v>0.58799999999999997</c:v>
                </c:pt>
                <c:pt idx="43" formatCode="General">
                  <c:v>41.1</c:v>
                </c:pt>
                <c:pt idx="44" formatCode="General">
                  <c:v>2.2000000000000002</c:v>
                </c:pt>
                <c:pt idx="45" formatCode="General">
                  <c:v>6.8275084953893083E-4</c:v>
                </c:pt>
                <c:pt idx="46" formatCode="General">
                  <c:v>1.3471069310460323E-2</c:v>
                </c:pt>
                <c:pt idx="47" formatCode="General">
                  <c:v>0</c:v>
                </c:pt>
                <c:pt idx="48" formatCode="General">
                  <c:v>2011</c:v>
                </c:pt>
                <c:pt idx="49" formatCode="General">
                  <c:v>0</c:v>
                </c:pt>
                <c:pt idx="50" formatCode="d\-mmm">
                  <c:v>40298</c:v>
                </c:pt>
                <c:pt idx="51" formatCode="General">
                  <c:v>0</c:v>
                </c:pt>
                <c:pt idx="52" formatCode="General">
                  <c:v>2412</c:v>
                </c:pt>
                <c:pt idx="53" formatCode="General">
                  <c:v>1608</c:v>
                </c:pt>
              </c:numCache>
            </c:numRef>
          </c:val>
          <c:extLst>
            <c:ext xmlns:c16="http://schemas.microsoft.com/office/drawing/2014/chart" uri="{C3380CC4-5D6E-409C-BE32-E72D297353CC}">
              <c16:uniqueId val="{0000002F-AECB-49D6-84CC-45D64A46AD08}"/>
            </c:ext>
          </c:extLst>
        </c:ser>
        <c:ser>
          <c:idx val="16"/>
          <c:order val="16"/>
          <c:tx>
            <c:strRef>
              <c:f>bilan_gestion!$A$20</c:f>
              <c:strCache>
                <c:ptCount val="1"/>
                <c:pt idx="0">
                  <c:v>2011_2012</c:v>
                </c:pt>
              </c:strCache>
            </c:strRef>
          </c:tx>
          <c:dPt>
            <c:idx val="0"/>
            <c:bubble3D val="0"/>
            <c:extLst>
              <c:ext xmlns:c16="http://schemas.microsoft.com/office/drawing/2014/chart" uri="{C3380CC4-5D6E-409C-BE32-E72D297353CC}">
                <c16:uniqueId val="{00000030-AECB-49D6-84CC-45D64A46AD08}"/>
              </c:ext>
            </c:extLst>
          </c:dPt>
          <c:dPt>
            <c:idx val="1"/>
            <c:bubble3D val="0"/>
            <c:extLst>
              <c:ext xmlns:c16="http://schemas.microsoft.com/office/drawing/2014/chart" uri="{C3380CC4-5D6E-409C-BE32-E72D297353CC}">
                <c16:uniqueId val="{00000031-AECB-49D6-84CC-45D64A46AD08}"/>
              </c:ext>
            </c:extLst>
          </c:dPt>
          <c:cat>
            <c:numRef>
              <c:f>bilan_gestion!$BD$2:$BE$2</c:f>
              <c:numCache>
                <c:formatCode>General</c:formatCode>
                <c:ptCount val="2"/>
              </c:numCache>
            </c:numRef>
          </c:cat>
          <c:val>
            <c:numRef>
              <c:f>bilan_gestion!$B$20:$BD$20</c:f>
              <c:numCache>
                <c:formatCode>General</c:formatCode>
                <c:ptCount val="55"/>
                <c:pt idx="0" formatCode="#,##0">
                  <c:v>4390.2669852392855</c:v>
                </c:pt>
                <c:pt idx="1">
                  <c:v>3030</c:v>
                </c:pt>
                <c:pt idx="2" formatCode="0.0">
                  <c:v>434</c:v>
                </c:pt>
                <c:pt idx="3" formatCode="0.0">
                  <c:v>1.563188</c:v>
                </c:pt>
                <c:pt idx="4" formatCode="0.0">
                  <c:v>419.2900477858928</c:v>
                </c:pt>
                <c:pt idx="5" formatCode="0.000000">
                  <c:v>1.49783824733</c:v>
                </c:pt>
                <c:pt idx="6" formatCode="0.0">
                  <c:v>14.709952214107213</c:v>
                </c:pt>
                <c:pt idx="7" formatCode="0.000000">
                  <c:v>6.5349752669999997E-2</c:v>
                </c:pt>
                <c:pt idx="10" formatCode="0.0">
                  <c:v>103</c:v>
                </c:pt>
                <c:pt idx="11">
                  <c:v>0.26195299999999999</c:v>
                </c:pt>
                <c:pt idx="24" formatCode="0.0">
                  <c:v>5</c:v>
                </c:pt>
                <c:pt idx="25" formatCode="0.000000">
                  <c:v>1.6949152542372881E-2</c:v>
                </c:pt>
                <c:pt idx="26" formatCode="0.0">
                  <c:v>5</c:v>
                </c:pt>
                <c:pt idx="27" formatCode="0.000000">
                  <c:v>1.6949152542372881E-2</c:v>
                </c:pt>
                <c:pt idx="28" formatCode="0.0">
                  <c:v>333</c:v>
                </c:pt>
                <c:pt idx="29" formatCode="0.000000">
                  <c:v>0.999</c:v>
                </c:pt>
                <c:pt idx="31">
                  <c:v>1698.2669852392855</c:v>
                </c:pt>
                <c:pt idx="33" formatCode="#,##0">
                  <c:v>1075.2669852392853</c:v>
                </c:pt>
                <c:pt idx="36">
                  <c:v>15</c:v>
                </c:pt>
                <c:pt idx="38" formatCode="0.0">
                  <c:v>61.431343676084055</c:v>
                </c:pt>
                <c:pt idx="40">
                  <c:v>2</c:v>
                </c:pt>
                <c:pt idx="41">
                  <c:v>4</c:v>
                </c:pt>
                <c:pt idx="42">
                  <c:v>1.1288</c:v>
                </c:pt>
                <c:pt idx="45">
                  <c:v>0.13837955372471711</c:v>
                </c:pt>
                <c:pt idx="48">
                  <c:v>2012</c:v>
                </c:pt>
                <c:pt idx="49">
                  <c:v>0</c:v>
                </c:pt>
                <c:pt idx="50" formatCode="d\-mmm">
                  <c:v>40298</c:v>
                </c:pt>
                <c:pt idx="51">
                  <c:v>0</c:v>
                </c:pt>
                <c:pt idx="52">
                  <c:v>1831.5</c:v>
                </c:pt>
                <c:pt idx="53">
                  <c:v>1498.5</c:v>
                </c:pt>
              </c:numCache>
            </c:numRef>
          </c:val>
          <c:extLst>
            <c:ext xmlns:c16="http://schemas.microsoft.com/office/drawing/2014/chart" uri="{C3380CC4-5D6E-409C-BE32-E72D297353CC}">
              <c16:uniqueId val="{00000032-AECB-49D6-84CC-45D64A46AD08}"/>
            </c:ext>
          </c:extLst>
        </c:ser>
        <c:ser>
          <c:idx val="17"/>
          <c:order val="17"/>
          <c:tx>
            <c:strRef>
              <c:f>bilan_gestion!$A$21</c:f>
              <c:strCache>
                <c:ptCount val="1"/>
                <c:pt idx="0">
                  <c:v>2012_2013</c:v>
                </c:pt>
              </c:strCache>
            </c:strRef>
          </c:tx>
          <c:dPt>
            <c:idx val="0"/>
            <c:bubble3D val="0"/>
            <c:extLst>
              <c:ext xmlns:c16="http://schemas.microsoft.com/office/drawing/2014/chart" uri="{C3380CC4-5D6E-409C-BE32-E72D297353CC}">
                <c16:uniqueId val="{00000033-AECB-49D6-84CC-45D64A46AD08}"/>
              </c:ext>
            </c:extLst>
          </c:dPt>
          <c:dPt>
            <c:idx val="1"/>
            <c:bubble3D val="0"/>
            <c:extLst>
              <c:ext xmlns:c16="http://schemas.microsoft.com/office/drawing/2014/chart" uri="{C3380CC4-5D6E-409C-BE32-E72D297353CC}">
                <c16:uniqueId val="{00000034-AECB-49D6-84CC-45D64A46AD08}"/>
              </c:ext>
            </c:extLst>
          </c:dPt>
          <c:cat>
            <c:numRef>
              <c:f>bilan_gestion!$BD$2:$BE$2</c:f>
              <c:numCache>
                <c:formatCode>General</c:formatCode>
                <c:ptCount val="2"/>
              </c:numCache>
            </c:numRef>
          </c:cat>
          <c:val>
            <c:numRef>
              <c:f>bilan_gestion!$B$21:$BC$21</c:f>
              <c:numCache>
                <c:formatCode>General</c:formatCode>
                <c:ptCount val="54"/>
                <c:pt idx="0" formatCode="#,##0">
                  <c:v>5348.2189454023992</c:v>
                </c:pt>
                <c:pt idx="1">
                  <c:v>2100</c:v>
                </c:pt>
                <c:pt idx="2" formatCode="0.0">
                  <c:v>877.4</c:v>
                </c:pt>
                <c:pt idx="3" formatCode="0.0">
                  <c:v>2.9061590000000002</c:v>
                </c:pt>
                <c:pt idx="4" formatCode="0.0">
                  <c:v>873.9828418103599</c:v>
                </c:pt>
                <c:pt idx="5" formatCode="0.000000">
                  <c:v>2.8949703543600003</c:v>
                </c:pt>
                <c:pt idx="6" formatCode="0.0">
                  <c:v>0.24115818964005012</c:v>
                </c:pt>
                <c:pt idx="7" formatCode="0.000000">
                  <c:v>8.9564563999999997E-4</c:v>
                </c:pt>
                <c:pt idx="8" formatCode="0.0">
                  <c:v>3.1760000000000002</c:v>
                </c:pt>
                <c:pt idx="9">
                  <c:v>1.0293E-2</c:v>
                </c:pt>
                <c:pt idx="10" formatCode="0.0">
                  <c:v>775</c:v>
                </c:pt>
                <c:pt idx="11" formatCode="0.000000">
                  <c:v>2.4576616700000002</c:v>
                </c:pt>
                <c:pt idx="28" formatCode="0.0">
                  <c:v>566</c:v>
                </c:pt>
                <c:pt idx="29" formatCode="0.000000">
                  <c:v>1.698</c:v>
                </c:pt>
                <c:pt idx="31">
                  <c:v>3814.2189454023992</c:v>
                </c:pt>
                <c:pt idx="33" formatCode="#,##0">
                  <c:v>2793.2189454023996</c:v>
                </c:pt>
                <c:pt idx="36">
                  <c:v>15</c:v>
                </c:pt>
                <c:pt idx="38" formatCode="0.0">
                  <c:v>28.682445794757605</c:v>
                </c:pt>
                <c:pt idx="40">
                  <c:v>15</c:v>
                </c:pt>
                <c:pt idx="41">
                  <c:v>72.599999999999994</c:v>
                </c:pt>
                <c:pt idx="42">
                  <c:v>1.9186000000000001</c:v>
                </c:pt>
                <c:pt idx="45">
                  <c:v>0.4161823056239809</c:v>
                </c:pt>
                <c:pt idx="48">
                  <c:v>2013</c:v>
                </c:pt>
                <c:pt idx="49">
                  <c:v>0</c:v>
                </c:pt>
                <c:pt idx="50" formatCode="d\-mmm">
                  <c:v>40298</c:v>
                </c:pt>
                <c:pt idx="51">
                  <c:v>0</c:v>
                </c:pt>
                <c:pt idx="52">
                  <c:v>1500</c:v>
                </c:pt>
                <c:pt idx="53">
                  <c:v>1500</c:v>
                </c:pt>
              </c:numCache>
            </c:numRef>
          </c:val>
          <c:extLst>
            <c:ext xmlns:c16="http://schemas.microsoft.com/office/drawing/2014/chart" uri="{C3380CC4-5D6E-409C-BE32-E72D297353CC}">
              <c16:uniqueId val="{00000035-AECB-49D6-84CC-45D64A46AD08}"/>
            </c:ext>
          </c:extLst>
        </c:ser>
        <c:ser>
          <c:idx val="18"/>
          <c:order val="18"/>
          <c:tx>
            <c:strRef>
              <c:f>bilan_gestion!$A$24</c:f>
              <c:strCache>
                <c:ptCount val="1"/>
                <c:pt idx="0">
                  <c:v>2015_2016</c:v>
                </c:pt>
              </c:strCache>
            </c:strRef>
          </c:tx>
          <c:dPt>
            <c:idx val="0"/>
            <c:bubble3D val="0"/>
            <c:extLst>
              <c:ext xmlns:c16="http://schemas.microsoft.com/office/drawing/2014/chart" uri="{C3380CC4-5D6E-409C-BE32-E72D297353CC}">
                <c16:uniqueId val="{00000036-AECB-49D6-84CC-45D64A46AD08}"/>
              </c:ext>
            </c:extLst>
          </c:dPt>
          <c:dPt>
            <c:idx val="1"/>
            <c:bubble3D val="0"/>
            <c:extLst>
              <c:ext xmlns:c16="http://schemas.microsoft.com/office/drawing/2014/chart" uri="{C3380CC4-5D6E-409C-BE32-E72D297353CC}">
                <c16:uniqueId val="{00000037-AECB-49D6-84CC-45D64A46AD08}"/>
              </c:ext>
            </c:extLst>
          </c:dPt>
          <c:cat>
            <c:numRef>
              <c:f>bilan_gestion!$BD$2:$BE$2</c:f>
              <c:numCache>
                <c:formatCode>General</c:formatCode>
                <c:ptCount val="2"/>
              </c:numCache>
            </c:numRef>
          </c:cat>
          <c:val>
            <c:numRef>
              <c:f>bilan_gestion!$B$24:$BD$24</c:f>
              <c:numCache>
                <c:formatCode>General</c:formatCode>
                <c:ptCount val="55"/>
                <c:pt idx="0" formatCode="#,##0">
                  <c:v>5403.3965995549897</c:v>
                </c:pt>
                <c:pt idx="1">
                  <c:v>4618</c:v>
                </c:pt>
                <c:pt idx="2" formatCode="0.0">
                  <c:v>629.4</c:v>
                </c:pt>
                <c:pt idx="3" formatCode="0.0">
                  <c:v>1.771855</c:v>
                </c:pt>
                <c:pt idx="4" formatCode="0.0">
                  <c:v>628.82840950261857</c:v>
                </c:pt>
                <c:pt idx="5" formatCode="0.000000">
                  <c:v>1.7702273070499999</c:v>
                </c:pt>
                <c:pt idx="6" formatCode="0.0">
                  <c:v>0.57159049738140966</c:v>
                </c:pt>
                <c:pt idx="7" formatCode="0.000000">
                  <c:v>1.6276929500000001E-3</c:v>
                </c:pt>
                <c:pt idx="28" formatCode="0.0">
                  <c:v>430</c:v>
                </c:pt>
                <c:pt idx="29" formatCode="0.000000">
                  <c:v>1.29</c:v>
                </c:pt>
                <c:pt idx="31">
                  <c:v>1215.3965995549897</c:v>
                </c:pt>
                <c:pt idx="33">
                  <c:v>156.56819005237139</c:v>
                </c:pt>
                <c:pt idx="36">
                  <c:v>5</c:v>
                </c:pt>
                <c:pt idx="38" formatCode="0.0">
                  <c:v>77.506803782363733</c:v>
                </c:pt>
                <c:pt idx="40">
                  <c:v>5.9</c:v>
                </c:pt>
                <c:pt idx="41">
                  <c:v>22</c:v>
                </c:pt>
                <c:pt idx="45">
                  <c:v>0.1361689929628884</c:v>
                </c:pt>
                <c:pt idx="48">
                  <c:v>2016</c:v>
                </c:pt>
                <c:pt idx="49">
                  <c:v>0</c:v>
                </c:pt>
                <c:pt idx="50" formatCode="d\-mmm">
                  <c:v>42479</c:v>
                </c:pt>
                <c:pt idx="51">
                  <c:v>0</c:v>
                </c:pt>
                <c:pt idx="52">
                  <c:v>2470</c:v>
                </c:pt>
                <c:pt idx="53">
                  <c:v>3100</c:v>
                </c:pt>
              </c:numCache>
            </c:numRef>
          </c:val>
          <c:extLst>
            <c:ext xmlns:c16="http://schemas.microsoft.com/office/drawing/2014/chart" uri="{C3380CC4-5D6E-409C-BE32-E72D297353CC}">
              <c16:uniqueId val="{00000038-AECB-49D6-84CC-45D64A46AD08}"/>
            </c:ext>
          </c:extLst>
        </c:ser>
        <c:ser>
          <c:idx val="19"/>
          <c:order val="19"/>
          <c:tx>
            <c:strRef>
              <c:f>bilan_gestion!$A$26</c:f>
              <c:strCache>
                <c:ptCount val="1"/>
                <c:pt idx="0">
                  <c:v>2017-2018</c:v>
                </c:pt>
              </c:strCache>
            </c:strRef>
          </c:tx>
          <c:dPt>
            <c:idx val="0"/>
            <c:bubble3D val="0"/>
            <c:extLst>
              <c:ext xmlns:c16="http://schemas.microsoft.com/office/drawing/2014/chart" uri="{C3380CC4-5D6E-409C-BE32-E72D297353CC}">
                <c16:uniqueId val="{00000039-AECB-49D6-84CC-45D64A46AD08}"/>
              </c:ext>
            </c:extLst>
          </c:dPt>
          <c:dPt>
            <c:idx val="1"/>
            <c:bubble3D val="0"/>
            <c:extLst>
              <c:ext xmlns:c16="http://schemas.microsoft.com/office/drawing/2014/chart" uri="{C3380CC4-5D6E-409C-BE32-E72D297353CC}">
                <c16:uniqueId val="{0000003A-AECB-49D6-84CC-45D64A46AD08}"/>
              </c:ext>
            </c:extLst>
          </c:dPt>
          <c:cat>
            <c:numRef>
              <c:f>bilan_gestion!$BD$2:$BE$2</c:f>
              <c:numCache>
                <c:formatCode>General</c:formatCode>
                <c:ptCount val="2"/>
              </c:numCache>
            </c:numRef>
          </c:cat>
          <c:val>
            <c:numRef>
              <c:f>bilan_gestion!$B$26:$BG$26</c:f>
              <c:numCache>
                <c:formatCode>General</c:formatCode>
                <c:ptCount val="58"/>
                <c:pt idx="0" formatCode="#,##0">
                  <c:v>6567.4449999999997</c:v>
                </c:pt>
                <c:pt idx="1">
                  <c:v>6526</c:v>
                </c:pt>
                <c:pt idx="2">
                  <c:v>41.5</c:v>
                </c:pt>
                <c:pt idx="3">
                  <c:v>0.16836100000000001</c:v>
                </c:pt>
                <c:pt idx="4" formatCode="0.0">
                  <c:v>41.445</c:v>
                </c:pt>
                <c:pt idx="5" formatCode="0.000000">
                  <c:v>0.16816800000000001</c:v>
                </c:pt>
                <c:pt idx="6" formatCode="0.0">
                  <c:v>5.5E-2</c:v>
                </c:pt>
                <c:pt idx="7" formatCode="0.000000">
                  <c:v>1.93E-4</c:v>
                </c:pt>
                <c:pt idx="10">
                  <c:v>0</c:v>
                </c:pt>
                <c:pt idx="14">
                  <c:v>0</c:v>
                </c:pt>
                <c:pt idx="28" formatCode="0.0">
                  <c:v>435</c:v>
                </c:pt>
                <c:pt idx="31">
                  <c:v>476.44499999999971</c:v>
                </c:pt>
                <c:pt idx="38" formatCode="0.0">
                  <c:v>92.745352264084445</c:v>
                </c:pt>
                <c:pt idx="48">
                  <c:v>2018</c:v>
                </c:pt>
                <c:pt idx="49">
                  <c:v>0</c:v>
                </c:pt>
                <c:pt idx="51">
                  <c:v>0</c:v>
                </c:pt>
                <c:pt idx="52">
                  <c:v>2339</c:v>
                </c:pt>
                <c:pt idx="53">
                  <c:v>4808</c:v>
                </c:pt>
              </c:numCache>
            </c:numRef>
          </c:val>
          <c:extLst>
            <c:ext xmlns:c16="http://schemas.microsoft.com/office/drawing/2014/chart" uri="{C3380CC4-5D6E-409C-BE32-E72D297353CC}">
              <c16:uniqueId val="{0000003B-AECB-49D6-84CC-45D64A46AD08}"/>
            </c:ext>
          </c:extLst>
        </c:ser>
        <c:ser>
          <c:idx val="20"/>
          <c:order val="20"/>
          <c:tx>
            <c:strRef>
              <c:f>bilan_gestion!$A$27</c:f>
              <c:strCache>
                <c:ptCount val="1"/>
                <c:pt idx="0">
                  <c:v>2018-2019</c:v>
                </c:pt>
              </c:strCache>
            </c:strRef>
          </c:tx>
          <c:dPt>
            <c:idx val="0"/>
            <c:bubble3D val="0"/>
            <c:extLst>
              <c:ext xmlns:c16="http://schemas.microsoft.com/office/drawing/2014/chart" uri="{C3380CC4-5D6E-409C-BE32-E72D297353CC}">
                <c16:uniqueId val="{0000003C-AECB-49D6-84CC-45D64A46AD08}"/>
              </c:ext>
            </c:extLst>
          </c:dPt>
          <c:dPt>
            <c:idx val="1"/>
            <c:bubble3D val="0"/>
            <c:extLst>
              <c:ext xmlns:c16="http://schemas.microsoft.com/office/drawing/2014/chart" uri="{C3380CC4-5D6E-409C-BE32-E72D297353CC}">
                <c16:uniqueId val="{0000003D-AECB-49D6-84CC-45D64A46AD08}"/>
              </c:ext>
            </c:extLst>
          </c:dPt>
          <c:cat>
            <c:numRef>
              <c:f>bilan_gestion!$BD$2:$BE$2</c:f>
              <c:numCache>
                <c:formatCode>General</c:formatCode>
                <c:ptCount val="2"/>
              </c:numCache>
            </c:numRef>
          </c:cat>
          <c:val>
            <c:numRef>
              <c:f>bilan_gestion!$B$27:$BH$27</c:f>
              <c:numCache>
                <c:formatCode>General</c:formatCode>
                <c:ptCount val="59"/>
                <c:pt idx="0" formatCode="#,##0">
                  <c:v>5415.5659999999998</c:v>
                </c:pt>
                <c:pt idx="1">
                  <c:v>5132</c:v>
                </c:pt>
                <c:pt idx="2" formatCode="0.0">
                  <c:v>288.52800000000002</c:v>
                </c:pt>
                <c:pt idx="3">
                  <c:v>1.0338540000000001</c:v>
                </c:pt>
                <c:pt idx="4" formatCode="0.0">
                  <c:v>283.56600000000003</c:v>
                </c:pt>
                <c:pt idx="5" formatCode="0.000000">
                  <c:v>1.01651</c:v>
                </c:pt>
                <c:pt idx="6" formatCode="0.0">
                  <c:v>4.9619999999999997</c:v>
                </c:pt>
                <c:pt idx="7" formatCode="0.000000">
                  <c:v>1.7343999999999998E-2</c:v>
                </c:pt>
                <c:pt idx="28" formatCode="0.0">
                  <c:v>460</c:v>
                </c:pt>
                <c:pt idx="29" formatCode="0.000000">
                  <c:v>1.38</c:v>
                </c:pt>
                <c:pt idx="31">
                  <c:v>743.5659999999998</c:v>
                </c:pt>
                <c:pt idx="38" formatCode="0.0">
                  <c:v>86.269837723333083</c:v>
                </c:pt>
                <c:pt idx="48">
                  <c:v>2019</c:v>
                </c:pt>
                <c:pt idx="49">
                  <c:v>0</c:v>
                </c:pt>
                <c:pt idx="51">
                  <c:v>0</c:v>
                </c:pt>
                <c:pt idx="52">
                  <c:v>2339</c:v>
                </c:pt>
                <c:pt idx="53">
                  <c:v>3508</c:v>
                </c:pt>
              </c:numCache>
            </c:numRef>
          </c:val>
          <c:extLst>
            <c:ext xmlns:c16="http://schemas.microsoft.com/office/drawing/2014/chart" uri="{C3380CC4-5D6E-409C-BE32-E72D297353CC}">
              <c16:uniqueId val="{0000003E-AECB-49D6-84CC-45D64A46AD08}"/>
            </c:ext>
          </c:extLst>
        </c:ser>
        <c:ser>
          <c:idx val="21"/>
          <c:order val="21"/>
          <c:tx>
            <c:strRef>
              <c:f>bilan_gestion!$A$28</c:f>
              <c:strCache>
                <c:ptCount val="1"/>
                <c:pt idx="0">
                  <c:v>2019-2020</c:v>
                </c:pt>
              </c:strCache>
            </c:strRef>
          </c:tx>
          <c:dPt>
            <c:idx val="0"/>
            <c:bubble3D val="0"/>
            <c:extLst>
              <c:ext xmlns:c16="http://schemas.microsoft.com/office/drawing/2014/chart" uri="{C3380CC4-5D6E-409C-BE32-E72D297353CC}">
                <c16:uniqueId val="{0000003F-AECB-49D6-84CC-45D64A46AD08}"/>
              </c:ext>
            </c:extLst>
          </c:dPt>
          <c:dPt>
            <c:idx val="1"/>
            <c:bubble3D val="0"/>
            <c:extLst>
              <c:ext xmlns:c16="http://schemas.microsoft.com/office/drawing/2014/chart" uri="{C3380CC4-5D6E-409C-BE32-E72D297353CC}">
                <c16:uniqueId val="{00000040-AECB-49D6-84CC-45D64A46AD08}"/>
              </c:ext>
            </c:extLst>
          </c:dPt>
          <c:cat>
            <c:numRef>
              <c:f>bilan_gestion!$BD$2:$BE$2</c:f>
              <c:numCache>
                <c:formatCode>General</c:formatCode>
                <c:ptCount val="2"/>
              </c:numCache>
            </c:numRef>
          </c:cat>
          <c:val>
            <c:numRef>
              <c:f>bilan_gestion!$B$28:$BH$28</c:f>
              <c:numCache>
                <c:formatCode>General</c:formatCode>
                <c:ptCount val="59"/>
                <c:pt idx="0" formatCode="#,##0">
                  <c:v>4053</c:v>
                </c:pt>
                <c:pt idx="1">
                  <c:v>3449</c:v>
                </c:pt>
                <c:pt idx="2">
                  <c:v>84</c:v>
                </c:pt>
                <c:pt idx="3">
                  <c:v>0.31563799999999997</c:v>
                </c:pt>
                <c:pt idx="4">
                  <c:v>84</c:v>
                </c:pt>
                <c:pt idx="6">
                  <c:v>0</c:v>
                </c:pt>
                <c:pt idx="28" formatCode="0.0">
                  <c:v>360</c:v>
                </c:pt>
                <c:pt idx="31">
                  <c:v>964</c:v>
                </c:pt>
                <c:pt idx="33">
                  <c:v>520</c:v>
                </c:pt>
                <c:pt idx="38" formatCode="0.0">
                  <c:v>76.215149272144089</c:v>
                </c:pt>
                <c:pt idx="48">
                  <c:v>2020</c:v>
                </c:pt>
                <c:pt idx="49">
                  <c:v>0</c:v>
                </c:pt>
                <c:pt idx="50" formatCode="d\-mmm">
                  <c:v>43912</c:v>
                </c:pt>
                <c:pt idx="51">
                  <c:v>0</c:v>
                </c:pt>
                <c:pt idx="52">
                  <c:v>2069</c:v>
                </c:pt>
                <c:pt idx="53">
                  <c:v>3104</c:v>
                </c:pt>
              </c:numCache>
            </c:numRef>
          </c:val>
          <c:extLst>
            <c:ext xmlns:c16="http://schemas.microsoft.com/office/drawing/2014/chart" uri="{C3380CC4-5D6E-409C-BE32-E72D297353CC}">
              <c16:uniqueId val="{00000041-AECB-49D6-84CC-45D64A46AD08}"/>
            </c:ext>
          </c:extLst>
        </c:ser>
        <c:ser>
          <c:idx val="22"/>
          <c:order val="22"/>
          <c:tx>
            <c:strRef>
              <c:f>bilan_gestion!$A$31</c:f>
              <c:strCache>
                <c:ptCount val="1"/>
                <c:pt idx="0">
                  <c:v>En gras valeur d'entrée hyp du calcul</c:v>
                </c:pt>
              </c:strCache>
            </c:strRef>
          </c:tx>
          <c:dPt>
            <c:idx val="0"/>
            <c:bubble3D val="0"/>
            <c:extLst>
              <c:ext xmlns:c16="http://schemas.microsoft.com/office/drawing/2014/chart" uri="{C3380CC4-5D6E-409C-BE32-E72D297353CC}">
                <c16:uniqueId val="{00000042-AECB-49D6-84CC-45D64A46AD08}"/>
              </c:ext>
            </c:extLst>
          </c:dPt>
          <c:dPt>
            <c:idx val="1"/>
            <c:bubble3D val="0"/>
            <c:extLst>
              <c:ext xmlns:c16="http://schemas.microsoft.com/office/drawing/2014/chart" uri="{C3380CC4-5D6E-409C-BE32-E72D297353CC}">
                <c16:uniqueId val="{00000043-AECB-49D6-84CC-45D64A46AD08}"/>
              </c:ext>
            </c:extLst>
          </c:dPt>
          <c:cat>
            <c:numRef>
              <c:f>bilan_gestion!$BD$2:$BE$2</c:f>
              <c:numCache>
                <c:formatCode>General</c:formatCode>
                <c:ptCount val="2"/>
              </c:numCache>
            </c:numRef>
          </c:cat>
          <c:val>
            <c:numRef>
              <c:f>bilan_gestion!$B$31:$BI$31</c:f>
              <c:numCache>
                <c:formatCode>General</c:formatCode>
                <c:ptCount val="60"/>
                <c:pt idx="2">
                  <c:v>0</c:v>
                </c:pt>
              </c:numCache>
            </c:numRef>
          </c:val>
          <c:extLst>
            <c:ext xmlns:c16="http://schemas.microsoft.com/office/drawing/2014/chart" uri="{C3380CC4-5D6E-409C-BE32-E72D297353CC}">
              <c16:uniqueId val="{00000044-AECB-49D6-84CC-45D64A46AD08}"/>
            </c:ext>
          </c:extLst>
        </c:ser>
        <c:ser>
          <c:idx val="23"/>
          <c:order val="23"/>
          <c:tx>
            <c:strRef>
              <c:f>bilan_gestion!$A$32</c:f>
              <c:strCache>
                <c:ptCount val="1"/>
              </c:strCache>
            </c:strRef>
          </c:tx>
          <c:dPt>
            <c:idx val="0"/>
            <c:bubble3D val="0"/>
            <c:extLst>
              <c:ext xmlns:c16="http://schemas.microsoft.com/office/drawing/2014/chart" uri="{C3380CC4-5D6E-409C-BE32-E72D297353CC}">
                <c16:uniqueId val="{00000045-AECB-49D6-84CC-45D64A46AD08}"/>
              </c:ext>
            </c:extLst>
          </c:dPt>
          <c:dPt>
            <c:idx val="1"/>
            <c:bubble3D val="0"/>
            <c:extLst>
              <c:ext xmlns:c16="http://schemas.microsoft.com/office/drawing/2014/chart" uri="{C3380CC4-5D6E-409C-BE32-E72D297353CC}">
                <c16:uniqueId val="{00000046-AECB-49D6-84CC-45D64A46AD08}"/>
              </c:ext>
            </c:extLst>
          </c:dPt>
          <c:cat>
            <c:numRef>
              <c:f>bilan_gestion!$BD$2:$BE$2</c:f>
              <c:numCache>
                <c:formatCode>General</c:formatCode>
                <c:ptCount val="2"/>
              </c:numCache>
            </c:numRef>
          </c:cat>
          <c:val>
            <c:numRef>
              <c:f>bilan_gestion!$B$32:$BI$32</c:f>
              <c:numCache>
                <c:formatCode>General</c:formatCode>
                <c:ptCount val="60"/>
              </c:numCache>
            </c:numRef>
          </c:val>
          <c:extLst>
            <c:ext xmlns:c16="http://schemas.microsoft.com/office/drawing/2014/chart" uri="{C3380CC4-5D6E-409C-BE32-E72D297353CC}">
              <c16:uniqueId val="{00000047-AECB-49D6-84CC-45D64A46AD08}"/>
            </c:ext>
          </c:extLst>
        </c:ser>
        <c:ser>
          <c:idx val="24"/>
          <c:order val="24"/>
          <c:tx>
            <c:strRef>
              <c:f>bilan_gestion!$A$33</c:f>
              <c:strCache>
                <c:ptCount val="1"/>
              </c:strCache>
            </c:strRef>
          </c:tx>
          <c:dPt>
            <c:idx val="0"/>
            <c:bubble3D val="0"/>
            <c:extLst>
              <c:ext xmlns:c16="http://schemas.microsoft.com/office/drawing/2014/chart" uri="{C3380CC4-5D6E-409C-BE32-E72D297353CC}">
                <c16:uniqueId val="{00000048-AECB-49D6-84CC-45D64A46AD08}"/>
              </c:ext>
            </c:extLst>
          </c:dPt>
          <c:dPt>
            <c:idx val="1"/>
            <c:bubble3D val="0"/>
            <c:extLst>
              <c:ext xmlns:c16="http://schemas.microsoft.com/office/drawing/2014/chart" uri="{C3380CC4-5D6E-409C-BE32-E72D297353CC}">
                <c16:uniqueId val="{00000049-AECB-49D6-84CC-45D64A46AD08}"/>
              </c:ext>
            </c:extLst>
          </c:dPt>
          <c:cat>
            <c:numRef>
              <c:f>bilan_gestion!$BD$2:$BE$2</c:f>
              <c:numCache>
                <c:formatCode>General</c:formatCode>
                <c:ptCount val="2"/>
              </c:numCache>
            </c:numRef>
          </c:cat>
          <c:val>
            <c:numRef>
              <c:f>bilan_gestion!$B$33:$BI$33</c:f>
              <c:numCache>
                <c:formatCode>General</c:formatCode>
                <c:ptCount val="60"/>
              </c:numCache>
            </c:numRef>
          </c:val>
          <c:extLst>
            <c:ext xmlns:c16="http://schemas.microsoft.com/office/drawing/2014/chart" uri="{C3380CC4-5D6E-409C-BE32-E72D297353CC}">
              <c16:uniqueId val="{0000004A-AECB-49D6-84CC-45D64A46AD08}"/>
            </c:ext>
          </c:extLst>
        </c:ser>
        <c:ser>
          <c:idx val="25"/>
          <c:order val="25"/>
          <c:tx>
            <c:strRef>
              <c:f>bilan_gestion!$A$34</c:f>
              <c:strCache>
                <c:ptCount val="1"/>
              </c:strCache>
            </c:strRef>
          </c:tx>
          <c:dPt>
            <c:idx val="0"/>
            <c:bubble3D val="0"/>
            <c:extLst>
              <c:ext xmlns:c16="http://schemas.microsoft.com/office/drawing/2014/chart" uri="{C3380CC4-5D6E-409C-BE32-E72D297353CC}">
                <c16:uniqueId val="{0000004B-AECB-49D6-84CC-45D64A46AD08}"/>
              </c:ext>
            </c:extLst>
          </c:dPt>
          <c:dPt>
            <c:idx val="1"/>
            <c:bubble3D val="0"/>
            <c:extLst>
              <c:ext xmlns:c16="http://schemas.microsoft.com/office/drawing/2014/chart" uri="{C3380CC4-5D6E-409C-BE32-E72D297353CC}">
                <c16:uniqueId val="{0000004C-AECB-49D6-84CC-45D64A46AD08}"/>
              </c:ext>
            </c:extLst>
          </c:dPt>
          <c:cat>
            <c:numRef>
              <c:f>bilan_gestion!$BD$2:$BE$2</c:f>
              <c:numCache>
                <c:formatCode>General</c:formatCode>
                <c:ptCount val="2"/>
              </c:numCache>
            </c:numRef>
          </c:cat>
          <c:val>
            <c:numRef>
              <c:f>bilan_gestion!$B$34:$BI$34</c:f>
              <c:numCache>
                <c:formatCode>General</c:formatCode>
                <c:ptCount val="60"/>
              </c:numCache>
            </c:numRef>
          </c:val>
          <c:extLst>
            <c:ext xmlns:c16="http://schemas.microsoft.com/office/drawing/2014/chart" uri="{C3380CC4-5D6E-409C-BE32-E72D297353CC}">
              <c16:uniqueId val="{0000004D-AECB-49D6-84CC-45D64A46AD08}"/>
            </c:ext>
          </c:extLst>
        </c:ser>
        <c:ser>
          <c:idx val="26"/>
          <c:order val="26"/>
          <c:tx>
            <c:strRef>
              <c:f>bilan_gestion!$A$35</c:f>
              <c:strCache>
                <c:ptCount val="1"/>
              </c:strCache>
            </c:strRef>
          </c:tx>
          <c:dPt>
            <c:idx val="0"/>
            <c:bubble3D val="0"/>
            <c:extLst>
              <c:ext xmlns:c16="http://schemas.microsoft.com/office/drawing/2014/chart" uri="{C3380CC4-5D6E-409C-BE32-E72D297353CC}">
                <c16:uniqueId val="{0000004E-AECB-49D6-84CC-45D64A46AD08}"/>
              </c:ext>
            </c:extLst>
          </c:dPt>
          <c:dPt>
            <c:idx val="1"/>
            <c:bubble3D val="0"/>
            <c:extLst>
              <c:ext xmlns:c16="http://schemas.microsoft.com/office/drawing/2014/chart" uri="{C3380CC4-5D6E-409C-BE32-E72D297353CC}">
                <c16:uniqueId val="{0000004F-AECB-49D6-84CC-45D64A46AD08}"/>
              </c:ext>
            </c:extLst>
          </c:dPt>
          <c:cat>
            <c:numRef>
              <c:f>bilan_gestion!$BD$2:$BE$2</c:f>
              <c:numCache>
                <c:formatCode>General</c:formatCode>
                <c:ptCount val="2"/>
              </c:numCache>
            </c:numRef>
          </c:cat>
          <c:val>
            <c:numRef>
              <c:f>bilan_gestion!$B$35:$BI$35</c:f>
              <c:numCache>
                <c:formatCode>General</c:formatCode>
                <c:ptCount val="60"/>
              </c:numCache>
            </c:numRef>
          </c:val>
          <c:extLst>
            <c:ext xmlns:c16="http://schemas.microsoft.com/office/drawing/2014/chart" uri="{C3380CC4-5D6E-409C-BE32-E72D297353CC}">
              <c16:uniqueId val="{00000050-AECB-49D6-84CC-45D64A46AD08}"/>
            </c:ext>
          </c:extLst>
        </c:ser>
        <c:ser>
          <c:idx val="27"/>
          <c:order val="27"/>
          <c:tx>
            <c:strRef>
              <c:f>bilan_gestion!$A$36</c:f>
              <c:strCache>
                <c:ptCount val="1"/>
              </c:strCache>
            </c:strRef>
          </c:tx>
          <c:dPt>
            <c:idx val="0"/>
            <c:bubble3D val="0"/>
            <c:extLst>
              <c:ext xmlns:c16="http://schemas.microsoft.com/office/drawing/2014/chart" uri="{C3380CC4-5D6E-409C-BE32-E72D297353CC}">
                <c16:uniqueId val="{00000051-AECB-49D6-84CC-45D64A46AD08}"/>
              </c:ext>
            </c:extLst>
          </c:dPt>
          <c:dPt>
            <c:idx val="1"/>
            <c:bubble3D val="0"/>
            <c:extLst>
              <c:ext xmlns:c16="http://schemas.microsoft.com/office/drawing/2014/chart" uri="{C3380CC4-5D6E-409C-BE32-E72D297353CC}">
                <c16:uniqueId val="{00000052-AECB-49D6-84CC-45D64A46AD08}"/>
              </c:ext>
            </c:extLst>
          </c:dPt>
          <c:cat>
            <c:numRef>
              <c:f>bilan_gestion!$BD$2:$BE$2</c:f>
              <c:numCache>
                <c:formatCode>General</c:formatCode>
                <c:ptCount val="2"/>
              </c:numCache>
            </c:numRef>
          </c:cat>
          <c:val>
            <c:numRef>
              <c:f>bilan_gestion!$B$36:$BI$36</c:f>
              <c:numCache>
                <c:formatCode>General</c:formatCode>
                <c:ptCount val="60"/>
              </c:numCache>
            </c:numRef>
          </c:val>
          <c:extLst>
            <c:ext xmlns:c16="http://schemas.microsoft.com/office/drawing/2014/chart" uri="{C3380CC4-5D6E-409C-BE32-E72D297353CC}">
              <c16:uniqueId val="{00000053-AECB-49D6-84CC-45D64A46AD08}"/>
            </c:ext>
          </c:extLst>
        </c:ser>
        <c:ser>
          <c:idx val="28"/>
          <c:order val="28"/>
          <c:tx>
            <c:strRef>
              <c:f>bilan_gestion!$A$37</c:f>
              <c:strCache>
                <c:ptCount val="1"/>
              </c:strCache>
            </c:strRef>
          </c:tx>
          <c:dPt>
            <c:idx val="0"/>
            <c:bubble3D val="0"/>
            <c:extLst>
              <c:ext xmlns:c16="http://schemas.microsoft.com/office/drawing/2014/chart" uri="{C3380CC4-5D6E-409C-BE32-E72D297353CC}">
                <c16:uniqueId val="{00000054-AECB-49D6-84CC-45D64A46AD08}"/>
              </c:ext>
            </c:extLst>
          </c:dPt>
          <c:dPt>
            <c:idx val="1"/>
            <c:bubble3D val="0"/>
            <c:extLst>
              <c:ext xmlns:c16="http://schemas.microsoft.com/office/drawing/2014/chart" uri="{C3380CC4-5D6E-409C-BE32-E72D297353CC}">
                <c16:uniqueId val="{00000055-AECB-49D6-84CC-45D64A46AD08}"/>
              </c:ext>
            </c:extLst>
          </c:dPt>
          <c:cat>
            <c:numRef>
              <c:f>bilan_gestion!$BD$2:$BE$2</c:f>
              <c:numCache>
                <c:formatCode>General</c:formatCode>
                <c:ptCount val="2"/>
              </c:numCache>
            </c:numRef>
          </c:cat>
          <c:val>
            <c:numRef>
              <c:f>bilan_gestion!$B$37:$BI$37</c:f>
              <c:numCache>
                <c:formatCode>General</c:formatCode>
                <c:ptCount val="60"/>
              </c:numCache>
            </c:numRef>
          </c:val>
          <c:extLst>
            <c:ext xmlns:c16="http://schemas.microsoft.com/office/drawing/2014/chart" uri="{C3380CC4-5D6E-409C-BE32-E72D297353CC}">
              <c16:uniqueId val="{00000056-AECB-49D6-84CC-45D64A46AD0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43"/>
    </mc:Choice>
    <mc:Fallback>
      <c:style val="43"/>
    </mc:Fallback>
  </mc:AlternateContent>
  <c:chart>
    <c:title>
      <c:overlay val="0"/>
    </c:title>
    <c:autoTitleDeleted val="0"/>
    <c:plotArea>
      <c:layout/>
      <c:areaChart>
        <c:grouping val="standard"/>
        <c:varyColors val="0"/>
        <c:ser>
          <c:idx val="1"/>
          <c:order val="0"/>
          <c:tx>
            <c:strRef>
              <c:f>bilan_gestion!$AN$2</c:f>
              <c:strCache>
                <c:ptCount val="1"/>
                <c:pt idx="0">
                  <c:v>Taux
d'exploitation</c:v>
                </c:pt>
              </c:strCache>
            </c:strRef>
          </c:tx>
          <c:cat>
            <c:numRef>
              <c:f>bilan_gestion!$AX$3:$AX$24</c:f>
              <c:numCache>
                <c:formatCode>General</c:formatCode>
                <c:ptCount val="22"/>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numCache>
            </c:numRef>
          </c:cat>
          <c:val>
            <c:numRef>
              <c:f>bilan_gestion!$AN$4:$AN$24</c:f>
              <c:numCache>
                <c:formatCode>General</c:formatCode>
                <c:ptCount val="21"/>
                <c:pt idx="0">
                  <c:v>91.2</c:v>
                </c:pt>
                <c:pt idx="1">
                  <c:v>94.7</c:v>
                </c:pt>
                <c:pt idx="2">
                  <c:v>78.099999999999994</c:v>
                </c:pt>
                <c:pt idx="3">
                  <c:v>89.9</c:v>
                </c:pt>
                <c:pt idx="4">
                  <c:v>95.3</c:v>
                </c:pt>
                <c:pt idx="5">
                  <c:v>96.2</c:v>
                </c:pt>
                <c:pt idx="6">
                  <c:v>99.7</c:v>
                </c:pt>
                <c:pt idx="7">
                  <c:v>89.9</c:v>
                </c:pt>
                <c:pt idx="8">
                  <c:v>97.3</c:v>
                </c:pt>
                <c:pt idx="9">
                  <c:v>98.8</c:v>
                </c:pt>
                <c:pt idx="10" formatCode="0.0">
                  <c:v>84.866318158261777</c:v>
                </c:pt>
                <c:pt idx="11" formatCode="0.0">
                  <c:v>89.379364870206885</c:v>
                </c:pt>
                <c:pt idx="12" formatCode="0.0">
                  <c:v>81.32279546407284</c:v>
                </c:pt>
                <c:pt idx="13" formatCode="0.0">
                  <c:v>92.21453543493719</c:v>
                </c:pt>
                <c:pt idx="14" formatCode="0.0">
                  <c:v>96.328974346170384</c:v>
                </c:pt>
                <c:pt idx="15" formatCode="0.0">
                  <c:v>93.61701287145759</c:v>
                </c:pt>
                <c:pt idx="16" formatCode="0.0">
                  <c:v>61.431343676084055</c:v>
                </c:pt>
                <c:pt idx="17" formatCode="0.0">
                  <c:v>28.682445794757605</c:v>
                </c:pt>
                <c:pt idx="18" formatCode="0.0">
                  <c:v>50.224122192564948</c:v>
                </c:pt>
                <c:pt idx="19" formatCode="0.0">
                  <c:v>92.086767824104754</c:v>
                </c:pt>
                <c:pt idx="20" formatCode="0.0">
                  <c:v>77.506803782363733</c:v>
                </c:pt>
              </c:numCache>
            </c:numRef>
          </c:val>
          <c:extLst>
            <c:ext xmlns:c16="http://schemas.microsoft.com/office/drawing/2014/chart" uri="{C3380CC4-5D6E-409C-BE32-E72D297353CC}">
              <c16:uniqueId val="{00000000-1EE2-44A6-8B70-325A9AECD7AB}"/>
            </c:ext>
          </c:extLst>
        </c:ser>
        <c:dLbls>
          <c:showLegendKey val="0"/>
          <c:showVal val="0"/>
          <c:showCatName val="0"/>
          <c:showSerName val="0"/>
          <c:showPercent val="0"/>
          <c:showBubbleSize val="0"/>
        </c:dLbls>
        <c:axId val="135980928"/>
        <c:axId val="135982464"/>
      </c:areaChart>
      <c:catAx>
        <c:axId val="135980928"/>
        <c:scaling>
          <c:orientation val="minMax"/>
        </c:scaling>
        <c:delete val="0"/>
        <c:axPos val="b"/>
        <c:numFmt formatCode="General" sourceLinked="1"/>
        <c:majorTickMark val="out"/>
        <c:minorTickMark val="none"/>
        <c:tickLblPos val="nextTo"/>
        <c:crossAx val="135982464"/>
        <c:crosses val="autoZero"/>
        <c:auto val="1"/>
        <c:lblAlgn val="ctr"/>
        <c:lblOffset val="100"/>
        <c:noMultiLvlLbl val="0"/>
      </c:catAx>
      <c:valAx>
        <c:axId val="135982464"/>
        <c:scaling>
          <c:orientation val="minMax"/>
        </c:scaling>
        <c:delete val="0"/>
        <c:axPos val="l"/>
        <c:majorGridlines/>
        <c:numFmt formatCode="General" sourceLinked="1"/>
        <c:majorTickMark val="out"/>
        <c:minorTickMark val="none"/>
        <c:tickLblPos val="nextTo"/>
        <c:crossAx val="135980928"/>
        <c:crosses val="autoZero"/>
        <c:crossBetween val="midCat"/>
      </c:valAx>
    </c:plotArea>
    <c:legend>
      <c:legendPos val="r"/>
      <c:layout>
        <c:manualLayout>
          <c:xMode val="edge"/>
          <c:yMode val="edge"/>
          <c:x val="0.77916828741731026"/>
          <c:y val="0.55281684195070024"/>
          <c:w val="0.2020836244390315"/>
          <c:h val="0.14084503423086103"/>
        </c:manualLayout>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42"/>
    </mc:Choice>
    <mc:Fallback>
      <c:style val="42"/>
    </mc:Fallback>
  </mc:AlternateContent>
  <c:chart>
    <c:autoTitleDeleted val="0"/>
    <c:plotArea>
      <c:layout>
        <c:manualLayout>
          <c:layoutTarget val="inner"/>
          <c:xMode val="edge"/>
          <c:yMode val="edge"/>
          <c:x val="9.6491228070175433E-2"/>
          <c:y val="3.2544378698224852E-2"/>
          <c:w val="0.6228070175438597"/>
          <c:h val="0.84319526627218933"/>
        </c:manualLayout>
      </c:layout>
      <c:lineChart>
        <c:grouping val="standard"/>
        <c:varyColors val="0"/>
        <c:ser>
          <c:idx val="0"/>
          <c:order val="0"/>
          <c:tx>
            <c:strRef>
              <c:f>graphmens!$A$2</c:f>
              <c:strCache>
                <c:ptCount val="1"/>
                <c:pt idx="0">
                  <c:v>1987</c:v>
                </c:pt>
              </c:strCache>
            </c:strRef>
          </c:tx>
          <c:cat>
            <c:strRef>
              <c:f>graphmens!$B$1:$G$1</c:f>
              <c:strCache>
                <c:ptCount val="6"/>
                <c:pt idx="0">
                  <c:v>NOV</c:v>
                </c:pt>
                <c:pt idx="1">
                  <c:v>DEC</c:v>
                </c:pt>
                <c:pt idx="2">
                  <c:v>JAN</c:v>
                </c:pt>
                <c:pt idx="3">
                  <c:v>FEV</c:v>
                </c:pt>
                <c:pt idx="4">
                  <c:v>MAR</c:v>
                </c:pt>
                <c:pt idx="5">
                  <c:v>AVR</c:v>
                </c:pt>
              </c:strCache>
            </c:strRef>
          </c:cat>
          <c:val>
            <c:numRef>
              <c:f>graphmens!$B$2:$G$2</c:f>
              <c:numCache>
                <c:formatCode>0.0%</c:formatCode>
                <c:ptCount val="6"/>
                <c:pt idx="0">
                  <c:v>1.5676438313215238E-3</c:v>
                </c:pt>
                <c:pt idx="1">
                  <c:v>7.838219156607619E-2</c:v>
                </c:pt>
                <c:pt idx="2">
                  <c:v>6.2705753252860943E-2</c:v>
                </c:pt>
                <c:pt idx="3">
                  <c:v>0.23451951716569996</c:v>
                </c:pt>
                <c:pt idx="4">
                  <c:v>0.45474212258974761</c:v>
                </c:pt>
                <c:pt idx="5">
                  <c:v>0.16808277159429377</c:v>
                </c:pt>
              </c:numCache>
            </c:numRef>
          </c:val>
          <c:smooth val="0"/>
          <c:extLst>
            <c:ext xmlns:c16="http://schemas.microsoft.com/office/drawing/2014/chart" uri="{C3380CC4-5D6E-409C-BE32-E72D297353CC}">
              <c16:uniqueId val="{00000000-F072-4DA5-9E60-77A361A537B0}"/>
            </c:ext>
          </c:extLst>
        </c:ser>
        <c:ser>
          <c:idx val="1"/>
          <c:order val="1"/>
          <c:tx>
            <c:strRef>
              <c:f>graphmens!$A$3</c:f>
              <c:strCache>
                <c:ptCount val="1"/>
                <c:pt idx="0">
                  <c:v>1988</c:v>
                </c:pt>
              </c:strCache>
            </c:strRef>
          </c:tx>
          <c:cat>
            <c:strRef>
              <c:f>graphmens!$B$1:$G$1</c:f>
              <c:strCache>
                <c:ptCount val="6"/>
                <c:pt idx="0">
                  <c:v>NOV</c:v>
                </c:pt>
                <c:pt idx="1">
                  <c:v>DEC</c:v>
                </c:pt>
                <c:pt idx="2">
                  <c:v>JAN</c:v>
                </c:pt>
                <c:pt idx="3">
                  <c:v>FEV</c:v>
                </c:pt>
                <c:pt idx="4">
                  <c:v>MAR</c:v>
                </c:pt>
                <c:pt idx="5">
                  <c:v>AVR</c:v>
                </c:pt>
              </c:strCache>
            </c:strRef>
          </c:cat>
          <c:val>
            <c:numRef>
              <c:f>graphmens!$B$3:$G$3</c:f>
              <c:numCache>
                <c:formatCode>0.0%</c:formatCode>
                <c:ptCount val="6"/>
                <c:pt idx="0">
                  <c:v>1.2690355329949238E-2</c:v>
                </c:pt>
                <c:pt idx="1">
                  <c:v>4.060913705583756E-2</c:v>
                </c:pt>
                <c:pt idx="2">
                  <c:v>0.29695431472081218</c:v>
                </c:pt>
                <c:pt idx="3">
                  <c:v>0.40862944162436549</c:v>
                </c:pt>
                <c:pt idx="4">
                  <c:v>0.21319796954314721</c:v>
                </c:pt>
                <c:pt idx="5">
                  <c:v>2.7918781725888325E-2</c:v>
                </c:pt>
              </c:numCache>
            </c:numRef>
          </c:val>
          <c:smooth val="0"/>
          <c:extLst>
            <c:ext xmlns:c16="http://schemas.microsoft.com/office/drawing/2014/chart" uri="{C3380CC4-5D6E-409C-BE32-E72D297353CC}">
              <c16:uniqueId val="{00000001-F072-4DA5-9E60-77A361A537B0}"/>
            </c:ext>
          </c:extLst>
        </c:ser>
        <c:ser>
          <c:idx val="2"/>
          <c:order val="2"/>
          <c:tx>
            <c:strRef>
              <c:f>graphmens!$A$4</c:f>
              <c:strCache>
                <c:ptCount val="1"/>
                <c:pt idx="0">
                  <c:v>1989</c:v>
                </c:pt>
              </c:strCache>
            </c:strRef>
          </c:tx>
          <c:cat>
            <c:strRef>
              <c:f>graphmens!$B$1:$G$1</c:f>
              <c:strCache>
                <c:ptCount val="6"/>
                <c:pt idx="0">
                  <c:v>NOV</c:v>
                </c:pt>
                <c:pt idx="1">
                  <c:v>DEC</c:v>
                </c:pt>
                <c:pt idx="2">
                  <c:v>JAN</c:v>
                </c:pt>
                <c:pt idx="3">
                  <c:v>FEV</c:v>
                </c:pt>
                <c:pt idx="4">
                  <c:v>MAR</c:v>
                </c:pt>
                <c:pt idx="5">
                  <c:v>AVR</c:v>
                </c:pt>
              </c:strCache>
            </c:strRef>
          </c:cat>
          <c:val>
            <c:numRef>
              <c:f>graphmens!$B$4:$G$4</c:f>
              <c:numCache>
                <c:formatCode>0.0%</c:formatCode>
                <c:ptCount val="6"/>
                <c:pt idx="0">
                  <c:v>0</c:v>
                </c:pt>
                <c:pt idx="1">
                  <c:v>5.5444221776887105E-2</c:v>
                </c:pt>
                <c:pt idx="2">
                  <c:v>0.19806279225116902</c:v>
                </c:pt>
                <c:pt idx="3">
                  <c:v>0.31696726786907148</c:v>
                </c:pt>
                <c:pt idx="4">
                  <c:v>0.38710754843019374</c:v>
                </c:pt>
                <c:pt idx="5">
                  <c:v>4.2418169672678689E-2</c:v>
                </c:pt>
              </c:numCache>
            </c:numRef>
          </c:val>
          <c:smooth val="0"/>
          <c:extLst>
            <c:ext xmlns:c16="http://schemas.microsoft.com/office/drawing/2014/chart" uri="{C3380CC4-5D6E-409C-BE32-E72D297353CC}">
              <c16:uniqueId val="{00000002-F072-4DA5-9E60-77A361A537B0}"/>
            </c:ext>
          </c:extLst>
        </c:ser>
        <c:ser>
          <c:idx val="3"/>
          <c:order val="3"/>
          <c:tx>
            <c:strRef>
              <c:f>graphmens!$A$5</c:f>
              <c:strCache>
                <c:ptCount val="1"/>
                <c:pt idx="0">
                  <c:v>1990</c:v>
                </c:pt>
              </c:strCache>
            </c:strRef>
          </c:tx>
          <c:cat>
            <c:strRef>
              <c:f>graphmens!$B$1:$G$1</c:f>
              <c:strCache>
                <c:ptCount val="6"/>
                <c:pt idx="0">
                  <c:v>NOV</c:v>
                </c:pt>
                <c:pt idx="1">
                  <c:v>DEC</c:v>
                </c:pt>
                <c:pt idx="2">
                  <c:v>JAN</c:v>
                </c:pt>
                <c:pt idx="3">
                  <c:v>FEV</c:v>
                </c:pt>
                <c:pt idx="4">
                  <c:v>MAR</c:v>
                </c:pt>
                <c:pt idx="5">
                  <c:v>AVR</c:v>
                </c:pt>
              </c:strCache>
            </c:strRef>
          </c:cat>
          <c:val>
            <c:numRef>
              <c:f>graphmens!$B$5:$G$5</c:f>
              <c:numCache>
                <c:formatCode>0.0%</c:formatCode>
                <c:ptCount val="6"/>
                <c:pt idx="0">
                  <c:v>0</c:v>
                </c:pt>
                <c:pt idx="1">
                  <c:v>0.15384615384615385</c:v>
                </c:pt>
                <c:pt idx="2">
                  <c:v>0.33012820512820512</c:v>
                </c:pt>
                <c:pt idx="3">
                  <c:v>0.40384615384615385</c:v>
                </c:pt>
                <c:pt idx="4">
                  <c:v>9.9358974358974353E-2</c:v>
                </c:pt>
                <c:pt idx="5">
                  <c:v>1.282051282051282E-2</c:v>
                </c:pt>
              </c:numCache>
            </c:numRef>
          </c:val>
          <c:smooth val="0"/>
          <c:extLst>
            <c:ext xmlns:c16="http://schemas.microsoft.com/office/drawing/2014/chart" uri="{C3380CC4-5D6E-409C-BE32-E72D297353CC}">
              <c16:uniqueId val="{00000003-F072-4DA5-9E60-77A361A537B0}"/>
            </c:ext>
          </c:extLst>
        </c:ser>
        <c:ser>
          <c:idx val="4"/>
          <c:order val="4"/>
          <c:tx>
            <c:strRef>
              <c:f>graphmens!$A$6</c:f>
              <c:strCache>
                <c:ptCount val="1"/>
                <c:pt idx="0">
                  <c:v>1991</c:v>
                </c:pt>
              </c:strCache>
            </c:strRef>
          </c:tx>
          <c:cat>
            <c:strRef>
              <c:f>graphmens!$B$1:$G$1</c:f>
              <c:strCache>
                <c:ptCount val="6"/>
                <c:pt idx="0">
                  <c:v>NOV</c:v>
                </c:pt>
                <c:pt idx="1">
                  <c:v>DEC</c:v>
                </c:pt>
                <c:pt idx="2">
                  <c:v>JAN</c:v>
                </c:pt>
                <c:pt idx="3">
                  <c:v>FEV</c:v>
                </c:pt>
                <c:pt idx="4">
                  <c:v>MAR</c:v>
                </c:pt>
                <c:pt idx="5">
                  <c:v>AVR</c:v>
                </c:pt>
              </c:strCache>
            </c:strRef>
          </c:cat>
          <c:val>
            <c:numRef>
              <c:f>graphmens!$B$6:$G$6</c:f>
              <c:numCache>
                <c:formatCode>0.0%</c:formatCode>
                <c:ptCount val="6"/>
                <c:pt idx="0">
                  <c:v>0</c:v>
                </c:pt>
                <c:pt idx="1">
                  <c:v>2.1818418653119707E-2</c:v>
                </c:pt>
                <c:pt idx="2">
                  <c:v>0.2620164126611958</c:v>
                </c:pt>
                <c:pt idx="3">
                  <c:v>0.2711345577699622</c:v>
                </c:pt>
                <c:pt idx="4">
                  <c:v>0.31438061742868306</c:v>
                </c:pt>
                <c:pt idx="5">
                  <c:v>0.13064999348703921</c:v>
                </c:pt>
              </c:numCache>
            </c:numRef>
          </c:val>
          <c:smooth val="0"/>
          <c:extLst>
            <c:ext xmlns:c16="http://schemas.microsoft.com/office/drawing/2014/chart" uri="{C3380CC4-5D6E-409C-BE32-E72D297353CC}">
              <c16:uniqueId val="{00000004-F072-4DA5-9E60-77A361A537B0}"/>
            </c:ext>
          </c:extLst>
        </c:ser>
        <c:ser>
          <c:idx val="5"/>
          <c:order val="5"/>
          <c:tx>
            <c:strRef>
              <c:f>graphmens!$A$7</c:f>
              <c:strCache>
                <c:ptCount val="1"/>
                <c:pt idx="0">
                  <c:v>1992</c:v>
                </c:pt>
              </c:strCache>
            </c:strRef>
          </c:tx>
          <c:cat>
            <c:strRef>
              <c:f>graphmens!$B$1:$G$1</c:f>
              <c:strCache>
                <c:ptCount val="6"/>
                <c:pt idx="0">
                  <c:v>NOV</c:v>
                </c:pt>
                <c:pt idx="1">
                  <c:v>DEC</c:v>
                </c:pt>
                <c:pt idx="2">
                  <c:v>JAN</c:v>
                </c:pt>
                <c:pt idx="3">
                  <c:v>FEV</c:v>
                </c:pt>
                <c:pt idx="4">
                  <c:v>MAR</c:v>
                </c:pt>
                <c:pt idx="5">
                  <c:v>AVR</c:v>
                </c:pt>
              </c:strCache>
            </c:strRef>
          </c:cat>
          <c:val>
            <c:numRef>
              <c:f>graphmens!$B$7:$G$7</c:f>
              <c:numCache>
                <c:formatCode>0.0%</c:formatCode>
                <c:ptCount val="6"/>
                <c:pt idx="0">
                  <c:v>2.4349825831106904E-3</c:v>
                </c:pt>
                <c:pt idx="1">
                  <c:v>1.3865873042713653E-2</c:v>
                </c:pt>
                <c:pt idx="2">
                  <c:v>8.1504278129121713E-2</c:v>
                </c:pt>
                <c:pt idx="3">
                  <c:v>0.47106767222428897</c:v>
                </c:pt>
                <c:pt idx="4">
                  <c:v>0.32547600527579562</c:v>
                </c:pt>
                <c:pt idx="5">
                  <c:v>0.1056511887449694</c:v>
                </c:pt>
              </c:numCache>
            </c:numRef>
          </c:val>
          <c:smooth val="0"/>
          <c:extLst>
            <c:ext xmlns:c16="http://schemas.microsoft.com/office/drawing/2014/chart" uri="{C3380CC4-5D6E-409C-BE32-E72D297353CC}">
              <c16:uniqueId val="{00000005-F072-4DA5-9E60-77A361A537B0}"/>
            </c:ext>
          </c:extLst>
        </c:ser>
        <c:ser>
          <c:idx val="6"/>
          <c:order val="6"/>
          <c:tx>
            <c:strRef>
              <c:f>graphmens!$A$8</c:f>
              <c:strCache>
                <c:ptCount val="1"/>
                <c:pt idx="0">
                  <c:v>1993</c:v>
                </c:pt>
              </c:strCache>
            </c:strRef>
          </c:tx>
          <c:cat>
            <c:strRef>
              <c:f>graphmens!$B$1:$G$1</c:f>
              <c:strCache>
                <c:ptCount val="6"/>
                <c:pt idx="0">
                  <c:v>NOV</c:v>
                </c:pt>
                <c:pt idx="1">
                  <c:v>DEC</c:v>
                </c:pt>
                <c:pt idx="2">
                  <c:v>JAN</c:v>
                </c:pt>
                <c:pt idx="3">
                  <c:v>FEV</c:v>
                </c:pt>
                <c:pt idx="4">
                  <c:v>MAR</c:v>
                </c:pt>
                <c:pt idx="5">
                  <c:v>AVR</c:v>
                </c:pt>
              </c:strCache>
            </c:strRef>
          </c:cat>
          <c:val>
            <c:numRef>
              <c:f>graphmens!$B$8:$G$8</c:f>
              <c:numCache>
                <c:formatCode>0.0%</c:formatCode>
                <c:ptCount val="6"/>
                <c:pt idx="0">
                  <c:v>7.7634361094455137E-3</c:v>
                </c:pt>
                <c:pt idx="1">
                  <c:v>9.268785306277022E-2</c:v>
                </c:pt>
                <c:pt idx="2">
                  <c:v>0.47969198725029194</c:v>
                </c:pt>
                <c:pt idx="3">
                  <c:v>0.29371666614068859</c:v>
                </c:pt>
                <c:pt idx="4">
                  <c:v>0.10606873481238363</c:v>
                </c:pt>
                <c:pt idx="5">
                  <c:v>2.0071322624420108E-2</c:v>
                </c:pt>
              </c:numCache>
            </c:numRef>
          </c:val>
          <c:smooth val="0"/>
          <c:extLst>
            <c:ext xmlns:c16="http://schemas.microsoft.com/office/drawing/2014/chart" uri="{C3380CC4-5D6E-409C-BE32-E72D297353CC}">
              <c16:uniqueId val="{00000006-F072-4DA5-9E60-77A361A537B0}"/>
            </c:ext>
          </c:extLst>
        </c:ser>
        <c:ser>
          <c:idx val="7"/>
          <c:order val="7"/>
          <c:tx>
            <c:strRef>
              <c:f>graphmens!$A$9</c:f>
              <c:strCache>
                <c:ptCount val="1"/>
                <c:pt idx="0">
                  <c:v>1994</c:v>
                </c:pt>
              </c:strCache>
            </c:strRef>
          </c:tx>
          <c:cat>
            <c:strRef>
              <c:f>graphmens!$B$1:$G$1</c:f>
              <c:strCache>
                <c:ptCount val="6"/>
                <c:pt idx="0">
                  <c:v>NOV</c:v>
                </c:pt>
                <c:pt idx="1">
                  <c:v>DEC</c:v>
                </c:pt>
                <c:pt idx="2">
                  <c:v>JAN</c:v>
                </c:pt>
                <c:pt idx="3">
                  <c:v>FEV</c:v>
                </c:pt>
                <c:pt idx="4">
                  <c:v>MAR</c:v>
                </c:pt>
                <c:pt idx="5">
                  <c:v>AVR</c:v>
                </c:pt>
              </c:strCache>
            </c:strRef>
          </c:cat>
          <c:val>
            <c:numRef>
              <c:f>graphmens!$B$9:$G$9</c:f>
              <c:numCache>
                <c:formatCode>0.0%</c:formatCode>
                <c:ptCount val="6"/>
                <c:pt idx="0">
                  <c:v>0</c:v>
                </c:pt>
                <c:pt idx="1">
                  <c:v>5.1064658960879583E-2</c:v>
                </c:pt>
                <c:pt idx="2">
                  <c:v>0.21221041110429345</c:v>
                </c:pt>
                <c:pt idx="3">
                  <c:v>0.38818593389827699</c:v>
                </c:pt>
                <c:pt idx="4">
                  <c:v>0.28744962770103311</c:v>
                </c:pt>
                <c:pt idx="5">
                  <c:v>6.1089368335516821E-2</c:v>
                </c:pt>
              </c:numCache>
            </c:numRef>
          </c:val>
          <c:smooth val="0"/>
          <c:extLst>
            <c:ext xmlns:c16="http://schemas.microsoft.com/office/drawing/2014/chart" uri="{C3380CC4-5D6E-409C-BE32-E72D297353CC}">
              <c16:uniqueId val="{00000007-F072-4DA5-9E60-77A361A537B0}"/>
            </c:ext>
          </c:extLst>
        </c:ser>
        <c:ser>
          <c:idx val="8"/>
          <c:order val="8"/>
          <c:tx>
            <c:strRef>
              <c:f>graphmens!$A$10</c:f>
              <c:strCache>
                <c:ptCount val="1"/>
                <c:pt idx="0">
                  <c:v>1995</c:v>
                </c:pt>
              </c:strCache>
            </c:strRef>
          </c:tx>
          <c:cat>
            <c:strRef>
              <c:f>graphmens!$B$1:$G$1</c:f>
              <c:strCache>
                <c:ptCount val="6"/>
                <c:pt idx="0">
                  <c:v>NOV</c:v>
                </c:pt>
                <c:pt idx="1">
                  <c:v>DEC</c:v>
                </c:pt>
                <c:pt idx="2">
                  <c:v>JAN</c:v>
                </c:pt>
                <c:pt idx="3">
                  <c:v>FEV</c:v>
                </c:pt>
                <c:pt idx="4">
                  <c:v>MAR</c:v>
                </c:pt>
                <c:pt idx="5">
                  <c:v>AVR</c:v>
                </c:pt>
              </c:strCache>
            </c:strRef>
          </c:cat>
          <c:val>
            <c:numRef>
              <c:f>graphmens!$B$10:$G$10</c:f>
              <c:numCache>
                <c:formatCode>0.0%</c:formatCode>
                <c:ptCount val="6"/>
                <c:pt idx="0">
                  <c:v>1.8301982714794102E-3</c:v>
                </c:pt>
                <c:pt idx="1">
                  <c:v>9.778003728181664E-2</c:v>
                </c:pt>
                <c:pt idx="2">
                  <c:v>0.21945432977461446</c:v>
                </c:pt>
                <c:pt idx="3">
                  <c:v>0.41060837146246398</c:v>
                </c:pt>
                <c:pt idx="4">
                  <c:v>0.24175563463819691</c:v>
                </c:pt>
                <c:pt idx="5">
                  <c:v>2.8571428571428571E-2</c:v>
                </c:pt>
              </c:numCache>
            </c:numRef>
          </c:val>
          <c:smooth val="0"/>
          <c:extLst>
            <c:ext xmlns:c16="http://schemas.microsoft.com/office/drawing/2014/chart" uri="{C3380CC4-5D6E-409C-BE32-E72D297353CC}">
              <c16:uniqueId val="{00000008-F072-4DA5-9E60-77A361A537B0}"/>
            </c:ext>
          </c:extLst>
        </c:ser>
        <c:ser>
          <c:idx val="9"/>
          <c:order val="9"/>
          <c:tx>
            <c:strRef>
              <c:f>graphmens!$A$11</c:f>
              <c:strCache>
                <c:ptCount val="1"/>
                <c:pt idx="0">
                  <c:v>1996</c:v>
                </c:pt>
              </c:strCache>
            </c:strRef>
          </c:tx>
          <c:cat>
            <c:strRef>
              <c:f>graphmens!$B$1:$G$1</c:f>
              <c:strCache>
                <c:ptCount val="6"/>
                <c:pt idx="0">
                  <c:v>NOV</c:v>
                </c:pt>
                <c:pt idx="1">
                  <c:v>DEC</c:v>
                </c:pt>
                <c:pt idx="2">
                  <c:v>JAN</c:v>
                </c:pt>
                <c:pt idx="3">
                  <c:v>FEV</c:v>
                </c:pt>
                <c:pt idx="4">
                  <c:v>MAR</c:v>
                </c:pt>
                <c:pt idx="5">
                  <c:v>AVR</c:v>
                </c:pt>
              </c:strCache>
            </c:strRef>
          </c:cat>
          <c:val>
            <c:numRef>
              <c:f>graphmens!$B$11:$G$11</c:f>
              <c:numCache>
                <c:formatCode>0.0%</c:formatCode>
                <c:ptCount val="6"/>
                <c:pt idx="0">
                  <c:v>0</c:v>
                </c:pt>
                <c:pt idx="1">
                  <c:v>0.14712972056066423</c:v>
                </c:pt>
                <c:pt idx="2">
                  <c:v>0.18583162217659138</c:v>
                </c:pt>
                <c:pt idx="3">
                  <c:v>0.33983572895277209</c:v>
                </c:pt>
                <c:pt idx="4">
                  <c:v>0.29350058030532988</c:v>
                </c:pt>
                <c:pt idx="5">
                  <c:v>3.3702348004642439E-2</c:v>
                </c:pt>
              </c:numCache>
            </c:numRef>
          </c:val>
          <c:smooth val="0"/>
          <c:extLst>
            <c:ext xmlns:c16="http://schemas.microsoft.com/office/drawing/2014/chart" uri="{C3380CC4-5D6E-409C-BE32-E72D297353CC}">
              <c16:uniqueId val="{00000009-F072-4DA5-9E60-77A361A537B0}"/>
            </c:ext>
          </c:extLst>
        </c:ser>
        <c:ser>
          <c:idx val="10"/>
          <c:order val="10"/>
          <c:tx>
            <c:strRef>
              <c:f>graphmens!$A$12</c:f>
              <c:strCache>
                <c:ptCount val="1"/>
                <c:pt idx="0">
                  <c:v>1997</c:v>
                </c:pt>
              </c:strCache>
            </c:strRef>
          </c:tx>
          <c:cat>
            <c:strRef>
              <c:f>graphmens!$B$1:$G$1</c:f>
              <c:strCache>
                <c:ptCount val="6"/>
                <c:pt idx="0">
                  <c:v>NOV</c:v>
                </c:pt>
                <c:pt idx="1">
                  <c:v>DEC</c:v>
                </c:pt>
                <c:pt idx="2">
                  <c:v>JAN</c:v>
                </c:pt>
                <c:pt idx="3">
                  <c:v>FEV</c:v>
                </c:pt>
                <c:pt idx="4">
                  <c:v>MAR</c:v>
                </c:pt>
                <c:pt idx="5">
                  <c:v>AVR</c:v>
                </c:pt>
              </c:strCache>
            </c:strRef>
          </c:cat>
          <c:val>
            <c:numRef>
              <c:f>graphmens!$B$12:$G$12</c:f>
              <c:numCache>
                <c:formatCode>0.0%</c:formatCode>
                <c:ptCount val="6"/>
                <c:pt idx="0">
                  <c:v>0</c:v>
                </c:pt>
                <c:pt idx="1">
                  <c:v>1.8277839939794802E-2</c:v>
                </c:pt>
                <c:pt idx="2">
                  <c:v>0.11142376030914754</c:v>
                </c:pt>
                <c:pt idx="3">
                  <c:v>0.55426523392413007</c:v>
                </c:pt>
                <c:pt idx="4">
                  <c:v>0.29000236142100166</c:v>
                </c:pt>
                <c:pt idx="5">
                  <c:v>2.6030804405926065E-2</c:v>
                </c:pt>
              </c:numCache>
            </c:numRef>
          </c:val>
          <c:smooth val="0"/>
          <c:extLst>
            <c:ext xmlns:c16="http://schemas.microsoft.com/office/drawing/2014/chart" uri="{C3380CC4-5D6E-409C-BE32-E72D297353CC}">
              <c16:uniqueId val="{0000000A-F072-4DA5-9E60-77A361A537B0}"/>
            </c:ext>
          </c:extLst>
        </c:ser>
        <c:ser>
          <c:idx val="11"/>
          <c:order val="11"/>
          <c:tx>
            <c:strRef>
              <c:f>graphmens!$A$13</c:f>
              <c:strCache>
                <c:ptCount val="1"/>
                <c:pt idx="0">
                  <c:v>1998</c:v>
                </c:pt>
              </c:strCache>
            </c:strRef>
          </c:tx>
          <c:cat>
            <c:strRef>
              <c:f>graphmens!$B$1:$G$1</c:f>
              <c:strCache>
                <c:ptCount val="6"/>
                <c:pt idx="0">
                  <c:v>NOV</c:v>
                </c:pt>
                <c:pt idx="1">
                  <c:v>DEC</c:v>
                </c:pt>
                <c:pt idx="2">
                  <c:v>JAN</c:v>
                </c:pt>
                <c:pt idx="3">
                  <c:v>FEV</c:v>
                </c:pt>
                <c:pt idx="4">
                  <c:v>MAR</c:v>
                </c:pt>
                <c:pt idx="5">
                  <c:v>AVR</c:v>
                </c:pt>
              </c:strCache>
            </c:strRef>
          </c:cat>
          <c:val>
            <c:numRef>
              <c:f>graphmens!$B$13:$G$13</c:f>
              <c:numCache>
                <c:formatCode>0.0%</c:formatCode>
                <c:ptCount val="6"/>
                <c:pt idx="0">
                  <c:v>3.110481513696999E-3</c:v>
                </c:pt>
                <c:pt idx="1">
                  <c:v>0.18211799520957955</c:v>
                </c:pt>
                <c:pt idx="2">
                  <c:v>0.32081924782698701</c:v>
                </c:pt>
                <c:pt idx="3">
                  <c:v>0.28845908140646215</c:v>
                </c:pt>
                <c:pt idx="4">
                  <c:v>0.18105010971770222</c:v>
                </c:pt>
                <c:pt idx="5">
                  <c:v>2.4443084325572292E-2</c:v>
                </c:pt>
              </c:numCache>
            </c:numRef>
          </c:val>
          <c:smooth val="0"/>
          <c:extLst>
            <c:ext xmlns:c16="http://schemas.microsoft.com/office/drawing/2014/chart" uri="{C3380CC4-5D6E-409C-BE32-E72D297353CC}">
              <c16:uniqueId val="{0000000B-F072-4DA5-9E60-77A361A537B0}"/>
            </c:ext>
          </c:extLst>
        </c:ser>
        <c:ser>
          <c:idx val="12"/>
          <c:order val="12"/>
          <c:tx>
            <c:strRef>
              <c:f>graphmens!$A$14</c:f>
              <c:strCache>
                <c:ptCount val="1"/>
                <c:pt idx="0">
                  <c:v>1999</c:v>
                </c:pt>
              </c:strCache>
            </c:strRef>
          </c:tx>
          <c:cat>
            <c:strRef>
              <c:f>graphmens!$B$1:$G$1</c:f>
              <c:strCache>
                <c:ptCount val="6"/>
                <c:pt idx="0">
                  <c:v>NOV</c:v>
                </c:pt>
                <c:pt idx="1">
                  <c:v>DEC</c:v>
                </c:pt>
                <c:pt idx="2">
                  <c:v>JAN</c:v>
                </c:pt>
                <c:pt idx="3">
                  <c:v>FEV</c:v>
                </c:pt>
                <c:pt idx="4">
                  <c:v>MAR</c:v>
                </c:pt>
                <c:pt idx="5">
                  <c:v>AVR</c:v>
                </c:pt>
              </c:strCache>
            </c:strRef>
          </c:cat>
          <c:val>
            <c:numRef>
              <c:f>graphmens!$B$14:$G$14</c:f>
              <c:numCache>
                <c:formatCode>0.0%</c:formatCode>
                <c:ptCount val="6"/>
                <c:pt idx="0">
                  <c:v>2.2715345390743103E-3</c:v>
                </c:pt>
                <c:pt idx="1">
                  <c:v>5.3197641781614145E-2</c:v>
                </c:pt>
                <c:pt idx="2">
                  <c:v>0.22495045704841501</c:v>
                </c:pt>
                <c:pt idx="3">
                  <c:v>0.44376842358113944</c:v>
                </c:pt>
                <c:pt idx="4">
                  <c:v>0.26871666131420019</c:v>
                </c:pt>
                <c:pt idx="5">
                  <c:v>7.0952817355568257E-3</c:v>
                </c:pt>
              </c:numCache>
            </c:numRef>
          </c:val>
          <c:smooth val="0"/>
          <c:extLst>
            <c:ext xmlns:c16="http://schemas.microsoft.com/office/drawing/2014/chart" uri="{C3380CC4-5D6E-409C-BE32-E72D297353CC}">
              <c16:uniqueId val="{0000000C-F072-4DA5-9E60-77A361A537B0}"/>
            </c:ext>
          </c:extLst>
        </c:ser>
        <c:ser>
          <c:idx val="13"/>
          <c:order val="13"/>
          <c:tx>
            <c:strRef>
              <c:f>graphmens!$A$15</c:f>
              <c:strCache>
                <c:ptCount val="1"/>
                <c:pt idx="0">
                  <c:v>2000</c:v>
                </c:pt>
              </c:strCache>
            </c:strRef>
          </c:tx>
          <c:cat>
            <c:strRef>
              <c:f>graphmens!$B$1:$G$1</c:f>
              <c:strCache>
                <c:ptCount val="6"/>
                <c:pt idx="0">
                  <c:v>NOV</c:v>
                </c:pt>
                <c:pt idx="1">
                  <c:v>DEC</c:v>
                </c:pt>
                <c:pt idx="2">
                  <c:v>JAN</c:v>
                </c:pt>
                <c:pt idx="3">
                  <c:v>FEV</c:v>
                </c:pt>
                <c:pt idx="4">
                  <c:v>MAR</c:v>
                </c:pt>
                <c:pt idx="5">
                  <c:v>AVR</c:v>
                </c:pt>
              </c:strCache>
            </c:strRef>
          </c:cat>
          <c:val>
            <c:numRef>
              <c:f>graphmens!$B$15:$G$15</c:f>
              <c:numCache>
                <c:formatCode>0.0%</c:formatCode>
                <c:ptCount val="6"/>
                <c:pt idx="0">
                  <c:v>0</c:v>
                </c:pt>
                <c:pt idx="1">
                  <c:v>3.9582064113083563E-2</c:v>
                </c:pt>
                <c:pt idx="2">
                  <c:v>0.25812858536379224</c:v>
                </c:pt>
                <c:pt idx="3">
                  <c:v>0.4741043853687224</c:v>
                </c:pt>
                <c:pt idx="4">
                  <c:v>0.18945863427792667</c:v>
                </c:pt>
                <c:pt idx="5">
                  <c:v>3.8726330876475083E-2</c:v>
                </c:pt>
              </c:numCache>
            </c:numRef>
          </c:val>
          <c:smooth val="0"/>
          <c:extLst>
            <c:ext xmlns:c16="http://schemas.microsoft.com/office/drawing/2014/chart" uri="{C3380CC4-5D6E-409C-BE32-E72D297353CC}">
              <c16:uniqueId val="{0000000D-F072-4DA5-9E60-77A361A537B0}"/>
            </c:ext>
          </c:extLst>
        </c:ser>
        <c:ser>
          <c:idx val="14"/>
          <c:order val="14"/>
          <c:tx>
            <c:strRef>
              <c:f>graphmens!$A$16</c:f>
              <c:strCache>
                <c:ptCount val="1"/>
                <c:pt idx="0">
                  <c:v>2001</c:v>
                </c:pt>
              </c:strCache>
            </c:strRef>
          </c:tx>
          <c:cat>
            <c:strRef>
              <c:f>graphmens!$B$1:$G$1</c:f>
              <c:strCache>
                <c:ptCount val="6"/>
                <c:pt idx="0">
                  <c:v>NOV</c:v>
                </c:pt>
                <c:pt idx="1">
                  <c:v>DEC</c:v>
                </c:pt>
                <c:pt idx="2">
                  <c:v>JAN</c:v>
                </c:pt>
                <c:pt idx="3">
                  <c:v>FEV</c:v>
                </c:pt>
                <c:pt idx="4">
                  <c:v>MAR</c:v>
                </c:pt>
                <c:pt idx="5">
                  <c:v>AVR</c:v>
                </c:pt>
              </c:strCache>
            </c:strRef>
          </c:cat>
          <c:val>
            <c:numRef>
              <c:f>graphmens!$B$16:$G$16</c:f>
              <c:numCache>
                <c:formatCode>0.0%</c:formatCode>
                <c:ptCount val="6"/>
                <c:pt idx="0">
                  <c:v>0</c:v>
                </c:pt>
                <c:pt idx="1">
                  <c:v>0.12273545731819352</c:v>
                </c:pt>
                <c:pt idx="2">
                  <c:v>0.23350359509548133</c:v>
                </c:pt>
                <c:pt idx="3">
                  <c:v>0.49529024118374798</c:v>
                </c:pt>
                <c:pt idx="4">
                  <c:v>0.1484707064025772</c:v>
                </c:pt>
                <c:pt idx="5">
                  <c:v>0</c:v>
                </c:pt>
              </c:numCache>
            </c:numRef>
          </c:val>
          <c:smooth val="0"/>
          <c:extLst>
            <c:ext xmlns:c16="http://schemas.microsoft.com/office/drawing/2014/chart" uri="{C3380CC4-5D6E-409C-BE32-E72D297353CC}">
              <c16:uniqueId val="{0000000E-F072-4DA5-9E60-77A361A537B0}"/>
            </c:ext>
          </c:extLst>
        </c:ser>
        <c:ser>
          <c:idx val="15"/>
          <c:order val="15"/>
          <c:tx>
            <c:strRef>
              <c:f>graphmens!$A$17</c:f>
              <c:strCache>
                <c:ptCount val="1"/>
                <c:pt idx="0">
                  <c:v>2002</c:v>
                </c:pt>
              </c:strCache>
            </c:strRef>
          </c:tx>
          <c:cat>
            <c:strRef>
              <c:f>graphmens!$B$1:$G$1</c:f>
              <c:strCache>
                <c:ptCount val="6"/>
                <c:pt idx="0">
                  <c:v>NOV</c:v>
                </c:pt>
                <c:pt idx="1">
                  <c:v>DEC</c:v>
                </c:pt>
                <c:pt idx="2">
                  <c:v>JAN</c:v>
                </c:pt>
                <c:pt idx="3">
                  <c:v>FEV</c:v>
                </c:pt>
                <c:pt idx="4">
                  <c:v>MAR</c:v>
                </c:pt>
                <c:pt idx="5">
                  <c:v>AVR</c:v>
                </c:pt>
              </c:strCache>
            </c:strRef>
          </c:cat>
          <c:val>
            <c:numRef>
              <c:f>graphmens!$B$17:$G$17</c:f>
              <c:numCache>
                <c:formatCode>0.0%</c:formatCode>
                <c:ptCount val="6"/>
                <c:pt idx="0">
                  <c:v>6.0688454368527803E-3</c:v>
                </c:pt>
                <c:pt idx="1">
                  <c:v>3.1391449993533715E-2</c:v>
                </c:pt>
                <c:pt idx="2">
                  <c:v>0.41100025549713115</c:v>
                </c:pt>
                <c:pt idx="3">
                  <c:v>0.43566992294080348</c:v>
                </c:pt>
                <c:pt idx="4">
                  <c:v>0.11586952613167881</c:v>
                </c:pt>
                <c:pt idx="5">
                  <c:v>0</c:v>
                </c:pt>
              </c:numCache>
            </c:numRef>
          </c:val>
          <c:smooth val="0"/>
          <c:extLst>
            <c:ext xmlns:c16="http://schemas.microsoft.com/office/drawing/2014/chart" uri="{C3380CC4-5D6E-409C-BE32-E72D297353CC}">
              <c16:uniqueId val="{0000000F-F072-4DA5-9E60-77A361A537B0}"/>
            </c:ext>
          </c:extLst>
        </c:ser>
        <c:ser>
          <c:idx val="16"/>
          <c:order val="16"/>
          <c:tx>
            <c:strRef>
              <c:f>graphmens!$A$18</c:f>
              <c:strCache>
                <c:ptCount val="1"/>
                <c:pt idx="0">
                  <c:v>2003</c:v>
                </c:pt>
              </c:strCache>
            </c:strRef>
          </c:tx>
          <c:cat>
            <c:strRef>
              <c:f>graphmens!$B$1:$G$1</c:f>
              <c:strCache>
                <c:ptCount val="6"/>
                <c:pt idx="0">
                  <c:v>NOV</c:v>
                </c:pt>
                <c:pt idx="1">
                  <c:v>DEC</c:v>
                </c:pt>
                <c:pt idx="2">
                  <c:v>JAN</c:v>
                </c:pt>
                <c:pt idx="3">
                  <c:v>FEV</c:v>
                </c:pt>
                <c:pt idx="4">
                  <c:v>MAR</c:v>
                </c:pt>
                <c:pt idx="5">
                  <c:v>AVR</c:v>
                </c:pt>
              </c:strCache>
            </c:strRef>
          </c:cat>
          <c:val>
            <c:numRef>
              <c:f>graphmens!$B$18:$G$18</c:f>
              <c:numCache>
                <c:formatCode>0.0%</c:formatCode>
                <c:ptCount val="6"/>
                <c:pt idx="0">
                  <c:v>5.2129303044642157E-4</c:v>
                </c:pt>
                <c:pt idx="1">
                  <c:v>6.6520794110507417E-2</c:v>
                </c:pt>
                <c:pt idx="2">
                  <c:v>0.28781304149872866</c:v>
                </c:pt>
                <c:pt idx="3">
                  <c:v>0.40747552104133322</c:v>
                </c:pt>
                <c:pt idx="4">
                  <c:v>0.23766935031898437</c:v>
                </c:pt>
                <c:pt idx="5">
                  <c:v>0</c:v>
                </c:pt>
              </c:numCache>
            </c:numRef>
          </c:val>
          <c:smooth val="0"/>
          <c:extLst>
            <c:ext xmlns:c16="http://schemas.microsoft.com/office/drawing/2014/chart" uri="{C3380CC4-5D6E-409C-BE32-E72D297353CC}">
              <c16:uniqueId val="{00000010-F072-4DA5-9E60-77A361A537B0}"/>
            </c:ext>
          </c:extLst>
        </c:ser>
        <c:ser>
          <c:idx val="17"/>
          <c:order val="17"/>
          <c:tx>
            <c:strRef>
              <c:f>graphmens!$A$19</c:f>
              <c:strCache>
                <c:ptCount val="1"/>
                <c:pt idx="0">
                  <c:v>2004</c:v>
                </c:pt>
              </c:strCache>
            </c:strRef>
          </c:tx>
          <c:cat>
            <c:strRef>
              <c:f>graphmens!$B$1:$G$1</c:f>
              <c:strCache>
                <c:ptCount val="6"/>
                <c:pt idx="0">
                  <c:v>NOV</c:v>
                </c:pt>
                <c:pt idx="1">
                  <c:v>DEC</c:v>
                </c:pt>
                <c:pt idx="2">
                  <c:v>JAN</c:v>
                </c:pt>
                <c:pt idx="3">
                  <c:v>FEV</c:v>
                </c:pt>
                <c:pt idx="4">
                  <c:v>MAR</c:v>
                </c:pt>
                <c:pt idx="5">
                  <c:v>AVR</c:v>
                </c:pt>
              </c:strCache>
            </c:strRef>
          </c:cat>
          <c:val>
            <c:numRef>
              <c:f>graphmens!$B$19:$G$19</c:f>
              <c:numCache>
                <c:formatCode>0.0%</c:formatCode>
                <c:ptCount val="6"/>
                <c:pt idx="0">
                  <c:v>4.3731592749896332E-3</c:v>
                </c:pt>
                <c:pt idx="1">
                  <c:v>3.5707057769575556E-2</c:v>
                </c:pt>
                <c:pt idx="2">
                  <c:v>0.4179735430940173</c:v>
                </c:pt>
                <c:pt idx="3">
                  <c:v>0.35878304459631782</c:v>
                </c:pt>
                <c:pt idx="4">
                  <c:v>0.1831631952650998</c:v>
                </c:pt>
                <c:pt idx="5">
                  <c:v>0</c:v>
                </c:pt>
              </c:numCache>
            </c:numRef>
          </c:val>
          <c:smooth val="0"/>
          <c:extLst>
            <c:ext xmlns:c16="http://schemas.microsoft.com/office/drawing/2014/chart" uri="{C3380CC4-5D6E-409C-BE32-E72D297353CC}">
              <c16:uniqueId val="{00000011-F072-4DA5-9E60-77A361A537B0}"/>
            </c:ext>
          </c:extLst>
        </c:ser>
        <c:ser>
          <c:idx val="18"/>
          <c:order val="18"/>
          <c:tx>
            <c:strRef>
              <c:f>graphmens!$A$20</c:f>
              <c:strCache>
                <c:ptCount val="1"/>
                <c:pt idx="0">
                  <c:v>2005</c:v>
                </c:pt>
              </c:strCache>
            </c:strRef>
          </c:tx>
          <c:cat>
            <c:strRef>
              <c:f>graphmens!$B$1:$G$1</c:f>
              <c:strCache>
                <c:ptCount val="6"/>
                <c:pt idx="0">
                  <c:v>NOV</c:v>
                </c:pt>
                <c:pt idx="1">
                  <c:v>DEC</c:v>
                </c:pt>
                <c:pt idx="2">
                  <c:v>JAN</c:v>
                </c:pt>
                <c:pt idx="3">
                  <c:v>FEV</c:v>
                </c:pt>
                <c:pt idx="4">
                  <c:v>MAR</c:v>
                </c:pt>
                <c:pt idx="5">
                  <c:v>AVR</c:v>
                </c:pt>
              </c:strCache>
            </c:strRef>
          </c:cat>
          <c:val>
            <c:numRef>
              <c:f>graphmens!$B$20:$G$20</c:f>
              <c:numCache>
                <c:formatCode>0.0%</c:formatCode>
                <c:ptCount val="6"/>
                <c:pt idx="0">
                  <c:v>0</c:v>
                </c:pt>
                <c:pt idx="1">
                  <c:v>8.3252030134755475E-2</c:v>
                </c:pt>
                <c:pt idx="2">
                  <c:v>0.40652577372525145</c:v>
                </c:pt>
                <c:pt idx="3">
                  <c:v>0.30538214948540576</c:v>
                </c:pt>
                <c:pt idx="4">
                  <c:v>0.20484004665458733</c:v>
                </c:pt>
                <c:pt idx="5">
                  <c:v>0</c:v>
                </c:pt>
              </c:numCache>
            </c:numRef>
          </c:val>
          <c:smooth val="0"/>
          <c:extLst>
            <c:ext xmlns:c16="http://schemas.microsoft.com/office/drawing/2014/chart" uri="{C3380CC4-5D6E-409C-BE32-E72D297353CC}">
              <c16:uniqueId val="{00000012-F072-4DA5-9E60-77A361A537B0}"/>
            </c:ext>
          </c:extLst>
        </c:ser>
        <c:ser>
          <c:idx val="19"/>
          <c:order val="19"/>
          <c:tx>
            <c:strRef>
              <c:f>graphmens!$A$21</c:f>
              <c:strCache>
                <c:ptCount val="1"/>
                <c:pt idx="0">
                  <c:v>2006</c:v>
                </c:pt>
              </c:strCache>
            </c:strRef>
          </c:tx>
          <c:cat>
            <c:strRef>
              <c:f>graphmens!$B$1:$G$1</c:f>
              <c:strCache>
                <c:ptCount val="6"/>
                <c:pt idx="0">
                  <c:v>NOV</c:v>
                </c:pt>
                <c:pt idx="1">
                  <c:v>DEC</c:v>
                </c:pt>
                <c:pt idx="2">
                  <c:v>JAN</c:v>
                </c:pt>
                <c:pt idx="3">
                  <c:v>FEV</c:v>
                </c:pt>
                <c:pt idx="4">
                  <c:v>MAR</c:v>
                </c:pt>
                <c:pt idx="5">
                  <c:v>AVR</c:v>
                </c:pt>
              </c:strCache>
            </c:strRef>
          </c:cat>
          <c:val>
            <c:numRef>
              <c:f>graphmens!$B$21:$G$21</c:f>
              <c:numCache>
                <c:formatCode>0.0%</c:formatCode>
                <c:ptCount val="6"/>
                <c:pt idx="0">
                  <c:v>3.2024872924321375E-3</c:v>
                </c:pt>
                <c:pt idx="1">
                  <c:v>0.10139844675271065</c:v>
                </c:pt>
                <c:pt idx="2">
                  <c:v>0.19589229814091924</c:v>
                </c:pt>
                <c:pt idx="3">
                  <c:v>0.3745190126182914</c:v>
                </c:pt>
                <c:pt idx="4">
                  <c:v>0.3249877551956466</c:v>
                </c:pt>
                <c:pt idx="5">
                  <c:v>0</c:v>
                </c:pt>
              </c:numCache>
            </c:numRef>
          </c:val>
          <c:smooth val="0"/>
          <c:extLst>
            <c:ext xmlns:c16="http://schemas.microsoft.com/office/drawing/2014/chart" uri="{C3380CC4-5D6E-409C-BE32-E72D297353CC}">
              <c16:uniqueId val="{00000013-F072-4DA5-9E60-77A361A537B0}"/>
            </c:ext>
          </c:extLst>
        </c:ser>
        <c:ser>
          <c:idx val="20"/>
          <c:order val="20"/>
          <c:tx>
            <c:strRef>
              <c:f>graphmens!$A$22</c:f>
              <c:strCache>
                <c:ptCount val="1"/>
                <c:pt idx="0">
                  <c:v>2007</c:v>
                </c:pt>
              </c:strCache>
            </c:strRef>
          </c:tx>
          <c:cat>
            <c:strRef>
              <c:f>graphmens!$B$1:$G$1</c:f>
              <c:strCache>
                <c:ptCount val="6"/>
                <c:pt idx="0">
                  <c:v>NOV</c:v>
                </c:pt>
                <c:pt idx="1">
                  <c:v>DEC</c:v>
                </c:pt>
                <c:pt idx="2">
                  <c:v>JAN</c:v>
                </c:pt>
                <c:pt idx="3">
                  <c:v>FEV</c:v>
                </c:pt>
                <c:pt idx="4">
                  <c:v>MAR</c:v>
                </c:pt>
                <c:pt idx="5">
                  <c:v>AVR</c:v>
                </c:pt>
              </c:strCache>
            </c:strRef>
          </c:cat>
          <c:val>
            <c:numRef>
              <c:f>graphmens!$B$22:$G$22</c:f>
              <c:numCache>
                <c:formatCode>0.0%</c:formatCode>
                <c:ptCount val="6"/>
                <c:pt idx="0">
                  <c:v>1.205697009434306E-2</c:v>
                </c:pt>
                <c:pt idx="1">
                  <c:v>0.16281499289695117</c:v>
                </c:pt>
                <c:pt idx="2">
                  <c:v>0.51628747313590495</c:v>
                </c:pt>
                <c:pt idx="3">
                  <c:v>0.25992787673478307</c:v>
                </c:pt>
                <c:pt idx="4">
                  <c:v>4.8912687138017705E-2</c:v>
                </c:pt>
                <c:pt idx="5">
                  <c:v>0</c:v>
                </c:pt>
              </c:numCache>
            </c:numRef>
          </c:val>
          <c:smooth val="0"/>
          <c:extLst>
            <c:ext xmlns:c16="http://schemas.microsoft.com/office/drawing/2014/chart" uri="{C3380CC4-5D6E-409C-BE32-E72D297353CC}">
              <c16:uniqueId val="{00000014-F072-4DA5-9E60-77A361A537B0}"/>
            </c:ext>
          </c:extLst>
        </c:ser>
        <c:ser>
          <c:idx val="21"/>
          <c:order val="21"/>
          <c:tx>
            <c:strRef>
              <c:f>graphmens!$A$23</c:f>
              <c:strCache>
                <c:ptCount val="1"/>
                <c:pt idx="0">
                  <c:v>2008</c:v>
                </c:pt>
              </c:strCache>
            </c:strRef>
          </c:tx>
          <c:cat>
            <c:strRef>
              <c:f>graphmens!$B$1:$G$1</c:f>
              <c:strCache>
                <c:ptCount val="6"/>
                <c:pt idx="0">
                  <c:v>NOV</c:v>
                </c:pt>
                <c:pt idx="1">
                  <c:v>DEC</c:v>
                </c:pt>
                <c:pt idx="2">
                  <c:v>JAN</c:v>
                </c:pt>
                <c:pt idx="3">
                  <c:v>FEV</c:v>
                </c:pt>
                <c:pt idx="4">
                  <c:v>MAR</c:v>
                </c:pt>
                <c:pt idx="5">
                  <c:v>AVR</c:v>
                </c:pt>
              </c:strCache>
            </c:strRef>
          </c:cat>
          <c:val>
            <c:numRef>
              <c:f>graphmens!$B$23:$G$23</c:f>
              <c:numCache>
                <c:formatCode>0.0%</c:formatCode>
                <c:ptCount val="6"/>
                <c:pt idx="0">
                  <c:v>9.4376349286868708E-5</c:v>
                </c:pt>
                <c:pt idx="1">
                  <c:v>6.7160569561267938E-2</c:v>
                </c:pt>
                <c:pt idx="2">
                  <c:v>0.47353333254686369</c:v>
                </c:pt>
                <c:pt idx="3">
                  <c:v>0.2917880779076763</c:v>
                </c:pt>
                <c:pt idx="4">
                  <c:v>0.16742364363490508</c:v>
                </c:pt>
                <c:pt idx="5">
                  <c:v>0</c:v>
                </c:pt>
              </c:numCache>
            </c:numRef>
          </c:val>
          <c:smooth val="0"/>
          <c:extLst>
            <c:ext xmlns:c16="http://schemas.microsoft.com/office/drawing/2014/chart" uri="{C3380CC4-5D6E-409C-BE32-E72D297353CC}">
              <c16:uniqueId val="{00000015-F072-4DA5-9E60-77A361A537B0}"/>
            </c:ext>
          </c:extLst>
        </c:ser>
        <c:dLbls>
          <c:showLegendKey val="0"/>
          <c:showVal val="0"/>
          <c:showCatName val="0"/>
          <c:showSerName val="0"/>
          <c:showPercent val="0"/>
          <c:showBubbleSize val="0"/>
        </c:dLbls>
        <c:marker val="1"/>
        <c:smooth val="0"/>
        <c:axId val="91178112"/>
        <c:axId val="91179648"/>
      </c:lineChart>
      <c:catAx>
        <c:axId val="911781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FFFFFF"/>
                </a:solidFill>
                <a:latin typeface="Calibri"/>
                <a:ea typeface="Calibri"/>
                <a:cs typeface="Calibri"/>
              </a:defRPr>
            </a:pPr>
            <a:endParaRPr lang="fr-FR"/>
          </a:p>
        </c:txPr>
        <c:crossAx val="91179648"/>
        <c:crosses val="autoZero"/>
        <c:auto val="1"/>
        <c:lblAlgn val="ctr"/>
        <c:lblOffset val="100"/>
        <c:noMultiLvlLbl val="0"/>
      </c:catAx>
      <c:valAx>
        <c:axId val="91179648"/>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FFFFFF"/>
                </a:solidFill>
                <a:latin typeface="Calibri"/>
                <a:ea typeface="Calibri"/>
                <a:cs typeface="Calibri"/>
              </a:defRPr>
            </a:pPr>
            <a:endParaRPr lang="fr-FR"/>
          </a:p>
        </c:txPr>
        <c:crossAx val="91178112"/>
        <c:crosses val="autoZero"/>
        <c:crossBetween val="between"/>
      </c:valAx>
    </c:plotArea>
    <c:legend>
      <c:legendPos val="r"/>
      <c:layout>
        <c:manualLayout>
          <c:xMode val="edge"/>
          <c:yMode val="edge"/>
          <c:x val="0.7298258507160289"/>
          <c:y val="2.6627218934911243E-2"/>
          <c:w val="0.25789510521711101"/>
          <c:h val="0.92603550295857984"/>
        </c:manualLayout>
      </c:layout>
      <c:overlay val="0"/>
      <c:txPr>
        <a:bodyPr/>
        <a:lstStyle/>
        <a:p>
          <a:pPr>
            <a:defRPr sz="650" b="0" i="0" u="none" strike="noStrike" baseline="0">
              <a:solidFill>
                <a:srgbClr val="FFFFFF"/>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FFFFFF"/>
          </a:solidFill>
          <a:latin typeface="Calibri"/>
          <a:ea typeface="Calibri"/>
          <a:cs typeface="Calibri"/>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40709690072572E-2"/>
          <c:y val="7.4844150821196498E-2"/>
          <c:w val="0.77593010597669587"/>
          <c:h val="0.79417960038047408"/>
        </c:manualLayout>
      </c:layout>
      <c:lineChart>
        <c:grouping val="standard"/>
        <c:varyColors val="0"/>
        <c:ser>
          <c:idx val="0"/>
          <c:order val="0"/>
          <c:tx>
            <c:strRef>
              <c:f>'données mensuelles'!$C$50</c:f>
              <c:strCache>
                <c:ptCount val="1"/>
                <c:pt idx="0">
                  <c:v>1979.0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'données mensuelles'!$B$51:$B$56</c:f>
              <c:strCache>
                <c:ptCount val="6"/>
                <c:pt idx="0">
                  <c:v>NOV</c:v>
                </c:pt>
                <c:pt idx="1">
                  <c:v>DEC</c:v>
                </c:pt>
                <c:pt idx="2">
                  <c:v>JAN</c:v>
                </c:pt>
                <c:pt idx="3">
                  <c:v>FEV</c:v>
                </c:pt>
                <c:pt idx="4">
                  <c:v>MAR</c:v>
                </c:pt>
                <c:pt idx="5">
                  <c:v>AVR</c:v>
                </c:pt>
              </c:strCache>
            </c:strRef>
          </c:cat>
          <c:val>
            <c:numRef>
              <c:f>'données mensuelles'!$C$51:$C$56</c:f>
              <c:numCache>
                <c:formatCode>0.0</c:formatCode>
                <c:ptCount val="6"/>
                <c:pt idx="0">
                  <c:v>4.9000000000000004</c:v>
                </c:pt>
                <c:pt idx="1">
                  <c:v>9.9</c:v>
                </c:pt>
                <c:pt idx="2">
                  <c:v>21.1</c:v>
                </c:pt>
                <c:pt idx="3">
                  <c:v>25.9</c:v>
                </c:pt>
                <c:pt idx="4">
                  <c:v>14.4</c:v>
                </c:pt>
                <c:pt idx="5">
                  <c:v>10.5</c:v>
                </c:pt>
              </c:numCache>
            </c:numRef>
          </c:val>
          <c:smooth val="0"/>
          <c:extLst>
            <c:ext xmlns:c16="http://schemas.microsoft.com/office/drawing/2014/chart" uri="{C3380CC4-5D6E-409C-BE32-E72D297353CC}">
              <c16:uniqueId val="{00000000-6EC2-4169-8309-1418BCE8108D}"/>
            </c:ext>
          </c:extLst>
        </c:ser>
        <c:ser>
          <c:idx val="1"/>
          <c:order val="1"/>
          <c:tx>
            <c:strRef>
              <c:f>'données mensuelles'!$D$50</c:f>
              <c:strCache>
                <c:ptCount val="1"/>
                <c:pt idx="0">
                  <c:v>1980.0</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'données mensuelles'!$B$51:$B$56</c:f>
              <c:strCache>
                <c:ptCount val="6"/>
                <c:pt idx="0">
                  <c:v>NOV</c:v>
                </c:pt>
                <c:pt idx="1">
                  <c:v>DEC</c:v>
                </c:pt>
                <c:pt idx="2">
                  <c:v>JAN</c:v>
                </c:pt>
                <c:pt idx="3">
                  <c:v>FEV</c:v>
                </c:pt>
                <c:pt idx="4">
                  <c:v>MAR</c:v>
                </c:pt>
                <c:pt idx="5">
                  <c:v>AVR</c:v>
                </c:pt>
              </c:strCache>
            </c:strRef>
          </c:cat>
          <c:val>
            <c:numRef>
              <c:f>'données mensuelles'!$D$51:$D$56</c:f>
              <c:numCache>
                <c:formatCode>0.0</c:formatCode>
                <c:ptCount val="6"/>
                <c:pt idx="0">
                  <c:v>2</c:v>
                </c:pt>
                <c:pt idx="1">
                  <c:v>7.9</c:v>
                </c:pt>
                <c:pt idx="2">
                  <c:v>7.5</c:v>
                </c:pt>
                <c:pt idx="3">
                  <c:v>11.5</c:v>
                </c:pt>
                <c:pt idx="4">
                  <c:v>8.1999999999999993</c:v>
                </c:pt>
                <c:pt idx="5">
                  <c:v>6.4</c:v>
                </c:pt>
              </c:numCache>
            </c:numRef>
          </c:val>
          <c:smooth val="0"/>
          <c:extLst>
            <c:ext xmlns:c16="http://schemas.microsoft.com/office/drawing/2014/chart" uri="{C3380CC4-5D6E-409C-BE32-E72D297353CC}">
              <c16:uniqueId val="{00000001-6EC2-4169-8309-1418BCE8108D}"/>
            </c:ext>
          </c:extLst>
        </c:ser>
        <c:ser>
          <c:idx val="2"/>
          <c:order val="2"/>
          <c:tx>
            <c:strRef>
              <c:f>'données mensuelles'!$E$50</c:f>
              <c:strCache>
                <c:ptCount val="1"/>
                <c:pt idx="0">
                  <c:v>1981.0</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'données mensuelles'!$B$51:$B$56</c:f>
              <c:strCache>
                <c:ptCount val="6"/>
                <c:pt idx="0">
                  <c:v>NOV</c:v>
                </c:pt>
                <c:pt idx="1">
                  <c:v>DEC</c:v>
                </c:pt>
                <c:pt idx="2">
                  <c:v>JAN</c:v>
                </c:pt>
                <c:pt idx="3">
                  <c:v>FEV</c:v>
                </c:pt>
                <c:pt idx="4">
                  <c:v>MAR</c:v>
                </c:pt>
                <c:pt idx="5">
                  <c:v>AVR</c:v>
                </c:pt>
              </c:strCache>
            </c:strRef>
          </c:cat>
          <c:val>
            <c:numRef>
              <c:f>'données mensuelles'!$E$51:$E$56</c:f>
              <c:numCache>
                <c:formatCode>0.0</c:formatCode>
                <c:ptCount val="6"/>
                <c:pt idx="0">
                  <c:v>2.1</c:v>
                </c:pt>
                <c:pt idx="1">
                  <c:v>4.0999999999999996</c:v>
                </c:pt>
                <c:pt idx="2">
                  <c:v>6.1</c:v>
                </c:pt>
                <c:pt idx="3">
                  <c:v>6.8</c:v>
                </c:pt>
                <c:pt idx="4">
                  <c:v>5.9</c:v>
                </c:pt>
                <c:pt idx="5">
                  <c:v>4.8</c:v>
                </c:pt>
              </c:numCache>
            </c:numRef>
          </c:val>
          <c:smooth val="0"/>
          <c:extLst>
            <c:ext xmlns:c16="http://schemas.microsoft.com/office/drawing/2014/chart" uri="{C3380CC4-5D6E-409C-BE32-E72D297353CC}">
              <c16:uniqueId val="{00000002-6EC2-4169-8309-1418BCE8108D}"/>
            </c:ext>
          </c:extLst>
        </c:ser>
        <c:ser>
          <c:idx val="3"/>
          <c:order val="3"/>
          <c:tx>
            <c:strRef>
              <c:f>'données mensuelles'!$F$50</c:f>
              <c:strCache>
                <c:ptCount val="1"/>
                <c:pt idx="0">
                  <c:v>1982.0</c:v>
                </c:pt>
              </c:strCache>
            </c:strRef>
          </c:tx>
          <c:spPr>
            <a:ln w="12700">
              <a:solidFill>
                <a:srgbClr val="00FFFF"/>
              </a:solidFill>
              <a:prstDash val="solid"/>
            </a:ln>
          </c:spPr>
          <c:marker>
            <c:symbol val="x"/>
            <c:size val="5"/>
            <c:spPr>
              <a:noFill/>
              <a:ln>
                <a:solidFill>
                  <a:srgbClr val="00FFFF"/>
                </a:solidFill>
                <a:prstDash val="solid"/>
              </a:ln>
            </c:spPr>
          </c:marker>
          <c:cat>
            <c:strRef>
              <c:f>'données mensuelles'!$B$51:$B$56</c:f>
              <c:strCache>
                <c:ptCount val="6"/>
                <c:pt idx="0">
                  <c:v>NOV</c:v>
                </c:pt>
                <c:pt idx="1">
                  <c:v>DEC</c:v>
                </c:pt>
                <c:pt idx="2">
                  <c:v>JAN</c:v>
                </c:pt>
                <c:pt idx="3">
                  <c:v>FEV</c:v>
                </c:pt>
                <c:pt idx="4">
                  <c:v>MAR</c:v>
                </c:pt>
                <c:pt idx="5">
                  <c:v>AVR</c:v>
                </c:pt>
              </c:strCache>
            </c:strRef>
          </c:cat>
          <c:val>
            <c:numRef>
              <c:f>'données mensuelles'!$F$51:$F$56</c:f>
              <c:numCache>
                <c:formatCode>0.0</c:formatCode>
                <c:ptCount val="6"/>
                <c:pt idx="0">
                  <c:v>2.2000000000000002</c:v>
                </c:pt>
                <c:pt idx="1">
                  <c:v>5.2</c:v>
                </c:pt>
                <c:pt idx="2">
                  <c:v>10.5</c:v>
                </c:pt>
                <c:pt idx="3">
                  <c:v>9.8000000000000007</c:v>
                </c:pt>
                <c:pt idx="4">
                  <c:v>5.7</c:v>
                </c:pt>
                <c:pt idx="5">
                  <c:v>3.5</c:v>
                </c:pt>
              </c:numCache>
            </c:numRef>
          </c:val>
          <c:smooth val="0"/>
          <c:extLst>
            <c:ext xmlns:c16="http://schemas.microsoft.com/office/drawing/2014/chart" uri="{C3380CC4-5D6E-409C-BE32-E72D297353CC}">
              <c16:uniqueId val="{00000003-6EC2-4169-8309-1418BCE8108D}"/>
            </c:ext>
          </c:extLst>
        </c:ser>
        <c:ser>
          <c:idx val="4"/>
          <c:order val="4"/>
          <c:tx>
            <c:strRef>
              <c:f>'données mensuelles'!$G$50</c:f>
              <c:strCache>
                <c:ptCount val="1"/>
                <c:pt idx="0">
                  <c:v>1983.0</c:v>
                </c:pt>
              </c:strCache>
            </c:strRef>
          </c:tx>
          <c:spPr>
            <a:ln w="12700">
              <a:solidFill>
                <a:srgbClr val="800080"/>
              </a:solidFill>
              <a:prstDash val="solid"/>
            </a:ln>
          </c:spPr>
          <c:marker>
            <c:symbol val="star"/>
            <c:size val="5"/>
            <c:spPr>
              <a:noFill/>
              <a:ln>
                <a:solidFill>
                  <a:srgbClr val="800080"/>
                </a:solidFill>
                <a:prstDash val="solid"/>
              </a:ln>
            </c:spPr>
          </c:marker>
          <c:cat>
            <c:strRef>
              <c:f>'données mensuelles'!$B$51:$B$56</c:f>
              <c:strCache>
                <c:ptCount val="6"/>
                <c:pt idx="0">
                  <c:v>NOV</c:v>
                </c:pt>
                <c:pt idx="1">
                  <c:v>DEC</c:v>
                </c:pt>
                <c:pt idx="2">
                  <c:v>JAN</c:v>
                </c:pt>
                <c:pt idx="3">
                  <c:v>FEV</c:v>
                </c:pt>
                <c:pt idx="4">
                  <c:v>MAR</c:v>
                </c:pt>
                <c:pt idx="5">
                  <c:v>AVR</c:v>
                </c:pt>
              </c:strCache>
            </c:strRef>
          </c:cat>
          <c:val>
            <c:numRef>
              <c:f>'données mensuelles'!$G$51:$G$56</c:f>
              <c:numCache>
                <c:formatCode>0.0</c:formatCode>
                <c:ptCount val="6"/>
                <c:pt idx="0">
                  <c:v>2.7</c:v>
                </c:pt>
                <c:pt idx="1">
                  <c:v>2.4</c:v>
                </c:pt>
                <c:pt idx="2">
                  <c:v>4.7</c:v>
                </c:pt>
                <c:pt idx="3">
                  <c:v>6.8</c:v>
                </c:pt>
                <c:pt idx="4">
                  <c:v>7.5</c:v>
                </c:pt>
                <c:pt idx="5">
                  <c:v>5</c:v>
                </c:pt>
              </c:numCache>
            </c:numRef>
          </c:val>
          <c:smooth val="0"/>
          <c:extLst>
            <c:ext xmlns:c16="http://schemas.microsoft.com/office/drawing/2014/chart" uri="{C3380CC4-5D6E-409C-BE32-E72D297353CC}">
              <c16:uniqueId val="{00000004-6EC2-4169-8309-1418BCE8108D}"/>
            </c:ext>
          </c:extLst>
        </c:ser>
        <c:ser>
          <c:idx val="5"/>
          <c:order val="5"/>
          <c:tx>
            <c:strRef>
              <c:f>'données mensuelles'!$H$50</c:f>
              <c:strCache>
                <c:ptCount val="1"/>
                <c:pt idx="0">
                  <c:v>1984.0</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strRef>
              <c:f>'données mensuelles'!$B$51:$B$56</c:f>
              <c:strCache>
                <c:ptCount val="6"/>
                <c:pt idx="0">
                  <c:v>NOV</c:v>
                </c:pt>
                <c:pt idx="1">
                  <c:v>DEC</c:v>
                </c:pt>
                <c:pt idx="2">
                  <c:v>JAN</c:v>
                </c:pt>
                <c:pt idx="3">
                  <c:v>FEV</c:v>
                </c:pt>
                <c:pt idx="4">
                  <c:v>MAR</c:v>
                </c:pt>
                <c:pt idx="5">
                  <c:v>AVR</c:v>
                </c:pt>
              </c:strCache>
            </c:strRef>
          </c:cat>
          <c:val>
            <c:numRef>
              <c:f>'données mensuelles'!$H$51:$H$56</c:f>
              <c:numCache>
                <c:formatCode>0.0</c:formatCode>
                <c:ptCount val="6"/>
                <c:pt idx="0">
                  <c:v>1.7</c:v>
                </c:pt>
                <c:pt idx="1">
                  <c:v>6.2</c:v>
                </c:pt>
                <c:pt idx="2">
                  <c:v>8.5</c:v>
                </c:pt>
                <c:pt idx="3">
                  <c:v>7</c:v>
                </c:pt>
                <c:pt idx="4">
                  <c:v>5.9</c:v>
                </c:pt>
                <c:pt idx="5">
                  <c:v>5.7</c:v>
                </c:pt>
              </c:numCache>
            </c:numRef>
          </c:val>
          <c:smooth val="0"/>
          <c:extLst>
            <c:ext xmlns:c16="http://schemas.microsoft.com/office/drawing/2014/chart" uri="{C3380CC4-5D6E-409C-BE32-E72D297353CC}">
              <c16:uniqueId val="{00000005-6EC2-4169-8309-1418BCE8108D}"/>
            </c:ext>
          </c:extLst>
        </c:ser>
        <c:ser>
          <c:idx val="6"/>
          <c:order val="6"/>
          <c:tx>
            <c:strRef>
              <c:f>'données mensuelles'!$I$50</c:f>
              <c:strCache>
                <c:ptCount val="1"/>
                <c:pt idx="0">
                  <c:v>1996.0</c:v>
                </c:pt>
              </c:strCache>
            </c:strRef>
          </c:tx>
          <c:spPr>
            <a:ln w="12700">
              <a:solidFill>
                <a:srgbClr val="008080"/>
              </a:solidFill>
              <a:prstDash val="solid"/>
            </a:ln>
          </c:spPr>
          <c:marker>
            <c:symbol val="plus"/>
            <c:size val="5"/>
            <c:spPr>
              <a:noFill/>
              <a:ln>
                <a:solidFill>
                  <a:srgbClr val="008080"/>
                </a:solidFill>
                <a:prstDash val="solid"/>
              </a:ln>
            </c:spPr>
          </c:marker>
          <c:val>
            <c:numRef>
              <c:f>'données mensuelles'!$I$51:$I$56</c:f>
              <c:numCache>
                <c:formatCode>0.0</c:formatCode>
                <c:ptCount val="6"/>
                <c:pt idx="0">
                  <c:v>1.05</c:v>
                </c:pt>
                <c:pt idx="1">
                  <c:v>3.08</c:v>
                </c:pt>
                <c:pt idx="2">
                  <c:v>2.6</c:v>
                </c:pt>
                <c:pt idx="3">
                  <c:v>3.89</c:v>
                </c:pt>
                <c:pt idx="4">
                  <c:v>3.21</c:v>
                </c:pt>
                <c:pt idx="5">
                  <c:v>2.2599999999999998</c:v>
                </c:pt>
              </c:numCache>
            </c:numRef>
          </c:val>
          <c:smooth val="0"/>
          <c:extLst>
            <c:ext xmlns:c16="http://schemas.microsoft.com/office/drawing/2014/chart" uri="{C3380CC4-5D6E-409C-BE32-E72D297353CC}">
              <c16:uniqueId val="{00000006-6EC2-4169-8309-1418BCE8108D}"/>
            </c:ext>
          </c:extLst>
        </c:ser>
        <c:ser>
          <c:idx val="7"/>
          <c:order val="7"/>
          <c:tx>
            <c:strRef>
              <c:f>'données mensuelles'!$J$50</c:f>
              <c:strCache>
                <c:ptCount val="1"/>
                <c:pt idx="0">
                  <c:v>1997.0</c:v>
                </c:pt>
              </c:strCache>
            </c:strRef>
          </c:tx>
          <c:spPr>
            <a:ln w="12700">
              <a:solidFill>
                <a:srgbClr val="0000FF"/>
              </a:solidFill>
              <a:prstDash val="solid"/>
            </a:ln>
          </c:spPr>
          <c:marker>
            <c:symbol val="dot"/>
            <c:size val="5"/>
            <c:spPr>
              <a:noFill/>
              <a:ln>
                <a:solidFill>
                  <a:srgbClr val="0000FF"/>
                </a:solidFill>
                <a:prstDash val="solid"/>
              </a:ln>
            </c:spPr>
          </c:marker>
          <c:val>
            <c:numRef>
              <c:f>'données mensuelles'!$J$51:$J$56</c:f>
              <c:numCache>
                <c:formatCode>0.0</c:formatCode>
                <c:ptCount val="6"/>
                <c:pt idx="1">
                  <c:v>0.69</c:v>
                </c:pt>
                <c:pt idx="2">
                  <c:v>1.41</c:v>
                </c:pt>
                <c:pt idx="3">
                  <c:v>4.4400000000000004</c:v>
                </c:pt>
                <c:pt idx="4">
                  <c:v>2.83</c:v>
                </c:pt>
                <c:pt idx="5">
                  <c:v>1.1599999999999999</c:v>
                </c:pt>
              </c:numCache>
            </c:numRef>
          </c:val>
          <c:smooth val="0"/>
          <c:extLst>
            <c:ext xmlns:c16="http://schemas.microsoft.com/office/drawing/2014/chart" uri="{C3380CC4-5D6E-409C-BE32-E72D297353CC}">
              <c16:uniqueId val="{00000007-6EC2-4169-8309-1418BCE8108D}"/>
            </c:ext>
          </c:extLst>
        </c:ser>
        <c:ser>
          <c:idx val="8"/>
          <c:order val="8"/>
          <c:tx>
            <c:strRef>
              <c:f>'données mensuelles'!$K$50</c:f>
              <c:strCache>
                <c:ptCount val="1"/>
                <c:pt idx="0">
                  <c:v>1998.0</c:v>
                </c:pt>
              </c:strCache>
            </c:strRef>
          </c:tx>
          <c:spPr>
            <a:ln w="12700">
              <a:solidFill>
                <a:srgbClr val="00CCFF"/>
              </a:solidFill>
              <a:prstDash val="solid"/>
            </a:ln>
          </c:spPr>
          <c:marker>
            <c:symbol val="dash"/>
            <c:size val="5"/>
            <c:spPr>
              <a:noFill/>
              <a:ln>
                <a:solidFill>
                  <a:srgbClr val="00CCFF"/>
                </a:solidFill>
                <a:prstDash val="solid"/>
              </a:ln>
            </c:spPr>
          </c:marker>
          <c:val>
            <c:numRef>
              <c:f>'données mensuelles'!$K$51:$K$56</c:f>
              <c:numCache>
                <c:formatCode>0.0</c:formatCode>
                <c:ptCount val="6"/>
                <c:pt idx="0">
                  <c:v>0.43</c:v>
                </c:pt>
                <c:pt idx="1">
                  <c:v>2.2000000000000002</c:v>
                </c:pt>
                <c:pt idx="2">
                  <c:v>2.5</c:v>
                </c:pt>
                <c:pt idx="3">
                  <c:v>2.11</c:v>
                </c:pt>
                <c:pt idx="4">
                  <c:v>1.55</c:v>
                </c:pt>
                <c:pt idx="5">
                  <c:v>0.74</c:v>
                </c:pt>
              </c:numCache>
            </c:numRef>
          </c:val>
          <c:smooth val="0"/>
          <c:extLst>
            <c:ext xmlns:c16="http://schemas.microsoft.com/office/drawing/2014/chart" uri="{C3380CC4-5D6E-409C-BE32-E72D297353CC}">
              <c16:uniqueId val="{00000008-6EC2-4169-8309-1418BCE8108D}"/>
            </c:ext>
          </c:extLst>
        </c:ser>
        <c:dLbls>
          <c:showLegendKey val="0"/>
          <c:showVal val="0"/>
          <c:showCatName val="0"/>
          <c:showSerName val="0"/>
          <c:showPercent val="0"/>
          <c:showBubbleSize val="0"/>
        </c:dLbls>
        <c:marker val="1"/>
        <c:smooth val="0"/>
        <c:axId val="91763840"/>
        <c:axId val="91765376"/>
      </c:lineChart>
      <c:catAx>
        <c:axId val="9176384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fr-FR"/>
          </a:p>
        </c:txPr>
        <c:crossAx val="91765376"/>
        <c:crosses val="autoZero"/>
        <c:auto val="0"/>
        <c:lblAlgn val="ctr"/>
        <c:lblOffset val="100"/>
        <c:tickLblSkip val="1"/>
        <c:tickMarkSkip val="1"/>
        <c:noMultiLvlLbl val="0"/>
      </c:catAx>
      <c:valAx>
        <c:axId val="91765376"/>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fr-FR"/>
          </a:p>
        </c:txPr>
        <c:crossAx val="91763840"/>
        <c:crosses val="autoZero"/>
        <c:crossBetween val="midCat"/>
      </c:valAx>
      <c:spPr>
        <a:noFill/>
        <a:ln w="12700">
          <a:solidFill>
            <a:srgbClr val="808080"/>
          </a:solidFill>
          <a:prstDash val="solid"/>
        </a:ln>
      </c:spPr>
    </c:plotArea>
    <c:legend>
      <c:legendPos val="r"/>
      <c:layout>
        <c:manualLayout>
          <c:xMode val="edge"/>
          <c:yMode val="edge"/>
          <c:x val="0.87924638654798015"/>
          <c:y val="0.31989335106198796"/>
          <c:w val="0.10188693163668217"/>
          <c:h val="0.51075395258969958"/>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9" l="5.63" r="0.78740157499999996" t="3.39" header="0.4921259845" footer="0.4921259845"/>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464882943143836E-2"/>
          <c:y val="3.5040431266846361E-2"/>
          <c:w val="0.90133779264214042"/>
          <c:h val="0.82884097035040449"/>
        </c:manualLayout>
      </c:layout>
      <c:barChart>
        <c:barDir val="col"/>
        <c:grouping val="clustered"/>
        <c:varyColors val="0"/>
        <c:ser>
          <c:idx val="1"/>
          <c:order val="0"/>
          <c:spPr>
            <a:solidFill>
              <a:srgbClr val="3366FF"/>
            </a:solidFill>
            <a:ln w="12700">
              <a:solidFill>
                <a:srgbClr val="000000"/>
              </a:solidFill>
              <a:prstDash val="solid"/>
            </a:ln>
          </c:spPr>
          <c:invertIfNegative val="0"/>
          <c:dPt>
            <c:idx val="30"/>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0-5DB4-427E-9780-91956FD64D8E}"/>
              </c:ext>
            </c:extLst>
          </c:dPt>
          <c:dPt>
            <c:idx val="31"/>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1-5DB4-427E-9780-91956FD64D8E}"/>
              </c:ext>
            </c:extLst>
          </c:dPt>
          <c:dPt>
            <c:idx val="32"/>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2-5DB4-427E-9780-91956FD64D8E}"/>
              </c:ext>
            </c:extLst>
          </c:dPt>
          <c:dPt>
            <c:idx val="33"/>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3-5DB4-427E-9780-91956FD64D8E}"/>
              </c:ext>
            </c:extLst>
          </c:dPt>
          <c:dPt>
            <c:idx val="34"/>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4-5DB4-427E-9780-91956FD64D8E}"/>
              </c:ext>
            </c:extLst>
          </c:dPt>
          <c:dPt>
            <c:idx val="35"/>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5-5DB4-427E-9780-91956FD64D8E}"/>
              </c:ext>
            </c:extLst>
          </c:dPt>
          <c:dPt>
            <c:idx val="36"/>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6-5DB4-427E-9780-91956FD64D8E}"/>
              </c:ext>
            </c:extLst>
          </c:dPt>
          <c:dPt>
            <c:idx val="37"/>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7-5DB4-427E-9780-91956FD64D8E}"/>
              </c:ext>
            </c:extLst>
          </c:dPt>
          <c:dPt>
            <c:idx val="38"/>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8-5DB4-427E-9780-91956FD64D8E}"/>
              </c:ext>
            </c:extLst>
          </c:dPt>
          <c:dPt>
            <c:idx val="39"/>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9-5DB4-427E-9780-91956FD64D8E}"/>
              </c:ext>
            </c:extLst>
          </c:dPt>
          <c:dPt>
            <c:idx val="40"/>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A-5DB4-427E-9780-91956FD64D8E}"/>
              </c:ext>
            </c:extLst>
          </c:dPt>
          <c:dPt>
            <c:idx val="41"/>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B-5DB4-427E-9780-91956FD64D8E}"/>
              </c:ext>
            </c:extLst>
          </c:dPt>
          <c:dPt>
            <c:idx val="42"/>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C-5DB4-427E-9780-91956FD64D8E}"/>
              </c:ext>
            </c:extLst>
          </c:dPt>
          <c:dPt>
            <c:idx val="43"/>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D-5DB4-427E-9780-91956FD64D8E}"/>
              </c:ext>
            </c:extLst>
          </c:dPt>
          <c:dPt>
            <c:idx val="44"/>
            <c:invertIfNegative val="0"/>
            <c:bubble3D val="0"/>
            <c:spPr>
              <a:solidFill>
                <a:schemeClr val="accent5">
                  <a:lumMod val="60000"/>
                  <a:lumOff val="40000"/>
                </a:schemeClr>
              </a:solidFill>
              <a:ln w="12700">
                <a:solidFill>
                  <a:srgbClr val="000000"/>
                </a:solidFill>
                <a:prstDash val="solid"/>
              </a:ln>
            </c:spPr>
            <c:extLst>
              <c:ext xmlns:c16="http://schemas.microsoft.com/office/drawing/2014/chart" uri="{C3380CC4-5D6E-409C-BE32-E72D297353CC}">
                <c16:uniqueId val="{0000000E-5DB4-427E-9780-91956FD64D8E}"/>
              </c:ext>
            </c:extLst>
          </c:dPt>
          <c:cat>
            <c:numRef>
              <c:f>'feuille base'!$A$4:$A$48</c:f>
              <c:numCache>
                <c:formatCode>General</c:formatCode>
                <c:ptCount val="45"/>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numCache>
            </c:numRef>
          </c:cat>
          <c:val>
            <c:numRef>
              <c:f>'feuille base'!$B$4:$B$48</c:f>
              <c:numCache>
                <c:formatCode>General</c:formatCode>
                <c:ptCount val="45"/>
                <c:pt idx="0">
                  <c:v>5</c:v>
                </c:pt>
                <c:pt idx="1">
                  <c:v>4</c:v>
                </c:pt>
                <c:pt idx="2">
                  <c:v>9</c:v>
                </c:pt>
                <c:pt idx="3">
                  <c:v>12</c:v>
                </c:pt>
                <c:pt idx="4">
                  <c:v>10</c:v>
                </c:pt>
                <c:pt idx="5">
                  <c:v>8</c:v>
                </c:pt>
                <c:pt idx="6">
                  <c:v>44</c:v>
                </c:pt>
                <c:pt idx="7">
                  <c:v>38</c:v>
                </c:pt>
                <c:pt idx="8">
                  <c:v>78</c:v>
                </c:pt>
                <c:pt idx="9">
                  <c:v>107</c:v>
                </c:pt>
                <c:pt idx="10">
                  <c:v>44</c:v>
                </c:pt>
                <c:pt idx="11">
                  <c:v>106</c:v>
                </c:pt>
                <c:pt idx="12">
                  <c:v>52</c:v>
                </c:pt>
                <c:pt idx="13">
                  <c:v>106</c:v>
                </c:pt>
                <c:pt idx="14">
                  <c:v>209</c:v>
                </c:pt>
                <c:pt idx="15">
                  <c:v>95</c:v>
                </c:pt>
                <c:pt idx="16">
                  <c:v>57</c:v>
                </c:pt>
                <c:pt idx="17">
                  <c:v>98</c:v>
                </c:pt>
                <c:pt idx="18">
                  <c:v>69</c:v>
                </c:pt>
                <c:pt idx="19">
                  <c:v>36</c:v>
                </c:pt>
                <c:pt idx="20">
                  <c:v>41</c:v>
                </c:pt>
                <c:pt idx="21">
                  <c:v>52.6</c:v>
                </c:pt>
                <c:pt idx="22">
                  <c:v>41.2</c:v>
                </c:pt>
                <c:pt idx="23">
                  <c:v>46.6</c:v>
                </c:pt>
                <c:pt idx="24">
                  <c:v>36.700000000000003</c:v>
                </c:pt>
                <c:pt idx="25">
                  <c:v>35.9</c:v>
                </c:pt>
                <c:pt idx="26">
                  <c:v>15.35</c:v>
                </c:pt>
                <c:pt idx="27">
                  <c:v>29.57</c:v>
                </c:pt>
                <c:pt idx="28">
                  <c:v>31</c:v>
                </c:pt>
                <c:pt idx="29">
                  <c:v>24</c:v>
                </c:pt>
                <c:pt idx="30">
                  <c:v>29.7</c:v>
                </c:pt>
                <c:pt idx="31" formatCode="0.0">
                  <c:v>24.56</c:v>
                </c:pt>
                <c:pt idx="32" formatCode="0.0">
                  <c:v>23.92</c:v>
                </c:pt>
                <c:pt idx="33" formatCode="0.0">
                  <c:v>22.96</c:v>
                </c:pt>
                <c:pt idx="34" formatCode="0.0">
                  <c:v>17.02</c:v>
                </c:pt>
                <c:pt idx="35" formatCode="0.0">
                  <c:v>14.91</c:v>
                </c:pt>
                <c:pt idx="36" formatCode="0.0">
                  <c:v>8.48</c:v>
                </c:pt>
                <c:pt idx="37" formatCode="0.0">
                  <c:v>15.99</c:v>
                </c:pt>
                <c:pt idx="38" formatCode="0.0">
                  <c:v>10.210000000000001</c:v>
                </c:pt>
                <c:pt idx="39" formatCode="0.0">
                  <c:v>7.44</c:v>
                </c:pt>
                <c:pt idx="40" formatCode="0.0">
                  <c:v>7.11</c:v>
                </c:pt>
                <c:pt idx="41" formatCode="0.0">
                  <c:v>7.19</c:v>
                </c:pt>
                <c:pt idx="42">
                  <c:v>7.59</c:v>
                </c:pt>
                <c:pt idx="43" formatCode="#\ ##0.0">
                  <c:v>5.48</c:v>
                </c:pt>
                <c:pt idx="44">
                  <c:v>2.81</c:v>
                </c:pt>
              </c:numCache>
            </c:numRef>
          </c:val>
          <c:extLst>
            <c:ext xmlns:c16="http://schemas.microsoft.com/office/drawing/2014/chart" uri="{C3380CC4-5D6E-409C-BE32-E72D297353CC}">
              <c16:uniqueId val="{0000000F-5DB4-427E-9780-91956FD64D8E}"/>
            </c:ext>
          </c:extLst>
        </c:ser>
        <c:dLbls>
          <c:showLegendKey val="0"/>
          <c:showVal val="0"/>
          <c:showCatName val="0"/>
          <c:showSerName val="0"/>
          <c:showPercent val="0"/>
          <c:showBubbleSize val="0"/>
        </c:dLbls>
        <c:gapWidth val="150"/>
        <c:axId val="91943296"/>
        <c:axId val="91945216"/>
      </c:barChart>
      <c:catAx>
        <c:axId val="919432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Années</a:t>
                </a:r>
              </a:p>
            </c:rich>
          </c:tx>
          <c:layout>
            <c:manualLayout>
              <c:xMode val="edge"/>
              <c:yMode val="edge"/>
              <c:x val="0.5133779363174592"/>
              <c:y val="0.943396085641579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fr-FR"/>
          </a:p>
        </c:txPr>
        <c:crossAx val="91945216"/>
        <c:crosses val="autoZero"/>
        <c:auto val="1"/>
        <c:lblAlgn val="ctr"/>
        <c:lblOffset val="100"/>
        <c:tickLblSkip val="2"/>
        <c:tickMarkSkip val="1"/>
        <c:noMultiLvlLbl val="0"/>
      </c:catAx>
      <c:valAx>
        <c:axId val="9194521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Tonnes de civelles
(captures corrigées des arrivées tardives à partir de 1996)</a:t>
                </a:r>
              </a:p>
            </c:rich>
          </c:tx>
          <c:layout>
            <c:manualLayout>
              <c:xMode val="edge"/>
              <c:yMode val="edge"/>
              <c:x val="1.0033479635504853E-2"/>
              <c:y val="0.1374661923604727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943296"/>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89482470784642"/>
          <c:y val="8.1365194361800189E-2"/>
          <c:w val="0.77629382303839856"/>
          <c:h val="0.58522027432695634"/>
        </c:manualLayout>
      </c:layout>
      <c:barChart>
        <c:barDir val="col"/>
        <c:grouping val="stacked"/>
        <c:varyColors val="0"/>
        <c:ser>
          <c:idx val="1"/>
          <c:order val="0"/>
          <c:tx>
            <c:v>captures</c:v>
          </c:tx>
          <c:spPr>
            <a:solidFill>
              <a:schemeClr val="accent5">
                <a:lumMod val="60000"/>
                <a:lumOff val="40000"/>
              </a:schemeClr>
            </a:solidFill>
            <a:ln w="12700">
              <a:solidFill>
                <a:srgbClr val="000000"/>
              </a:solidFill>
              <a:prstDash val="solid"/>
            </a:ln>
          </c:spPr>
          <c:invertIfNegative val="0"/>
          <c:cat>
            <c:numRef>
              <c:f>'feuille base'!$A$34:$A$48</c:f>
              <c:numCache>
                <c:formatCode>General</c:formatCode>
                <c:ptCount val="1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numCache>
            </c:numRef>
          </c:cat>
          <c:val>
            <c:numRef>
              <c:f>'feuille base'!$C$34:$C$48</c:f>
              <c:numCache>
                <c:formatCode>General</c:formatCode>
                <c:ptCount val="15"/>
                <c:pt idx="0">
                  <c:v>29.5</c:v>
                </c:pt>
                <c:pt idx="1">
                  <c:v>22.4</c:v>
                </c:pt>
                <c:pt idx="2">
                  <c:v>22.66</c:v>
                </c:pt>
                <c:pt idx="3">
                  <c:v>17.920000000000002</c:v>
                </c:pt>
                <c:pt idx="4">
                  <c:v>15.3</c:v>
                </c:pt>
                <c:pt idx="5">
                  <c:v>14.2</c:v>
                </c:pt>
                <c:pt idx="6">
                  <c:v>8.16</c:v>
                </c:pt>
                <c:pt idx="7">
                  <c:v>15.94</c:v>
                </c:pt>
                <c:pt idx="8">
                  <c:v>9.17</c:v>
                </c:pt>
                <c:pt idx="9">
                  <c:v>7.24</c:v>
                </c:pt>
                <c:pt idx="10">
                  <c:v>7.03</c:v>
                </c:pt>
                <c:pt idx="11">
                  <c:v>6.1</c:v>
                </c:pt>
                <c:pt idx="12">
                  <c:v>6.78</c:v>
                </c:pt>
                <c:pt idx="13">
                  <c:v>4.57</c:v>
                </c:pt>
                <c:pt idx="14">
                  <c:v>2.61</c:v>
                </c:pt>
              </c:numCache>
            </c:numRef>
          </c:val>
          <c:extLst>
            <c:ext xmlns:c16="http://schemas.microsoft.com/office/drawing/2014/chart" uri="{C3380CC4-5D6E-409C-BE32-E72D297353CC}">
              <c16:uniqueId val="{00000000-DF67-450D-BB5B-CA8C55F61CA3}"/>
            </c:ext>
          </c:extLst>
        </c:ser>
        <c:ser>
          <c:idx val="0"/>
          <c:order val="1"/>
          <c:tx>
            <c:v>Echappement</c:v>
          </c:tx>
          <c:spPr>
            <a:ln w="12700" cmpd="sng">
              <a:solidFill>
                <a:srgbClr val="000000"/>
              </a:solidFill>
            </a:ln>
          </c:spPr>
          <c:invertIfNegative val="0"/>
          <c:val>
            <c:numRef>
              <c:f>'feuille base'!$D$34:$D$48</c:f>
              <c:numCache>
                <c:formatCode>#\ ##0.0</c:formatCode>
                <c:ptCount val="15"/>
                <c:pt idx="0">
                  <c:v>0.19999999999999929</c:v>
                </c:pt>
                <c:pt idx="1">
                  <c:v>2.16</c:v>
                </c:pt>
                <c:pt idx="2">
                  <c:v>1.2600000000000016</c:v>
                </c:pt>
                <c:pt idx="3">
                  <c:v>5.0399999999999991</c:v>
                </c:pt>
                <c:pt idx="4">
                  <c:v>1.7199999999999989</c:v>
                </c:pt>
                <c:pt idx="5">
                  <c:v>0.71000000000000085</c:v>
                </c:pt>
                <c:pt idx="6">
                  <c:v>0.32000000000000028</c:v>
                </c:pt>
                <c:pt idx="7">
                  <c:v>5.0000000000000711E-2</c:v>
                </c:pt>
                <c:pt idx="8">
                  <c:v>1.0400000000000009</c:v>
                </c:pt>
                <c:pt idx="9">
                  <c:v>0.20000000000000018</c:v>
                </c:pt>
                <c:pt idx="10">
                  <c:v>8.0000000000000071E-2</c:v>
                </c:pt>
                <c:pt idx="11">
                  <c:v>1.0900000000000007</c:v>
                </c:pt>
                <c:pt idx="12">
                  <c:v>0.80999999999999961</c:v>
                </c:pt>
                <c:pt idx="13">
                  <c:v>0.91000000000000014</c:v>
                </c:pt>
                <c:pt idx="14">
                  <c:v>0.20000000000000018</c:v>
                </c:pt>
              </c:numCache>
            </c:numRef>
          </c:val>
          <c:extLst>
            <c:ext xmlns:c16="http://schemas.microsoft.com/office/drawing/2014/chart" uri="{C3380CC4-5D6E-409C-BE32-E72D297353CC}">
              <c16:uniqueId val="{00000001-DF67-450D-BB5B-CA8C55F61CA3}"/>
            </c:ext>
          </c:extLst>
        </c:ser>
        <c:dLbls>
          <c:showLegendKey val="0"/>
          <c:showVal val="0"/>
          <c:showCatName val="0"/>
          <c:showSerName val="0"/>
          <c:showPercent val="0"/>
          <c:showBubbleSize val="0"/>
        </c:dLbls>
        <c:gapWidth val="150"/>
        <c:overlap val="100"/>
        <c:axId val="93008256"/>
        <c:axId val="93009792"/>
      </c:barChart>
      <c:catAx>
        <c:axId val="93008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fr-FR"/>
          </a:p>
        </c:txPr>
        <c:crossAx val="93009792"/>
        <c:crosses val="autoZero"/>
        <c:auto val="1"/>
        <c:lblAlgn val="ctr"/>
        <c:lblOffset val="100"/>
        <c:tickLblSkip val="1"/>
        <c:tickMarkSkip val="1"/>
        <c:noMultiLvlLbl val="0"/>
      </c:catAx>
      <c:valAx>
        <c:axId val="93009792"/>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GB"/>
                  <a:t>Tonnes</a:t>
                </a:r>
              </a:p>
            </c:rich>
          </c:tx>
          <c:layout>
            <c:manualLayout>
              <c:xMode val="edge"/>
              <c:yMode val="edge"/>
              <c:x val="3.1721000392192354E-2"/>
              <c:y val="0.241471173861887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fr-FR"/>
          </a:p>
        </c:txPr>
        <c:crossAx val="93008256"/>
        <c:crosses val="autoZero"/>
        <c:crossBetween val="between"/>
      </c:valAx>
      <c:spPr>
        <a:noFill/>
        <a:ln w="12700">
          <a:solidFill>
            <a:srgbClr val="808080"/>
          </a:solidFill>
          <a:prstDash val="solid"/>
        </a:ln>
      </c:spPr>
    </c:plotArea>
    <c:legend>
      <c:legendPos val="b"/>
      <c:layout>
        <c:manualLayout>
          <c:xMode val="edge"/>
          <c:yMode val="edge"/>
          <c:x val="0.29655220683621442"/>
          <c:y val="0.90557923794008499"/>
          <c:w val="0.38620762059914926"/>
          <c:h val="7.2961353968684972E-2"/>
        </c:manualLayout>
      </c:layout>
      <c:overlay val="0"/>
      <c:txPr>
        <a:bodyPr/>
        <a:lstStyle/>
        <a:p>
          <a:pPr>
            <a:defRPr sz="6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C0C0C0"/>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28" footer="0.4921259845000002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09301665503591E-2"/>
          <c:y val="3.9556385960229541E-2"/>
          <c:w val="0.90133779264214042"/>
          <c:h val="0.82884097035040427"/>
        </c:manualLayout>
      </c:layout>
      <c:barChart>
        <c:barDir val="col"/>
        <c:grouping val="clustered"/>
        <c:varyColors val="0"/>
        <c:ser>
          <c:idx val="1"/>
          <c:order val="0"/>
          <c:spPr>
            <a:solidFill>
              <a:schemeClr val="accent1">
                <a:lumMod val="75000"/>
              </a:schemeClr>
            </a:solidFill>
            <a:ln w="12700">
              <a:solidFill>
                <a:srgbClr val="000000"/>
              </a:solidFill>
              <a:prstDash val="solid"/>
            </a:ln>
          </c:spPr>
          <c:invertIfNegative val="0"/>
          <c:dPt>
            <c:idx val="0"/>
            <c:invertIfNegative val="0"/>
            <c:bubble3D val="0"/>
            <c:extLst>
              <c:ext xmlns:c16="http://schemas.microsoft.com/office/drawing/2014/chart" uri="{C3380CC4-5D6E-409C-BE32-E72D297353CC}">
                <c16:uniqueId val="{00000000-A411-4841-9EB4-B56B465DADEB}"/>
              </c:ext>
            </c:extLst>
          </c:dPt>
          <c:dPt>
            <c:idx val="1"/>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2-A411-4841-9EB4-B56B465DADEB}"/>
              </c:ext>
            </c:extLst>
          </c:dPt>
          <c:dPt>
            <c:idx val="2"/>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4-A411-4841-9EB4-B56B465DADEB}"/>
              </c:ext>
            </c:extLst>
          </c:dPt>
          <c:dPt>
            <c:idx val="3"/>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6-A411-4841-9EB4-B56B465DADEB}"/>
              </c:ext>
            </c:extLst>
          </c:dPt>
          <c:dPt>
            <c:idx val="4"/>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8-A411-4841-9EB4-B56B465DADEB}"/>
              </c:ext>
            </c:extLst>
          </c:dPt>
          <c:dPt>
            <c:idx val="5"/>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A-A411-4841-9EB4-B56B465DADEB}"/>
              </c:ext>
            </c:extLst>
          </c:dPt>
          <c:dPt>
            <c:idx val="6"/>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C-A411-4841-9EB4-B56B465DADEB}"/>
              </c:ext>
            </c:extLst>
          </c:dPt>
          <c:dPt>
            <c:idx val="7"/>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0E-A411-4841-9EB4-B56B465DADEB}"/>
              </c:ext>
            </c:extLst>
          </c:dPt>
          <c:dPt>
            <c:idx val="8"/>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0-A411-4841-9EB4-B56B465DADEB}"/>
              </c:ext>
            </c:extLst>
          </c:dPt>
          <c:dPt>
            <c:idx val="9"/>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2-A411-4841-9EB4-B56B465DADEB}"/>
              </c:ext>
            </c:extLst>
          </c:dPt>
          <c:dPt>
            <c:idx val="10"/>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4-A411-4841-9EB4-B56B465DADEB}"/>
              </c:ext>
            </c:extLst>
          </c:dPt>
          <c:dPt>
            <c:idx val="11"/>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6-A411-4841-9EB4-B56B465DADEB}"/>
              </c:ext>
            </c:extLst>
          </c:dPt>
          <c:dPt>
            <c:idx val="12"/>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8-A411-4841-9EB4-B56B465DADEB}"/>
              </c:ext>
            </c:extLst>
          </c:dPt>
          <c:dPt>
            <c:idx val="13"/>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A-A411-4841-9EB4-B56B465DADEB}"/>
              </c:ext>
            </c:extLst>
          </c:dPt>
          <c:dPt>
            <c:idx val="14"/>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C-A411-4841-9EB4-B56B465DADEB}"/>
              </c:ext>
            </c:extLst>
          </c:dPt>
          <c:dPt>
            <c:idx val="15"/>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1E-A411-4841-9EB4-B56B465DADEB}"/>
              </c:ext>
            </c:extLst>
          </c:dPt>
          <c:dPt>
            <c:idx val="16"/>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0-A411-4841-9EB4-B56B465DADEB}"/>
              </c:ext>
            </c:extLst>
          </c:dPt>
          <c:dPt>
            <c:idx val="17"/>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2-A411-4841-9EB4-B56B465DADEB}"/>
              </c:ext>
            </c:extLst>
          </c:dPt>
          <c:dPt>
            <c:idx val="18"/>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4-A411-4841-9EB4-B56B465DADEB}"/>
              </c:ext>
            </c:extLst>
          </c:dPt>
          <c:dPt>
            <c:idx val="19"/>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6-A411-4841-9EB4-B56B465DADEB}"/>
              </c:ext>
            </c:extLst>
          </c:dPt>
          <c:dPt>
            <c:idx val="20"/>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8-A411-4841-9EB4-B56B465DADEB}"/>
              </c:ext>
            </c:extLst>
          </c:dPt>
          <c:dPt>
            <c:idx val="21"/>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A-A411-4841-9EB4-B56B465DADEB}"/>
              </c:ext>
            </c:extLst>
          </c:dPt>
          <c:dPt>
            <c:idx val="22"/>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C-A411-4841-9EB4-B56B465DADEB}"/>
              </c:ext>
            </c:extLst>
          </c:dPt>
          <c:dPt>
            <c:idx val="23"/>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2E-A411-4841-9EB4-B56B465DADEB}"/>
              </c:ext>
            </c:extLst>
          </c:dPt>
          <c:dPt>
            <c:idx val="24"/>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30-A411-4841-9EB4-B56B465DADEB}"/>
              </c:ext>
            </c:extLst>
          </c:dPt>
          <c:dPt>
            <c:idx val="25"/>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32-A411-4841-9EB4-B56B465DADEB}"/>
              </c:ext>
            </c:extLst>
          </c:dPt>
          <c:dPt>
            <c:idx val="26"/>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34-A411-4841-9EB4-B56B465DADEB}"/>
              </c:ext>
            </c:extLst>
          </c:dPt>
          <c:dPt>
            <c:idx val="27"/>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36-A411-4841-9EB4-B56B465DADEB}"/>
              </c:ext>
            </c:extLst>
          </c:dPt>
          <c:dPt>
            <c:idx val="28"/>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38-A411-4841-9EB4-B56B465DADEB}"/>
              </c:ext>
            </c:extLst>
          </c:dPt>
          <c:dPt>
            <c:idx val="29"/>
            <c:invertIfNegative val="0"/>
            <c:bubble3D val="0"/>
            <c:spPr>
              <a:solidFill>
                <a:schemeClr val="accent1">
                  <a:lumMod val="75000"/>
                </a:schemeClr>
              </a:solidFill>
              <a:ln w="12700">
                <a:solidFill>
                  <a:srgbClr val="000000"/>
                </a:solidFill>
                <a:prstDash val="solid"/>
              </a:ln>
            </c:spPr>
            <c:extLst>
              <c:ext xmlns:c16="http://schemas.microsoft.com/office/drawing/2014/chart" uri="{C3380CC4-5D6E-409C-BE32-E72D297353CC}">
                <c16:uniqueId val="{0000003A-A411-4841-9EB4-B56B465DADEB}"/>
              </c:ext>
            </c:extLst>
          </c:dPt>
          <c:dPt>
            <c:idx val="30"/>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0-D6A7-4FAD-8242-B4089DEF8FEB}"/>
              </c:ext>
            </c:extLst>
          </c:dPt>
          <c:dPt>
            <c:idx val="31"/>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1-D6A7-4FAD-8242-B4089DEF8FEB}"/>
              </c:ext>
            </c:extLst>
          </c:dPt>
          <c:dPt>
            <c:idx val="32"/>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2-D6A7-4FAD-8242-B4089DEF8FEB}"/>
              </c:ext>
            </c:extLst>
          </c:dPt>
          <c:dPt>
            <c:idx val="33"/>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3-D6A7-4FAD-8242-B4089DEF8FEB}"/>
              </c:ext>
            </c:extLst>
          </c:dPt>
          <c:dPt>
            <c:idx val="34"/>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4-D6A7-4FAD-8242-B4089DEF8FEB}"/>
              </c:ext>
            </c:extLst>
          </c:dPt>
          <c:dPt>
            <c:idx val="35"/>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5-D6A7-4FAD-8242-B4089DEF8FEB}"/>
              </c:ext>
            </c:extLst>
          </c:dPt>
          <c:dPt>
            <c:idx val="36"/>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6-D6A7-4FAD-8242-B4089DEF8FEB}"/>
              </c:ext>
            </c:extLst>
          </c:dPt>
          <c:dPt>
            <c:idx val="37"/>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7-D6A7-4FAD-8242-B4089DEF8FEB}"/>
              </c:ext>
            </c:extLst>
          </c:dPt>
          <c:dPt>
            <c:idx val="38"/>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8-D6A7-4FAD-8242-B4089DEF8FEB}"/>
              </c:ext>
            </c:extLst>
          </c:dPt>
          <c:dPt>
            <c:idx val="39"/>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9-D6A7-4FAD-8242-B4089DEF8FEB}"/>
              </c:ext>
            </c:extLst>
          </c:dPt>
          <c:dPt>
            <c:idx val="40"/>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A-D6A7-4FAD-8242-B4089DEF8FEB}"/>
              </c:ext>
            </c:extLst>
          </c:dPt>
          <c:dPt>
            <c:idx val="41"/>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B-D6A7-4FAD-8242-B4089DEF8FEB}"/>
              </c:ext>
            </c:extLst>
          </c:dPt>
          <c:dPt>
            <c:idx val="42"/>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C-D6A7-4FAD-8242-B4089DEF8FEB}"/>
              </c:ext>
            </c:extLst>
          </c:dPt>
          <c:dPt>
            <c:idx val="43"/>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D-D6A7-4FAD-8242-B4089DEF8FEB}"/>
              </c:ext>
            </c:extLst>
          </c:dPt>
          <c:dPt>
            <c:idx val="44"/>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E-D6A7-4FAD-8242-B4089DEF8FEB}"/>
              </c:ext>
            </c:extLst>
          </c:dPt>
          <c:dPt>
            <c:idx val="45"/>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0F-D6A7-4FAD-8242-B4089DEF8FEB}"/>
              </c:ext>
            </c:extLst>
          </c:dPt>
          <c:dPt>
            <c:idx val="46"/>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10-D6A7-4FAD-8242-B4089DEF8FEB}"/>
              </c:ext>
            </c:extLst>
          </c:dPt>
          <c:dPt>
            <c:idx val="47"/>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11-D6A7-4FAD-8242-B4089DEF8FEB}"/>
              </c:ext>
            </c:extLst>
          </c:dPt>
          <c:dPt>
            <c:idx val="48"/>
            <c:invertIfNegative val="0"/>
            <c:bubble3D val="0"/>
            <c:spPr>
              <a:solidFill>
                <a:schemeClr val="accent5"/>
              </a:solidFill>
              <a:ln w="12700">
                <a:solidFill>
                  <a:sysClr val="windowText" lastClr="000000"/>
                </a:solidFill>
                <a:prstDash val="solid"/>
              </a:ln>
            </c:spPr>
            <c:extLst>
              <c:ext xmlns:c16="http://schemas.microsoft.com/office/drawing/2014/chart" uri="{C3380CC4-5D6E-409C-BE32-E72D297353CC}">
                <c16:uniqueId val="{00000012-D6A7-4FAD-8242-B4089DEF8FEB}"/>
              </c:ext>
            </c:extLst>
          </c:dPt>
          <c:dPt>
            <c:idx val="49"/>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13-D6A7-4FAD-8242-B4089DEF8FEB}"/>
              </c:ext>
            </c:extLst>
          </c:dPt>
          <c:dPt>
            <c:idx val="50"/>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14-D6A7-4FAD-8242-B4089DEF8FEB}"/>
              </c:ext>
            </c:extLst>
          </c:dPt>
          <c:dPt>
            <c:idx val="51"/>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15-D6A7-4FAD-8242-B4089DEF8FEB}"/>
              </c:ext>
            </c:extLst>
          </c:dPt>
          <c:dPt>
            <c:idx val="52"/>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68-A411-4841-9EB4-B56B465DADEB}"/>
              </c:ext>
            </c:extLst>
          </c:dPt>
          <c:dPt>
            <c:idx val="53"/>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6A-A411-4841-9EB4-B56B465DADEB}"/>
              </c:ext>
            </c:extLst>
          </c:dPt>
          <c:dPt>
            <c:idx val="54"/>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6B-7B7C-4DB6-8A1A-9F265FA7EAF7}"/>
              </c:ext>
            </c:extLst>
          </c:dPt>
          <c:dPt>
            <c:idx val="55"/>
            <c:invertIfNegative val="0"/>
            <c:bubble3D val="0"/>
            <c:spPr>
              <a:solidFill>
                <a:schemeClr val="accent5"/>
              </a:solidFill>
              <a:ln w="12700">
                <a:solidFill>
                  <a:srgbClr val="000000"/>
                </a:solidFill>
                <a:prstDash val="solid"/>
              </a:ln>
            </c:spPr>
            <c:extLst>
              <c:ext xmlns:c16="http://schemas.microsoft.com/office/drawing/2014/chart" uri="{C3380CC4-5D6E-409C-BE32-E72D297353CC}">
                <c16:uniqueId val="{0000006E-FC0D-462B-B6D4-4FDF4145F758}"/>
              </c:ext>
            </c:extLst>
          </c:dPt>
          <c:cat>
            <c:numRef>
              <c:f>'feuille base'!$A$4:$A$59</c:f>
              <c:numCache>
                <c:formatCode>General</c:formatCode>
                <c:ptCount val="56"/>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numCache>
            </c:numRef>
          </c:cat>
          <c:val>
            <c:numRef>
              <c:f>'feuille base'!$C$4:$C$59</c:f>
              <c:numCache>
                <c:formatCode>General</c:formatCode>
                <c:ptCount val="56"/>
                <c:pt idx="0">
                  <c:v>5</c:v>
                </c:pt>
                <c:pt idx="1">
                  <c:v>4</c:v>
                </c:pt>
                <c:pt idx="2">
                  <c:v>9</c:v>
                </c:pt>
                <c:pt idx="3">
                  <c:v>12</c:v>
                </c:pt>
                <c:pt idx="4">
                  <c:v>10</c:v>
                </c:pt>
                <c:pt idx="5">
                  <c:v>8</c:v>
                </c:pt>
                <c:pt idx="6">
                  <c:v>44</c:v>
                </c:pt>
                <c:pt idx="7">
                  <c:v>38</c:v>
                </c:pt>
                <c:pt idx="8">
                  <c:v>78</c:v>
                </c:pt>
                <c:pt idx="9">
                  <c:v>107</c:v>
                </c:pt>
                <c:pt idx="10">
                  <c:v>44</c:v>
                </c:pt>
                <c:pt idx="11">
                  <c:v>106</c:v>
                </c:pt>
                <c:pt idx="12">
                  <c:v>52</c:v>
                </c:pt>
                <c:pt idx="13">
                  <c:v>106</c:v>
                </c:pt>
                <c:pt idx="14">
                  <c:v>209</c:v>
                </c:pt>
                <c:pt idx="15">
                  <c:v>95</c:v>
                </c:pt>
                <c:pt idx="16">
                  <c:v>57</c:v>
                </c:pt>
                <c:pt idx="17">
                  <c:v>98</c:v>
                </c:pt>
                <c:pt idx="18">
                  <c:v>69</c:v>
                </c:pt>
                <c:pt idx="19">
                  <c:v>36</c:v>
                </c:pt>
                <c:pt idx="20">
                  <c:v>41</c:v>
                </c:pt>
                <c:pt idx="21">
                  <c:v>52.6</c:v>
                </c:pt>
                <c:pt idx="22">
                  <c:v>41.2</c:v>
                </c:pt>
                <c:pt idx="23">
                  <c:v>46.6</c:v>
                </c:pt>
                <c:pt idx="24">
                  <c:v>36.700000000000003</c:v>
                </c:pt>
                <c:pt idx="25">
                  <c:v>35.9</c:v>
                </c:pt>
                <c:pt idx="26">
                  <c:v>15.35</c:v>
                </c:pt>
                <c:pt idx="27">
                  <c:v>29.57</c:v>
                </c:pt>
                <c:pt idx="28">
                  <c:v>31</c:v>
                </c:pt>
                <c:pt idx="29">
                  <c:v>24</c:v>
                </c:pt>
                <c:pt idx="30">
                  <c:v>29.5</c:v>
                </c:pt>
                <c:pt idx="31">
                  <c:v>22.4</c:v>
                </c:pt>
                <c:pt idx="32">
                  <c:v>22.66</c:v>
                </c:pt>
                <c:pt idx="33">
                  <c:v>17.920000000000002</c:v>
                </c:pt>
                <c:pt idx="34">
                  <c:v>15.3</c:v>
                </c:pt>
                <c:pt idx="35">
                  <c:v>14.2</c:v>
                </c:pt>
                <c:pt idx="36">
                  <c:v>8.16</c:v>
                </c:pt>
                <c:pt idx="37">
                  <c:v>15.94</c:v>
                </c:pt>
                <c:pt idx="38">
                  <c:v>9.17</c:v>
                </c:pt>
                <c:pt idx="39">
                  <c:v>7.24</c:v>
                </c:pt>
                <c:pt idx="40">
                  <c:v>7.03</c:v>
                </c:pt>
                <c:pt idx="41">
                  <c:v>6.1</c:v>
                </c:pt>
                <c:pt idx="42">
                  <c:v>6.78</c:v>
                </c:pt>
                <c:pt idx="43">
                  <c:v>4.57</c:v>
                </c:pt>
                <c:pt idx="44">
                  <c:v>2.61</c:v>
                </c:pt>
                <c:pt idx="45">
                  <c:v>3.03</c:v>
                </c:pt>
                <c:pt idx="46">
                  <c:v>3.92</c:v>
                </c:pt>
                <c:pt idx="47">
                  <c:v>3.03</c:v>
                </c:pt>
                <c:pt idx="48">
                  <c:v>2.1</c:v>
                </c:pt>
                <c:pt idx="49">
                  <c:v>3.91</c:v>
                </c:pt>
                <c:pt idx="50">
                  <c:v>4.41</c:v>
                </c:pt>
                <c:pt idx="51">
                  <c:v>4.62</c:v>
                </c:pt>
                <c:pt idx="52">
                  <c:v>5.87</c:v>
                </c:pt>
                <c:pt idx="53">
                  <c:v>6.53</c:v>
                </c:pt>
                <c:pt idx="54">
                  <c:v>5.13</c:v>
                </c:pt>
                <c:pt idx="55">
                  <c:v>3.45</c:v>
                </c:pt>
              </c:numCache>
            </c:numRef>
          </c:val>
          <c:extLst>
            <c:ext xmlns:c16="http://schemas.microsoft.com/office/drawing/2014/chart" uri="{C3380CC4-5D6E-409C-BE32-E72D297353CC}">
              <c16:uniqueId val="{00000016-D6A7-4FAD-8242-B4089DEF8FEB}"/>
            </c:ext>
          </c:extLst>
        </c:ser>
        <c:dLbls>
          <c:showLegendKey val="0"/>
          <c:showVal val="0"/>
          <c:showCatName val="0"/>
          <c:showSerName val="0"/>
          <c:showPercent val="0"/>
          <c:showBubbleSize val="0"/>
        </c:dLbls>
        <c:gapWidth val="66"/>
        <c:axId val="93911680"/>
        <c:axId val="93593984"/>
      </c:barChart>
      <c:catAx>
        <c:axId val="93911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fr-FR"/>
          </a:p>
        </c:txPr>
        <c:crossAx val="93593984"/>
        <c:crosses val="autoZero"/>
        <c:auto val="1"/>
        <c:lblAlgn val="ctr"/>
        <c:lblOffset val="100"/>
        <c:tickLblSkip val="2"/>
        <c:tickMarkSkip val="1"/>
        <c:noMultiLvlLbl val="0"/>
      </c:catAx>
      <c:valAx>
        <c:axId val="935939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Tonnes de civelles</a:t>
                </a:r>
              </a:p>
              <a:p>
                <a:pPr>
                  <a:defRPr sz="1000"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a:t>
                </a:r>
                <a:r>
                  <a:rPr lang="en-GB" sz="1050" b="1" i="0" u="none" strike="noStrike" baseline="0">
                    <a:solidFill>
                      <a:srgbClr val="000000"/>
                    </a:solidFill>
                    <a:latin typeface="Arial"/>
                    <a:cs typeface="Arial"/>
                  </a:rPr>
                  <a:t>captures corrigées des arrivées tardives à partir de 1996</a:t>
                </a:r>
                <a:r>
                  <a:rPr lang="en-GB" sz="1100" b="1" i="0" u="none" strike="noStrike" baseline="0">
                    <a:solidFill>
                      <a:srgbClr val="000000"/>
                    </a:solidFill>
                    <a:latin typeface="Arial"/>
                    <a:cs typeface="Arial"/>
                  </a:rPr>
                  <a:t>)</a:t>
                </a:r>
              </a:p>
            </c:rich>
          </c:tx>
          <c:layout>
            <c:manualLayout>
              <c:xMode val="edge"/>
              <c:yMode val="edge"/>
              <c:x val="4.4621514992888257E-3"/>
              <c:y val="0.130686596378842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3911680"/>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6853759271272"/>
          <c:y val="7.1228955081453202E-2"/>
          <c:w val="0.86857225877494915"/>
          <c:h val="0.73162913995805967"/>
        </c:manualLayout>
      </c:layout>
      <c:barChart>
        <c:barDir val="col"/>
        <c:grouping val="clustered"/>
        <c:varyColors val="0"/>
        <c:ser>
          <c:idx val="0"/>
          <c:order val="0"/>
          <c:tx>
            <c:v>Captures source commerciale</c:v>
          </c:tx>
          <c:spPr>
            <a:solidFill>
              <a:schemeClr val="accent5"/>
            </a:solidFill>
            <a:ln w="12700">
              <a:solidFill>
                <a:srgbClr val="000000"/>
              </a:solidFill>
              <a:prstDash val="solid"/>
            </a:ln>
          </c:spPr>
          <c:invertIfNegative val="0"/>
          <c:dPt>
            <c:idx val="23"/>
            <c:invertIfNegative val="0"/>
            <c:bubble3D val="0"/>
            <c:spPr>
              <a:solidFill>
                <a:srgbClr val="FFFFC0"/>
              </a:solidFill>
              <a:ln w="12700">
                <a:solidFill>
                  <a:srgbClr val="000000"/>
                </a:solidFill>
                <a:prstDash val="solid"/>
              </a:ln>
            </c:spPr>
            <c:extLst>
              <c:ext xmlns:c16="http://schemas.microsoft.com/office/drawing/2014/chart" uri="{C3380CC4-5D6E-409C-BE32-E72D297353CC}">
                <c16:uniqueId val="{00000001-EE77-4EE9-A9AA-578DD47BE5AD}"/>
              </c:ext>
            </c:extLst>
          </c:dPt>
          <c:dPt>
            <c:idx val="24"/>
            <c:invertIfNegative val="0"/>
            <c:bubble3D val="0"/>
            <c:spPr>
              <a:solidFill>
                <a:srgbClr val="FFFFC0"/>
              </a:solidFill>
              <a:ln w="12700">
                <a:solidFill>
                  <a:srgbClr val="000000"/>
                </a:solidFill>
                <a:prstDash val="solid"/>
              </a:ln>
            </c:spPr>
            <c:extLst>
              <c:ext xmlns:c16="http://schemas.microsoft.com/office/drawing/2014/chart" uri="{C3380CC4-5D6E-409C-BE32-E72D297353CC}">
                <c16:uniqueId val="{00000002-6FB5-4206-8DF9-541CB0CED57B}"/>
              </c:ext>
            </c:extLst>
          </c:dPt>
          <c:cat>
            <c:numRef>
              <c:f>'feuille base'!$A$34:$A$58</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'feuille base'!$C$34:$C$58</c:f>
              <c:numCache>
                <c:formatCode>General</c:formatCode>
                <c:ptCount val="25"/>
                <c:pt idx="0">
                  <c:v>29.5</c:v>
                </c:pt>
                <c:pt idx="1">
                  <c:v>22.4</c:v>
                </c:pt>
                <c:pt idx="2">
                  <c:v>22.66</c:v>
                </c:pt>
                <c:pt idx="3">
                  <c:v>17.920000000000002</c:v>
                </c:pt>
                <c:pt idx="4">
                  <c:v>15.3</c:v>
                </c:pt>
                <c:pt idx="5">
                  <c:v>14.2</c:v>
                </c:pt>
                <c:pt idx="6">
                  <c:v>8.16</c:v>
                </c:pt>
                <c:pt idx="7">
                  <c:v>15.94</c:v>
                </c:pt>
                <c:pt idx="8">
                  <c:v>9.17</c:v>
                </c:pt>
                <c:pt idx="9">
                  <c:v>7.24</c:v>
                </c:pt>
                <c:pt idx="10">
                  <c:v>7.03</c:v>
                </c:pt>
                <c:pt idx="11">
                  <c:v>6.1</c:v>
                </c:pt>
                <c:pt idx="12">
                  <c:v>6.78</c:v>
                </c:pt>
                <c:pt idx="13">
                  <c:v>4.57</c:v>
                </c:pt>
                <c:pt idx="14">
                  <c:v>2.61</c:v>
                </c:pt>
                <c:pt idx="15">
                  <c:v>3.03</c:v>
                </c:pt>
                <c:pt idx="16">
                  <c:v>3.92</c:v>
                </c:pt>
                <c:pt idx="17">
                  <c:v>3.03</c:v>
                </c:pt>
                <c:pt idx="18">
                  <c:v>2.1</c:v>
                </c:pt>
                <c:pt idx="19">
                  <c:v>3.91</c:v>
                </c:pt>
                <c:pt idx="20">
                  <c:v>4.41</c:v>
                </c:pt>
                <c:pt idx="21">
                  <c:v>4.62</c:v>
                </c:pt>
                <c:pt idx="22">
                  <c:v>5.87</c:v>
                </c:pt>
                <c:pt idx="23">
                  <c:v>6.53</c:v>
                </c:pt>
                <c:pt idx="24">
                  <c:v>5.13</c:v>
                </c:pt>
              </c:numCache>
            </c:numRef>
          </c:val>
          <c:extLst>
            <c:ext xmlns:c16="http://schemas.microsoft.com/office/drawing/2014/chart" uri="{C3380CC4-5D6E-409C-BE32-E72D297353CC}">
              <c16:uniqueId val="{00000000-023F-465D-A1A8-45A29B43B27A}"/>
            </c:ext>
          </c:extLst>
        </c:ser>
        <c:ser>
          <c:idx val="2"/>
          <c:order val="1"/>
          <c:tx>
            <c:v>Captures source CLPMEM</c:v>
          </c:tx>
          <c:spPr>
            <a:solidFill>
              <a:srgbClr val="FFFFC0"/>
            </a:solidFill>
            <a:ln w="12700">
              <a:solidFill>
                <a:srgbClr val="000000"/>
              </a:solidFill>
              <a:prstDash val="solid"/>
            </a:ln>
          </c:spPr>
          <c:invertIfNegative val="0"/>
          <c:cat>
            <c:numRef>
              <c:f>'feuille base'!$A$34:$A$58</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'feuille base'!$J$34:$J$58</c:f>
              <c:numCache>
                <c:formatCode>General</c:formatCode>
                <c:ptCount val="25"/>
                <c:pt idx="4">
                  <c:v>14.933149999999999</c:v>
                </c:pt>
                <c:pt idx="5">
                  <c:v>13.938499999999999</c:v>
                </c:pt>
                <c:pt idx="6">
                  <c:v>7.931</c:v>
                </c:pt>
                <c:pt idx="7">
                  <c:v>14.51477</c:v>
                </c:pt>
                <c:pt idx="8">
                  <c:v>9.1369199999999999</c:v>
                </c:pt>
                <c:pt idx="9">
                  <c:v>7.2560000000000002</c:v>
                </c:pt>
                <c:pt idx="10">
                  <c:v>6.7229999999999999</c:v>
                </c:pt>
                <c:pt idx="11">
                  <c:v>6.9909999999999997</c:v>
                </c:pt>
                <c:pt idx="12">
                  <c:v>6.7830000000000004</c:v>
                </c:pt>
                <c:pt idx="13">
                  <c:v>4.5720000000000001</c:v>
                </c:pt>
                <c:pt idx="14" formatCode="0.000">
                  <c:v>2.6110000000000002</c:v>
                </c:pt>
                <c:pt idx="15" formatCode="0.000">
                  <c:v>3.0270000000000001</c:v>
                </c:pt>
                <c:pt idx="16">
                  <c:v>3.9180000000000001</c:v>
                </c:pt>
                <c:pt idx="17">
                  <c:v>2.99</c:v>
                </c:pt>
                <c:pt idx="18" formatCode="#\ ##0.0">
                  <c:v>2.1</c:v>
                </c:pt>
                <c:pt idx="19">
                  <c:v>3.91</c:v>
                </c:pt>
                <c:pt idx="20">
                  <c:v>4.41</c:v>
                </c:pt>
                <c:pt idx="21">
                  <c:v>4.62</c:v>
                </c:pt>
                <c:pt idx="22">
                  <c:v>5.87</c:v>
                </c:pt>
                <c:pt idx="23" formatCode="#,##0">
                  <c:v>0</c:v>
                </c:pt>
                <c:pt idx="24" formatCode="#,##0">
                  <c:v>0</c:v>
                </c:pt>
              </c:numCache>
            </c:numRef>
          </c:val>
          <c:extLst>
            <c:ext xmlns:c16="http://schemas.microsoft.com/office/drawing/2014/chart" uri="{C3380CC4-5D6E-409C-BE32-E72D297353CC}">
              <c16:uniqueId val="{00000001-023F-465D-A1A8-45A29B43B27A}"/>
            </c:ext>
          </c:extLst>
        </c:ser>
        <c:ser>
          <c:idx val="1"/>
          <c:order val="2"/>
          <c:tx>
            <c:v>Recrutement estuarien estimé</c:v>
          </c:tx>
          <c:spPr>
            <a:solidFill>
              <a:srgbClr val="FF8080"/>
            </a:solidFill>
            <a:ln w="12700">
              <a:solidFill>
                <a:srgbClr val="000000"/>
              </a:solidFill>
              <a:prstDash val="solid"/>
            </a:ln>
          </c:spPr>
          <c:invertIfNegative val="0"/>
          <c:cat>
            <c:numRef>
              <c:f>'feuille base'!$A$34:$A$58</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'feuille base'!$B$34:$B$58</c:f>
              <c:numCache>
                <c:formatCode>0.0</c:formatCode>
                <c:ptCount val="25"/>
                <c:pt idx="0" formatCode="General">
                  <c:v>29.7</c:v>
                </c:pt>
                <c:pt idx="1">
                  <c:v>24.56</c:v>
                </c:pt>
                <c:pt idx="2">
                  <c:v>23.92</c:v>
                </c:pt>
                <c:pt idx="3">
                  <c:v>22.96</c:v>
                </c:pt>
                <c:pt idx="4">
                  <c:v>17.02</c:v>
                </c:pt>
                <c:pt idx="5">
                  <c:v>14.91</c:v>
                </c:pt>
                <c:pt idx="6">
                  <c:v>8.48</c:v>
                </c:pt>
                <c:pt idx="7">
                  <c:v>15.99</c:v>
                </c:pt>
                <c:pt idx="8">
                  <c:v>10.210000000000001</c:v>
                </c:pt>
                <c:pt idx="9">
                  <c:v>7.44</c:v>
                </c:pt>
                <c:pt idx="10">
                  <c:v>7.11</c:v>
                </c:pt>
                <c:pt idx="11">
                  <c:v>7.19</c:v>
                </c:pt>
                <c:pt idx="12" formatCode="General">
                  <c:v>7.59</c:v>
                </c:pt>
                <c:pt idx="13" formatCode="#\ ##0.0">
                  <c:v>5.48</c:v>
                </c:pt>
                <c:pt idx="14" formatCode="General">
                  <c:v>2.81</c:v>
                </c:pt>
                <c:pt idx="15" formatCode="General">
                  <c:v>3.14</c:v>
                </c:pt>
                <c:pt idx="16" formatCode="General">
                  <c:v>3.97</c:v>
                </c:pt>
                <c:pt idx="17" formatCode="General">
                  <c:v>4.3899999999999997</c:v>
                </c:pt>
                <c:pt idx="18" formatCode="General">
                  <c:v>5.35</c:v>
                </c:pt>
                <c:pt idx="19" formatCode="General">
                  <c:v>6.48</c:v>
                </c:pt>
                <c:pt idx="20" formatCode="General">
                  <c:v>4.55</c:v>
                </c:pt>
                <c:pt idx="21" formatCode="General">
                  <c:v>5.4</c:v>
                </c:pt>
                <c:pt idx="22" formatCode="General">
                  <c:v>6</c:v>
                </c:pt>
                <c:pt idx="23" formatCode="General">
                  <c:v>0</c:v>
                </c:pt>
                <c:pt idx="24" formatCode="General">
                  <c:v>0</c:v>
                </c:pt>
              </c:numCache>
            </c:numRef>
          </c:val>
          <c:extLst>
            <c:ext xmlns:c16="http://schemas.microsoft.com/office/drawing/2014/chart" uri="{C3380CC4-5D6E-409C-BE32-E72D297353CC}">
              <c16:uniqueId val="{00000002-023F-465D-A1A8-45A29B43B27A}"/>
            </c:ext>
          </c:extLst>
        </c:ser>
        <c:dLbls>
          <c:showLegendKey val="0"/>
          <c:showVal val="0"/>
          <c:showCatName val="0"/>
          <c:showSerName val="0"/>
          <c:showPercent val="0"/>
          <c:showBubbleSize val="0"/>
        </c:dLbls>
        <c:gapWidth val="150"/>
        <c:axId val="93693056"/>
        <c:axId val="93694592"/>
      </c:barChart>
      <c:catAx>
        <c:axId val="93693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fr-FR"/>
          </a:p>
        </c:txPr>
        <c:crossAx val="93694592"/>
        <c:crosses val="autoZero"/>
        <c:auto val="1"/>
        <c:lblAlgn val="ctr"/>
        <c:lblOffset val="100"/>
        <c:tickLblSkip val="2"/>
        <c:tickMarkSkip val="1"/>
        <c:noMultiLvlLbl val="0"/>
      </c:catAx>
      <c:valAx>
        <c:axId val="93694592"/>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fr-FR" sz="900"/>
                  <a:t>Tonnes</a:t>
                </a:r>
              </a:p>
            </c:rich>
          </c:tx>
          <c:layout>
            <c:manualLayout>
              <c:xMode val="edge"/>
              <c:yMode val="edge"/>
              <c:x val="7.4798886798082961E-3"/>
              <c:y val="0.32504607136873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fr-FR"/>
          </a:p>
        </c:txPr>
        <c:crossAx val="93693056"/>
        <c:crosses val="autoZero"/>
        <c:crossBetween val="between"/>
      </c:valAx>
      <c:spPr>
        <a:noFill/>
        <a:ln w="12700">
          <a:solidFill>
            <a:srgbClr val="808080"/>
          </a:solidFill>
          <a:prstDash val="solid"/>
        </a:ln>
      </c:spPr>
    </c:plotArea>
    <c:legend>
      <c:legendPos val="r"/>
      <c:layout>
        <c:manualLayout>
          <c:xMode val="edge"/>
          <c:yMode val="edge"/>
          <c:x val="0.42691415313225056"/>
          <c:y val="8.9473948735131509E-2"/>
          <c:w val="0.53828306264501158"/>
          <c:h val="0.2105266097057016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C0C0C0"/>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fr-FR"/>
    </a:p>
  </c:txPr>
  <c:printSettings>
    <c:headerFooter/>
    <c:pageMargins b="0.75" l="0.7" r="0.7" t="0.75" header="0.3" footer="0.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47"/>
    </mc:Choice>
    <mc:Fallback>
      <c:style val="47"/>
    </mc:Fallback>
  </mc:AlternateContent>
  <c:chart>
    <c:autoTitleDeleted val="1"/>
    <c:plotArea>
      <c:layout>
        <c:manualLayout>
          <c:layoutTarget val="inner"/>
          <c:xMode val="edge"/>
          <c:yMode val="edge"/>
          <c:x val="0.11153915327857671"/>
          <c:y val="0.16669649571588768"/>
          <c:w val="0.85710200824577731"/>
          <c:h val="0.73853322010063294"/>
        </c:manualLayout>
      </c:layout>
      <c:barChart>
        <c:barDir val="col"/>
        <c:grouping val="clustered"/>
        <c:varyColors val="0"/>
        <c:ser>
          <c:idx val="0"/>
          <c:order val="0"/>
          <c:tx>
            <c:strRef>
              <c:f>bilan_gestion!$BF$54</c:f>
              <c:strCache>
                <c:ptCount val="1"/>
              </c:strCache>
            </c:strRef>
          </c:tx>
          <c:invertIfNegative val="0"/>
          <c:dPt>
            <c:idx val="17"/>
            <c:invertIfNegative val="0"/>
            <c:bubble3D val="0"/>
            <c:spPr/>
            <c:extLst>
              <c:ext xmlns:c16="http://schemas.microsoft.com/office/drawing/2014/chart" uri="{C3380CC4-5D6E-409C-BE32-E72D297353CC}">
                <c16:uniqueId val="{00000000-5AD7-4A62-9252-29E27EAFFEFE}"/>
              </c:ext>
            </c:extLst>
          </c:dPt>
          <c:dPt>
            <c:idx val="18"/>
            <c:invertIfNegative val="0"/>
            <c:bubble3D val="0"/>
            <c:spPr/>
            <c:extLst>
              <c:ext xmlns:c16="http://schemas.microsoft.com/office/drawing/2014/chart" uri="{C3380CC4-5D6E-409C-BE32-E72D297353CC}">
                <c16:uniqueId val="{00000001-5AD7-4A62-9252-29E27EAFFEFE}"/>
              </c:ext>
            </c:extLst>
          </c:dPt>
          <c:dPt>
            <c:idx val="19"/>
            <c:invertIfNegative val="0"/>
            <c:bubble3D val="0"/>
            <c:spPr/>
            <c:extLst>
              <c:ext xmlns:c16="http://schemas.microsoft.com/office/drawing/2014/chart" uri="{C3380CC4-5D6E-409C-BE32-E72D297353CC}">
                <c16:uniqueId val="{00000002-5AD7-4A62-9252-29E27EAFFEFE}"/>
              </c:ext>
            </c:extLst>
          </c:dPt>
          <c:cat>
            <c:numRef>
              <c:f>bilan_gestion!$AX$3:$AX$24</c:f>
              <c:numCache>
                <c:formatCode>General</c:formatCode>
                <c:ptCount val="22"/>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numCache>
            </c:numRef>
          </c:cat>
          <c:val>
            <c:numRef>
              <c:f>bilan_gestion!$BC$3:$BC$26</c:f>
              <c:numCache>
                <c:formatCode>General</c:formatCode>
                <c:ptCount val="24"/>
                <c:pt idx="15">
                  <c:v>1935</c:v>
                </c:pt>
                <c:pt idx="16">
                  <c:v>1608</c:v>
                </c:pt>
                <c:pt idx="17">
                  <c:v>1498.5</c:v>
                </c:pt>
                <c:pt idx="18">
                  <c:v>1500</c:v>
                </c:pt>
                <c:pt idx="19">
                  <c:v>2300</c:v>
                </c:pt>
                <c:pt idx="20">
                  <c:v>4050</c:v>
                </c:pt>
                <c:pt idx="21">
                  <c:v>3100</c:v>
                </c:pt>
                <c:pt idx="22">
                  <c:v>3918</c:v>
                </c:pt>
                <c:pt idx="23">
                  <c:v>4808</c:v>
                </c:pt>
              </c:numCache>
            </c:numRef>
          </c:val>
          <c:extLst>
            <c:ext xmlns:c16="http://schemas.microsoft.com/office/drawing/2014/chart" uri="{C3380CC4-5D6E-409C-BE32-E72D297353CC}">
              <c16:uniqueId val="{00000003-5AD7-4A62-9252-29E27EAFFEFE}"/>
            </c:ext>
          </c:extLst>
        </c:ser>
        <c:dLbls>
          <c:showLegendKey val="0"/>
          <c:showVal val="0"/>
          <c:showCatName val="0"/>
          <c:showSerName val="0"/>
          <c:showPercent val="0"/>
          <c:showBubbleSize val="0"/>
        </c:dLbls>
        <c:gapWidth val="0"/>
        <c:overlap val="1"/>
        <c:axId val="94301184"/>
        <c:axId val="94302976"/>
      </c:barChart>
      <c:catAx>
        <c:axId val="94301184"/>
        <c:scaling>
          <c:orientation val="minMax"/>
        </c:scaling>
        <c:delete val="0"/>
        <c:axPos val="b"/>
        <c:numFmt formatCode="General" sourceLinked="1"/>
        <c:majorTickMark val="out"/>
        <c:minorTickMark val="none"/>
        <c:tickLblPos val="nextTo"/>
        <c:txPr>
          <a:bodyPr rot="0" vert="horz"/>
          <a:lstStyle/>
          <a:p>
            <a:pPr>
              <a:defRPr sz="1400" b="0" i="0" u="none" strike="noStrike" baseline="0">
                <a:solidFill>
                  <a:srgbClr val="FFFFFF"/>
                </a:solidFill>
                <a:latin typeface="Calibri"/>
                <a:ea typeface="Calibri"/>
                <a:cs typeface="Calibri"/>
              </a:defRPr>
            </a:pPr>
            <a:endParaRPr lang="fr-FR"/>
          </a:p>
        </c:txPr>
        <c:crossAx val="94302976"/>
        <c:crosses val="autoZero"/>
        <c:auto val="1"/>
        <c:lblAlgn val="ctr"/>
        <c:lblOffset val="100"/>
        <c:tickMarkSkip val="2"/>
        <c:noMultiLvlLbl val="0"/>
      </c:catAx>
      <c:valAx>
        <c:axId val="94302976"/>
        <c:scaling>
          <c:orientation val="minMax"/>
          <c:max val="40298"/>
          <c:min val="40148"/>
        </c:scaling>
        <c:delete val="0"/>
        <c:axPos val="l"/>
        <c:numFmt formatCode="[$-40C]d\-mmm;@" sourceLinked="0"/>
        <c:majorTickMark val="out"/>
        <c:minorTickMark val="none"/>
        <c:tickLblPos val="nextTo"/>
        <c:txPr>
          <a:bodyPr rot="0" vert="horz"/>
          <a:lstStyle/>
          <a:p>
            <a:pPr>
              <a:defRPr sz="1400" b="0" i="0" u="none" strike="noStrike" baseline="0">
                <a:solidFill>
                  <a:srgbClr val="FFFFFF"/>
                </a:solidFill>
                <a:latin typeface="Calibri"/>
                <a:ea typeface="Calibri"/>
                <a:cs typeface="Calibri"/>
              </a:defRPr>
            </a:pPr>
            <a:endParaRPr lang="fr-FR"/>
          </a:p>
        </c:txPr>
        <c:crossAx val="94301184"/>
        <c:crosses val="autoZero"/>
        <c:crossBetween val="midCat"/>
        <c:majorUnit val="31"/>
      </c:valAx>
      <c:spPr>
        <a:noFill/>
        <a:ln w="25400">
          <a:noFill/>
        </a:ln>
      </c:spPr>
    </c:plotArea>
    <c:plotVisOnly val="1"/>
    <c:dispBlanksAs val="gap"/>
    <c:showDLblsOverMax val="0"/>
  </c:chart>
  <c:spPr>
    <a:noFill/>
  </c:spPr>
  <c:txPr>
    <a:bodyPr/>
    <a:lstStyle/>
    <a:p>
      <a:pPr>
        <a:defRPr sz="1400" b="0" i="0" u="none" strike="noStrike" baseline="0">
          <a:solidFill>
            <a:srgbClr val="FFFFFF"/>
          </a:solidFill>
          <a:latin typeface="Calibri"/>
          <a:ea typeface="Calibri"/>
          <a:cs typeface="Calibri"/>
        </a:defRPr>
      </a:pPr>
      <a:endParaRPr lang="fr-FR"/>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5.7131265999157514E-2"/>
          <c:y val="0.10614398522073153"/>
          <c:w val="0.78301631920490256"/>
          <c:h val="0.88471584472993503"/>
        </c:manualLayout>
      </c:layout>
      <c:bubbleChart>
        <c:varyColors val="0"/>
        <c:ser>
          <c:idx val="0"/>
          <c:order val="0"/>
          <c:tx>
            <c:strRef>
              <c:f>bilan_gestion!$BF$56</c:f>
              <c:strCache>
                <c:ptCount val="1"/>
              </c:strCache>
            </c:strRef>
          </c:tx>
          <c:spPr>
            <a:solidFill>
              <a:schemeClr val="accent1">
                <a:lumMod val="75000"/>
              </a:schemeClr>
            </a:solidFill>
          </c:spPr>
          <c:invertIfNegative val="0"/>
          <c:dPt>
            <c:idx val="10"/>
            <c:invertIfNegative val="0"/>
            <c:bubble3D val="1"/>
            <c:spPr>
              <a:solidFill>
                <a:srgbClr val="FFFFCC"/>
              </a:solidFill>
            </c:spPr>
            <c:extLst>
              <c:ext xmlns:c16="http://schemas.microsoft.com/office/drawing/2014/chart" uri="{C3380CC4-5D6E-409C-BE32-E72D297353CC}">
                <c16:uniqueId val="{00000001-78D4-4DDB-8B8D-62F1DC5FC3F3}"/>
              </c:ext>
            </c:extLst>
          </c:dPt>
          <c:xVal>
            <c:numRef>
              <c:f>bilan_gestion!$AX$4:$AX$20</c:f>
              <c:numCache>
                <c:formatCode>General</c:formatCode>
                <c:ptCount val="1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numCache>
            </c:numRef>
          </c:xVal>
          <c:yVal>
            <c:numLit>
              <c:formatCode>General</c:formatCode>
              <c:ptCount val="17"/>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pt idx="15">
                <c:v>0.9</c:v>
              </c:pt>
              <c:pt idx="16">
                <c:v>0.9</c:v>
              </c:pt>
            </c:numLit>
          </c:yVal>
          <c:bubbleSize>
            <c:numRef>
              <c:f>bilan_gestion!$F$4:$F$20</c:f>
              <c:numCache>
                <c:formatCode>0.0</c:formatCode>
                <c:ptCount val="17"/>
                <c:pt idx="0">
                  <c:v>443.2</c:v>
                </c:pt>
                <c:pt idx="1">
                  <c:v>70</c:v>
                </c:pt>
                <c:pt idx="2">
                  <c:v>682.28199999999993</c:v>
                </c:pt>
                <c:pt idx="3">
                  <c:v>284.29200000000003</c:v>
                </c:pt>
                <c:pt idx="4">
                  <c:v>68.945000000000007</c:v>
                </c:pt>
                <c:pt idx="5">
                  <c:v>60.976136956379996</c:v>
                </c:pt>
                <c:pt idx="6">
                  <c:v>14.664418412941725</c:v>
                </c:pt>
                <c:pt idx="7">
                  <c:v>78.400000000000006</c:v>
                </c:pt>
                <c:pt idx="8">
                  <c:v>7.2917293233082701</c:v>
                </c:pt>
                <c:pt idx="9">
                  <c:v>29.387799999999999</c:v>
                </c:pt>
                <c:pt idx="10">
                  <c:v>217.55500000000001</c:v>
                </c:pt>
                <c:pt idx="11">
                  <c:v>101.64446918330503</c:v>
                </c:pt>
                <c:pt idx="12">
                  <c:v>112.7</c:v>
                </c:pt>
                <c:pt idx="13">
                  <c:v>42.86262185834326</c:v>
                </c:pt>
                <c:pt idx="14">
                  <c:v>5.7678360688286583</c:v>
                </c:pt>
                <c:pt idx="15">
                  <c:v>2.6750178284935311</c:v>
                </c:pt>
                <c:pt idx="16">
                  <c:v>419.2900477858928</c:v>
                </c:pt>
              </c:numCache>
            </c:numRef>
          </c:bubbleSize>
          <c:bubble3D val="1"/>
          <c:extLst>
            <c:ext xmlns:c16="http://schemas.microsoft.com/office/drawing/2014/chart" uri="{C3380CC4-5D6E-409C-BE32-E72D297353CC}">
              <c16:uniqueId val="{00000002-78D4-4DDB-8B8D-62F1DC5FC3F3}"/>
            </c:ext>
          </c:extLst>
        </c:ser>
        <c:ser>
          <c:idx val="1"/>
          <c:order val="1"/>
          <c:tx>
            <c:strRef>
              <c:f>bilan_gestion!$BF$55</c:f>
              <c:strCache>
                <c:ptCount val="1"/>
              </c:strCache>
            </c:strRef>
          </c:tx>
          <c:invertIfNegative val="0"/>
          <c:dPt>
            <c:idx val="3"/>
            <c:invertIfNegative val="0"/>
            <c:bubble3D val="1"/>
            <c:spPr>
              <a:solidFill>
                <a:srgbClr val="FFFFCC"/>
              </a:solidFill>
            </c:spPr>
            <c:extLst>
              <c:ext xmlns:c16="http://schemas.microsoft.com/office/drawing/2014/chart" uri="{C3380CC4-5D6E-409C-BE32-E72D297353CC}">
                <c16:uniqueId val="{00000004-78D4-4DDB-8B8D-62F1DC5FC3F3}"/>
              </c:ext>
            </c:extLst>
          </c:dPt>
          <c:xVal>
            <c:numRef>
              <c:f>bilan_gestion!$AX$4:$AX$13</c:f>
              <c:numCache>
                <c:formatCode>General</c:formatCode>
                <c:ptCount val="10"/>
                <c:pt idx="0">
                  <c:v>1996</c:v>
                </c:pt>
                <c:pt idx="1">
                  <c:v>1997</c:v>
                </c:pt>
                <c:pt idx="2">
                  <c:v>1998</c:v>
                </c:pt>
                <c:pt idx="3">
                  <c:v>1999</c:v>
                </c:pt>
                <c:pt idx="4">
                  <c:v>2000</c:v>
                </c:pt>
                <c:pt idx="5">
                  <c:v>2001</c:v>
                </c:pt>
                <c:pt idx="6">
                  <c:v>2002</c:v>
                </c:pt>
                <c:pt idx="7">
                  <c:v>2003</c:v>
                </c:pt>
                <c:pt idx="8">
                  <c:v>2004</c:v>
                </c:pt>
                <c:pt idx="9">
                  <c:v>2005</c:v>
                </c:pt>
              </c:numCache>
            </c:numRef>
          </c:xVal>
          <c:yVal>
            <c:numLit>
              <c:formatCode>General</c:formatCode>
              <c:ptCount val="10"/>
              <c:pt idx="0">
                <c:v>1</c:v>
              </c:pt>
              <c:pt idx="1">
                <c:v>1</c:v>
              </c:pt>
              <c:pt idx="2">
                <c:v>1</c:v>
              </c:pt>
              <c:pt idx="3">
                <c:v>1</c:v>
              </c:pt>
              <c:pt idx="4">
                <c:v>1</c:v>
              </c:pt>
              <c:pt idx="5">
                <c:v>1</c:v>
              </c:pt>
              <c:pt idx="6">
                <c:v>1</c:v>
              </c:pt>
              <c:pt idx="7">
                <c:v>1</c:v>
              </c:pt>
              <c:pt idx="8">
                <c:v>1</c:v>
              </c:pt>
              <c:pt idx="9">
                <c:v>1</c:v>
              </c:pt>
            </c:numLit>
          </c:yVal>
          <c:bubbleSize>
            <c:numRef>
              <c:f>bilan_gestion!$N$4:$N$13</c:f>
              <c:numCache>
                <c:formatCode>General</c:formatCode>
                <c:ptCount val="10"/>
                <c:pt idx="3" formatCode="0.0">
                  <c:v>198.16800000000001</c:v>
                </c:pt>
                <c:pt idx="4" formatCode="0.0">
                  <c:v>54.337000000000003</c:v>
                </c:pt>
                <c:pt idx="6" formatCode="0.0">
                  <c:v>89.143999999999991</c:v>
                </c:pt>
                <c:pt idx="7" formatCode="0.0">
                  <c:v>231.09399999999999</c:v>
                </c:pt>
                <c:pt idx="8" formatCode="0.0">
                  <c:v>172.08699999999999</c:v>
                </c:pt>
                <c:pt idx="9" formatCode="0.0">
                  <c:v>213.285</c:v>
                </c:pt>
              </c:numCache>
            </c:numRef>
          </c:bubbleSize>
          <c:bubble3D val="1"/>
          <c:extLst>
            <c:ext xmlns:c16="http://schemas.microsoft.com/office/drawing/2014/chart" uri="{C3380CC4-5D6E-409C-BE32-E72D297353CC}">
              <c16:uniqueId val="{00000005-78D4-4DDB-8B8D-62F1DC5FC3F3}"/>
            </c:ext>
          </c:extLst>
        </c:ser>
        <c:ser>
          <c:idx val="2"/>
          <c:order val="2"/>
          <c:tx>
            <c:strRef>
              <c:f>bilan_gestion!$BF$57</c:f>
              <c:strCache>
                <c:ptCount val="1"/>
              </c:strCache>
            </c:strRef>
          </c:tx>
          <c:invertIfNegative val="0"/>
          <c:xVal>
            <c:numRef>
              <c:f>bilan_gestion!$AX$15:$AX$20</c:f>
              <c:numCache>
                <c:formatCode>General</c:formatCode>
                <c:ptCount val="6"/>
                <c:pt idx="0">
                  <c:v>2007</c:v>
                </c:pt>
                <c:pt idx="1">
                  <c:v>2008</c:v>
                </c:pt>
                <c:pt idx="2">
                  <c:v>2009</c:v>
                </c:pt>
                <c:pt idx="3">
                  <c:v>2010</c:v>
                </c:pt>
                <c:pt idx="4">
                  <c:v>2011</c:v>
                </c:pt>
                <c:pt idx="5">
                  <c:v>2012</c:v>
                </c:pt>
              </c:numCache>
            </c:numRef>
          </c:xVal>
          <c:yVal>
            <c:numLit>
              <c:formatCode>General</c:formatCode>
              <c:ptCount val="6"/>
              <c:pt idx="0">
                <c:v>1.1000000000000001</c:v>
              </c:pt>
              <c:pt idx="1">
                <c:v>0</c:v>
              </c:pt>
              <c:pt idx="2">
                <c:v>0</c:v>
              </c:pt>
              <c:pt idx="3">
                <c:v>0</c:v>
              </c:pt>
              <c:pt idx="4">
                <c:v>0</c:v>
              </c:pt>
              <c:pt idx="5">
                <c:v>1.1000000000000001</c:v>
              </c:pt>
            </c:numLit>
          </c:yVal>
          <c:bubbleSize>
            <c:numRef>
              <c:f>bilan_gestion!$L$15:$L$20</c:f>
              <c:numCache>
                <c:formatCode>0.0</c:formatCode>
                <c:ptCount val="6"/>
                <c:pt idx="0">
                  <c:v>121</c:v>
                </c:pt>
                <c:pt idx="5">
                  <c:v>103</c:v>
                </c:pt>
              </c:numCache>
            </c:numRef>
          </c:bubbleSize>
          <c:bubble3D val="1"/>
          <c:extLst>
            <c:ext xmlns:c16="http://schemas.microsoft.com/office/drawing/2014/chart" uri="{C3380CC4-5D6E-409C-BE32-E72D297353CC}">
              <c16:uniqueId val="{00000006-78D4-4DDB-8B8D-62F1DC5FC3F3}"/>
            </c:ext>
          </c:extLst>
        </c:ser>
        <c:ser>
          <c:idx val="3"/>
          <c:order val="3"/>
          <c:tx>
            <c:strRef>
              <c:f>bilan_gestion!$BF$58</c:f>
              <c:strCache>
                <c:ptCount val="1"/>
              </c:strCache>
            </c:strRef>
          </c:tx>
          <c:spPr>
            <a:solidFill>
              <a:schemeClr val="accent6">
                <a:lumMod val="40000"/>
                <a:lumOff val="60000"/>
              </a:schemeClr>
            </a:solidFill>
            <a:ln w="25400">
              <a:noFill/>
            </a:ln>
          </c:spPr>
          <c:invertIfNegative val="0"/>
          <c:xVal>
            <c:numRef>
              <c:f>bilan_gestion!$AX$4:$AX$20</c:f>
              <c:numCache>
                <c:formatCode>General</c:formatCode>
                <c:ptCount val="1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numCache>
            </c:numRef>
          </c:xVal>
          <c:yVal>
            <c:numLit>
              <c:formatCode>General</c:formatCode>
              <c:ptCount val="17"/>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pt idx="15">
                <c:v>1.2</c:v>
              </c:pt>
              <c:pt idx="16">
                <c:v>1.2</c:v>
              </c:pt>
            </c:numLit>
          </c:yVal>
          <c:bubbleSize>
            <c:numLit>
              <c:ptCount val="0"/>
            </c:numLit>
          </c:bubbleSize>
          <c:bubble3D val="1"/>
          <c:extLst>
            <c:ext xmlns:c16="http://schemas.microsoft.com/office/drawing/2014/chart" uri="{C3380CC4-5D6E-409C-BE32-E72D297353CC}">
              <c16:uniqueId val="{00000007-78D4-4DDB-8B8D-62F1DC5FC3F3}"/>
            </c:ext>
          </c:extLst>
        </c:ser>
        <c:dLbls>
          <c:showLegendKey val="0"/>
          <c:showVal val="0"/>
          <c:showCatName val="0"/>
          <c:showSerName val="0"/>
          <c:showPercent val="0"/>
          <c:showBubbleSize val="0"/>
        </c:dLbls>
        <c:bubbleScale val="50"/>
        <c:showNegBubbles val="0"/>
        <c:axId val="93836416"/>
        <c:axId val="93837952"/>
      </c:bubbleChart>
      <c:valAx>
        <c:axId val="93836416"/>
        <c:scaling>
          <c:orientation val="minMax"/>
          <c:max val="2013"/>
          <c:min val="1995"/>
        </c:scaling>
        <c:delete val="0"/>
        <c:axPos val="b"/>
        <c:numFmt formatCode="General" sourceLinked="1"/>
        <c:majorTickMark val="out"/>
        <c:minorTickMark val="none"/>
        <c:tickLblPos val="nextTo"/>
        <c:txPr>
          <a:bodyPr rot="0" vert="horz"/>
          <a:lstStyle/>
          <a:p>
            <a:pPr>
              <a:defRPr sz="1000" b="0" i="0" u="none" strike="noStrike" baseline="0">
                <a:solidFill>
                  <a:srgbClr val="FFFFFF"/>
                </a:solidFill>
                <a:latin typeface="Calibri"/>
                <a:ea typeface="Calibri"/>
                <a:cs typeface="Calibri"/>
              </a:defRPr>
            </a:pPr>
            <a:endParaRPr lang="fr-FR"/>
          </a:p>
        </c:txPr>
        <c:crossAx val="93837952"/>
        <c:crosses val="autoZero"/>
        <c:crossBetween val="midCat"/>
        <c:majorUnit val="2"/>
      </c:valAx>
      <c:valAx>
        <c:axId val="93837952"/>
        <c:scaling>
          <c:orientation val="minMax"/>
          <c:min val="0"/>
        </c:scaling>
        <c:delete val="1"/>
        <c:axPos val="l"/>
        <c:numFmt formatCode="General" sourceLinked="1"/>
        <c:majorTickMark val="out"/>
        <c:minorTickMark val="none"/>
        <c:tickLblPos val="nextTo"/>
        <c:crossAx val="93836416"/>
        <c:crosses val="autoZero"/>
        <c:crossBetween val="midCat"/>
      </c:valAx>
      <c:spPr>
        <a:noFill/>
        <a:ln w="25400">
          <a:noFill/>
        </a:ln>
      </c:spPr>
    </c:plotArea>
    <c:legend>
      <c:legendPos val="r"/>
      <c:layout>
        <c:manualLayout>
          <c:xMode val="edge"/>
          <c:yMode val="edge"/>
          <c:x val="0.35370375700830636"/>
          <c:y val="1.6507098052162431E-3"/>
          <c:w val="0.64398157853213889"/>
          <c:h val="0.11422911852096401"/>
        </c:manualLayout>
      </c:layout>
      <c:overlay val="0"/>
      <c:txPr>
        <a:bodyPr/>
        <a:lstStyle/>
        <a:p>
          <a:pPr>
            <a:defRPr sz="745" b="0" i="0" u="none" strike="noStrike" baseline="0">
              <a:solidFill>
                <a:srgbClr val="FFFFFF"/>
              </a:solidFill>
              <a:latin typeface="Calibri"/>
              <a:ea typeface="Calibri"/>
              <a:cs typeface="Calibri"/>
            </a:defRPr>
          </a:pPr>
          <a:endParaRPr lang="fr-FR"/>
        </a:p>
      </c:txPr>
    </c:legend>
    <c:plotVisOnly val="1"/>
    <c:dispBlanksAs val="gap"/>
    <c:showDLblsOverMax val="0"/>
  </c:chart>
  <c:spPr>
    <a:solidFill>
      <a:schemeClr val="bg1"/>
    </a:solidFill>
  </c:spPr>
  <c:txPr>
    <a:bodyPr/>
    <a:lstStyle/>
    <a:p>
      <a:pPr>
        <a:defRPr sz="1000" b="0" i="0" u="none" strike="noStrike" baseline="0">
          <a:solidFill>
            <a:srgbClr val="FFFFFF"/>
          </a:solidFill>
          <a:latin typeface="Calibri"/>
          <a:ea typeface="Calibri"/>
          <a:cs typeface="Calibri"/>
        </a:defRPr>
      </a:pPr>
      <a:endParaRPr lang="fr-FR"/>
    </a:p>
  </c:txPr>
  <c:printSettings>
    <c:headerFooter/>
    <c:pageMargins b="0.75000000000000022" l="0.70000000000000018" r="0.70000000000000018" t="0.75000000000000022" header="0.3000000000000001" footer="0.3000000000000001"/>
    <c:pageSetup/>
  </c:printSettings>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9"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120" workbookViewId="0"/>
  </sheetViews>
  <pageMargins left="0.78740157499999996" right="0.78740157499999996" top="0.984251969" bottom="0.984251969" header="0.4921259845" footer="0.492125984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66676</xdr:colOff>
      <xdr:row>16</xdr:row>
      <xdr:rowOff>14286</xdr:rowOff>
    </xdr:from>
    <xdr:to>
      <xdr:col>5</xdr:col>
      <xdr:colOff>7486651</xdr:colOff>
      <xdr:row>36</xdr:row>
      <xdr:rowOff>133349</xdr:rowOff>
    </xdr:to>
    <xdr:graphicFrame macro="">
      <xdr:nvGraphicFramePr>
        <xdr:cNvPr id="2" name="Graphique 1">
          <a:extLst>
            <a:ext uri="{FF2B5EF4-FFF2-40B4-BE49-F238E27FC236}">
              <a16:creationId xmlns:a16="http://schemas.microsoft.com/office/drawing/2014/main" id="{3929E775-EC57-4C93-9C7F-3FC1E1818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0.00865</cdr:x>
      <cdr:y>0.27508</cdr:y>
    </cdr:from>
    <cdr:to>
      <cdr:x>0.12969</cdr:x>
      <cdr:y>0.3959</cdr:y>
    </cdr:to>
    <cdr:pic>
      <cdr:nvPicPr>
        <cdr:cNvPr id="11" name="chart">
          <a:extLst xmlns:a="http://schemas.openxmlformats.org/drawingml/2006/main">
            <a:ext uri="{FF2B5EF4-FFF2-40B4-BE49-F238E27FC236}">
              <a16:creationId xmlns:a16="http://schemas.microsoft.com/office/drawing/2014/main" id="{80E58CC4-1B2E-4FBE-B535-F615CC3F17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1" y="1079500"/>
          <a:ext cx="711200" cy="474133"/>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0.00114</cdr:x>
      <cdr:y>0.87773</cdr:y>
    </cdr:from>
    <cdr:to>
      <cdr:x>0.24144</cdr:x>
      <cdr:y>1</cdr:y>
    </cdr:to>
    <cdr:sp macro="" textlink="">
      <cdr:nvSpPr>
        <cdr:cNvPr id="2" name="ZoneTexte 7">
          <a:extLst xmlns:a="http://schemas.openxmlformats.org/drawingml/2006/main">
            <a:ext uri="{FF2B5EF4-FFF2-40B4-BE49-F238E27FC236}">
              <a16:creationId xmlns:a16="http://schemas.microsoft.com/office/drawing/2014/main" id="{F283EAF0-2D00-4DAE-A88A-D0D294F9D468}"/>
            </a:ext>
          </a:extLst>
        </cdr:cNvPr>
        <cdr:cNvSpPr txBox="1"/>
      </cdr:nvSpPr>
      <cdr:spPr>
        <a:xfrm xmlns:a="http://schemas.openxmlformats.org/drawingml/2006/main">
          <a:off x="12700" y="3448654"/>
          <a:ext cx="2673349" cy="48040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100" b="0" i="1">
              <a:solidFill>
                <a:sysClr val="windowText" lastClr="000000"/>
              </a:solidFill>
            </a:rPr>
            <a:t>1 kg de civelles = 3 000 civelles</a:t>
          </a:r>
        </a:p>
      </cdr:txBody>
    </cdr:sp>
  </cdr:relSizeAnchor>
  <cdr:relSizeAnchor xmlns:cdr="http://schemas.openxmlformats.org/drawingml/2006/chartDrawing">
    <cdr:from>
      <cdr:x>0.41029</cdr:x>
      <cdr:y>0.05899</cdr:y>
    </cdr:from>
    <cdr:to>
      <cdr:x>0.62871</cdr:x>
      <cdr:y>0.16081</cdr:y>
    </cdr:to>
    <cdr:sp macro="" textlink="">
      <cdr:nvSpPr>
        <cdr:cNvPr id="3" name="ZoneTexte 7">
          <a:extLst xmlns:a="http://schemas.openxmlformats.org/drawingml/2006/main">
            <a:ext uri="{FF2B5EF4-FFF2-40B4-BE49-F238E27FC236}">
              <a16:creationId xmlns:a16="http://schemas.microsoft.com/office/drawing/2014/main" id="{F283EAF0-2D00-4DAE-A88A-D0D294F9D468}"/>
            </a:ext>
          </a:extLst>
        </cdr:cNvPr>
        <cdr:cNvSpPr txBox="1"/>
      </cdr:nvSpPr>
      <cdr:spPr>
        <a:xfrm xmlns:a="http://schemas.openxmlformats.org/drawingml/2006/main">
          <a:off x="3419474" y="231775"/>
          <a:ext cx="1820431" cy="40005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500" b="1">
              <a:solidFill>
                <a:schemeClr val="accent3"/>
              </a:solidFill>
            </a:rPr>
            <a:t>BV</a:t>
          </a:r>
          <a:r>
            <a:rPr lang="fr-FR" sz="1500" b="1" baseline="0">
              <a:solidFill>
                <a:schemeClr val="accent3"/>
              </a:solidFill>
            </a:rPr>
            <a:t> de la Vilaine</a:t>
          </a:r>
          <a:endParaRPr lang="fr-FR" sz="1500" b="1">
            <a:solidFill>
              <a:schemeClr val="accent3"/>
            </a:solidFill>
          </a:endParaRPr>
        </a:p>
      </cdr:txBody>
    </cdr:sp>
  </cdr:relSizeAnchor>
  <cdr:relSizeAnchor xmlns:cdr="http://schemas.openxmlformats.org/drawingml/2006/chartDrawing">
    <cdr:from>
      <cdr:x>0.80594</cdr:x>
      <cdr:y>0.06141</cdr:y>
    </cdr:from>
    <cdr:to>
      <cdr:x>0.9746</cdr:x>
      <cdr:y>0.16323</cdr:y>
    </cdr:to>
    <cdr:sp macro="" textlink="">
      <cdr:nvSpPr>
        <cdr:cNvPr id="4" name="ZoneTexte 5">
          <a:extLst xmlns:a="http://schemas.openxmlformats.org/drawingml/2006/main">
            <a:ext uri="{FF2B5EF4-FFF2-40B4-BE49-F238E27FC236}">
              <a16:creationId xmlns:a16="http://schemas.microsoft.com/office/drawing/2014/main" id="{6877FDBE-1B3E-4ACE-BEC5-C50C837FBB8D}"/>
            </a:ext>
          </a:extLst>
        </cdr:cNvPr>
        <cdr:cNvSpPr txBox="1"/>
      </cdr:nvSpPr>
      <cdr:spPr>
        <a:xfrm xmlns:a="http://schemas.openxmlformats.org/drawingml/2006/main">
          <a:off x="8966200" y="241300"/>
          <a:ext cx="1876425" cy="40005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500" b="1">
              <a:solidFill>
                <a:schemeClr val="accent3"/>
              </a:solidFill>
            </a:rPr>
            <a:t>BV</a:t>
          </a:r>
          <a:r>
            <a:rPr lang="fr-FR" sz="1500" b="1" baseline="0">
              <a:solidFill>
                <a:schemeClr val="accent3"/>
              </a:solidFill>
            </a:rPr>
            <a:t> de l'Aulne</a:t>
          </a:r>
          <a:endParaRPr lang="fr-FR" sz="1500" b="1">
            <a:solidFill>
              <a:schemeClr val="accent3"/>
            </a:solidFill>
          </a:endParaRPr>
        </a:p>
      </cdr:txBody>
    </cdr:sp>
  </cdr:relSizeAnchor>
  <cdr:relSizeAnchor xmlns:cdr="http://schemas.openxmlformats.org/drawingml/2006/chartDrawing">
    <cdr:from>
      <cdr:x>0.66857</cdr:x>
      <cdr:y>0.16849</cdr:y>
    </cdr:from>
    <cdr:to>
      <cdr:x>0.97803</cdr:x>
      <cdr:y>0.20929</cdr:y>
    </cdr:to>
    <cdr:sp macro="" textlink="">
      <cdr:nvSpPr>
        <cdr:cNvPr id="8" name="Flèche : double flèche horizontale 7">
          <a:extLst xmlns:a="http://schemas.openxmlformats.org/drawingml/2006/main">
            <a:ext uri="{FF2B5EF4-FFF2-40B4-BE49-F238E27FC236}">
              <a16:creationId xmlns:a16="http://schemas.microsoft.com/office/drawing/2014/main" id="{7AC0A20A-1B8C-4687-92E6-71F4A4318F34}"/>
            </a:ext>
          </a:extLst>
        </cdr:cNvPr>
        <cdr:cNvSpPr/>
      </cdr:nvSpPr>
      <cdr:spPr>
        <a:xfrm xmlns:a="http://schemas.openxmlformats.org/drawingml/2006/main">
          <a:off x="5572124" y="661989"/>
          <a:ext cx="2579145" cy="160325"/>
        </a:xfrm>
        <a:prstGeom xmlns:a="http://schemas.openxmlformats.org/drawingml/2006/main" prst="leftRightArrow">
          <a:avLst/>
        </a:prstGeom>
        <a:ln xmlns:a="http://schemas.openxmlformats.org/drawingml/2006/main">
          <a:noFill/>
        </a:ln>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FR" sz="1100"/>
        </a:p>
      </cdr:txBody>
    </cdr:sp>
  </cdr:relSizeAnchor>
  <cdr:relSizeAnchor xmlns:cdr="http://schemas.openxmlformats.org/drawingml/2006/chartDrawing">
    <cdr:from>
      <cdr:x>0.06535</cdr:x>
      <cdr:y>0.17333</cdr:y>
    </cdr:from>
    <cdr:to>
      <cdr:x>0.63771</cdr:x>
      <cdr:y>0.20687</cdr:y>
    </cdr:to>
    <cdr:sp macro="" textlink="">
      <cdr:nvSpPr>
        <cdr:cNvPr id="9" name="Flèche : double flèche horizontale 8">
          <a:extLst xmlns:a="http://schemas.openxmlformats.org/drawingml/2006/main">
            <a:ext uri="{FF2B5EF4-FFF2-40B4-BE49-F238E27FC236}">
              <a16:creationId xmlns:a16="http://schemas.microsoft.com/office/drawing/2014/main" id="{8B9A1EFA-801E-4A0D-AA33-6D2DE8A6023F}"/>
            </a:ext>
          </a:extLst>
        </cdr:cNvPr>
        <cdr:cNvSpPr/>
      </cdr:nvSpPr>
      <cdr:spPr>
        <a:xfrm xmlns:a="http://schemas.openxmlformats.org/drawingml/2006/main">
          <a:off x="544652" y="681039"/>
          <a:ext cx="4770298" cy="131766"/>
        </a:xfrm>
        <a:prstGeom xmlns:a="http://schemas.openxmlformats.org/drawingml/2006/main" prst="leftRightArrow">
          <a:avLst/>
        </a:prstGeom>
        <a:ln xmlns:a="http://schemas.openxmlformats.org/drawingml/2006/main">
          <a:noFill/>
        </a:ln>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FR"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85725</xdr:colOff>
      <xdr:row>5</xdr:row>
      <xdr:rowOff>114300</xdr:rowOff>
    </xdr:from>
    <xdr:to>
      <xdr:col>10</xdr:col>
      <xdr:colOff>180975</xdr:colOff>
      <xdr:row>25</xdr:row>
      <xdr:rowOff>95250</xdr:rowOff>
    </xdr:to>
    <xdr:graphicFrame macro="">
      <xdr:nvGraphicFramePr>
        <xdr:cNvPr id="58793" name="Graphique 1">
          <a:extLst>
            <a:ext uri="{FF2B5EF4-FFF2-40B4-BE49-F238E27FC236}">
              <a16:creationId xmlns:a16="http://schemas.microsoft.com/office/drawing/2014/main" id="{7FF4D7BA-0822-4656-BD07-AC9F94271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57</xdr:row>
      <xdr:rowOff>19050</xdr:rowOff>
    </xdr:from>
    <xdr:to>
      <xdr:col>12</xdr:col>
      <xdr:colOff>352425</xdr:colOff>
      <xdr:row>78</xdr:row>
      <xdr:rowOff>161925</xdr:rowOff>
    </xdr:to>
    <xdr:graphicFrame macro="">
      <xdr:nvGraphicFramePr>
        <xdr:cNvPr id="1459" name="Chart 1">
          <a:extLst>
            <a:ext uri="{FF2B5EF4-FFF2-40B4-BE49-F238E27FC236}">
              <a16:creationId xmlns:a16="http://schemas.microsoft.com/office/drawing/2014/main" id="{8FABEE6F-FBF5-4F71-B325-0C2E198F0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139719" cy="5640084"/>
    <xdr:graphicFrame macro="">
      <xdr:nvGraphicFramePr>
        <xdr:cNvPr id="2" name="Graphique 1">
          <a:extLst>
            <a:ext uri="{FF2B5EF4-FFF2-40B4-BE49-F238E27FC236}">
              <a16:creationId xmlns:a16="http://schemas.microsoft.com/office/drawing/2014/main" id="{FE50139B-4564-4481-896F-CAC37FB949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0.213</cdr:x>
      <cdr:y>0.03125</cdr:y>
    </cdr:from>
    <cdr:to>
      <cdr:x>0.2125</cdr:x>
      <cdr:y>0.8585</cdr:y>
    </cdr:to>
    <cdr:sp macro="" textlink="">
      <cdr:nvSpPr>
        <cdr:cNvPr id="43009" name="Line 1"/>
        <cdr:cNvSpPr>
          <a:spLocks xmlns:a="http://schemas.openxmlformats.org/drawingml/2006/main" noChangeShapeType="1"/>
        </cdr:cNvSpPr>
      </cdr:nvSpPr>
      <cdr:spPr bwMode="auto">
        <a:xfrm xmlns:a="http://schemas.openxmlformats.org/drawingml/2006/main" flipV="1">
          <a:off x="1941180" y="178102"/>
          <a:ext cx="6835" cy="467447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0.2295</cdr:x>
      <cdr:y>0.09575</cdr:y>
    </cdr:from>
    <cdr:to>
      <cdr:x>0.28675</cdr:x>
      <cdr:y>0.1375</cdr:y>
    </cdr:to>
    <cdr:sp macro="" textlink="">
      <cdr:nvSpPr>
        <cdr:cNvPr id="43010" name="AutoShape 2"/>
        <cdr:cNvSpPr>
          <a:spLocks xmlns:a="http://schemas.openxmlformats.org/drawingml/2006/main" noChangeArrowheads="1"/>
        </cdr:cNvSpPr>
      </cdr:nvSpPr>
      <cdr:spPr bwMode="auto">
        <a:xfrm xmlns:a="http://schemas.openxmlformats.org/drawingml/2006/main">
          <a:off x="2080161" y="551269"/>
          <a:ext cx="526306" cy="233229"/>
        </a:xfrm>
        <a:prstGeom xmlns:a="http://schemas.openxmlformats.org/drawingml/2006/main" prst="rightArrow">
          <a:avLst>
            <a:gd name="adj1" fmla="val 50000"/>
            <a:gd name="adj2" fmla="val 56415"/>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0.24625</cdr:x>
      <cdr:y>0.07075</cdr:y>
    </cdr:from>
    <cdr:to>
      <cdr:x>0.44646</cdr:x>
      <cdr:y>0.10187</cdr:y>
    </cdr:to>
    <cdr:sp macro="" textlink="">
      <cdr:nvSpPr>
        <cdr:cNvPr id="43011" name="Text Box 3"/>
        <cdr:cNvSpPr txBox="1">
          <a:spLocks xmlns:a="http://schemas.openxmlformats.org/drawingml/2006/main" noChangeArrowheads="1"/>
        </cdr:cNvSpPr>
      </cdr:nvSpPr>
      <cdr:spPr bwMode="auto">
        <a:xfrm xmlns:a="http://schemas.openxmlformats.org/drawingml/2006/main">
          <a:off x="2247019" y="398271"/>
          <a:ext cx="1826910" cy="17517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fr-FR" sz="1000" b="0" i="0" strike="noStrike">
              <a:solidFill>
                <a:srgbClr val="000000"/>
              </a:solidFill>
              <a:latin typeface="Arial"/>
              <a:cs typeface="Arial"/>
            </a:rPr>
            <a:t>Construction du barrage d'Arzal</a:t>
          </a:r>
        </a:p>
      </cdr:txBody>
    </cdr:sp>
  </cdr:relSizeAnchor>
  <cdr:relSizeAnchor xmlns:cdr="http://schemas.openxmlformats.org/drawingml/2006/chartDrawing">
    <cdr:from>
      <cdr:x>0.4875</cdr:x>
      <cdr:y>0.55675</cdr:y>
    </cdr:from>
    <cdr:to>
      <cdr:x>0.6905</cdr:x>
      <cdr:y>0.75325</cdr:y>
    </cdr:to>
    <cdr:sp macro="" textlink="">
      <cdr:nvSpPr>
        <cdr:cNvPr id="43013" name="Line 5"/>
        <cdr:cNvSpPr>
          <a:spLocks xmlns:a="http://schemas.openxmlformats.org/drawingml/2006/main" noChangeShapeType="1"/>
        </cdr:cNvSpPr>
      </cdr:nvSpPr>
      <cdr:spPr bwMode="auto">
        <a:xfrm xmlns:a="http://schemas.openxmlformats.org/drawingml/2006/main">
          <a:off x="4454233" y="3146473"/>
          <a:ext cx="1840931" cy="111526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0.9895</cdr:x>
      <cdr:y>0.55675</cdr:y>
    </cdr:from>
    <cdr:to>
      <cdr:x>0.9895</cdr:x>
      <cdr:y>0.7715</cdr:y>
    </cdr:to>
    <cdr:sp macro="" textlink="">
      <cdr:nvSpPr>
        <cdr:cNvPr id="43014" name="Line 6"/>
        <cdr:cNvSpPr>
          <a:spLocks xmlns:a="http://schemas.openxmlformats.org/drawingml/2006/main" noChangeShapeType="1"/>
        </cdr:cNvSpPr>
      </cdr:nvSpPr>
      <cdr:spPr bwMode="auto">
        <a:xfrm xmlns:a="http://schemas.openxmlformats.org/drawingml/2006/main" flipV="1">
          <a:off x="9020106" y="3146473"/>
          <a:ext cx="0" cy="12184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0.54725</cdr:x>
      <cdr:y>0.1625</cdr:y>
    </cdr:from>
    <cdr:to>
      <cdr:x>1</cdr:x>
      <cdr:y>0.553</cdr:y>
    </cdr:to>
    <cdr:graphicFrame macro="">
      <cdr:nvGraphicFramePr>
        <cdr:cNvPr id="7330373" name="Chart 1605">
          <a:extLst xmlns:a="http://schemas.openxmlformats.org/drawingml/2006/main">
            <a:ext uri="{FF2B5EF4-FFF2-40B4-BE49-F238E27FC236}">
              <a16:creationId xmlns:a16="http://schemas.microsoft.com/office/drawing/2014/main" id="{95BBD4F5-A22A-4E7D-BC06-F7D85ABC15F6}"/>
            </a:ext>
          </a:extLst>
        </cdr:cNvPr>
        <cdr:cNvGraphicFramePr>
          <a:graphicFrameLocks xmlns:a="http://schemas.openxmlformats.org/drawingml/2006/main"/>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7.xml><?xml version="1.0" encoding="utf-8"?>
<xdr:wsDr xmlns:xdr="http://schemas.openxmlformats.org/drawingml/2006/spreadsheetDrawing" xmlns:a="http://schemas.openxmlformats.org/drawingml/2006/main">
  <xdr:absoluteAnchor>
    <xdr:pos x="0" y="0"/>
    <xdr:ext cx="9128125" cy="5635625"/>
    <xdr:graphicFrame macro="">
      <xdr:nvGraphicFramePr>
        <xdr:cNvPr id="2" name="Graphique 1">
          <a:extLst>
            <a:ext uri="{FF2B5EF4-FFF2-40B4-BE49-F238E27FC236}">
              <a16:creationId xmlns:a16="http://schemas.microsoft.com/office/drawing/2014/main" id="{2475CF14-2981-4258-BDC4-D114EEB365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0.18732</cdr:x>
      <cdr:y>0.04047</cdr:y>
    </cdr:from>
    <cdr:to>
      <cdr:x>0.18827</cdr:x>
      <cdr:y>0.86803</cdr:y>
    </cdr:to>
    <cdr:sp macro="" textlink="">
      <cdr:nvSpPr>
        <cdr:cNvPr id="43009" name="Line 1"/>
        <cdr:cNvSpPr>
          <a:spLocks xmlns:a="http://schemas.openxmlformats.org/drawingml/2006/main" noChangeShapeType="1"/>
        </cdr:cNvSpPr>
      </cdr:nvSpPr>
      <cdr:spPr bwMode="auto">
        <a:xfrm xmlns:a="http://schemas.openxmlformats.org/drawingml/2006/main" flipH="1" flipV="1">
          <a:off x="1708009" y="227418"/>
          <a:ext cx="8662" cy="4650680"/>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0.19966</cdr:x>
      <cdr:y>0.10122</cdr:y>
    </cdr:from>
    <cdr:to>
      <cdr:x>0.25741</cdr:x>
      <cdr:y>0.1382</cdr:y>
    </cdr:to>
    <cdr:sp macro="" textlink="">
      <cdr:nvSpPr>
        <cdr:cNvPr id="43010" name="AutoShape 2"/>
        <cdr:cNvSpPr>
          <a:spLocks xmlns:a="http://schemas.openxmlformats.org/drawingml/2006/main" noChangeArrowheads="1"/>
        </cdr:cNvSpPr>
      </cdr:nvSpPr>
      <cdr:spPr bwMode="auto">
        <a:xfrm xmlns:a="http://schemas.openxmlformats.org/drawingml/2006/main">
          <a:off x="1820474" y="568817"/>
          <a:ext cx="526565" cy="207837"/>
        </a:xfrm>
        <a:prstGeom xmlns:a="http://schemas.openxmlformats.org/drawingml/2006/main" prst="rightArrow">
          <a:avLst>
            <a:gd name="adj1" fmla="val 50000"/>
            <a:gd name="adj2" fmla="val 56415"/>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0.19547</cdr:x>
      <cdr:y>0.0626</cdr:y>
    </cdr:from>
    <cdr:to>
      <cdr:x>0.41464</cdr:x>
      <cdr:y>0.09377</cdr:y>
    </cdr:to>
    <cdr:sp macro="" textlink="">
      <cdr:nvSpPr>
        <cdr:cNvPr id="43011" name="Text Box 3"/>
        <cdr:cNvSpPr txBox="1">
          <a:spLocks xmlns:a="http://schemas.openxmlformats.org/drawingml/2006/main" noChangeArrowheads="1"/>
        </cdr:cNvSpPr>
      </cdr:nvSpPr>
      <cdr:spPr bwMode="auto">
        <a:xfrm xmlns:a="http://schemas.openxmlformats.org/drawingml/2006/main">
          <a:off x="1782301" y="351796"/>
          <a:ext cx="1998397" cy="17516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fr-FR" sz="1000" b="0" i="0" strike="noStrike">
              <a:solidFill>
                <a:srgbClr val="000000"/>
              </a:solidFill>
              <a:latin typeface="Arial"/>
              <a:cs typeface="Arial"/>
            </a:rPr>
            <a:t>Mise en</a:t>
          </a:r>
          <a:r>
            <a:rPr lang="fr-FR" sz="1000" b="0" i="0" strike="noStrike" baseline="0">
              <a:solidFill>
                <a:srgbClr val="000000"/>
              </a:solidFill>
              <a:latin typeface="Arial"/>
              <a:cs typeface="Arial"/>
            </a:rPr>
            <a:t> service du b</a:t>
          </a:r>
          <a:r>
            <a:rPr lang="fr-FR" sz="1000" b="0" i="0" strike="noStrike">
              <a:solidFill>
                <a:srgbClr val="000000"/>
              </a:solidFill>
              <a:latin typeface="Arial"/>
              <a:cs typeface="Arial"/>
            </a:rPr>
            <a:t>arrage d'Arzal</a:t>
          </a:r>
        </a:p>
      </cdr:txBody>
    </cdr:sp>
  </cdr:relSizeAnchor>
  <cdr:relSizeAnchor xmlns:cdr="http://schemas.openxmlformats.org/drawingml/2006/chartDrawing">
    <cdr:from>
      <cdr:x>0.50957</cdr:x>
      <cdr:y>0.42254</cdr:y>
    </cdr:from>
    <cdr:to>
      <cdr:x>0.5687</cdr:x>
      <cdr:y>0.78169</cdr:y>
    </cdr:to>
    <cdr:sp macro="" textlink="">
      <cdr:nvSpPr>
        <cdr:cNvPr id="43013" name="Line 5"/>
        <cdr:cNvSpPr>
          <a:spLocks xmlns:a="http://schemas.openxmlformats.org/drawingml/2006/main" noChangeShapeType="1"/>
        </cdr:cNvSpPr>
      </cdr:nvSpPr>
      <cdr:spPr bwMode="auto">
        <a:xfrm xmlns:a="http://schemas.openxmlformats.org/drawingml/2006/main">
          <a:off x="4651376" y="2381251"/>
          <a:ext cx="539750" cy="202406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0.50926</cdr:x>
      <cdr:y>0.05768</cdr:y>
    </cdr:from>
    <cdr:to>
      <cdr:x>0.97488</cdr:x>
      <cdr:y>0.42209</cdr:y>
    </cdr:to>
    <cdr:graphicFrame macro="">
      <cdr:nvGraphicFramePr>
        <cdr:cNvPr id="7332324" name="Chart 1508">
          <a:extLst xmlns:a="http://schemas.openxmlformats.org/drawingml/2006/main">
            <a:ext uri="{FF2B5EF4-FFF2-40B4-BE49-F238E27FC236}">
              <a16:creationId xmlns:a16="http://schemas.microsoft.com/office/drawing/2014/main" id="{1B36180B-18E3-4B74-814E-B4F3A075EA80}"/>
            </a:ext>
          </a:extLst>
        </cdr:cNvPr>
        <cdr:cNvGraphicFramePr>
          <a:graphicFrameLocks xmlns:a="http://schemas.openxmlformats.org/drawingml/2006/main"/>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9.xml><?xml version="1.0" encoding="utf-8"?>
<xdr:wsDr xmlns:xdr="http://schemas.openxmlformats.org/drawingml/2006/spreadsheetDrawing" xmlns:a="http://schemas.openxmlformats.org/drawingml/2006/main">
  <xdr:twoCellAnchor>
    <xdr:from>
      <xdr:col>51</xdr:col>
      <xdr:colOff>0</xdr:colOff>
      <xdr:row>133</xdr:row>
      <xdr:rowOff>123825</xdr:rowOff>
    </xdr:from>
    <xdr:to>
      <xdr:col>57</xdr:col>
      <xdr:colOff>914400</xdr:colOff>
      <xdr:row>161</xdr:row>
      <xdr:rowOff>142875</xdr:rowOff>
    </xdr:to>
    <xdr:graphicFrame macro="">
      <xdr:nvGraphicFramePr>
        <xdr:cNvPr id="10464509" name="Graphique 3">
          <a:extLst>
            <a:ext uri="{FF2B5EF4-FFF2-40B4-BE49-F238E27FC236}">
              <a16:creationId xmlns:a16="http://schemas.microsoft.com/office/drawing/2014/main" id="{56CBF540-A45F-452D-AF0E-BF8C884CE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84</xdr:col>
      <xdr:colOff>381000</xdr:colOff>
      <xdr:row>238</xdr:row>
      <xdr:rowOff>114300</xdr:rowOff>
    </xdr:from>
    <xdr:to>
      <xdr:col>165</xdr:col>
      <xdr:colOff>381000</xdr:colOff>
      <xdr:row>416</xdr:row>
      <xdr:rowOff>142875</xdr:rowOff>
    </xdr:to>
    <xdr:graphicFrame macro="">
      <xdr:nvGraphicFramePr>
        <xdr:cNvPr id="10464510" name="Graphique 4">
          <a:extLst>
            <a:ext uri="{FF2B5EF4-FFF2-40B4-BE49-F238E27FC236}">
              <a16:creationId xmlns:a16="http://schemas.microsoft.com/office/drawing/2014/main" id="{9395501A-E6C9-4435-8558-3A2CF4ED2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466725</xdr:colOff>
      <xdr:row>107</xdr:row>
      <xdr:rowOff>142875</xdr:rowOff>
    </xdr:from>
    <xdr:to>
      <xdr:col>56</xdr:col>
      <xdr:colOff>2647950</xdr:colOff>
      <xdr:row>135</xdr:row>
      <xdr:rowOff>28575</xdr:rowOff>
    </xdr:to>
    <xdr:graphicFrame macro="">
      <xdr:nvGraphicFramePr>
        <xdr:cNvPr id="10464511" name="Graphique 4">
          <a:extLst>
            <a:ext uri="{FF2B5EF4-FFF2-40B4-BE49-F238E27FC236}">
              <a16:creationId xmlns:a16="http://schemas.microsoft.com/office/drawing/2014/main" id="{01636D89-26DE-425F-B88B-535704EC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78</xdr:col>
      <xdr:colOff>123825</xdr:colOff>
      <xdr:row>2</xdr:row>
      <xdr:rowOff>0</xdr:rowOff>
    </xdr:from>
    <xdr:to>
      <xdr:col>79</xdr:col>
      <xdr:colOff>676275</xdr:colOff>
      <xdr:row>7</xdr:row>
      <xdr:rowOff>85725</xdr:rowOff>
    </xdr:to>
    <xdr:graphicFrame macro="">
      <xdr:nvGraphicFramePr>
        <xdr:cNvPr id="10464512" name="Graphique 27">
          <a:extLst>
            <a:ext uri="{FF2B5EF4-FFF2-40B4-BE49-F238E27FC236}">
              <a16:creationId xmlns:a16="http://schemas.microsoft.com/office/drawing/2014/main" id="{01E6CD95-7B05-4041-832C-9EDA4C3A1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79</xdr:col>
      <xdr:colOff>381000</xdr:colOff>
      <xdr:row>2</xdr:row>
      <xdr:rowOff>19050</xdr:rowOff>
    </xdr:from>
    <xdr:to>
      <xdr:col>81</xdr:col>
      <xdr:colOff>180975</xdr:colOff>
      <xdr:row>7</xdr:row>
      <xdr:rowOff>104775</xdr:rowOff>
    </xdr:to>
    <xdr:graphicFrame macro="">
      <xdr:nvGraphicFramePr>
        <xdr:cNvPr id="10464513" name="Graphique 28">
          <a:extLst>
            <a:ext uri="{FF2B5EF4-FFF2-40B4-BE49-F238E27FC236}">
              <a16:creationId xmlns:a16="http://schemas.microsoft.com/office/drawing/2014/main" id="{E028739B-194C-43DA-B55E-870CA248F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76200</xdr:colOff>
      <xdr:row>12</xdr:row>
      <xdr:rowOff>123825</xdr:rowOff>
    </xdr:from>
    <xdr:to>
      <xdr:col>61</xdr:col>
      <xdr:colOff>628650</xdr:colOff>
      <xdr:row>17</xdr:row>
      <xdr:rowOff>171450</xdr:rowOff>
    </xdr:to>
    <xdr:graphicFrame macro="">
      <xdr:nvGraphicFramePr>
        <xdr:cNvPr id="10464514" name="Graphique 29">
          <a:extLst>
            <a:ext uri="{FF2B5EF4-FFF2-40B4-BE49-F238E27FC236}">
              <a16:creationId xmlns:a16="http://schemas.microsoft.com/office/drawing/2014/main" id="{2081801B-8869-4DE9-9CE8-A25CF10D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28575</xdr:colOff>
      <xdr:row>12</xdr:row>
      <xdr:rowOff>95250</xdr:rowOff>
    </xdr:from>
    <xdr:to>
      <xdr:col>63</xdr:col>
      <xdr:colOff>581025</xdr:colOff>
      <xdr:row>17</xdr:row>
      <xdr:rowOff>152400</xdr:rowOff>
    </xdr:to>
    <xdr:graphicFrame macro="">
      <xdr:nvGraphicFramePr>
        <xdr:cNvPr id="10464515" name="Graphique 30">
          <a:extLst>
            <a:ext uri="{FF2B5EF4-FFF2-40B4-BE49-F238E27FC236}">
              <a16:creationId xmlns:a16="http://schemas.microsoft.com/office/drawing/2014/main" id="{5DF0B74C-35EF-4889-BF30-C708A4A2C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63</xdr:col>
      <xdr:colOff>647700</xdr:colOff>
      <xdr:row>12</xdr:row>
      <xdr:rowOff>161925</xdr:rowOff>
    </xdr:from>
    <xdr:to>
      <xdr:col>65</xdr:col>
      <xdr:colOff>438150</xdr:colOff>
      <xdr:row>18</xdr:row>
      <xdr:rowOff>9525</xdr:rowOff>
    </xdr:to>
    <xdr:graphicFrame macro="">
      <xdr:nvGraphicFramePr>
        <xdr:cNvPr id="10464516" name="Graphique 31">
          <a:extLst>
            <a:ext uri="{FF2B5EF4-FFF2-40B4-BE49-F238E27FC236}">
              <a16:creationId xmlns:a16="http://schemas.microsoft.com/office/drawing/2014/main" id="{BE326159-0FE5-4B0E-B805-C31CB4238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428625</xdr:colOff>
      <xdr:row>12</xdr:row>
      <xdr:rowOff>123825</xdr:rowOff>
    </xdr:from>
    <xdr:to>
      <xdr:col>67</xdr:col>
      <xdr:colOff>228600</xdr:colOff>
      <xdr:row>17</xdr:row>
      <xdr:rowOff>171450</xdr:rowOff>
    </xdr:to>
    <xdr:graphicFrame macro="">
      <xdr:nvGraphicFramePr>
        <xdr:cNvPr id="10464517" name="Graphique 32">
          <a:extLst>
            <a:ext uri="{FF2B5EF4-FFF2-40B4-BE49-F238E27FC236}">
              <a16:creationId xmlns:a16="http://schemas.microsoft.com/office/drawing/2014/main" id="{14D5CF10-C821-411B-BD43-74D610049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921203</xdr:colOff>
      <xdr:row>36</xdr:row>
      <xdr:rowOff>74840</xdr:rowOff>
    </xdr:from>
    <xdr:to>
      <xdr:col>48</xdr:col>
      <xdr:colOff>625928</xdr:colOff>
      <xdr:row>51</xdr:row>
      <xdr:rowOff>152400</xdr:rowOff>
    </xdr:to>
    <xdr:graphicFrame macro="">
      <xdr:nvGraphicFramePr>
        <xdr:cNvPr id="10464520" name="Graphique 1">
          <a:extLst>
            <a:ext uri="{FF2B5EF4-FFF2-40B4-BE49-F238E27FC236}">
              <a16:creationId xmlns:a16="http://schemas.microsoft.com/office/drawing/2014/main" id="{3749782F-D51B-4B50-B171-8302C16F9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2</xdr:col>
      <xdr:colOff>758899</xdr:colOff>
      <xdr:row>31</xdr:row>
      <xdr:rowOff>62332</xdr:rowOff>
    </xdr:from>
    <xdr:ext cx="3755002" cy="264560"/>
    <xdr:sp macro="" textlink="">
      <xdr:nvSpPr>
        <xdr:cNvPr id="2" name="ZoneTexte 1">
          <a:extLst>
            <a:ext uri="{FF2B5EF4-FFF2-40B4-BE49-F238E27FC236}">
              <a16:creationId xmlns:a16="http://schemas.microsoft.com/office/drawing/2014/main" id="{59DA44F0-B238-4313-BFF3-129356031264}"/>
            </a:ext>
          </a:extLst>
        </xdr:cNvPr>
        <xdr:cNvSpPr txBox="1"/>
      </xdr:nvSpPr>
      <xdr:spPr>
        <a:xfrm>
          <a:off x="2527828" y="6471296"/>
          <a:ext cx="3755002" cy="264560"/>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En encadré, données correspondant</a:t>
          </a:r>
          <a:r>
            <a:rPr lang="fr-FR" sz="1100" baseline="0"/>
            <a:t> au rapport anguilles 2016</a:t>
          </a:r>
          <a:endParaRPr lang="fr-FR"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Arzal\Gestion\2005\capt9605(3pr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rv-01\data\Arzal\Gestion\2005\capt9605(3pr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12-PoleMAB\Socle\Migrateurs\anguille\pecherie\Bilan_repeuplement_civelles_2011-2021_Info_COGEPOMI%20BZ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êche expérimentale"/>
      <sheetName val="Graph2004"/>
      <sheetName val="capt9604"/>
      <sheetName val="captannuelles"/>
      <sheetName val="bilan8704"/>
      <sheetName val="modele"/>
      <sheetName val="décision"/>
      <sheetName val="graph"/>
      <sheetName val="modele log"/>
    </sheetNames>
    <sheetDataSet>
      <sheetData sheetId="0" refreshError="1"/>
      <sheetData sheetId="1" refreshError="1"/>
      <sheetData sheetId="2"/>
      <sheetData sheetId="3" refreshError="1"/>
      <sheetData sheetId="4" refreshError="1"/>
      <sheetData sheetId="5"/>
      <sheetData sheetId="6"/>
      <sheetData sheetId="7">
        <row r="2">
          <cell r="F2">
            <v>1.0034333188799373E-2</v>
          </cell>
          <cell r="H2">
            <v>0.12</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êche expérimentale"/>
      <sheetName val="Graph2004"/>
      <sheetName val="capt9604"/>
      <sheetName val="captannuelles"/>
      <sheetName val="bilan8704"/>
      <sheetName val="modele"/>
      <sheetName val="décision"/>
      <sheetName val="graph"/>
      <sheetName val="modele log"/>
    </sheetNames>
    <sheetDataSet>
      <sheetData sheetId="0" refreshError="1"/>
      <sheetData sheetId="1" refreshError="1"/>
      <sheetData sheetId="2"/>
      <sheetData sheetId="3" refreshError="1"/>
      <sheetData sheetId="4" refreshError="1"/>
      <sheetData sheetId="5"/>
      <sheetData sheetId="6"/>
      <sheetData sheetId="7">
        <row r="2">
          <cell r="F2">
            <v>1.0034333188799373E-2</v>
          </cell>
          <cell r="H2">
            <v>0.12</v>
          </cell>
        </row>
      </sheetData>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Feuil2"/>
      <sheetName val="Feuil3"/>
    </sheetNames>
    <sheetDataSet>
      <sheetData sheetId="0">
        <row r="4">
          <cell r="A4">
            <v>2011</v>
          </cell>
          <cell r="B4">
            <v>200</v>
          </cell>
        </row>
        <row r="5">
          <cell r="A5">
            <v>2012</v>
          </cell>
          <cell r="B5">
            <v>333</v>
          </cell>
        </row>
        <row r="6">
          <cell r="A6">
            <v>2013</v>
          </cell>
          <cell r="B6">
            <v>306</v>
          </cell>
        </row>
        <row r="7">
          <cell r="A7">
            <v>2014</v>
          </cell>
          <cell r="B7">
            <v>650</v>
          </cell>
        </row>
        <row r="8">
          <cell r="A8">
            <v>2015</v>
          </cell>
          <cell r="B8">
            <v>225</v>
          </cell>
        </row>
        <row r="9">
          <cell r="A9">
            <v>2016</v>
          </cell>
          <cell r="B9">
            <v>430</v>
          </cell>
        </row>
        <row r="10">
          <cell r="A10">
            <v>2017</v>
          </cell>
          <cell r="B10">
            <v>448</v>
          </cell>
        </row>
        <row r="11">
          <cell r="A11">
            <v>2018</v>
          </cell>
          <cell r="B11">
            <v>460</v>
          </cell>
        </row>
        <row r="12">
          <cell r="A12">
            <v>2019</v>
          </cell>
          <cell r="B12">
            <v>460</v>
          </cell>
        </row>
        <row r="13">
          <cell r="A13">
            <v>2020</v>
          </cell>
          <cell r="B13">
            <v>360</v>
          </cell>
        </row>
        <row r="14">
          <cell r="A14">
            <v>2021</v>
          </cell>
          <cell r="B14">
            <v>330</v>
          </cell>
        </row>
      </sheetData>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Brice Sauvaget" id="{82EFF5BC-DFCF-4317-84EE-124F671CDE6F}" userId="S::brice.sauvaget@eptb-vilaine.fr::df82ade6-13d7-42e8-bfa9-e52a2d72a0f6" providerId="AD"/>
  <person displayName="Cédric Briand" id="{2187B568-826D-4443-93C5-40E61551CAF6}" userId="S::cedric.briand@eaux-et-vilaine.bzh::b39505e1-a593-441f-a4cc-2844db3988fa"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28" dT="2022-10-05T07:30:05.49" personId="{2187B568-826D-4443-93C5-40E61551CAF6}" id="{2CA60DA0-8E40-49D1-A9FB-5BAC8CD43523}">
    <text>VERIFIER AVEC GAELLE</text>
  </threadedComment>
  <threadedComment ref="AD28" dT="2022-10-13T15:02:29.41" personId="{2187B568-826D-4443-93C5-40E61551CAF6}" id="{5483171D-DB80-4710-8BD2-A008AE49EA24}" parentId="{2CA60DA0-8E40-49D1-A9FB-5BAC8CD43523}">
    <text>Entre écluse de Cleden-poher et l'écluse de Paule</text>
  </threadedComment>
  <threadedComment ref="AI28" dT="2021-01-25T08:04:50.83" personId="{82EFF5BC-DFCF-4317-84EE-124F671CDE6F}" id="{65211C37-ABD9-46BF-909F-BBD0E2978A98}">
    <text>Arrivées moy de 30% en mars et 3% en avril
fin au 22 mars : 10 à 20% de tardives</text>
  </threadedComment>
  <threadedComment ref="AI28" dT="2022-10-05T06:36:44.91" personId="{2187B568-826D-4443-93C5-40E61551CAF6}" id="{40120A25-ED8A-42A4-92D0-D3E5A8646006}" parentId="{65211C37-ABD9-46BF-909F-BBD0E2978A98}">
    <text>345-690</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83938-0296-459E-94D8-B4107C3BD229}">
  <dimension ref="A1:F16"/>
  <sheetViews>
    <sheetView workbookViewId="0">
      <selection activeCell="G19" sqref="G19"/>
    </sheetView>
  </sheetViews>
  <sheetFormatPr baseColWidth="10" defaultRowHeight="14.6" x14ac:dyDescent="0.4"/>
  <cols>
    <col min="1" max="1" width="8.15234375" style="244" customWidth="1"/>
    <col min="2" max="2" width="13.3828125" style="244" bestFit="1" customWidth="1"/>
    <col min="3" max="3" width="13.3828125" style="244" customWidth="1"/>
    <col min="4" max="4" width="7.69140625" style="245" hidden="1" customWidth="1"/>
    <col min="5" max="5" width="12.84375" style="244" customWidth="1"/>
    <col min="6" max="6" width="78.15234375" style="244" customWidth="1"/>
    <col min="7" max="16384" width="11.07421875" style="244"/>
  </cols>
  <sheetData>
    <row r="1" spans="1:6" x14ac:dyDescent="0.4">
      <c r="A1" s="243" t="s">
        <v>345</v>
      </c>
    </row>
    <row r="3" spans="1:6" ht="43.75" x14ac:dyDescent="0.4">
      <c r="A3" s="246" t="s">
        <v>1</v>
      </c>
      <c r="B3" s="246" t="s">
        <v>346</v>
      </c>
      <c r="C3" s="246" t="s">
        <v>347</v>
      </c>
      <c r="D3" s="247" t="s">
        <v>348</v>
      </c>
      <c r="E3" s="246" t="s">
        <v>349</v>
      </c>
      <c r="F3" s="246" t="s">
        <v>350</v>
      </c>
    </row>
    <row r="4" spans="1:6" x14ac:dyDescent="0.4">
      <c r="A4" s="248">
        <v>2011</v>
      </c>
      <c r="B4" s="248">
        <v>200</v>
      </c>
      <c r="C4" s="248">
        <v>600000</v>
      </c>
      <c r="D4" s="249">
        <f>C4/B4</f>
        <v>3000</v>
      </c>
      <c r="E4" s="248" t="s">
        <v>351</v>
      </c>
      <c r="F4" s="248" t="s">
        <v>352</v>
      </c>
    </row>
    <row r="5" spans="1:6" x14ac:dyDescent="0.4">
      <c r="A5" s="248">
        <v>2012</v>
      </c>
      <c r="B5" s="248">
        <v>333</v>
      </c>
      <c r="C5" s="248">
        <v>999000</v>
      </c>
      <c r="D5" s="249">
        <f t="shared" ref="D5:D13" si="0">C5/B5</f>
        <v>3000</v>
      </c>
      <c r="E5" s="248" t="s">
        <v>351</v>
      </c>
      <c r="F5" s="248" t="s">
        <v>353</v>
      </c>
    </row>
    <row r="6" spans="1:6" x14ac:dyDescent="0.4">
      <c r="A6" s="248">
        <v>2013</v>
      </c>
      <c r="B6" s="248">
        <v>306</v>
      </c>
      <c r="C6" s="248">
        <v>918000</v>
      </c>
      <c r="D6" s="249">
        <f t="shared" si="0"/>
        <v>3000</v>
      </c>
      <c r="E6" s="248" t="s">
        <v>351</v>
      </c>
      <c r="F6" s="248" t="s">
        <v>354</v>
      </c>
    </row>
    <row r="7" spans="1:6" ht="29.15" x14ac:dyDescent="0.4">
      <c r="A7" s="248">
        <v>2014</v>
      </c>
      <c r="B7" s="248">
        <v>650</v>
      </c>
      <c r="C7" s="248">
        <f>900000+1050000</f>
        <v>1950000</v>
      </c>
      <c r="D7" s="249">
        <f t="shared" si="0"/>
        <v>3000</v>
      </c>
      <c r="E7" s="248" t="s">
        <v>355</v>
      </c>
      <c r="F7" s="248" t="s">
        <v>356</v>
      </c>
    </row>
    <row r="8" spans="1:6" x14ac:dyDescent="0.4">
      <c r="A8" s="248">
        <v>2015</v>
      </c>
      <c r="B8" s="248">
        <v>225</v>
      </c>
      <c r="C8" s="248">
        <v>675000</v>
      </c>
      <c r="D8" s="249">
        <f t="shared" si="0"/>
        <v>3000</v>
      </c>
      <c r="E8" s="248" t="s">
        <v>351</v>
      </c>
      <c r="F8" s="248" t="s">
        <v>357</v>
      </c>
    </row>
    <row r="9" spans="1:6" x14ac:dyDescent="0.4">
      <c r="A9" s="248">
        <v>2016</v>
      </c>
      <c r="B9" s="248">
        <v>430</v>
      </c>
      <c r="C9" s="248">
        <v>1290000</v>
      </c>
      <c r="D9" s="249">
        <f t="shared" si="0"/>
        <v>3000</v>
      </c>
      <c r="E9" s="248" t="s">
        <v>351</v>
      </c>
      <c r="F9" s="248" t="s">
        <v>358</v>
      </c>
    </row>
    <row r="10" spans="1:6" ht="30" customHeight="1" x14ac:dyDescent="0.4">
      <c r="A10" s="248">
        <v>2017</v>
      </c>
      <c r="B10" s="250">
        <v>448</v>
      </c>
      <c r="C10" s="248">
        <v>1344000</v>
      </c>
      <c r="D10" s="249">
        <f>C10/3000</f>
        <v>448</v>
      </c>
      <c r="E10" s="248" t="s">
        <v>351</v>
      </c>
      <c r="F10" s="248" t="s">
        <v>359</v>
      </c>
    </row>
    <row r="11" spans="1:6" x14ac:dyDescent="0.4">
      <c r="A11" s="248">
        <v>2018</v>
      </c>
      <c r="B11" s="248">
        <v>460</v>
      </c>
      <c r="C11" s="250">
        <f>B11*3000</f>
        <v>1380000</v>
      </c>
      <c r="D11" s="249">
        <f t="shared" si="0"/>
        <v>3000</v>
      </c>
      <c r="E11" s="248" t="s">
        <v>360</v>
      </c>
      <c r="F11" s="248" t="s">
        <v>361</v>
      </c>
    </row>
    <row r="12" spans="1:6" x14ac:dyDescent="0.4">
      <c r="A12" s="248">
        <v>2019</v>
      </c>
      <c r="B12" s="248">
        <v>460</v>
      </c>
      <c r="C12" s="250">
        <f>B12*3000</f>
        <v>1380000</v>
      </c>
      <c r="D12" s="249">
        <f t="shared" si="0"/>
        <v>3000</v>
      </c>
      <c r="E12" s="248" t="s">
        <v>360</v>
      </c>
      <c r="F12" s="248" t="s">
        <v>362</v>
      </c>
    </row>
    <row r="13" spans="1:6" x14ac:dyDescent="0.4">
      <c r="A13" s="248">
        <v>2020</v>
      </c>
      <c r="B13" s="248">
        <v>360</v>
      </c>
      <c r="C13" s="251">
        <f>360*3000</f>
        <v>1080000</v>
      </c>
      <c r="D13" s="249">
        <f t="shared" si="0"/>
        <v>3000</v>
      </c>
      <c r="E13" s="248" t="s">
        <v>360</v>
      </c>
      <c r="F13" s="248" t="s">
        <v>363</v>
      </c>
    </row>
    <row r="14" spans="1:6" x14ac:dyDescent="0.4">
      <c r="A14" s="248">
        <v>2021</v>
      </c>
      <c r="B14" s="248">
        <v>330</v>
      </c>
      <c r="C14" s="251">
        <f>330*3000</f>
        <v>990000</v>
      </c>
      <c r="D14" s="249"/>
      <c r="E14" s="248" t="s">
        <v>360</v>
      </c>
      <c r="F14" s="248"/>
    </row>
    <row r="15" spans="1:6" x14ac:dyDescent="0.4">
      <c r="A15" s="244" t="s">
        <v>174</v>
      </c>
      <c r="B15" s="252">
        <f>SUM(B4:B14)</f>
        <v>4202</v>
      </c>
      <c r="C15" s="252">
        <f>SUM(C4:C13)</f>
        <v>11616000</v>
      </c>
      <c r="D15" s="253"/>
    </row>
    <row r="16" spans="1:6" x14ac:dyDescent="0.4">
      <c r="A16" s="244" t="s">
        <v>364</v>
      </c>
      <c r="B16" s="252">
        <f>AVERAGE(B4:B14)</f>
        <v>382</v>
      </c>
      <c r="C16" s="252"/>
      <c r="D16" s="253"/>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53"/>
  <sheetViews>
    <sheetView zoomScale="80" zoomScaleNormal="80" workbookViewId="0">
      <selection activeCell="J46" sqref="J46"/>
    </sheetView>
  </sheetViews>
  <sheetFormatPr baseColWidth="10" defaultRowHeight="12.45" x14ac:dyDescent="0.3"/>
  <cols>
    <col min="1" max="9" width="12.53515625" customWidth="1"/>
    <col min="10" max="10" width="12.53515625" style="3" customWidth="1"/>
    <col min="11" max="23" width="12.53515625" customWidth="1"/>
  </cols>
  <sheetData>
    <row r="1" spans="1:27" x14ac:dyDescent="0.3">
      <c r="A1" s="62" t="s">
        <v>317</v>
      </c>
      <c r="C1" s="105" t="s">
        <v>321</v>
      </c>
    </row>
    <row r="2" spans="1:27" x14ac:dyDescent="0.3">
      <c r="A2" s="62"/>
    </row>
    <row r="3" spans="1:27" s="78" customFormat="1" ht="14.15" x14ac:dyDescent="0.35">
      <c r="B3" s="79" t="s">
        <v>188</v>
      </c>
      <c r="C3" s="184" t="s">
        <v>318</v>
      </c>
      <c r="K3" s="80"/>
      <c r="L3" s="79" t="s">
        <v>159</v>
      </c>
      <c r="M3" s="184" t="s">
        <v>318</v>
      </c>
      <c r="N3" s="105"/>
      <c r="T3" s="80"/>
      <c r="U3" s="183" t="s">
        <v>320</v>
      </c>
      <c r="V3" s="184" t="s">
        <v>318</v>
      </c>
      <c r="W3" s="105"/>
    </row>
    <row r="4" spans="1:27" ht="37.5" customHeight="1" x14ac:dyDescent="0.3">
      <c r="A4" s="53"/>
      <c r="B4" s="61" t="s">
        <v>150</v>
      </c>
      <c r="C4" s="61" t="s">
        <v>151</v>
      </c>
      <c r="D4" s="61" t="s">
        <v>152</v>
      </c>
      <c r="E4" s="61" t="s">
        <v>153</v>
      </c>
      <c r="F4" s="61" t="s">
        <v>155</v>
      </c>
      <c r="G4" s="61" t="s">
        <v>154</v>
      </c>
      <c r="H4" s="81" t="s">
        <v>36</v>
      </c>
      <c r="I4" s="182" t="s">
        <v>316</v>
      </c>
      <c r="K4" s="3"/>
      <c r="L4" s="61" t="s">
        <v>150</v>
      </c>
      <c r="M4" s="61" t="s">
        <v>151</v>
      </c>
      <c r="N4" s="61" t="s">
        <v>152</v>
      </c>
      <c r="O4" s="61" t="s">
        <v>153</v>
      </c>
      <c r="P4" s="61" t="s">
        <v>155</v>
      </c>
      <c r="Q4" s="81" t="s">
        <v>36</v>
      </c>
      <c r="R4" s="62"/>
      <c r="T4" s="3"/>
      <c r="U4" s="61" t="s">
        <v>150</v>
      </c>
      <c r="V4" s="61" t="s">
        <v>151</v>
      </c>
      <c r="W4" s="61" t="s">
        <v>152</v>
      </c>
      <c r="X4" s="61" t="s">
        <v>153</v>
      </c>
      <c r="Y4" s="61" t="s">
        <v>155</v>
      </c>
      <c r="Z4" s="81" t="s">
        <v>36</v>
      </c>
    </row>
    <row r="5" spans="1:27" ht="14.6" x14ac:dyDescent="0.3">
      <c r="A5" s="55">
        <v>1998</v>
      </c>
      <c r="B5" s="53"/>
      <c r="C5" s="53"/>
      <c r="D5" s="53"/>
      <c r="E5" s="53"/>
      <c r="F5" s="53"/>
      <c r="G5" s="52">
        <v>181084</v>
      </c>
      <c r="H5" s="53">
        <f>SUM(B5:G5)</f>
        <v>181084</v>
      </c>
      <c r="I5" s="3"/>
      <c r="K5" s="55">
        <v>1998</v>
      </c>
      <c r="L5" s="53"/>
      <c r="M5" s="53"/>
      <c r="N5" s="53"/>
      <c r="O5" s="53"/>
      <c r="P5" s="53"/>
      <c r="Q5" s="53"/>
      <c r="R5" s="75" t="s">
        <v>158</v>
      </c>
      <c r="T5" s="55">
        <v>1998</v>
      </c>
      <c r="U5" s="53"/>
      <c r="V5" s="53"/>
      <c r="W5" s="53"/>
      <c r="X5" s="53"/>
      <c r="Y5" s="53"/>
      <c r="Z5" s="53"/>
      <c r="AA5" s="75" t="s">
        <v>158</v>
      </c>
    </row>
    <row r="6" spans="1:27" ht="14.6" x14ac:dyDescent="0.3">
      <c r="A6" s="55">
        <v>1999</v>
      </c>
      <c r="B6" s="57">
        <v>153945</v>
      </c>
      <c r="C6" s="57">
        <v>7828</v>
      </c>
      <c r="D6" s="57"/>
      <c r="E6" s="57"/>
      <c r="F6" s="57">
        <v>35741</v>
      </c>
      <c r="G6" s="57" t="s">
        <v>156</v>
      </c>
      <c r="H6" s="57">
        <f>B6+C6+D6+E6+F6</f>
        <v>197514</v>
      </c>
      <c r="I6" s="3">
        <v>198022</v>
      </c>
      <c r="K6" s="55">
        <v>1999</v>
      </c>
      <c r="L6" s="57">
        <v>2167</v>
      </c>
      <c r="M6" s="57"/>
      <c r="N6" s="57"/>
      <c r="O6" s="57"/>
      <c r="P6" s="57"/>
      <c r="Q6" s="57">
        <f t="shared" ref="Q6:Q24" si="0">SUM(L6:P6)</f>
        <v>2167</v>
      </c>
      <c r="R6" s="75" t="s">
        <v>157</v>
      </c>
      <c r="T6" s="55">
        <v>1999</v>
      </c>
      <c r="U6" s="57">
        <v>654</v>
      </c>
      <c r="V6" s="57"/>
      <c r="W6" s="57"/>
      <c r="X6" s="57"/>
      <c r="Y6" s="57"/>
      <c r="Z6" s="57">
        <f t="shared" ref="Z6:Z12" si="1">SUM(U6:Y6)</f>
        <v>654</v>
      </c>
      <c r="AA6" s="75" t="s">
        <v>157</v>
      </c>
    </row>
    <row r="7" spans="1:27" ht="14.6" x14ac:dyDescent="0.3">
      <c r="A7" s="55">
        <v>2000</v>
      </c>
      <c r="B7" s="57">
        <v>34203</v>
      </c>
      <c r="C7" s="57">
        <v>460</v>
      </c>
      <c r="D7" s="57"/>
      <c r="E7" s="57"/>
      <c r="F7" s="57">
        <v>19337</v>
      </c>
      <c r="G7" s="57" t="s">
        <v>156</v>
      </c>
      <c r="H7" s="57">
        <f>B7+C7+D7+E7+F7</f>
        <v>54000</v>
      </c>
      <c r="I7" s="3">
        <v>54324</v>
      </c>
      <c r="K7" s="55">
        <v>2000</v>
      </c>
      <c r="L7" s="57">
        <v>1016</v>
      </c>
      <c r="M7" s="57">
        <v>61</v>
      </c>
      <c r="N7" s="57"/>
      <c r="O7" s="57"/>
      <c r="P7" s="57">
        <v>55</v>
      </c>
      <c r="Q7" s="57">
        <f t="shared" si="0"/>
        <v>1132</v>
      </c>
      <c r="R7" s="75" t="s">
        <v>157</v>
      </c>
      <c r="T7" s="55">
        <v>2000</v>
      </c>
      <c r="U7" s="57">
        <v>300</v>
      </c>
      <c r="V7" s="57">
        <v>19</v>
      </c>
      <c r="W7" s="57"/>
      <c r="X7" s="57"/>
      <c r="Y7" s="57">
        <v>18</v>
      </c>
      <c r="Z7" s="57">
        <f t="shared" si="1"/>
        <v>337</v>
      </c>
      <c r="AA7" s="75" t="s">
        <v>157</v>
      </c>
    </row>
    <row r="8" spans="1:27" ht="14.6" x14ac:dyDescent="0.3">
      <c r="A8" s="55">
        <v>2001</v>
      </c>
      <c r="B8" s="53"/>
      <c r="C8" s="53"/>
      <c r="D8" s="53"/>
      <c r="E8" s="53"/>
      <c r="F8" s="53"/>
      <c r="G8" s="53" t="s">
        <v>156</v>
      </c>
      <c r="H8" s="53"/>
      <c r="I8" s="3"/>
      <c r="K8" s="55">
        <v>2001</v>
      </c>
      <c r="L8" s="53"/>
      <c r="M8" s="53"/>
      <c r="N8" s="53"/>
      <c r="O8" s="53"/>
      <c r="P8" s="53"/>
      <c r="Q8" s="53"/>
      <c r="R8" s="75" t="s">
        <v>157</v>
      </c>
      <c r="T8" s="55">
        <v>2001</v>
      </c>
      <c r="U8" s="53"/>
      <c r="V8" s="53"/>
      <c r="W8" s="53"/>
      <c r="X8" s="53"/>
      <c r="Y8" s="53"/>
      <c r="Z8" s="53"/>
      <c r="AA8" s="75" t="s">
        <v>157</v>
      </c>
    </row>
    <row r="9" spans="1:27" ht="14.6" x14ac:dyDescent="0.3">
      <c r="A9" s="55">
        <v>2002</v>
      </c>
      <c r="B9" s="57">
        <v>55591</v>
      </c>
      <c r="C9" s="57">
        <v>20</v>
      </c>
      <c r="D9" s="57">
        <v>28781</v>
      </c>
      <c r="E9" s="57"/>
      <c r="F9" s="57">
        <v>4619</v>
      </c>
      <c r="G9" s="57" t="s">
        <v>156</v>
      </c>
      <c r="H9" s="57">
        <f>B9+C9+D9+E9+F9</f>
        <v>89011</v>
      </c>
      <c r="I9" s="3">
        <v>89533</v>
      </c>
      <c r="K9" s="55">
        <v>2002</v>
      </c>
      <c r="L9" s="57">
        <v>361</v>
      </c>
      <c r="M9" s="57">
        <v>61</v>
      </c>
      <c r="N9" s="57"/>
      <c r="O9" s="57"/>
      <c r="P9" s="57"/>
      <c r="Q9" s="57">
        <f t="shared" si="0"/>
        <v>422</v>
      </c>
      <c r="R9" s="75" t="s">
        <v>157</v>
      </c>
      <c r="T9" s="55">
        <v>2002</v>
      </c>
      <c r="U9" s="57">
        <v>113</v>
      </c>
      <c r="V9" s="57">
        <v>20</v>
      </c>
      <c r="W9" s="57"/>
      <c r="X9" s="57"/>
      <c r="Y9" s="57"/>
      <c r="Z9" s="57">
        <f t="shared" si="1"/>
        <v>133</v>
      </c>
      <c r="AA9" s="75" t="s">
        <v>157</v>
      </c>
    </row>
    <row r="10" spans="1:27" ht="14.6" x14ac:dyDescent="0.3">
      <c r="A10" s="55">
        <v>2003</v>
      </c>
      <c r="B10" s="57">
        <v>125938</v>
      </c>
      <c r="C10" s="57">
        <v>1829</v>
      </c>
      <c r="D10" s="57">
        <v>91431</v>
      </c>
      <c r="E10" s="57">
        <v>73</v>
      </c>
      <c r="F10" s="57">
        <v>11718</v>
      </c>
      <c r="G10" s="57" t="s">
        <v>156</v>
      </c>
      <c r="H10" s="57">
        <f>B10+C10+D10+E10+F10</f>
        <v>230989</v>
      </c>
      <c r="I10" s="3">
        <v>231305</v>
      </c>
      <c r="K10" s="55">
        <v>2003</v>
      </c>
      <c r="L10" s="57">
        <v>89</v>
      </c>
      <c r="M10" s="57">
        <v>199</v>
      </c>
      <c r="N10" s="57"/>
      <c r="O10" s="57"/>
      <c r="P10" s="57"/>
      <c r="Q10" s="57">
        <f t="shared" si="0"/>
        <v>288</v>
      </c>
      <c r="R10" s="75" t="s">
        <v>157</v>
      </c>
      <c r="T10" s="55">
        <v>2003</v>
      </c>
      <c r="U10" s="57">
        <v>33</v>
      </c>
      <c r="V10" s="57">
        <v>72</v>
      </c>
      <c r="W10" s="57"/>
      <c r="X10" s="57"/>
      <c r="Y10" s="57"/>
      <c r="Z10" s="57">
        <f t="shared" si="1"/>
        <v>105</v>
      </c>
      <c r="AA10" s="75" t="s">
        <v>157</v>
      </c>
    </row>
    <row r="11" spans="1:27" ht="14.6" x14ac:dyDescent="0.3">
      <c r="A11" s="55">
        <v>2004</v>
      </c>
      <c r="B11" s="57">
        <v>81839</v>
      </c>
      <c r="C11" s="57">
        <v>3682</v>
      </c>
      <c r="D11" s="57">
        <v>83140</v>
      </c>
      <c r="E11" s="57">
        <v>339</v>
      </c>
      <c r="F11" s="57">
        <v>3023</v>
      </c>
      <c r="G11" s="57" t="s">
        <v>156</v>
      </c>
      <c r="H11" s="57">
        <f>B11+C11+D11+E11+F11</f>
        <v>172023</v>
      </c>
      <c r="I11" s="3">
        <v>171974</v>
      </c>
      <c r="K11" s="55">
        <v>2004</v>
      </c>
      <c r="L11" s="57">
        <v>54</v>
      </c>
      <c r="M11" s="57">
        <v>146</v>
      </c>
      <c r="N11" s="57"/>
      <c r="O11" s="57"/>
      <c r="P11" s="57"/>
      <c r="Q11" s="57">
        <f t="shared" si="0"/>
        <v>200</v>
      </c>
      <c r="R11" s="75" t="s">
        <v>157</v>
      </c>
      <c r="T11" s="55">
        <v>2004</v>
      </c>
      <c r="U11" s="57">
        <v>17</v>
      </c>
      <c r="V11" s="57">
        <v>47</v>
      </c>
      <c r="W11" s="57"/>
      <c r="X11" s="57"/>
      <c r="Y11" s="57"/>
      <c r="Z11" s="57">
        <f t="shared" si="1"/>
        <v>64</v>
      </c>
      <c r="AA11" s="75" t="s">
        <v>157</v>
      </c>
    </row>
    <row r="12" spans="1:27" ht="14.6" x14ac:dyDescent="0.3">
      <c r="A12" s="55">
        <v>2005</v>
      </c>
      <c r="B12" s="57">
        <v>52269</v>
      </c>
      <c r="C12" s="57">
        <v>4384</v>
      </c>
      <c r="D12" s="57">
        <v>146290</v>
      </c>
      <c r="E12" s="57">
        <v>371</v>
      </c>
      <c r="F12" s="57">
        <v>9800</v>
      </c>
      <c r="G12" s="57" t="s">
        <v>156</v>
      </c>
      <c r="H12" s="57">
        <f>B12+C12+D12+E12+F12</f>
        <v>213114</v>
      </c>
      <c r="I12" s="3">
        <v>213267</v>
      </c>
      <c r="K12" s="55">
        <v>2005</v>
      </c>
      <c r="L12" s="57">
        <v>424</v>
      </c>
      <c r="M12" s="57">
        <v>158</v>
      </c>
      <c r="N12" s="57"/>
      <c r="O12" s="57"/>
      <c r="P12" s="57"/>
      <c r="Q12" s="57">
        <f t="shared" si="0"/>
        <v>582</v>
      </c>
      <c r="R12" s="75" t="s">
        <v>157</v>
      </c>
      <c r="T12" s="55">
        <v>2005</v>
      </c>
      <c r="U12" s="57">
        <v>120</v>
      </c>
      <c r="V12" s="57">
        <v>51</v>
      </c>
      <c r="W12" s="57"/>
      <c r="X12" s="57"/>
      <c r="Y12" s="57"/>
      <c r="Z12" s="57">
        <f t="shared" si="1"/>
        <v>171</v>
      </c>
      <c r="AA12" s="75" t="s">
        <v>157</v>
      </c>
    </row>
    <row r="13" spans="1:27" ht="14.6" x14ac:dyDescent="0.3">
      <c r="A13" s="55">
        <v>2006</v>
      </c>
      <c r="H13" s="55">
        <f>SUM(H6:H12)</f>
        <v>956651</v>
      </c>
      <c r="I13" s="55">
        <f>SUM(I6:I12)</f>
        <v>958425</v>
      </c>
      <c r="K13" s="55">
        <v>2006</v>
      </c>
      <c r="L13" s="82">
        <v>56</v>
      </c>
      <c r="M13" s="82">
        <v>220</v>
      </c>
      <c r="N13" s="82"/>
      <c r="O13" s="82">
        <v>859</v>
      </c>
      <c r="P13" s="82"/>
      <c r="Q13" s="82">
        <f t="shared" si="0"/>
        <v>1135</v>
      </c>
      <c r="R13" s="75" t="s">
        <v>157</v>
      </c>
      <c r="T13" s="55">
        <v>2006</v>
      </c>
      <c r="U13" s="82"/>
      <c r="V13" s="82"/>
      <c r="W13" s="82"/>
      <c r="X13" s="82"/>
      <c r="Y13" s="82"/>
      <c r="Z13" s="82"/>
      <c r="AA13" s="75" t="s">
        <v>157</v>
      </c>
    </row>
    <row r="14" spans="1:27" ht="14.6" x14ac:dyDescent="0.3">
      <c r="A14" s="55">
        <v>2007</v>
      </c>
      <c r="K14" s="55">
        <v>2007</v>
      </c>
      <c r="L14" s="82">
        <v>819</v>
      </c>
      <c r="M14" s="82">
        <v>193</v>
      </c>
      <c r="N14" s="82"/>
      <c r="O14" s="82">
        <v>4796</v>
      </c>
      <c r="P14" s="82"/>
      <c r="Q14" s="82">
        <f t="shared" si="0"/>
        <v>5808</v>
      </c>
      <c r="R14" s="75" t="s">
        <v>157</v>
      </c>
      <c r="T14" s="55">
        <v>2007</v>
      </c>
      <c r="U14" s="82"/>
      <c r="V14" s="82"/>
      <c r="W14" s="82"/>
      <c r="X14" s="82"/>
      <c r="Y14" s="82"/>
      <c r="Z14" s="82"/>
      <c r="AA14" s="75" t="s">
        <v>157</v>
      </c>
    </row>
    <row r="15" spans="1:27" ht="14.6" x14ac:dyDescent="0.3">
      <c r="A15" s="55">
        <v>2008</v>
      </c>
      <c r="B15" s="66"/>
      <c r="D15" s="51"/>
      <c r="K15" s="55">
        <v>2008</v>
      </c>
      <c r="L15" s="82">
        <v>202</v>
      </c>
      <c r="M15" s="82">
        <v>82</v>
      </c>
      <c r="N15" s="82"/>
      <c r="O15" s="82"/>
      <c r="P15" s="82"/>
      <c r="Q15" s="82">
        <f t="shared" si="0"/>
        <v>284</v>
      </c>
      <c r="R15" s="75" t="s">
        <v>157</v>
      </c>
      <c r="T15" s="55">
        <v>2008</v>
      </c>
      <c r="U15" s="82"/>
      <c r="V15" s="82"/>
      <c r="W15" s="82"/>
      <c r="X15" s="82"/>
      <c r="Y15" s="82"/>
      <c r="Z15" s="82"/>
      <c r="AA15" s="75" t="s">
        <v>157</v>
      </c>
    </row>
    <row r="16" spans="1:27" ht="14.6" x14ac:dyDescent="0.3">
      <c r="A16" s="55">
        <v>2009</v>
      </c>
      <c r="D16" s="51"/>
      <c r="K16" s="55">
        <v>2009</v>
      </c>
      <c r="L16" s="82">
        <v>50</v>
      </c>
      <c r="M16" s="82">
        <v>153</v>
      </c>
      <c r="N16" s="82"/>
      <c r="O16" s="82"/>
      <c r="P16" s="82"/>
      <c r="Q16" s="82">
        <f t="shared" si="0"/>
        <v>203</v>
      </c>
      <c r="R16" s="75" t="s">
        <v>157</v>
      </c>
      <c r="T16" s="55">
        <v>2009</v>
      </c>
      <c r="U16" s="82"/>
      <c r="V16" s="82"/>
      <c r="W16" s="82"/>
      <c r="X16" s="82"/>
      <c r="Y16" s="82"/>
      <c r="Z16" s="82"/>
      <c r="AA16" s="75" t="s">
        <v>157</v>
      </c>
    </row>
    <row r="17" spans="1:27" ht="14.6" x14ac:dyDescent="0.3">
      <c r="A17" s="55">
        <v>2010</v>
      </c>
      <c r="B17" s="71"/>
      <c r="D17" s="51"/>
      <c r="K17" s="55">
        <v>2010</v>
      </c>
      <c r="L17" s="82">
        <v>500</v>
      </c>
      <c r="M17" s="82">
        <v>400</v>
      </c>
      <c r="N17" s="82"/>
      <c r="O17" s="82"/>
      <c r="P17" s="82"/>
      <c r="Q17" s="82">
        <f t="shared" si="0"/>
        <v>900</v>
      </c>
      <c r="R17" s="75" t="s">
        <v>157</v>
      </c>
      <c r="T17" s="55">
        <v>2010</v>
      </c>
      <c r="U17" s="82"/>
      <c r="V17" s="82"/>
      <c r="W17" s="82"/>
      <c r="X17" s="82"/>
      <c r="Y17" s="82"/>
      <c r="Z17" s="82"/>
      <c r="AA17" s="75" t="s">
        <v>157</v>
      </c>
    </row>
    <row r="18" spans="1:27" ht="14.6" x14ac:dyDescent="0.3">
      <c r="A18" s="55">
        <v>2011</v>
      </c>
      <c r="B18" s="51"/>
      <c r="D18" s="51"/>
      <c r="K18" s="55">
        <v>2011</v>
      </c>
      <c r="L18" s="82">
        <v>250</v>
      </c>
      <c r="M18" s="82">
        <v>400</v>
      </c>
      <c r="N18" s="82"/>
      <c r="O18" s="82"/>
      <c r="P18" s="82"/>
      <c r="Q18" s="82">
        <f t="shared" si="0"/>
        <v>650</v>
      </c>
      <c r="R18" s="75" t="s">
        <v>157</v>
      </c>
      <c r="T18" s="55">
        <v>2011</v>
      </c>
      <c r="U18" s="82"/>
      <c r="V18" s="82"/>
      <c r="W18" s="82"/>
      <c r="X18" s="82"/>
      <c r="Y18" s="82"/>
      <c r="Z18" s="82"/>
      <c r="AA18" s="75" t="s">
        <v>157</v>
      </c>
    </row>
    <row r="19" spans="1:27" ht="14.6" x14ac:dyDescent="0.3">
      <c r="A19" s="55">
        <v>2012</v>
      </c>
      <c r="B19" s="51"/>
      <c r="D19" s="51"/>
      <c r="K19" s="55">
        <v>2012</v>
      </c>
      <c r="L19" s="82">
        <v>50</v>
      </c>
      <c r="M19" s="82">
        <v>50</v>
      </c>
      <c r="N19" s="82"/>
      <c r="O19" s="82"/>
      <c r="P19" s="82"/>
      <c r="Q19" s="82">
        <f t="shared" si="0"/>
        <v>100</v>
      </c>
      <c r="R19" s="75" t="s">
        <v>157</v>
      </c>
      <c r="T19" s="55">
        <v>2012</v>
      </c>
      <c r="U19" s="82"/>
      <c r="V19" s="82"/>
      <c r="W19" s="82"/>
      <c r="X19" s="82"/>
      <c r="Y19" s="82"/>
      <c r="Z19" s="82"/>
      <c r="AA19" s="75" t="s">
        <v>157</v>
      </c>
    </row>
    <row r="20" spans="1:27" ht="14.6" x14ac:dyDescent="0.3">
      <c r="A20" s="55">
        <v>2013</v>
      </c>
      <c r="B20" s="51"/>
      <c r="D20" s="51"/>
      <c r="K20" s="55">
        <v>2013</v>
      </c>
      <c r="L20" s="82">
        <v>50</v>
      </c>
      <c r="M20" s="82">
        <v>50</v>
      </c>
      <c r="N20" s="82"/>
      <c r="O20" s="82"/>
      <c r="P20" s="82"/>
      <c r="Q20" s="82">
        <f t="shared" si="0"/>
        <v>100</v>
      </c>
      <c r="R20" s="75" t="s">
        <v>157</v>
      </c>
      <c r="T20" s="55">
        <v>2013</v>
      </c>
      <c r="U20" s="82"/>
      <c r="V20" s="82"/>
      <c r="W20" s="82"/>
      <c r="X20" s="82"/>
      <c r="Y20" s="82"/>
      <c r="Z20" s="82"/>
      <c r="AA20" s="75" t="s">
        <v>157</v>
      </c>
    </row>
    <row r="21" spans="1:27" ht="14.6" x14ac:dyDescent="0.3">
      <c r="A21" s="55">
        <v>2014</v>
      </c>
      <c r="B21" s="51"/>
      <c r="D21" s="51"/>
      <c r="K21" s="55">
        <v>2014</v>
      </c>
      <c r="L21" s="82"/>
      <c r="M21" s="82"/>
      <c r="N21" s="82"/>
      <c r="O21" s="82"/>
      <c r="P21" s="82"/>
      <c r="Q21" s="82"/>
      <c r="R21" s="75" t="s">
        <v>157</v>
      </c>
      <c r="T21" s="55">
        <v>2014</v>
      </c>
      <c r="U21" s="82"/>
      <c r="V21" s="82"/>
      <c r="W21" s="82"/>
      <c r="X21" s="82"/>
      <c r="Y21" s="82"/>
      <c r="Z21" s="82"/>
      <c r="AA21" s="75" t="s">
        <v>157</v>
      </c>
    </row>
    <row r="22" spans="1:27" ht="14.6" x14ac:dyDescent="0.3">
      <c r="A22" s="55">
        <v>2015</v>
      </c>
      <c r="B22" s="51"/>
      <c r="D22" s="51"/>
      <c r="K22" s="55">
        <v>2015</v>
      </c>
      <c r="L22" s="82"/>
      <c r="M22" s="82"/>
      <c r="N22" s="82"/>
      <c r="O22" s="82"/>
      <c r="P22" s="82"/>
      <c r="Q22" s="82"/>
      <c r="R22" s="75" t="s">
        <v>157</v>
      </c>
      <c r="T22" s="55">
        <v>2015</v>
      </c>
      <c r="U22" s="82"/>
      <c r="V22" s="82"/>
      <c r="W22" s="82"/>
      <c r="X22" s="82"/>
      <c r="Y22" s="82"/>
      <c r="Z22" s="82"/>
      <c r="AA22" s="75" t="s">
        <v>157</v>
      </c>
    </row>
    <row r="23" spans="1:27" ht="14.6" x14ac:dyDescent="0.3">
      <c r="A23" s="55">
        <v>2016</v>
      </c>
      <c r="B23" s="51"/>
      <c r="D23" s="51"/>
      <c r="K23" s="55">
        <v>2016</v>
      </c>
      <c r="L23" s="82"/>
      <c r="M23" s="82"/>
      <c r="N23" s="82"/>
      <c r="O23" s="82"/>
      <c r="P23" s="82"/>
      <c r="Q23" s="82"/>
      <c r="R23" s="75" t="s">
        <v>157</v>
      </c>
      <c r="T23" s="55">
        <v>2016</v>
      </c>
      <c r="U23" s="82"/>
      <c r="V23" s="82"/>
      <c r="W23" s="82"/>
      <c r="X23" s="82"/>
      <c r="Y23" s="82"/>
      <c r="Z23" s="82"/>
      <c r="AA23" s="75" t="s">
        <v>157</v>
      </c>
    </row>
    <row r="24" spans="1:27" ht="14.6" x14ac:dyDescent="0.3">
      <c r="A24" s="55">
        <v>2017</v>
      </c>
      <c r="B24" s="51">
        <v>24</v>
      </c>
      <c r="D24" s="51"/>
      <c r="K24" s="55">
        <v>2017</v>
      </c>
      <c r="L24" s="82">
        <v>50</v>
      </c>
      <c r="M24" s="82">
        <v>50</v>
      </c>
      <c r="N24" s="82"/>
      <c r="O24" s="82"/>
      <c r="P24" s="82"/>
      <c r="Q24" s="82">
        <f t="shared" si="0"/>
        <v>100</v>
      </c>
      <c r="R24" s="75" t="s">
        <v>157</v>
      </c>
      <c r="T24" s="55">
        <v>2017</v>
      </c>
      <c r="U24" s="82"/>
      <c r="V24" s="82"/>
      <c r="W24" s="82"/>
      <c r="X24" s="82"/>
      <c r="Y24" s="82"/>
      <c r="Z24" s="82"/>
      <c r="AA24" s="75" t="s">
        <v>157</v>
      </c>
    </row>
    <row r="25" spans="1:27" x14ac:dyDescent="0.3">
      <c r="A25" s="51"/>
      <c r="B25" s="51"/>
      <c r="D25" s="51"/>
    </row>
    <row r="26" spans="1:27" s="78" customFormat="1" ht="14.15" x14ac:dyDescent="0.35">
      <c r="B26" s="183" t="s">
        <v>170</v>
      </c>
      <c r="C26" s="184" t="s">
        <v>318</v>
      </c>
      <c r="F26" s="94" t="s">
        <v>177</v>
      </c>
      <c r="G26" s="94" t="s">
        <v>178</v>
      </c>
      <c r="J26" s="80"/>
      <c r="K26" s="79"/>
    </row>
    <row r="27" spans="1:27" ht="37.5" customHeight="1" x14ac:dyDescent="0.3">
      <c r="A27" s="53"/>
      <c r="B27" s="61" t="s">
        <v>150</v>
      </c>
      <c r="C27" s="61" t="s">
        <v>151</v>
      </c>
      <c r="D27" s="61" t="s">
        <v>152</v>
      </c>
      <c r="E27" s="61" t="s">
        <v>153</v>
      </c>
      <c r="F27" s="61" t="s">
        <v>155</v>
      </c>
      <c r="G27" s="61" t="s">
        <v>154</v>
      </c>
      <c r="H27" s="81" t="s">
        <v>36</v>
      </c>
      <c r="K27" s="61"/>
      <c r="L27" s="239" t="s">
        <v>179</v>
      </c>
      <c r="M27" s="239"/>
      <c r="N27" s="239" t="s">
        <v>181</v>
      </c>
      <c r="O27" s="239"/>
      <c r="P27" s="239" t="s">
        <v>121</v>
      </c>
      <c r="Q27" s="239"/>
      <c r="R27" s="239" t="s">
        <v>184</v>
      </c>
      <c r="S27" s="239"/>
      <c r="T27" s="239" t="s">
        <v>182</v>
      </c>
      <c r="U27" s="239"/>
      <c r="V27" s="239" t="s">
        <v>183</v>
      </c>
      <c r="W27" s="239"/>
    </row>
    <row r="28" spans="1:27" ht="14.6" x14ac:dyDescent="0.3">
      <c r="A28" s="55">
        <v>1998</v>
      </c>
      <c r="B28" s="53"/>
      <c r="C28" s="53"/>
      <c r="D28" s="53"/>
      <c r="E28" s="53"/>
      <c r="F28" s="53"/>
      <c r="G28" s="95">
        <v>663106.81999999995</v>
      </c>
      <c r="H28" s="54">
        <f t="shared" ref="H28:H35" si="2">SUM(B28:G28)</f>
        <v>663106.81999999995</v>
      </c>
      <c r="K28" s="53"/>
      <c r="L28" s="204" t="s">
        <v>84</v>
      </c>
      <c r="M28" s="205" t="s">
        <v>167</v>
      </c>
      <c r="N28" s="204" t="s">
        <v>84</v>
      </c>
      <c r="O28" s="205" t="s">
        <v>167</v>
      </c>
      <c r="P28" s="204" t="s">
        <v>84</v>
      </c>
      <c r="Q28" s="205" t="s">
        <v>167</v>
      </c>
      <c r="R28" s="204" t="s">
        <v>84</v>
      </c>
      <c r="S28" s="205" t="s">
        <v>167</v>
      </c>
      <c r="T28" s="204" t="s">
        <v>84</v>
      </c>
      <c r="U28" s="205" t="s">
        <v>167</v>
      </c>
      <c r="V28" s="204" t="s">
        <v>84</v>
      </c>
      <c r="W28" s="205" t="s">
        <v>167</v>
      </c>
    </row>
    <row r="29" spans="1:27" ht="14.6" x14ac:dyDescent="0.3">
      <c r="A29" s="55">
        <v>1999</v>
      </c>
      <c r="B29" s="90">
        <v>526198</v>
      </c>
      <c r="C29" s="90">
        <v>25987</v>
      </c>
      <c r="D29" s="90">
        <v>0</v>
      </c>
      <c r="E29" s="90"/>
      <c r="F29" s="90">
        <v>125210</v>
      </c>
      <c r="G29" s="57" t="s">
        <v>156</v>
      </c>
      <c r="H29" s="54">
        <f t="shared" si="2"/>
        <v>677395</v>
      </c>
      <c r="K29" s="55">
        <v>1999</v>
      </c>
      <c r="L29" s="56">
        <f>H6/1000+Z6/1000</f>
        <v>198.16800000000001</v>
      </c>
      <c r="M29" s="96">
        <f>H29/1000000+Q6/1000000</f>
        <v>0.679562</v>
      </c>
      <c r="N29" s="56">
        <f>B6/1000+U6/1000</f>
        <v>154.59899999999999</v>
      </c>
      <c r="O29" s="96">
        <f>B29/1000000+L6/1000000</f>
        <v>0.52836500000000008</v>
      </c>
      <c r="P29" s="56">
        <f>D6/1000+W6/1000</f>
        <v>0</v>
      </c>
      <c r="Q29" s="96">
        <f>D29/1000000+N6/1000000</f>
        <v>0</v>
      </c>
      <c r="R29" s="56">
        <f>F6/1000+Y6/1000</f>
        <v>35.741</v>
      </c>
      <c r="S29" s="97">
        <f>F29/1000000+P6/1000000</f>
        <v>0.12520999999999999</v>
      </c>
      <c r="T29" s="56">
        <f>C6/1000+V6/1000</f>
        <v>7.8280000000000003</v>
      </c>
      <c r="U29" s="97">
        <f>C29/1000000+M6/1000000</f>
        <v>2.5987E-2</v>
      </c>
      <c r="V29" s="98">
        <f>E6/1000+X6/1000</f>
        <v>0</v>
      </c>
      <c r="W29" s="96">
        <f>E29/1000000+O6/1000000</f>
        <v>0</v>
      </c>
    </row>
    <row r="30" spans="1:27" ht="14.6" x14ac:dyDescent="0.3">
      <c r="A30" s="55">
        <v>2000</v>
      </c>
      <c r="B30" s="90">
        <v>118454</v>
      </c>
      <c r="C30" s="90">
        <v>1511</v>
      </c>
      <c r="D30" s="90">
        <v>0</v>
      </c>
      <c r="E30" s="90"/>
      <c r="F30" s="90">
        <v>62646</v>
      </c>
      <c r="G30" s="57" t="s">
        <v>156</v>
      </c>
      <c r="H30" s="54">
        <f t="shared" si="2"/>
        <v>182611</v>
      </c>
      <c r="K30" s="55">
        <v>2000</v>
      </c>
      <c r="L30" s="56">
        <f>H7/1000+Z7/1000</f>
        <v>54.337000000000003</v>
      </c>
      <c r="M30" s="96">
        <f>H30/1000000+Q7/1000000</f>
        <v>0.18374299999999999</v>
      </c>
      <c r="N30" s="56">
        <f>B7/1000+U7/1000</f>
        <v>34.503</v>
      </c>
      <c r="O30" s="96">
        <f>B30/1000000+L7/1000000</f>
        <v>0.11947000000000001</v>
      </c>
      <c r="P30" s="56">
        <f>D7/1000+W7/1000</f>
        <v>0</v>
      </c>
      <c r="Q30" s="96">
        <f>D30/1000000+N7/1000000</f>
        <v>0</v>
      </c>
      <c r="R30" s="56">
        <f>F7/1000+Y7/1000</f>
        <v>19.355</v>
      </c>
      <c r="S30" s="97">
        <f>F30/1000000+P7/1000000</f>
        <v>6.2700999999999993E-2</v>
      </c>
      <c r="T30" s="56">
        <f>C7/1000+V7/1000</f>
        <v>0.47900000000000004</v>
      </c>
      <c r="U30" s="97">
        <f>C30/1000000+M7/1000000</f>
        <v>1.572E-3</v>
      </c>
      <c r="V30" s="98">
        <f>E7/1000+X7/1000</f>
        <v>0</v>
      </c>
      <c r="W30" s="96">
        <f>E30/1000000+O7/1000000</f>
        <v>0</v>
      </c>
    </row>
    <row r="31" spans="1:27" ht="14.6" x14ac:dyDescent="0.3">
      <c r="A31" s="55">
        <v>2001</v>
      </c>
      <c r="B31" s="54"/>
      <c r="C31" s="54"/>
      <c r="D31" s="54"/>
      <c r="E31" s="54"/>
      <c r="F31" s="54"/>
      <c r="G31" s="53" t="s">
        <v>156</v>
      </c>
      <c r="H31" s="54">
        <f t="shared" si="2"/>
        <v>0</v>
      </c>
      <c r="K31" s="55">
        <v>2001</v>
      </c>
      <c r="L31" s="56"/>
      <c r="M31" s="96"/>
      <c r="N31" s="56"/>
      <c r="O31" s="96"/>
      <c r="P31" s="56"/>
      <c r="Q31" s="96"/>
      <c r="R31" s="56"/>
      <c r="S31" s="97"/>
      <c r="T31" s="56"/>
      <c r="U31" s="97"/>
      <c r="V31" s="98"/>
      <c r="W31" s="96"/>
    </row>
    <row r="32" spans="1:27" ht="14.6" x14ac:dyDescent="0.3">
      <c r="A32" s="55">
        <v>2002</v>
      </c>
      <c r="B32" s="90">
        <v>172248</v>
      </c>
      <c r="C32" s="90">
        <v>63</v>
      </c>
      <c r="D32" s="90">
        <v>88424</v>
      </c>
      <c r="E32" s="90"/>
      <c r="F32" s="90">
        <v>14183</v>
      </c>
      <c r="G32" s="57" t="s">
        <v>156</v>
      </c>
      <c r="H32" s="54">
        <f t="shared" si="2"/>
        <v>274918</v>
      </c>
      <c r="K32" s="55">
        <v>2002</v>
      </c>
      <c r="L32" s="56">
        <f>H9/1000+Z9/1000</f>
        <v>89.143999999999991</v>
      </c>
      <c r="M32" s="96">
        <f>H32/1000000+Q9/1000000</f>
        <v>0.27533999999999997</v>
      </c>
      <c r="N32" s="56">
        <f>B9/1000+U9/1000</f>
        <v>55.704000000000001</v>
      </c>
      <c r="O32" s="96">
        <f>B32/1000000+L9/1000000</f>
        <v>0.17260900000000001</v>
      </c>
      <c r="P32" s="56">
        <f>D9/1000+W9/1000</f>
        <v>28.780999999999999</v>
      </c>
      <c r="Q32" s="96">
        <f>D32/1000000+N9/1000000</f>
        <v>8.8424000000000003E-2</v>
      </c>
      <c r="R32" s="56">
        <f>F9/1000+Y9/1000</f>
        <v>4.6189999999999998</v>
      </c>
      <c r="S32" s="97">
        <f>F32/1000000+P9/1000000</f>
        <v>1.4182999999999999E-2</v>
      </c>
      <c r="T32" s="56">
        <f>C9/1000+V9/1000</f>
        <v>0.04</v>
      </c>
      <c r="U32" s="97">
        <f>C32/1000000+M9/1000000</f>
        <v>1.2400000000000001E-4</v>
      </c>
      <c r="V32" s="98">
        <f>E9/1000+X9/1000</f>
        <v>0</v>
      </c>
      <c r="W32" s="96">
        <f>E32/1000000+O9/1000000</f>
        <v>0</v>
      </c>
    </row>
    <row r="33" spans="1:23" ht="14.6" x14ac:dyDescent="0.3">
      <c r="A33" s="55">
        <v>2003</v>
      </c>
      <c r="B33" s="90">
        <v>366289</v>
      </c>
      <c r="C33" s="90">
        <v>5168</v>
      </c>
      <c r="D33" s="90">
        <v>247591</v>
      </c>
      <c r="E33" s="90">
        <v>202</v>
      </c>
      <c r="F33" s="90">
        <v>34944</v>
      </c>
      <c r="G33" s="57" t="s">
        <v>156</v>
      </c>
      <c r="H33" s="54">
        <f t="shared" si="2"/>
        <v>654194</v>
      </c>
      <c r="K33" s="55">
        <v>2003</v>
      </c>
      <c r="L33" s="56">
        <f>H10/1000+Z10/1000</f>
        <v>231.09399999999999</v>
      </c>
      <c r="M33" s="96">
        <f>H33/1000000+Q10/1000000</f>
        <v>0.65448200000000001</v>
      </c>
      <c r="N33" s="56">
        <f>B10/1000+U10/1000</f>
        <v>125.971</v>
      </c>
      <c r="O33" s="96">
        <f>B33/1000000+L10/1000000</f>
        <v>0.36637799999999998</v>
      </c>
      <c r="P33" s="56">
        <f>D10/1000+W10/1000</f>
        <v>91.430999999999997</v>
      </c>
      <c r="Q33" s="96">
        <f>D33/1000000+N10/1000000</f>
        <v>0.24759100000000001</v>
      </c>
      <c r="R33" s="56">
        <f>F10/1000+Y10/1000</f>
        <v>11.718</v>
      </c>
      <c r="S33" s="97">
        <f>F33/1000000+P10/1000000</f>
        <v>3.4944000000000003E-2</v>
      </c>
      <c r="T33" s="56">
        <f>C10/1000+V10/1000</f>
        <v>1.901</v>
      </c>
      <c r="U33" s="97">
        <f>C33/1000000+M10/1000000</f>
        <v>5.3670000000000002E-3</v>
      </c>
      <c r="V33" s="98">
        <f>E10/1000+X10/1000</f>
        <v>7.2999999999999995E-2</v>
      </c>
      <c r="W33" s="96">
        <f>E33/1000000+O10/1000000</f>
        <v>2.02E-4</v>
      </c>
    </row>
    <row r="34" spans="1:23" ht="14.6" x14ac:dyDescent="0.3">
      <c r="A34" s="55">
        <v>2004</v>
      </c>
      <c r="B34" s="90">
        <v>266563</v>
      </c>
      <c r="C34" s="90">
        <v>11379</v>
      </c>
      <c r="D34" s="90">
        <v>248782</v>
      </c>
      <c r="E34" s="90">
        <v>1059</v>
      </c>
      <c r="F34" s="90">
        <v>9910</v>
      </c>
      <c r="G34" s="57" t="s">
        <v>156</v>
      </c>
      <c r="H34" s="54">
        <f t="shared" si="2"/>
        <v>537693</v>
      </c>
      <c r="K34" s="55">
        <v>2004</v>
      </c>
      <c r="L34" s="56">
        <f>H11/1000+Z11/1000</f>
        <v>172.08699999999999</v>
      </c>
      <c r="M34" s="96">
        <f>H34/1000000+Q11/1000000</f>
        <v>0.53789299999999995</v>
      </c>
      <c r="N34" s="56">
        <f>B11/1000+U11/1000</f>
        <v>81.855999999999995</v>
      </c>
      <c r="O34" s="96">
        <f>B34/1000000+L11/1000000</f>
        <v>0.26661699999999999</v>
      </c>
      <c r="P34" s="56">
        <f>D11/1000+W11/1000</f>
        <v>83.14</v>
      </c>
      <c r="Q34" s="96">
        <f>D34/1000000+N11/1000000</f>
        <v>0.248782</v>
      </c>
      <c r="R34" s="56">
        <f>F11/1000+Y11/1000</f>
        <v>3.0230000000000001</v>
      </c>
      <c r="S34" s="97">
        <f>F34/1000000+P11/1000000</f>
        <v>9.9100000000000004E-3</v>
      </c>
      <c r="T34" s="56">
        <f>C11/1000+V11/1000</f>
        <v>3.7290000000000001</v>
      </c>
      <c r="U34" s="97">
        <f>C34/1000000+M11/1000000</f>
        <v>1.1525000000000001E-2</v>
      </c>
      <c r="V34" s="98">
        <f>E11/1000+X11/1000</f>
        <v>0.33900000000000002</v>
      </c>
      <c r="W34" s="96">
        <f>E34/1000000+O11/1000000</f>
        <v>1.059E-3</v>
      </c>
    </row>
    <row r="35" spans="1:23" ht="14.6" x14ac:dyDescent="0.3">
      <c r="A35" s="55">
        <v>2005</v>
      </c>
      <c r="B35" s="57">
        <v>180710</v>
      </c>
      <c r="C35" s="90">
        <v>13407</v>
      </c>
      <c r="D35" s="90">
        <v>450816</v>
      </c>
      <c r="E35" s="90">
        <v>1202</v>
      </c>
      <c r="F35" s="57">
        <v>32827</v>
      </c>
      <c r="G35" s="57" t="s">
        <v>156</v>
      </c>
      <c r="H35" s="54">
        <f t="shared" si="2"/>
        <v>678962</v>
      </c>
      <c r="K35" s="55">
        <v>2005</v>
      </c>
      <c r="L35" s="56">
        <f>H12/1000+Z12/1000</f>
        <v>213.285</v>
      </c>
      <c r="M35" s="96">
        <f>H35/1000000+Q12/1000000</f>
        <v>0.67954399999999993</v>
      </c>
      <c r="N35" s="56">
        <f>B12/1000+U12/1000</f>
        <v>52.388999999999996</v>
      </c>
      <c r="O35" s="96">
        <f>B35/1000000+L12/1000000</f>
        <v>0.18113400000000002</v>
      </c>
      <c r="P35" s="56">
        <f>D12/1000+W12/1000</f>
        <v>146.29</v>
      </c>
      <c r="Q35" s="96">
        <f>D35/1000000+N12/1000000</f>
        <v>0.45081599999999999</v>
      </c>
      <c r="R35" s="56">
        <f>F12/1000+Y12/1000</f>
        <v>9.8000000000000007</v>
      </c>
      <c r="S35" s="97">
        <f>F35/1000000+P12/1000000</f>
        <v>3.2827000000000002E-2</v>
      </c>
      <c r="T35" s="56">
        <f>C12/1000+V12/1000</f>
        <v>4.4350000000000005</v>
      </c>
      <c r="U35" s="97">
        <f>C35/1000000+M12/1000000</f>
        <v>1.3565000000000001E-2</v>
      </c>
      <c r="V35" s="98">
        <f>E12/1000+X12/1000</f>
        <v>0.371</v>
      </c>
      <c r="W35" s="96">
        <f>E35/1000000+O12/1000000</f>
        <v>1.2019999999999999E-3</v>
      </c>
    </row>
    <row r="37" spans="1:23" x14ac:dyDescent="0.3">
      <c r="H37" s="184" t="s">
        <v>318</v>
      </c>
      <c r="L37" s="185"/>
    </row>
    <row r="40" spans="1:23" ht="15" customHeight="1" x14ac:dyDescent="0.35">
      <c r="A40" s="91" t="s">
        <v>185</v>
      </c>
      <c r="B40" s="184" t="s">
        <v>318</v>
      </c>
    </row>
    <row r="41" spans="1:23" ht="15" customHeight="1" x14ac:dyDescent="0.3">
      <c r="A41" s="67" t="s">
        <v>99</v>
      </c>
      <c r="B41" s="67" t="s">
        <v>189</v>
      </c>
      <c r="C41" s="67" t="s">
        <v>162</v>
      </c>
      <c r="D41" s="67" t="s">
        <v>167</v>
      </c>
    </row>
    <row r="42" spans="1:23" ht="15" customHeight="1" x14ac:dyDescent="0.3">
      <c r="A42" s="73">
        <v>41358</v>
      </c>
      <c r="B42" s="51">
        <v>97</v>
      </c>
      <c r="C42">
        <v>3.07348</v>
      </c>
      <c r="D42" s="99">
        <f>B42*C42/1000</f>
        <v>0.29812756000000001</v>
      </c>
    </row>
    <row r="43" spans="1:23" ht="15" customHeight="1" x14ac:dyDescent="0.3">
      <c r="A43" s="73">
        <v>41361</v>
      </c>
      <c r="B43" s="51">
        <v>131</v>
      </c>
      <c r="C43">
        <v>3.1234199999999999</v>
      </c>
      <c r="D43" s="99">
        <f t="shared" ref="D43:D48" si="3">B43*C43/1000</f>
        <v>0.40916801999999997</v>
      </c>
    </row>
    <row r="44" spans="1:23" ht="15" customHeight="1" x14ac:dyDescent="0.3">
      <c r="A44" s="73">
        <v>41362</v>
      </c>
      <c r="B44" s="51">
        <v>159</v>
      </c>
      <c r="C44">
        <v>3.13645</v>
      </c>
      <c r="D44" s="99">
        <f t="shared" si="3"/>
        <v>0.49869554999999999</v>
      </c>
    </row>
    <row r="45" spans="1:23" ht="15" customHeight="1" x14ac:dyDescent="0.3">
      <c r="A45" s="73">
        <v>41363</v>
      </c>
      <c r="B45" s="51">
        <v>97</v>
      </c>
      <c r="C45">
        <v>3.13645</v>
      </c>
      <c r="D45" s="99">
        <f t="shared" si="3"/>
        <v>0.30423565000000002</v>
      </c>
    </row>
    <row r="46" spans="1:23" ht="15" customHeight="1" x14ac:dyDescent="0.3">
      <c r="A46" s="73">
        <v>41364</v>
      </c>
      <c r="B46" s="51">
        <v>97</v>
      </c>
      <c r="C46">
        <v>3.1497299999999999</v>
      </c>
      <c r="D46" s="99">
        <f t="shared" si="3"/>
        <v>0.30552380999999995</v>
      </c>
    </row>
    <row r="47" spans="1:23" ht="15" customHeight="1" x14ac:dyDescent="0.3">
      <c r="A47" s="73">
        <v>41374</v>
      </c>
      <c r="B47" s="51">
        <v>97</v>
      </c>
      <c r="C47">
        <v>3.3003</v>
      </c>
      <c r="D47" s="99">
        <f t="shared" si="3"/>
        <v>0.3201291</v>
      </c>
    </row>
    <row r="48" spans="1:23" ht="15" customHeight="1" x14ac:dyDescent="0.3">
      <c r="A48" s="73">
        <v>41375</v>
      </c>
      <c r="B48" s="51">
        <v>97</v>
      </c>
      <c r="C48">
        <v>3.3173400000000002</v>
      </c>
      <c r="D48" s="99">
        <f t="shared" si="3"/>
        <v>0.32178198000000002</v>
      </c>
    </row>
    <row r="49" spans="1:4" ht="15" customHeight="1" x14ac:dyDescent="0.3">
      <c r="D49" s="100">
        <f>SUM(D42:D48)</f>
        <v>2.4576616700000002</v>
      </c>
    </row>
    <row r="50" spans="1:4" ht="15" customHeight="1" x14ac:dyDescent="0.3"/>
    <row r="51" spans="1:4" ht="15" customHeight="1" x14ac:dyDescent="0.3">
      <c r="A51" t="s">
        <v>186</v>
      </c>
    </row>
    <row r="52" spans="1:4" ht="15" customHeight="1" x14ac:dyDescent="0.3"/>
    <row r="53" spans="1:4" ht="15" customHeight="1" x14ac:dyDescent="0.3"/>
  </sheetData>
  <mergeCells count="6">
    <mergeCell ref="V27:W27"/>
    <mergeCell ref="L27:M27"/>
    <mergeCell ref="N27:O27"/>
    <mergeCell ref="P27:Q27"/>
    <mergeCell ref="R27:S27"/>
    <mergeCell ref="T27:U27"/>
  </mergeCells>
  <pageMargins left="0.7" right="0.7" top="0.75" bottom="0.75" header="0.3" footer="0.3"/>
  <ignoredErrors>
    <ignoredError sqref="Z6:Z7 Q6:Q7 Z9:Z12 Q9:Q20 Q24" formulaRange="1"/>
    <ignoredError sqref="O31:U35 O29:T29 O30:T30" formula="1"/>
  </ignoredErrors>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927"/>
  <sheetViews>
    <sheetView zoomScale="80" zoomScaleNormal="80" workbookViewId="0">
      <pane ySplit="5" topLeftCell="A6" activePane="bottomLeft" state="frozenSplit"/>
      <selection pane="bottomLeft" activeCell="A5" sqref="A5"/>
    </sheetView>
  </sheetViews>
  <sheetFormatPr baseColWidth="10" defaultRowHeight="12.45" x14ac:dyDescent="0.3"/>
  <cols>
    <col min="2" max="2" width="10.84375" customWidth="1"/>
    <col min="3" max="3" width="13.3046875" customWidth="1"/>
    <col min="4" max="8" width="12.07421875" customWidth="1"/>
  </cols>
  <sheetData>
    <row r="1" spans="1:8" x14ac:dyDescent="0.3">
      <c r="A1" s="62" t="s">
        <v>319</v>
      </c>
    </row>
    <row r="3" spans="1:8" s="62" customFormat="1" x14ac:dyDescent="0.3"/>
    <row r="5" spans="1:8" x14ac:dyDescent="0.3">
      <c r="A5" s="84" t="s">
        <v>161</v>
      </c>
      <c r="B5" s="84" t="s">
        <v>162</v>
      </c>
      <c r="C5" s="84"/>
      <c r="D5" s="74" t="s">
        <v>99</v>
      </c>
      <c r="E5" s="67" t="s">
        <v>166</v>
      </c>
      <c r="F5" s="74" t="s">
        <v>167</v>
      </c>
      <c r="G5" s="67" t="s">
        <v>187</v>
      </c>
      <c r="H5" s="74" t="s">
        <v>247</v>
      </c>
    </row>
    <row r="6" spans="1:8" x14ac:dyDescent="0.3">
      <c r="A6" s="83">
        <v>35796</v>
      </c>
      <c r="B6">
        <v>2.8404600000000002</v>
      </c>
      <c r="D6" s="86">
        <v>36257</v>
      </c>
      <c r="E6" s="203">
        <f t="shared" ref="E6:E37" si="0">VLOOKUP(D6,$A$5:$B$5000,2,FALSE)</f>
        <v>3.0694300000000001</v>
      </c>
      <c r="F6" s="3">
        <v>337</v>
      </c>
      <c r="G6" s="87">
        <f t="shared" ref="G6:G37" si="1">F6/E6</f>
        <v>109.79237187360519</v>
      </c>
      <c r="H6" s="3">
        <v>1</v>
      </c>
    </row>
    <row r="7" spans="1:8" x14ac:dyDescent="0.3">
      <c r="A7" s="83">
        <v>35797</v>
      </c>
      <c r="B7">
        <v>2.8337699999999999</v>
      </c>
      <c r="D7" s="86">
        <v>36257</v>
      </c>
      <c r="E7" s="203">
        <f t="shared" si="0"/>
        <v>3.0694300000000001</v>
      </c>
      <c r="F7" s="3">
        <v>94</v>
      </c>
      <c r="G7" s="87">
        <f t="shared" si="1"/>
        <v>30.624578504803821</v>
      </c>
      <c r="H7" s="3">
        <v>1</v>
      </c>
    </row>
    <row r="8" spans="1:8" x14ac:dyDescent="0.3">
      <c r="A8" s="83">
        <v>35798</v>
      </c>
      <c r="B8">
        <v>2.82708</v>
      </c>
      <c r="D8" s="86">
        <v>36260</v>
      </c>
      <c r="E8" s="203">
        <f t="shared" si="0"/>
        <v>3.1161699999999999</v>
      </c>
      <c r="F8" s="3">
        <v>221</v>
      </c>
      <c r="G8" s="87">
        <f t="shared" si="1"/>
        <v>70.920392661504351</v>
      </c>
      <c r="H8" s="3">
        <v>1</v>
      </c>
    </row>
    <row r="9" spans="1:8" x14ac:dyDescent="0.3">
      <c r="A9" s="83">
        <v>35799</v>
      </c>
      <c r="B9">
        <v>2.8203900000000002</v>
      </c>
      <c r="D9" s="86">
        <v>36262</v>
      </c>
      <c r="E9" s="203">
        <f t="shared" si="0"/>
        <v>3.1489799999999999</v>
      </c>
      <c r="F9" s="3">
        <v>256</v>
      </c>
      <c r="G9" s="87">
        <f t="shared" si="1"/>
        <v>81.296165742557903</v>
      </c>
      <c r="H9" s="3">
        <v>1</v>
      </c>
    </row>
    <row r="10" spans="1:8" x14ac:dyDescent="0.3">
      <c r="A10" s="83">
        <v>35800</v>
      </c>
      <c r="B10">
        <v>2.81372</v>
      </c>
      <c r="D10" s="86">
        <v>36266</v>
      </c>
      <c r="E10" s="203">
        <f t="shared" si="0"/>
        <v>3.2179199999999999</v>
      </c>
      <c r="F10" s="3">
        <v>101</v>
      </c>
      <c r="G10" s="87">
        <f t="shared" si="1"/>
        <v>31.386734287987274</v>
      </c>
      <c r="H10" s="3">
        <v>1</v>
      </c>
    </row>
    <row r="11" spans="1:8" x14ac:dyDescent="0.3">
      <c r="A11" s="83">
        <v>35801</v>
      </c>
      <c r="B11">
        <v>2.80708</v>
      </c>
      <c r="D11" s="86">
        <v>36272</v>
      </c>
      <c r="E11" s="203">
        <f t="shared" si="0"/>
        <v>3.3272900000000001</v>
      </c>
      <c r="F11" s="3">
        <v>115</v>
      </c>
      <c r="G11" s="87">
        <f t="shared" si="1"/>
        <v>34.562662106398903</v>
      </c>
      <c r="H11" s="3">
        <v>1</v>
      </c>
    </row>
    <row r="12" spans="1:8" x14ac:dyDescent="0.3">
      <c r="A12" s="83">
        <v>35802</v>
      </c>
      <c r="B12">
        <v>2.8004600000000002</v>
      </c>
      <c r="D12" s="86">
        <v>36276</v>
      </c>
      <c r="E12" s="203">
        <f t="shared" si="0"/>
        <v>3.40211</v>
      </c>
      <c r="F12" s="3">
        <v>140</v>
      </c>
      <c r="G12" s="87">
        <f t="shared" si="1"/>
        <v>41.150932803466084</v>
      </c>
      <c r="H12" s="3">
        <v>1</v>
      </c>
    </row>
    <row r="13" spans="1:8" x14ac:dyDescent="0.3">
      <c r="A13" s="83">
        <v>35803</v>
      </c>
      <c r="B13">
        <v>2.7938800000000001</v>
      </c>
      <c r="D13" s="86">
        <v>36278</v>
      </c>
      <c r="E13" s="203">
        <f t="shared" si="0"/>
        <v>3.4395199999999999</v>
      </c>
      <c r="F13" s="3">
        <v>150</v>
      </c>
      <c r="G13" s="87">
        <f t="shared" si="1"/>
        <v>43.610736381820722</v>
      </c>
      <c r="H13" s="3">
        <v>1</v>
      </c>
    </row>
    <row r="14" spans="1:8" x14ac:dyDescent="0.3">
      <c r="A14" s="83">
        <v>35804</v>
      </c>
      <c r="B14">
        <v>2.78735</v>
      </c>
      <c r="D14" s="86">
        <v>36280</v>
      </c>
      <c r="E14" s="203">
        <f t="shared" si="0"/>
        <v>3.4767800000000002</v>
      </c>
      <c r="F14" s="3">
        <v>111</v>
      </c>
      <c r="G14" s="87">
        <f t="shared" si="1"/>
        <v>31.926092533896306</v>
      </c>
      <c r="H14" s="3">
        <v>1</v>
      </c>
    </row>
    <row r="15" spans="1:8" x14ac:dyDescent="0.3">
      <c r="A15" s="83">
        <v>35805</v>
      </c>
      <c r="B15">
        <v>2.7808700000000002</v>
      </c>
      <c r="D15" s="86">
        <v>36283</v>
      </c>
      <c r="E15" s="203">
        <f t="shared" si="0"/>
        <v>3.5324200000000001</v>
      </c>
      <c r="F15" s="3">
        <v>150</v>
      </c>
      <c r="G15" s="87">
        <f t="shared" si="1"/>
        <v>42.463806682104618</v>
      </c>
      <c r="H15" s="3">
        <v>1</v>
      </c>
    </row>
    <row r="16" spans="1:8" x14ac:dyDescent="0.3">
      <c r="A16" s="83">
        <v>35806</v>
      </c>
      <c r="B16">
        <v>2.7744599999999999</v>
      </c>
      <c r="D16" s="86">
        <v>36285</v>
      </c>
      <c r="E16" s="203">
        <f t="shared" si="0"/>
        <v>3.5693899999999998</v>
      </c>
      <c r="F16" s="3">
        <v>113</v>
      </c>
      <c r="G16" s="87">
        <f t="shared" si="1"/>
        <v>31.658070426599505</v>
      </c>
      <c r="H16" s="3">
        <v>1</v>
      </c>
    </row>
    <row r="17" spans="1:8" x14ac:dyDescent="0.3">
      <c r="A17" s="83">
        <v>35807</v>
      </c>
      <c r="B17">
        <v>2.7681200000000001</v>
      </c>
      <c r="D17" s="86">
        <v>36285</v>
      </c>
      <c r="E17" s="203">
        <f t="shared" si="0"/>
        <v>3.5693899999999998</v>
      </c>
      <c r="F17" s="3">
        <v>153</v>
      </c>
      <c r="G17" s="87">
        <f t="shared" si="1"/>
        <v>42.864467037785168</v>
      </c>
      <c r="H17" s="3">
        <v>1</v>
      </c>
    </row>
    <row r="18" spans="1:8" x14ac:dyDescent="0.3">
      <c r="A18" s="83">
        <v>35808</v>
      </c>
      <c r="B18">
        <v>2.76187</v>
      </c>
      <c r="D18" s="86">
        <v>36290</v>
      </c>
      <c r="E18" s="203">
        <f t="shared" si="0"/>
        <v>3.6614200000000001</v>
      </c>
      <c r="F18" s="3">
        <v>104</v>
      </c>
      <c r="G18" s="87">
        <f t="shared" si="1"/>
        <v>28.404280306547733</v>
      </c>
      <c r="H18" s="3">
        <v>1</v>
      </c>
    </row>
    <row r="19" spans="1:8" x14ac:dyDescent="0.3">
      <c r="A19" s="83">
        <v>35809</v>
      </c>
      <c r="B19">
        <v>2.7557</v>
      </c>
      <c r="D19" s="86">
        <v>36292</v>
      </c>
      <c r="E19" s="203">
        <f t="shared" si="0"/>
        <v>3.6981099999999998</v>
      </c>
      <c r="F19" s="3">
        <v>122</v>
      </c>
      <c r="G19" s="87">
        <f t="shared" si="1"/>
        <v>32.989824531990671</v>
      </c>
      <c r="H19" s="3">
        <v>1</v>
      </c>
    </row>
    <row r="20" spans="1:8" x14ac:dyDescent="0.3">
      <c r="A20" s="83">
        <v>35810</v>
      </c>
      <c r="B20">
        <v>2.7496200000000002</v>
      </c>
      <c r="D20" s="86">
        <v>36633</v>
      </c>
      <c r="E20" s="203">
        <f t="shared" si="0"/>
        <v>3.0252400000000002</v>
      </c>
      <c r="F20" s="3">
        <v>109</v>
      </c>
      <c r="G20" s="87">
        <f t="shared" si="1"/>
        <v>36.030199256918458</v>
      </c>
      <c r="H20" s="3">
        <v>1</v>
      </c>
    </row>
    <row r="21" spans="1:8" x14ac:dyDescent="0.3">
      <c r="A21" s="83">
        <v>35811</v>
      </c>
      <c r="B21">
        <v>2.7436500000000001</v>
      </c>
      <c r="D21" s="86">
        <v>36635</v>
      </c>
      <c r="E21" s="203">
        <f t="shared" si="0"/>
        <v>3.0627</v>
      </c>
      <c r="F21" s="3">
        <v>91</v>
      </c>
      <c r="G21" s="87">
        <f t="shared" si="1"/>
        <v>29.712345316224248</v>
      </c>
      <c r="H21" s="3">
        <v>1</v>
      </c>
    </row>
    <row r="22" spans="1:8" x14ac:dyDescent="0.3">
      <c r="A22" s="83">
        <v>35812</v>
      </c>
      <c r="B22">
        <v>2.7377899999999999</v>
      </c>
      <c r="D22" s="86">
        <v>36640</v>
      </c>
      <c r="E22" s="203">
        <f t="shared" si="0"/>
        <v>3.1646700000000001</v>
      </c>
      <c r="F22" s="3">
        <v>49</v>
      </c>
      <c r="G22" s="87">
        <f t="shared" si="1"/>
        <v>15.483446931275614</v>
      </c>
      <c r="H22" s="3">
        <v>1</v>
      </c>
    </row>
    <row r="23" spans="1:8" x14ac:dyDescent="0.3">
      <c r="A23" s="83">
        <v>35813</v>
      </c>
      <c r="B23">
        <v>2.7320500000000001</v>
      </c>
      <c r="D23" s="86">
        <v>36642</v>
      </c>
      <c r="E23" s="203">
        <f t="shared" si="0"/>
        <v>3.2083699999999999</v>
      </c>
      <c r="F23" s="3">
        <v>81</v>
      </c>
      <c r="G23" s="87">
        <f t="shared" si="1"/>
        <v>25.246464715727924</v>
      </c>
      <c r="H23" s="3">
        <v>1</v>
      </c>
    </row>
    <row r="24" spans="1:8" x14ac:dyDescent="0.3">
      <c r="A24" s="83">
        <v>35814</v>
      </c>
      <c r="B24">
        <v>2.7264300000000001</v>
      </c>
      <c r="D24" s="86">
        <v>36647</v>
      </c>
      <c r="E24" s="203">
        <f t="shared" si="0"/>
        <v>3.3235299999999999</v>
      </c>
      <c r="F24" s="3">
        <v>85</v>
      </c>
      <c r="G24" s="87">
        <f t="shared" si="1"/>
        <v>25.575216712351025</v>
      </c>
      <c r="H24" s="3">
        <v>1</v>
      </c>
    </row>
    <row r="25" spans="1:8" x14ac:dyDescent="0.3">
      <c r="A25" s="83">
        <v>35815</v>
      </c>
      <c r="B25">
        <v>2.7209500000000002</v>
      </c>
      <c r="D25" s="86">
        <v>36649</v>
      </c>
      <c r="E25" s="203">
        <f t="shared" si="0"/>
        <v>3.3716900000000001</v>
      </c>
      <c r="F25" s="3">
        <v>81</v>
      </c>
      <c r="G25" s="87">
        <f t="shared" si="1"/>
        <v>24.023560884897485</v>
      </c>
      <c r="H25" s="3">
        <v>1</v>
      </c>
    </row>
    <row r="26" spans="1:8" x14ac:dyDescent="0.3">
      <c r="A26" s="83">
        <v>35816</v>
      </c>
      <c r="B26">
        <v>2.7156099999999999</v>
      </c>
      <c r="D26" s="86">
        <v>36651</v>
      </c>
      <c r="E26" s="203">
        <f t="shared" si="0"/>
        <v>3.4208699999999999</v>
      </c>
      <c r="F26" s="3">
        <v>29</v>
      </c>
      <c r="G26" s="87">
        <f t="shared" si="1"/>
        <v>8.4773756383610017</v>
      </c>
      <c r="H26" s="3">
        <v>1</v>
      </c>
    </row>
    <row r="27" spans="1:8" x14ac:dyDescent="0.3">
      <c r="A27" s="83">
        <v>35817</v>
      </c>
      <c r="B27">
        <v>2.71041</v>
      </c>
      <c r="D27" s="86">
        <v>36654</v>
      </c>
      <c r="E27" s="203">
        <f t="shared" si="0"/>
        <v>3.4962399999999998</v>
      </c>
      <c r="F27" s="3">
        <v>100</v>
      </c>
      <c r="G27" s="87">
        <f t="shared" si="1"/>
        <v>28.602155458435348</v>
      </c>
      <c r="H27" s="3">
        <v>1</v>
      </c>
    </row>
    <row r="28" spans="1:8" x14ac:dyDescent="0.3">
      <c r="A28" s="83">
        <v>35818</v>
      </c>
      <c r="B28">
        <v>2.7053699999999998</v>
      </c>
      <c r="D28" s="86">
        <v>36656</v>
      </c>
      <c r="E28" s="203">
        <f t="shared" si="0"/>
        <v>3.54731</v>
      </c>
      <c r="F28" s="3">
        <v>81</v>
      </c>
      <c r="G28" s="87">
        <f t="shared" si="1"/>
        <v>22.834203946088728</v>
      </c>
      <c r="H28" s="3">
        <v>1</v>
      </c>
    </row>
    <row r="29" spans="1:8" x14ac:dyDescent="0.3">
      <c r="A29" s="83">
        <v>35819</v>
      </c>
      <c r="B29">
        <v>2.7004899999999998</v>
      </c>
      <c r="D29" s="86">
        <v>36659</v>
      </c>
      <c r="E29" s="203">
        <f t="shared" si="0"/>
        <v>3.6247099999999999</v>
      </c>
      <c r="F29" s="3">
        <v>70</v>
      </c>
      <c r="G29" s="87">
        <f t="shared" si="1"/>
        <v>19.31188977876851</v>
      </c>
      <c r="H29" s="3">
        <v>1</v>
      </c>
    </row>
    <row r="30" spans="1:8" x14ac:dyDescent="0.3">
      <c r="A30" s="83">
        <v>35820</v>
      </c>
      <c r="B30">
        <v>2.6957900000000001</v>
      </c>
      <c r="D30" s="86">
        <v>36661</v>
      </c>
      <c r="E30" s="203">
        <f t="shared" si="0"/>
        <v>3.6765099999999999</v>
      </c>
      <c r="F30" s="3">
        <v>92</v>
      </c>
      <c r="G30" s="87">
        <f t="shared" si="1"/>
        <v>25.023731745595686</v>
      </c>
      <c r="H30" s="3">
        <v>1</v>
      </c>
    </row>
    <row r="31" spans="1:8" x14ac:dyDescent="0.3">
      <c r="A31" s="83">
        <v>35821</v>
      </c>
      <c r="B31">
        <v>2.6912500000000001</v>
      </c>
      <c r="D31" s="86">
        <v>36663</v>
      </c>
      <c r="E31" s="203">
        <f t="shared" si="0"/>
        <v>3.7282099999999998</v>
      </c>
      <c r="F31" s="3">
        <v>83</v>
      </c>
      <c r="G31" s="87">
        <f t="shared" si="1"/>
        <v>22.262694429766565</v>
      </c>
      <c r="H31" s="3">
        <v>1</v>
      </c>
    </row>
    <row r="32" spans="1:8" x14ac:dyDescent="0.3">
      <c r="A32" s="83">
        <v>35822</v>
      </c>
      <c r="B32">
        <v>2.6869100000000001</v>
      </c>
      <c r="D32" s="86">
        <v>36665</v>
      </c>
      <c r="E32" s="203">
        <f t="shared" si="0"/>
        <v>3.7795399999999999</v>
      </c>
      <c r="F32" s="3">
        <v>65</v>
      </c>
      <c r="G32" s="87">
        <f t="shared" si="1"/>
        <v>17.197860057043979</v>
      </c>
      <c r="H32" s="3">
        <v>1</v>
      </c>
    </row>
    <row r="33" spans="1:8" x14ac:dyDescent="0.3">
      <c r="A33" s="83">
        <v>35823</v>
      </c>
      <c r="B33">
        <v>2.68275</v>
      </c>
      <c r="D33" s="86">
        <v>37356</v>
      </c>
      <c r="E33" s="203">
        <f t="shared" si="0"/>
        <v>3.05518</v>
      </c>
      <c r="F33" s="3">
        <v>62</v>
      </c>
      <c r="G33" s="87">
        <f t="shared" si="1"/>
        <v>20.293403334664404</v>
      </c>
      <c r="H33" s="3">
        <v>1</v>
      </c>
    </row>
    <row r="34" spans="1:8" x14ac:dyDescent="0.3">
      <c r="A34" s="83">
        <v>35824</v>
      </c>
      <c r="B34">
        <v>2.6787899999999998</v>
      </c>
      <c r="D34" s="86">
        <v>37356</v>
      </c>
      <c r="E34" s="203">
        <f t="shared" si="0"/>
        <v>3.05518</v>
      </c>
      <c r="F34" s="3">
        <v>1</v>
      </c>
      <c r="G34" s="87">
        <f t="shared" si="1"/>
        <v>0.32731295701071622</v>
      </c>
      <c r="H34" s="3">
        <v>1</v>
      </c>
    </row>
    <row r="35" spans="1:8" x14ac:dyDescent="0.3">
      <c r="A35" s="83">
        <v>35825</v>
      </c>
      <c r="B35">
        <v>2.67503</v>
      </c>
      <c r="D35" s="86">
        <v>37360</v>
      </c>
      <c r="E35" s="203">
        <f t="shared" si="0"/>
        <v>3.1032099999999998</v>
      </c>
      <c r="F35" s="3">
        <v>69</v>
      </c>
      <c r="G35" s="87">
        <f t="shared" si="1"/>
        <v>22.235040490330981</v>
      </c>
      <c r="H35" s="3">
        <v>1</v>
      </c>
    </row>
    <row r="36" spans="1:8" x14ac:dyDescent="0.3">
      <c r="A36" s="83">
        <v>35826</v>
      </c>
      <c r="B36">
        <v>2.6714899999999999</v>
      </c>
      <c r="D36" s="86">
        <v>37369</v>
      </c>
      <c r="E36" s="203">
        <f t="shared" si="0"/>
        <v>3.24282</v>
      </c>
      <c r="F36" s="3">
        <v>49</v>
      </c>
      <c r="G36" s="87">
        <f t="shared" si="1"/>
        <v>15.110305228165609</v>
      </c>
      <c r="H36" s="3">
        <v>1</v>
      </c>
    </row>
    <row r="37" spans="1:8" x14ac:dyDescent="0.3">
      <c r="A37" s="83">
        <v>35827</v>
      </c>
      <c r="B37">
        <v>2.6681599999999999</v>
      </c>
      <c r="D37" s="86">
        <v>37369</v>
      </c>
      <c r="E37" s="203">
        <f t="shared" si="0"/>
        <v>3.24282</v>
      </c>
      <c r="F37" s="3">
        <v>49</v>
      </c>
      <c r="G37" s="87">
        <f t="shared" si="1"/>
        <v>15.110305228165609</v>
      </c>
      <c r="H37" s="3">
        <v>1</v>
      </c>
    </row>
    <row r="38" spans="1:8" x14ac:dyDescent="0.3">
      <c r="A38" s="83">
        <v>35828</v>
      </c>
      <c r="B38">
        <v>2.66506</v>
      </c>
      <c r="D38" s="86">
        <v>37371</v>
      </c>
      <c r="E38" s="203">
        <f t="shared" ref="E38:E63" si="2">VLOOKUP(D38,$A$5:$B$5000,2,FALSE)</f>
        <v>3.2803100000000001</v>
      </c>
      <c r="F38" s="3">
        <v>68</v>
      </c>
      <c r="G38" s="87">
        <f t="shared" ref="G38:G63" si="3">F38/E38</f>
        <v>20.729748103075625</v>
      </c>
      <c r="H38" s="3">
        <v>1</v>
      </c>
    </row>
    <row r="39" spans="1:8" x14ac:dyDescent="0.3">
      <c r="A39" s="83">
        <v>35829</v>
      </c>
      <c r="B39">
        <v>2.6621899999999998</v>
      </c>
      <c r="D39" s="86">
        <v>37371</v>
      </c>
      <c r="E39" s="203">
        <f t="shared" si="2"/>
        <v>3.2803100000000001</v>
      </c>
      <c r="F39" s="3">
        <v>63</v>
      </c>
      <c r="G39" s="87">
        <f t="shared" si="3"/>
        <v>19.205501919025945</v>
      </c>
      <c r="H39" s="3">
        <v>1</v>
      </c>
    </row>
    <row r="40" spans="1:8" x14ac:dyDescent="0.3">
      <c r="A40" s="83">
        <v>35830</v>
      </c>
      <c r="B40">
        <v>2.65957</v>
      </c>
      <c r="D40" s="86">
        <v>37690</v>
      </c>
      <c r="E40" s="203">
        <f t="shared" si="2"/>
        <v>2.6831900000000002</v>
      </c>
      <c r="F40" s="3">
        <v>89</v>
      </c>
      <c r="G40" s="87">
        <f t="shared" si="3"/>
        <v>33.169473648902979</v>
      </c>
      <c r="H40" s="3">
        <v>1</v>
      </c>
    </row>
    <row r="41" spans="1:8" x14ac:dyDescent="0.3">
      <c r="A41" s="83">
        <v>35831</v>
      </c>
      <c r="B41">
        <v>2.6571899999999999</v>
      </c>
      <c r="D41" s="86">
        <v>38080</v>
      </c>
      <c r="E41" s="203">
        <f t="shared" si="2"/>
        <v>3.17306</v>
      </c>
      <c r="F41" s="3">
        <v>54</v>
      </c>
      <c r="G41" s="87">
        <f t="shared" si="3"/>
        <v>17.018272582302256</v>
      </c>
      <c r="H41" s="3">
        <v>1</v>
      </c>
    </row>
    <row r="42" spans="1:8" x14ac:dyDescent="0.3">
      <c r="A42" s="83">
        <v>35832</v>
      </c>
      <c r="B42">
        <v>2.6550600000000002</v>
      </c>
      <c r="D42" s="86">
        <v>38446</v>
      </c>
      <c r="E42" s="203">
        <f t="shared" si="2"/>
        <v>3.1976499999999999</v>
      </c>
      <c r="F42" s="3">
        <v>57</v>
      </c>
      <c r="G42" s="87">
        <f t="shared" si="3"/>
        <v>17.825590668146923</v>
      </c>
      <c r="H42" s="3">
        <v>1</v>
      </c>
    </row>
    <row r="43" spans="1:8" x14ac:dyDescent="0.3">
      <c r="A43" s="83">
        <v>35833</v>
      </c>
      <c r="B43">
        <v>2.6532</v>
      </c>
      <c r="D43" s="86">
        <v>38450</v>
      </c>
      <c r="E43" s="203">
        <f t="shared" si="2"/>
        <v>3.2665700000000002</v>
      </c>
      <c r="F43" s="3">
        <v>60</v>
      </c>
      <c r="G43" s="87">
        <f t="shared" si="3"/>
        <v>18.367890478391708</v>
      </c>
      <c r="H43" s="3">
        <v>1</v>
      </c>
    </row>
    <row r="44" spans="1:8" x14ac:dyDescent="0.3">
      <c r="A44" s="83">
        <v>35834</v>
      </c>
      <c r="B44">
        <v>2.6515900000000001</v>
      </c>
      <c r="D44" s="86">
        <v>38461</v>
      </c>
      <c r="E44" s="203">
        <f t="shared" si="2"/>
        <v>3.4986100000000002</v>
      </c>
      <c r="F44" s="3">
        <v>30</v>
      </c>
      <c r="G44" s="87">
        <f t="shared" si="3"/>
        <v>8.5748340055050427</v>
      </c>
      <c r="H44" s="3">
        <v>1</v>
      </c>
    </row>
    <row r="45" spans="1:8" x14ac:dyDescent="0.3">
      <c r="A45" s="83">
        <v>35835</v>
      </c>
      <c r="B45">
        <v>2.6502400000000002</v>
      </c>
      <c r="D45" s="86">
        <v>38461</v>
      </c>
      <c r="E45" s="203">
        <f t="shared" si="2"/>
        <v>3.4986100000000002</v>
      </c>
      <c r="F45" s="3">
        <v>30</v>
      </c>
      <c r="G45" s="87">
        <f t="shared" si="3"/>
        <v>8.5748340055050427</v>
      </c>
      <c r="H45" s="3">
        <v>1</v>
      </c>
    </row>
    <row r="46" spans="1:8" x14ac:dyDescent="0.3">
      <c r="A46" s="83">
        <v>35836</v>
      </c>
      <c r="B46">
        <v>2.6491400000000001</v>
      </c>
      <c r="D46" s="86">
        <v>38461</v>
      </c>
      <c r="E46" s="203">
        <f t="shared" si="2"/>
        <v>3.4986100000000002</v>
      </c>
      <c r="F46" s="3">
        <v>30</v>
      </c>
      <c r="G46" s="87">
        <f t="shared" si="3"/>
        <v>8.5748340055050427</v>
      </c>
      <c r="H46" s="3">
        <v>1</v>
      </c>
    </row>
    <row r="47" spans="1:8" x14ac:dyDescent="0.3">
      <c r="A47" s="83">
        <v>35837</v>
      </c>
      <c r="B47">
        <v>2.6482800000000002</v>
      </c>
      <c r="D47" s="86">
        <v>38461</v>
      </c>
      <c r="E47" s="203">
        <f t="shared" si="2"/>
        <v>3.4986100000000002</v>
      </c>
      <c r="F47" s="3">
        <v>32</v>
      </c>
      <c r="G47" s="87">
        <f t="shared" si="3"/>
        <v>9.1464896058720466</v>
      </c>
      <c r="H47" s="3">
        <v>1</v>
      </c>
    </row>
    <row r="48" spans="1:8" x14ac:dyDescent="0.3">
      <c r="A48" s="83">
        <v>35838</v>
      </c>
      <c r="B48">
        <v>2.6476600000000001</v>
      </c>
      <c r="D48" s="86">
        <v>38464</v>
      </c>
      <c r="E48" s="203">
        <f t="shared" si="2"/>
        <v>3.5732699999999999</v>
      </c>
      <c r="F48" s="3">
        <v>45</v>
      </c>
      <c r="G48" s="87">
        <f t="shared" si="3"/>
        <v>12.593506787900159</v>
      </c>
      <c r="H48" s="3">
        <v>1</v>
      </c>
    </row>
    <row r="49" spans="1:8" x14ac:dyDescent="0.3">
      <c r="A49" s="83">
        <v>35839</v>
      </c>
      <c r="B49">
        <v>2.6472699999999998</v>
      </c>
      <c r="D49" s="86">
        <v>38467</v>
      </c>
      <c r="E49" s="203">
        <f t="shared" si="2"/>
        <v>3.6529199999999999</v>
      </c>
      <c r="F49" s="3">
        <v>46</v>
      </c>
      <c r="G49" s="87">
        <f t="shared" si="3"/>
        <v>12.592665593552555</v>
      </c>
      <c r="H49" s="3">
        <v>1</v>
      </c>
    </row>
    <row r="50" spans="1:8" x14ac:dyDescent="0.3">
      <c r="A50" s="83">
        <v>35840</v>
      </c>
      <c r="B50">
        <v>2.6471100000000001</v>
      </c>
      <c r="D50" s="86">
        <v>38477</v>
      </c>
      <c r="E50" s="203">
        <f t="shared" si="2"/>
        <v>3.95323</v>
      </c>
      <c r="F50" s="3">
        <v>47</v>
      </c>
      <c r="G50" s="87">
        <f t="shared" si="3"/>
        <v>11.889012276037569</v>
      </c>
      <c r="H50" s="3">
        <v>1</v>
      </c>
    </row>
    <row r="51" spans="1:8" x14ac:dyDescent="0.3">
      <c r="A51" s="83">
        <v>35841</v>
      </c>
      <c r="B51">
        <v>2.64717</v>
      </c>
      <c r="D51" s="86">
        <v>38478</v>
      </c>
      <c r="E51" s="203">
        <f t="shared" si="2"/>
        <v>3.9859399999999998</v>
      </c>
      <c r="F51" s="3">
        <v>47</v>
      </c>
      <c r="G51" s="87">
        <f t="shared" si="3"/>
        <v>11.79144693597997</v>
      </c>
      <c r="H51" s="3">
        <v>1</v>
      </c>
    </row>
    <row r="52" spans="1:8" x14ac:dyDescent="0.3">
      <c r="A52" s="83">
        <v>35842</v>
      </c>
      <c r="B52">
        <v>2.64744</v>
      </c>
      <c r="D52" s="86">
        <v>36645</v>
      </c>
      <c r="E52" s="203">
        <f t="shared" si="2"/>
        <v>3.27651</v>
      </c>
      <c r="F52" s="3">
        <v>61</v>
      </c>
      <c r="G52" s="87">
        <f t="shared" si="3"/>
        <v>18.61737031170361</v>
      </c>
      <c r="H52" s="3">
        <v>2</v>
      </c>
    </row>
    <row r="53" spans="1:8" x14ac:dyDescent="0.3">
      <c r="A53" s="83">
        <v>35843</v>
      </c>
      <c r="B53">
        <v>2.6479400000000002</v>
      </c>
      <c r="D53" s="86">
        <v>37358</v>
      </c>
      <c r="E53" s="203">
        <f t="shared" si="2"/>
        <v>3.0782099999999999</v>
      </c>
      <c r="F53" s="3">
        <v>61</v>
      </c>
      <c r="G53" s="87">
        <f t="shared" si="3"/>
        <v>19.816711660348059</v>
      </c>
      <c r="H53" s="3">
        <v>2</v>
      </c>
    </row>
    <row r="54" spans="1:8" x14ac:dyDescent="0.3">
      <c r="A54" s="83">
        <v>35844</v>
      </c>
      <c r="B54">
        <v>2.6486399999999999</v>
      </c>
      <c r="D54" s="86">
        <v>37684</v>
      </c>
      <c r="E54" s="203">
        <f t="shared" si="2"/>
        <v>2.6809699999999999</v>
      </c>
      <c r="F54" s="3">
        <v>29</v>
      </c>
      <c r="G54" s="87">
        <f t="shared" si="3"/>
        <v>10.816980421265438</v>
      </c>
      <c r="H54" s="3">
        <v>2</v>
      </c>
    </row>
    <row r="55" spans="1:8" x14ac:dyDescent="0.3">
      <c r="A55" s="83">
        <v>35845</v>
      </c>
      <c r="B55">
        <v>2.64954</v>
      </c>
      <c r="D55" s="86">
        <v>37684</v>
      </c>
      <c r="E55" s="203">
        <f t="shared" si="2"/>
        <v>2.6809699999999999</v>
      </c>
      <c r="F55" s="3">
        <v>58</v>
      </c>
      <c r="G55" s="87">
        <f t="shared" si="3"/>
        <v>21.633960842530875</v>
      </c>
      <c r="H55" s="3">
        <v>2</v>
      </c>
    </row>
    <row r="56" spans="1:8" x14ac:dyDescent="0.3">
      <c r="A56" s="83">
        <v>35846</v>
      </c>
      <c r="B56">
        <v>2.6506400000000001</v>
      </c>
      <c r="D56" s="86">
        <v>37690</v>
      </c>
      <c r="E56" s="203">
        <f t="shared" si="2"/>
        <v>2.6831900000000002</v>
      </c>
      <c r="F56" s="3">
        <v>50</v>
      </c>
      <c r="G56" s="87">
        <f t="shared" si="3"/>
        <v>18.634535757810664</v>
      </c>
      <c r="H56" s="3">
        <v>2</v>
      </c>
    </row>
    <row r="57" spans="1:8" x14ac:dyDescent="0.3">
      <c r="A57" s="83">
        <v>35847</v>
      </c>
      <c r="B57">
        <v>2.6519400000000002</v>
      </c>
      <c r="D57" s="86">
        <v>37727</v>
      </c>
      <c r="E57" s="203">
        <f t="shared" si="2"/>
        <v>3.01681</v>
      </c>
      <c r="F57" s="3">
        <v>62</v>
      </c>
      <c r="G57" s="87">
        <f t="shared" si="3"/>
        <v>20.551509707273578</v>
      </c>
      <c r="H57" s="3">
        <v>2</v>
      </c>
    </row>
    <row r="58" spans="1:8" x14ac:dyDescent="0.3">
      <c r="A58" s="83">
        <v>35848</v>
      </c>
      <c r="B58">
        <v>2.6534200000000001</v>
      </c>
      <c r="D58" s="86">
        <v>38040</v>
      </c>
      <c r="E58" s="203">
        <f t="shared" si="2"/>
        <v>2.8744999999999998</v>
      </c>
      <c r="F58" s="3">
        <v>51</v>
      </c>
      <c r="G58" s="87">
        <f t="shared" si="3"/>
        <v>17.742216037571751</v>
      </c>
      <c r="H58" s="3">
        <v>2</v>
      </c>
    </row>
    <row r="59" spans="1:8" x14ac:dyDescent="0.3">
      <c r="A59" s="83">
        <v>35849</v>
      </c>
      <c r="B59">
        <v>2.6551</v>
      </c>
      <c r="D59" s="86">
        <v>38068</v>
      </c>
      <c r="E59" s="203">
        <f t="shared" si="2"/>
        <v>3.0629499999999998</v>
      </c>
      <c r="F59" s="3">
        <v>49</v>
      </c>
      <c r="G59" s="87">
        <f t="shared" si="3"/>
        <v>15.997649324997145</v>
      </c>
      <c r="H59" s="3">
        <v>2</v>
      </c>
    </row>
    <row r="60" spans="1:8" x14ac:dyDescent="0.3">
      <c r="A60" s="83">
        <v>35850</v>
      </c>
      <c r="B60">
        <v>2.6569500000000001</v>
      </c>
      <c r="D60" s="86">
        <v>38097</v>
      </c>
      <c r="E60" s="203">
        <f t="shared" si="2"/>
        <v>3.4157899999999999</v>
      </c>
      <c r="F60" s="3">
        <v>46</v>
      </c>
      <c r="G60" s="87">
        <f t="shared" si="3"/>
        <v>13.466870035921412</v>
      </c>
      <c r="H60" s="3">
        <v>2</v>
      </c>
    </row>
    <row r="61" spans="1:8" x14ac:dyDescent="0.3">
      <c r="A61" s="83">
        <v>35851</v>
      </c>
      <c r="B61">
        <v>2.6589700000000001</v>
      </c>
      <c r="D61" s="86">
        <v>38433</v>
      </c>
      <c r="E61" s="203">
        <f t="shared" si="2"/>
        <v>3.0201799999999999</v>
      </c>
      <c r="F61" s="3">
        <v>38</v>
      </c>
      <c r="G61" s="87">
        <f t="shared" si="3"/>
        <v>12.582031534544299</v>
      </c>
      <c r="H61" s="3">
        <v>2</v>
      </c>
    </row>
    <row r="62" spans="1:8" x14ac:dyDescent="0.3">
      <c r="A62" s="83">
        <v>35852</v>
      </c>
      <c r="B62">
        <v>2.6611699999999998</v>
      </c>
      <c r="D62" s="86">
        <v>38440</v>
      </c>
      <c r="E62" s="203">
        <f t="shared" si="2"/>
        <v>3.1081699999999999</v>
      </c>
      <c r="F62" s="3">
        <v>120</v>
      </c>
      <c r="G62" s="87">
        <f t="shared" si="3"/>
        <v>38.607926850847932</v>
      </c>
      <c r="H62" s="3">
        <v>2</v>
      </c>
    </row>
    <row r="63" spans="1:8" x14ac:dyDescent="0.3">
      <c r="A63" s="83">
        <v>35853</v>
      </c>
      <c r="B63">
        <v>2.6635399999999998</v>
      </c>
      <c r="D63" s="86">
        <v>36637</v>
      </c>
      <c r="E63" s="203">
        <f t="shared" si="2"/>
        <v>3.1021399999999999</v>
      </c>
      <c r="F63" s="3">
        <v>55</v>
      </c>
      <c r="G63" s="87">
        <f t="shared" si="3"/>
        <v>17.729696274184917</v>
      </c>
      <c r="H63" s="3">
        <v>5</v>
      </c>
    </row>
    <row r="64" spans="1:8" x14ac:dyDescent="0.3">
      <c r="A64" s="83">
        <v>35854</v>
      </c>
      <c r="B64">
        <v>2.6660599999999999</v>
      </c>
    </row>
    <row r="65" spans="1:2" x14ac:dyDescent="0.3">
      <c r="A65" s="83">
        <v>35855</v>
      </c>
      <c r="B65">
        <v>2.6687400000000001</v>
      </c>
    </row>
    <row r="66" spans="1:2" x14ac:dyDescent="0.3">
      <c r="A66" s="83">
        <v>35856</v>
      </c>
      <c r="B66">
        <v>2.6715800000000001</v>
      </c>
    </row>
    <row r="67" spans="1:2" x14ac:dyDescent="0.3">
      <c r="A67" s="83">
        <v>35857</v>
      </c>
      <c r="B67">
        <v>2.67456</v>
      </c>
    </row>
    <row r="68" spans="1:2" x14ac:dyDescent="0.3">
      <c r="A68" s="83">
        <v>35858</v>
      </c>
      <c r="B68">
        <v>2.6776900000000001</v>
      </c>
    </row>
    <row r="69" spans="1:2" x14ac:dyDescent="0.3">
      <c r="A69" s="83">
        <v>35859</v>
      </c>
      <c r="B69">
        <v>2.6809500000000002</v>
      </c>
    </row>
    <row r="70" spans="1:2" x14ac:dyDescent="0.3">
      <c r="A70" s="83">
        <v>35860</v>
      </c>
      <c r="B70">
        <v>2.6843499999999998</v>
      </c>
    </row>
    <row r="71" spans="1:2" x14ac:dyDescent="0.3">
      <c r="A71" s="83">
        <v>35861</v>
      </c>
      <c r="B71">
        <v>2.6878700000000002</v>
      </c>
    </row>
    <row r="72" spans="1:2" x14ac:dyDescent="0.3">
      <c r="A72" s="83">
        <v>35862</v>
      </c>
      <c r="B72">
        <v>2.6915200000000001</v>
      </c>
    </row>
    <row r="73" spans="1:2" x14ac:dyDescent="0.3">
      <c r="A73" s="83">
        <v>35863</v>
      </c>
      <c r="B73">
        <v>2.6952799999999999</v>
      </c>
    </row>
    <row r="74" spans="1:2" x14ac:dyDescent="0.3">
      <c r="A74" s="83">
        <v>35864</v>
      </c>
      <c r="B74">
        <v>2.6991700000000001</v>
      </c>
    </row>
    <row r="75" spans="1:2" x14ac:dyDescent="0.3">
      <c r="A75" s="83">
        <v>35865</v>
      </c>
      <c r="B75">
        <v>2.7031900000000002</v>
      </c>
    </row>
    <row r="76" spans="1:2" x14ac:dyDescent="0.3">
      <c r="A76" s="83">
        <v>35866</v>
      </c>
      <c r="B76">
        <v>2.70736</v>
      </c>
    </row>
    <row r="77" spans="1:2" x14ac:dyDescent="0.3">
      <c r="A77" s="83">
        <v>35867</v>
      </c>
      <c r="B77">
        <v>2.7116899999999999</v>
      </c>
    </row>
    <row r="78" spans="1:2" x14ac:dyDescent="0.3">
      <c r="A78" s="83">
        <v>35868</v>
      </c>
      <c r="B78">
        <v>2.71618</v>
      </c>
    </row>
    <row r="79" spans="1:2" x14ac:dyDescent="0.3">
      <c r="A79" s="83">
        <v>35869</v>
      </c>
      <c r="B79">
        <v>2.7208600000000001</v>
      </c>
    </row>
    <row r="80" spans="1:2" x14ac:dyDescent="0.3">
      <c r="A80" s="83">
        <v>35870</v>
      </c>
      <c r="B80">
        <v>2.72573</v>
      </c>
    </row>
    <row r="81" spans="1:2" x14ac:dyDescent="0.3">
      <c r="A81" s="83">
        <v>35871</v>
      </c>
      <c r="B81">
        <v>2.7307999999999999</v>
      </c>
    </row>
    <row r="82" spans="1:2" x14ac:dyDescent="0.3">
      <c r="A82" s="83">
        <v>35872</v>
      </c>
      <c r="B82">
        <v>2.7361</v>
      </c>
    </row>
    <row r="83" spans="1:2" x14ac:dyDescent="0.3">
      <c r="A83" s="83">
        <v>35873</v>
      </c>
      <c r="B83">
        <v>2.7416299999999998</v>
      </c>
    </row>
    <row r="84" spans="1:2" x14ac:dyDescent="0.3">
      <c r="A84" s="83">
        <v>35874</v>
      </c>
      <c r="B84">
        <v>2.7473999999999998</v>
      </c>
    </row>
    <row r="85" spans="1:2" x14ac:dyDescent="0.3">
      <c r="A85" s="83">
        <v>35875</v>
      </c>
      <c r="B85">
        <v>2.7534299999999998</v>
      </c>
    </row>
    <row r="86" spans="1:2" x14ac:dyDescent="0.3">
      <c r="A86" s="83">
        <v>35876</v>
      </c>
      <c r="B86">
        <v>2.7597399999999999</v>
      </c>
    </row>
    <row r="87" spans="1:2" x14ac:dyDescent="0.3">
      <c r="A87" s="83">
        <v>35877</v>
      </c>
      <c r="B87">
        <v>2.76634</v>
      </c>
    </row>
    <row r="88" spans="1:2" x14ac:dyDescent="0.3">
      <c r="A88" s="83">
        <v>35878</v>
      </c>
      <c r="B88">
        <v>2.7732299999999999</v>
      </c>
    </row>
    <row r="89" spans="1:2" x14ac:dyDescent="0.3">
      <c r="A89" s="83">
        <v>35879</v>
      </c>
      <c r="B89">
        <v>2.7804500000000001</v>
      </c>
    </row>
    <row r="90" spans="1:2" x14ac:dyDescent="0.3">
      <c r="A90" s="83">
        <v>35880</v>
      </c>
      <c r="B90">
        <v>2.7879999999999998</v>
      </c>
    </row>
    <row r="91" spans="1:2" x14ac:dyDescent="0.3">
      <c r="A91" s="83">
        <v>35881</v>
      </c>
      <c r="B91">
        <v>2.7959000000000001</v>
      </c>
    </row>
    <row r="92" spans="1:2" x14ac:dyDescent="0.3">
      <c r="A92" s="83">
        <v>35882</v>
      </c>
      <c r="B92">
        <v>2.8041700000000001</v>
      </c>
    </row>
    <row r="93" spans="1:2" x14ac:dyDescent="0.3">
      <c r="A93" s="83">
        <v>35883</v>
      </c>
      <c r="B93">
        <v>2.8128299999999999</v>
      </c>
    </row>
    <row r="94" spans="1:2" x14ac:dyDescent="0.3">
      <c r="A94" s="83">
        <v>35884</v>
      </c>
      <c r="B94">
        <v>2.8218899999999998</v>
      </c>
    </row>
    <row r="95" spans="1:2" x14ac:dyDescent="0.3">
      <c r="A95" s="83">
        <v>35885</v>
      </c>
      <c r="B95">
        <v>2.8313700000000002</v>
      </c>
    </row>
    <row r="96" spans="1:2" x14ac:dyDescent="0.3">
      <c r="A96" s="83">
        <v>35886</v>
      </c>
      <c r="B96">
        <v>2.8412899999999999</v>
      </c>
    </row>
    <row r="97" spans="1:2" x14ac:dyDescent="0.3">
      <c r="A97" s="83">
        <v>35887</v>
      </c>
      <c r="B97">
        <v>2.85168</v>
      </c>
    </row>
    <row r="98" spans="1:2" x14ac:dyDescent="0.3">
      <c r="A98" s="83">
        <v>35888</v>
      </c>
      <c r="B98">
        <v>2.8625500000000001</v>
      </c>
    </row>
    <row r="99" spans="1:2" x14ac:dyDescent="0.3">
      <c r="A99" s="83">
        <v>35889</v>
      </c>
      <c r="B99">
        <v>2.87392</v>
      </c>
    </row>
    <row r="100" spans="1:2" x14ac:dyDescent="0.3">
      <c r="A100" s="83">
        <v>35890</v>
      </c>
      <c r="B100">
        <v>2.8858100000000002</v>
      </c>
    </row>
    <row r="101" spans="1:2" x14ac:dyDescent="0.3">
      <c r="A101" s="83">
        <v>35891</v>
      </c>
      <c r="B101">
        <v>2.8982100000000002</v>
      </c>
    </row>
    <row r="102" spans="1:2" x14ac:dyDescent="0.3">
      <c r="A102" s="83">
        <v>35892</v>
      </c>
      <c r="B102">
        <v>2.9110999999999998</v>
      </c>
    </row>
    <row r="103" spans="1:2" x14ac:dyDescent="0.3">
      <c r="A103" s="83">
        <v>35893</v>
      </c>
      <c r="B103">
        <v>2.92448</v>
      </c>
    </row>
    <row r="104" spans="1:2" x14ac:dyDescent="0.3">
      <c r="A104" s="83">
        <v>35894</v>
      </c>
      <c r="B104">
        <v>2.9383300000000001</v>
      </c>
    </row>
    <row r="105" spans="1:2" x14ac:dyDescent="0.3">
      <c r="A105" s="83">
        <v>35895</v>
      </c>
      <c r="B105">
        <v>2.9526599999999998</v>
      </c>
    </row>
    <row r="106" spans="1:2" x14ac:dyDescent="0.3">
      <c r="A106" s="83">
        <v>35896</v>
      </c>
      <c r="B106">
        <v>2.9674499999999999</v>
      </c>
    </row>
    <row r="107" spans="1:2" x14ac:dyDescent="0.3">
      <c r="A107" s="83">
        <v>35897</v>
      </c>
      <c r="B107">
        <v>2.9826899999999998</v>
      </c>
    </row>
    <row r="108" spans="1:2" x14ac:dyDescent="0.3">
      <c r="A108" s="83">
        <v>35898</v>
      </c>
      <c r="B108">
        <v>2.99838</v>
      </c>
    </row>
    <row r="109" spans="1:2" x14ac:dyDescent="0.3">
      <c r="A109" s="83">
        <v>35899</v>
      </c>
      <c r="B109">
        <v>3.0144899999999999</v>
      </c>
    </row>
    <row r="110" spans="1:2" x14ac:dyDescent="0.3">
      <c r="A110" s="83">
        <v>35900</v>
      </c>
      <c r="B110">
        <v>3.0310299999999999</v>
      </c>
    </row>
    <row r="111" spans="1:2" x14ac:dyDescent="0.3">
      <c r="A111" s="83">
        <v>35901</v>
      </c>
      <c r="B111">
        <v>3.0479699999999998</v>
      </c>
    </row>
    <row r="112" spans="1:2" x14ac:dyDescent="0.3">
      <c r="A112" s="83">
        <v>35902</v>
      </c>
      <c r="B112">
        <v>3.0653199999999998</v>
      </c>
    </row>
    <row r="113" spans="1:2" x14ac:dyDescent="0.3">
      <c r="A113" s="83">
        <v>35903</v>
      </c>
      <c r="B113">
        <v>3.0830500000000001</v>
      </c>
    </row>
    <row r="114" spans="1:2" x14ac:dyDescent="0.3">
      <c r="A114" s="83">
        <v>35904</v>
      </c>
      <c r="B114">
        <v>3.1011600000000001</v>
      </c>
    </row>
    <row r="115" spans="1:2" x14ac:dyDescent="0.3">
      <c r="A115" s="83">
        <v>35905</v>
      </c>
      <c r="B115">
        <v>3.1196299999999999</v>
      </c>
    </row>
    <row r="116" spans="1:2" x14ac:dyDescent="0.3">
      <c r="A116" s="83">
        <v>35906</v>
      </c>
      <c r="B116">
        <v>3.1384500000000002</v>
      </c>
    </row>
    <row r="117" spans="1:2" x14ac:dyDescent="0.3">
      <c r="A117" s="83">
        <v>35907</v>
      </c>
      <c r="B117">
        <v>3.1576</v>
      </c>
    </row>
    <row r="118" spans="1:2" x14ac:dyDescent="0.3">
      <c r="A118" s="83">
        <v>35908</v>
      </c>
      <c r="B118">
        <v>3.1770700000000001</v>
      </c>
    </row>
    <row r="119" spans="1:2" x14ac:dyDescent="0.3">
      <c r="A119" s="83">
        <v>35909</v>
      </c>
      <c r="B119">
        <v>3.19685</v>
      </c>
    </row>
    <row r="120" spans="1:2" x14ac:dyDescent="0.3">
      <c r="A120" s="83">
        <v>35910</v>
      </c>
      <c r="B120">
        <v>3.2169099999999999</v>
      </c>
    </row>
    <row r="121" spans="1:2" x14ac:dyDescent="0.3">
      <c r="A121" s="83">
        <v>35911</v>
      </c>
      <c r="B121">
        <v>3.23725</v>
      </c>
    </row>
    <row r="122" spans="1:2" x14ac:dyDescent="0.3">
      <c r="A122" s="83">
        <v>35912</v>
      </c>
      <c r="B122">
        <v>3.2578299999999998</v>
      </c>
    </row>
    <row r="123" spans="1:2" x14ac:dyDescent="0.3">
      <c r="A123" s="83">
        <v>35913</v>
      </c>
      <c r="B123">
        <v>3.2786400000000002</v>
      </c>
    </row>
    <row r="124" spans="1:2" x14ac:dyDescent="0.3">
      <c r="A124" s="83">
        <v>35914</v>
      </c>
      <c r="B124">
        <v>3.2996500000000002</v>
      </c>
    </row>
    <row r="125" spans="1:2" x14ac:dyDescent="0.3">
      <c r="A125" s="83">
        <v>35915</v>
      </c>
      <c r="B125">
        <v>3.3208299999999999</v>
      </c>
    </row>
    <row r="126" spans="1:2" x14ac:dyDescent="0.3">
      <c r="A126" s="83">
        <v>35916</v>
      </c>
      <c r="B126">
        <v>3.34213</v>
      </c>
    </row>
    <row r="127" spans="1:2" x14ac:dyDescent="0.3">
      <c r="A127" s="83">
        <v>35917</v>
      </c>
      <c r="B127">
        <v>3.36354</v>
      </c>
    </row>
    <row r="128" spans="1:2" x14ac:dyDescent="0.3">
      <c r="A128" s="83">
        <v>35918</v>
      </c>
      <c r="B128">
        <v>3.3849999999999998</v>
      </c>
    </row>
    <row r="129" spans="1:2" x14ac:dyDescent="0.3">
      <c r="A129" s="83">
        <v>35919</v>
      </c>
      <c r="B129">
        <v>3.4064899999999998</v>
      </c>
    </row>
    <row r="130" spans="1:2" x14ac:dyDescent="0.3">
      <c r="A130" s="83">
        <v>35920</v>
      </c>
      <c r="B130">
        <v>3.4279600000000001</v>
      </c>
    </row>
    <row r="131" spans="1:2" x14ac:dyDescent="0.3">
      <c r="A131" s="83">
        <v>35921</v>
      </c>
      <c r="B131">
        <v>3.44937</v>
      </c>
    </row>
    <row r="132" spans="1:2" x14ac:dyDescent="0.3">
      <c r="A132" s="83">
        <v>35922</v>
      </c>
      <c r="B132">
        <v>3.4706800000000002</v>
      </c>
    </row>
    <row r="133" spans="1:2" x14ac:dyDescent="0.3">
      <c r="A133" s="83">
        <v>35923</v>
      </c>
      <c r="B133">
        <v>3.4918300000000002</v>
      </c>
    </row>
    <row r="134" spans="1:2" x14ac:dyDescent="0.3">
      <c r="A134" s="83">
        <v>35924</v>
      </c>
      <c r="B134">
        <v>3.5127999999999999</v>
      </c>
    </row>
    <row r="135" spans="1:2" x14ac:dyDescent="0.3">
      <c r="A135" s="83">
        <v>35925</v>
      </c>
      <c r="B135">
        <v>3.5335100000000002</v>
      </c>
    </row>
    <row r="136" spans="1:2" x14ac:dyDescent="0.3">
      <c r="A136" s="83">
        <v>35926</v>
      </c>
      <c r="B136">
        <v>3.5539399999999999</v>
      </c>
    </row>
    <row r="137" spans="1:2" x14ac:dyDescent="0.3">
      <c r="A137" s="83">
        <v>35927</v>
      </c>
      <c r="B137">
        <v>3.57402</v>
      </c>
    </row>
    <row r="138" spans="1:2" x14ac:dyDescent="0.3">
      <c r="A138" s="83">
        <v>35928</v>
      </c>
      <c r="B138">
        <v>3.5937000000000001</v>
      </c>
    </row>
    <row r="139" spans="1:2" x14ac:dyDescent="0.3">
      <c r="A139" s="83">
        <v>35929</v>
      </c>
      <c r="B139">
        <v>3.61293</v>
      </c>
    </row>
    <row r="140" spans="1:2" x14ac:dyDescent="0.3">
      <c r="A140" s="83">
        <v>35930</v>
      </c>
      <c r="B140">
        <v>3.63165</v>
      </c>
    </row>
    <row r="141" spans="1:2" x14ac:dyDescent="0.3">
      <c r="A141" s="83">
        <v>35931</v>
      </c>
      <c r="B141">
        <v>3.6497999999999999</v>
      </c>
    </row>
    <row r="142" spans="1:2" x14ac:dyDescent="0.3">
      <c r="A142" s="83">
        <v>35932</v>
      </c>
      <c r="B142">
        <v>3.6673399999999998</v>
      </c>
    </row>
    <row r="143" spans="1:2" x14ac:dyDescent="0.3">
      <c r="A143" s="83">
        <v>35933</v>
      </c>
      <c r="B143">
        <v>3.6842000000000001</v>
      </c>
    </row>
    <row r="144" spans="1:2" x14ac:dyDescent="0.3">
      <c r="A144" s="83">
        <v>35934</v>
      </c>
      <c r="B144">
        <v>3.7003200000000001</v>
      </c>
    </row>
    <row r="145" spans="1:2" x14ac:dyDescent="0.3">
      <c r="A145" s="83">
        <v>35935</v>
      </c>
      <c r="B145">
        <v>3.7156400000000001</v>
      </c>
    </row>
    <row r="146" spans="1:2" x14ac:dyDescent="0.3">
      <c r="A146" s="83">
        <v>35936</v>
      </c>
      <c r="B146">
        <v>3.7301099999999998</v>
      </c>
    </row>
    <row r="147" spans="1:2" x14ac:dyDescent="0.3">
      <c r="A147" s="83">
        <v>35937</v>
      </c>
      <c r="B147">
        <v>3.7436699999999998</v>
      </c>
    </row>
    <row r="148" spans="1:2" x14ac:dyDescent="0.3">
      <c r="A148" s="83">
        <v>35938</v>
      </c>
      <c r="B148">
        <v>3.75631</v>
      </c>
    </row>
    <row r="149" spans="1:2" x14ac:dyDescent="0.3">
      <c r="A149" s="83">
        <v>35939</v>
      </c>
      <c r="B149">
        <v>3.7679999999999998</v>
      </c>
    </row>
    <row r="150" spans="1:2" x14ac:dyDescent="0.3">
      <c r="A150" s="83">
        <v>35940</v>
      </c>
      <c r="B150">
        <v>3.7787299999999999</v>
      </c>
    </row>
    <row r="151" spans="1:2" x14ac:dyDescent="0.3">
      <c r="A151" s="83">
        <v>35941</v>
      </c>
      <c r="B151">
        <v>3.7884799999999998</v>
      </c>
    </row>
    <row r="152" spans="1:2" x14ac:dyDescent="0.3">
      <c r="A152" s="83">
        <v>35942</v>
      </c>
      <c r="B152">
        <v>3.7972299999999999</v>
      </c>
    </row>
    <row r="153" spans="1:2" x14ac:dyDescent="0.3">
      <c r="A153" s="83">
        <v>35943</v>
      </c>
      <c r="B153">
        <v>3.8049900000000001</v>
      </c>
    </row>
    <row r="154" spans="1:2" x14ac:dyDescent="0.3">
      <c r="A154" s="83">
        <v>35944</v>
      </c>
      <c r="B154">
        <v>3.8117299999999998</v>
      </c>
    </row>
    <row r="155" spans="1:2" x14ac:dyDescent="0.3">
      <c r="A155" s="83">
        <v>35945</v>
      </c>
      <c r="B155">
        <v>3.81745</v>
      </c>
    </row>
    <row r="156" spans="1:2" x14ac:dyDescent="0.3">
      <c r="A156" s="83">
        <v>35946</v>
      </c>
      <c r="B156">
        <v>3.8221500000000002</v>
      </c>
    </row>
    <row r="157" spans="1:2" x14ac:dyDescent="0.3">
      <c r="A157" s="83">
        <v>35947</v>
      </c>
      <c r="B157">
        <v>3.8258100000000002</v>
      </c>
    </row>
    <row r="158" spans="1:2" x14ac:dyDescent="0.3">
      <c r="A158" s="83">
        <v>35948</v>
      </c>
      <c r="B158">
        <v>3.82843</v>
      </c>
    </row>
    <row r="159" spans="1:2" x14ac:dyDescent="0.3">
      <c r="A159" s="83">
        <v>35949</v>
      </c>
      <c r="B159">
        <v>3.8300200000000002</v>
      </c>
    </row>
    <row r="160" spans="1:2" x14ac:dyDescent="0.3">
      <c r="A160" s="83">
        <v>35950</v>
      </c>
      <c r="B160">
        <v>3.8305799999999999</v>
      </c>
    </row>
    <row r="161" spans="1:2" x14ac:dyDescent="0.3">
      <c r="A161" s="83">
        <v>35951</v>
      </c>
      <c r="B161">
        <v>3.8300999999999998</v>
      </c>
    </row>
    <row r="162" spans="1:2" x14ac:dyDescent="0.3">
      <c r="A162" s="83">
        <v>35952</v>
      </c>
      <c r="B162">
        <v>3.8285999999999998</v>
      </c>
    </row>
    <row r="163" spans="1:2" x14ac:dyDescent="0.3">
      <c r="A163" s="83">
        <v>35953</v>
      </c>
      <c r="B163">
        <v>3.8260700000000001</v>
      </c>
    </row>
    <row r="164" spans="1:2" x14ac:dyDescent="0.3">
      <c r="A164" s="83">
        <v>35954</v>
      </c>
      <c r="B164">
        <v>3.82253</v>
      </c>
    </row>
    <row r="165" spans="1:2" x14ac:dyDescent="0.3">
      <c r="A165" s="83">
        <v>35955</v>
      </c>
      <c r="B165">
        <v>3.8179799999999999</v>
      </c>
    </row>
    <row r="166" spans="1:2" x14ac:dyDescent="0.3">
      <c r="A166" s="83">
        <v>35956</v>
      </c>
      <c r="B166">
        <v>3.8124400000000001</v>
      </c>
    </row>
    <row r="167" spans="1:2" x14ac:dyDescent="0.3">
      <c r="A167" s="83">
        <v>35957</v>
      </c>
      <c r="B167">
        <v>3.80592</v>
      </c>
    </row>
    <row r="168" spans="1:2" x14ac:dyDescent="0.3">
      <c r="A168" s="83">
        <v>35958</v>
      </c>
      <c r="B168">
        <v>3.7984399999999998</v>
      </c>
    </row>
    <row r="169" spans="1:2" x14ac:dyDescent="0.3">
      <c r="A169" s="83">
        <v>35959</v>
      </c>
      <c r="B169">
        <v>3.7900100000000001</v>
      </c>
    </row>
    <row r="170" spans="1:2" x14ac:dyDescent="0.3">
      <c r="A170" s="83">
        <v>35960</v>
      </c>
      <c r="B170">
        <v>3.78064</v>
      </c>
    </row>
    <row r="171" spans="1:2" x14ac:dyDescent="0.3">
      <c r="A171" s="83">
        <v>35961</v>
      </c>
      <c r="B171">
        <v>3.7703700000000002</v>
      </c>
    </row>
    <row r="172" spans="1:2" x14ac:dyDescent="0.3">
      <c r="A172" s="83">
        <v>35962</v>
      </c>
      <c r="B172">
        <v>3.7592599999999998</v>
      </c>
    </row>
    <row r="173" spans="1:2" x14ac:dyDescent="0.3">
      <c r="A173" s="83">
        <v>35963</v>
      </c>
      <c r="B173">
        <v>3.7473800000000002</v>
      </c>
    </row>
    <row r="174" spans="1:2" x14ac:dyDescent="0.3">
      <c r="A174" s="83">
        <v>35964</v>
      </c>
      <c r="B174">
        <v>3.7347999999999999</v>
      </c>
    </row>
    <row r="175" spans="1:2" x14ac:dyDescent="0.3">
      <c r="A175" s="83">
        <v>35965</v>
      </c>
      <c r="B175">
        <v>3.7216</v>
      </c>
    </row>
    <row r="176" spans="1:2" x14ac:dyDescent="0.3">
      <c r="A176" s="83">
        <v>35966</v>
      </c>
      <c r="B176">
        <v>3.70784</v>
      </c>
    </row>
    <row r="177" spans="1:2" x14ac:dyDescent="0.3">
      <c r="A177" s="83">
        <v>35967</v>
      </c>
      <c r="B177">
        <v>3.6936</v>
      </c>
    </row>
    <row r="178" spans="1:2" x14ac:dyDescent="0.3">
      <c r="A178" s="83">
        <v>35968</v>
      </c>
      <c r="B178">
        <v>3.6789499999999999</v>
      </c>
    </row>
    <row r="179" spans="1:2" x14ac:dyDescent="0.3">
      <c r="A179" s="83">
        <v>35969</v>
      </c>
      <c r="B179">
        <v>3.6639400000000002</v>
      </c>
    </row>
    <row r="180" spans="1:2" x14ac:dyDescent="0.3">
      <c r="A180" s="83">
        <v>35970</v>
      </c>
      <c r="B180">
        <v>3.6486399999999999</v>
      </c>
    </row>
    <row r="181" spans="1:2" x14ac:dyDescent="0.3">
      <c r="A181" s="83">
        <v>35971</v>
      </c>
      <c r="B181">
        <v>3.6331199999999999</v>
      </c>
    </row>
    <row r="182" spans="1:2" x14ac:dyDescent="0.3">
      <c r="A182" s="83">
        <v>35972</v>
      </c>
      <c r="B182">
        <v>3.6174300000000001</v>
      </c>
    </row>
    <row r="183" spans="1:2" x14ac:dyDescent="0.3">
      <c r="A183" s="83">
        <v>35973</v>
      </c>
      <c r="B183">
        <v>3.6016400000000002</v>
      </c>
    </row>
    <row r="184" spans="1:2" x14ac:dyDescent="0.3">
      <c r="A184" s="83">
        <v>35974</v>
      </c>
      <c r="B184">
        <v>3.5857800000000002</v>
      </c>
    </row>
    <row r="185" spans="1:2" x14ac:dyDescent="0.3">
      <c r="A185" s="83">
        <v>35975</v>
      </c>
      <c r="B185">
        <v>3.5699299999999998</v>
      </c>
    </row>
    <row r="186" spans="1:2" x14ac:dyDescent="0.3">
      <c r="A186" s="83">
        <v>35976</v>
      </c>
      <c r="B186">
        <v>3.5541200000000002</v>
      </c>
    </row>
    <row r="187" spans="1:2" x14ac:dyDescent="0.3">
      <c r="A187" s="83">
        <v>35977</v>
      </c>
      <c r="B187">
        <v>3.5384099999999998</v>
      </c>
    </row>
    <row r="188" spans="1:2" x14ac:dyDescent="0.3">
      <c r="A188" s="83">
        <v>35978</v>
      </c>
      <c r="B188">
        <v>3.52284</v>
      </c>
    </row>
    <row r="189" spans="1:2" x14ac:dyDescent="0.3">
      <c r="A189" s="83">
        <v>35979</v>
      </c>
      <c r="B189">
        <v>3.50746</v>
      </c>
    </row>
    <row r="190" spans="1:2" x14ac:dyDescent="0.3">
      <c r="A190" s="83">
        <v>35980</v>
      </c>
      <c r="B190">
        <v>3.4923099999999998</v>
      </c>
    </row>
    <row r="191" spans="1:2" x14ac:dyDescent="0.3">
      <c r="A191" s="83">
        <v>35981</v>
      </c>
      <c r="B191">
        <v>3.47743</v>
      </c>
    </row>
    <row r="192" spans="1:2" x14ac:dyDescent="0.3">
      <c r="A192" s="83">
        <v>35982</v>
      </c>
      <c r="B192">
        <v>3.46285</v>
      </c>
    </row>
    <row r="193" spans="1:2" x14ac:dyDescent="0.3">
      <c r="A193" s="83">
        <v>35983</v>
      </c>
      <c r="B193">
        <v>3.44862</v>
      </c>
    </row>
    <row r="194" spans="1:2" x14ac:dyDescent="0.3">
      <c r="A194" s="83">
        <v>35984</v>
      </c>
      <c r="B194">
        <v>3.4347599999999998</v>
      </c>
    </row>
    <row r="195" spans="1:2" x14ac:dyDescent="0.3">
      <c r="A195" s="83">
        <v>35985</v>
      </c>
      <c r="B195">
        <v>3.4213100000000001</v>
      </c>
    </row>
    <row r="196" spans="1:2" x14ac:dyDescent="0.3">
      <c r="A196" s="83">
        <v>35986</v>
      </c>
      <c r="B196">
        <v>3.4083100000000002</v>
      </c>
    </row>
    <row r="197" spans="1:2" x14ac:dyDescent="0.3">
      <c r="A197" s="83">
        <v>35987</v>
      </c>
      <c r="B197">
        <v>3.3957799999999998</v>
      </c>
    </row>
    <row r="198" spans="1:2" x14ac:dyDescent="0.3">
      <c r="A198" s="83">
        <v>35988</v>
      </c>
      <c r="B198">
        <v>3.38375</v>
      </c>
    </row>
    <row r="199" spans="1:2" x14ac:dyDescent="0.3">
      <c r="A199" s="83">
        <v>35989</v>
      </c>
      <c r="B199">
        <v>3.3722500000000002</v>
      </c>
    </row>
    <row r="200" spans="1:2" x14ac:dyDescent="0.3">
      <c r="A200" s="83">
        <v>35990</v>
      </c>
      <c r="B200">
        <v>3.3613</v>
      </c>
    </row>
    <row r="201" spans="1:2" x14ac:dyDescent="0.3">
      <c r="A201" s="83">
        <v>35991</v>
      </c>
      <c r="B201">
        <v>3.35093</v>
      </c>
    </row>
    <row r="202" spans="1:2" x14ac:dyDescent="0.3">
      <c r="A202" s="83">
        <v>35992</v>
      </c>
      <c r="B202">
        <v>3.34117</v>
      </c>
    </row>
    <row r="203" spans="1:2" x14ac:dyDescent="0.3">
      <c r="A203" s="83">
        <v>35993</v>
      </c>
      <c r="B203">
        <v>3.3320400000000001</v>
      </c>
    </row>
    <row r="204" spans="1:2" x14ac:dyDescent="0.3">
      <c r="A204" s="83">
        <v>35994</v>
      </c>
      <c r="B204">
        <v>3.3235600000000001</v>
      </c>
    </row>
    <row r="205" spans="1:2" x14ac:dyDescent="0.3">
      <c r="A205" s="83">
        <v>35995</v>
      </c>
      <c r="B205">
        <v>3.31576</v>
      </c>
    </row>
    <row r="206" spans="1:2" x14ac:dyDescent="0.3">
      <c r="A206" s="83">
        <v>35996</v>
      </c>
      <c r="B206">
        <v>3.3086500000000001</v>
      </c>
    </row>
    <row r="207" spans="1:2" x14ac:dyDescent="0.3">
      <c r="A207" s="83">
        <v>35997</v>
      </c>
      <c r="B207">
        <v>3.30226</v>
      </c>
    </row>
    <row r="208" spans="1:2" x14ac:dyDescent="0.3">
      <c r="A208" s="83">
        <v>35998</v>
      </c>
      <c r="B208">
        <v>3.2966099999999998</v>
      </c>
    </row>
    <row r="209" spans="1:2" x14ac:dyDescent="0.3">
      <c r="A209" s="83">
        <v>35999</v>
      </c>
      <c r="B209">
        <v>3.29169</v>
      </c>
    </row>
    <row r="210" spans="1:2" x14ac:dyDescent="0.3">
      <c r="A210" s="83">
        <v>36000</v>
      </c>
      <c r="B210">
        <v>3.2874500000000002</v>
      </c>
    </row>
    <row r="211" spans="1:2" x14ac:dyDescent="0.3">
      <c r="A211" s="83">
        <v>36001</v>
      </c>
      <c r="B211">
        <v>3.2838400000000001</v>
      </c>
    </row>
    <row r="212" spans="1:2" x14ac:dyDescent="0.3">
      <c r="A212" s="83">
        <v>36002</v>
      </c>
      <c r="B212">
        <v>3.2808299999999999</v>
      </c>
    </row>
    <row r="213" spans="1:2" x14ac:dyDescent="0.3">
      <c r="A213" s="83">
        <v>36003</v>
      </c>
      <c r="B213">
        <v>3.2783600000000002</v>
      </c>
    </row>
    <row r="214" spans="1:2" x14ac:dyDescent="0.3">
      <c r="A214" s="83">
        <v>36004</v>
      </c>
      <c r="B214">
        <v>3.2764000000000002</v>
      </c>
    </row>
    <row r="215" spans="1:2" x14ac:dyDescent="0.3">
      <c r="A215" s="83">
        <v>36005</v>
      </c>
      <c r="B215">
        <v>3.2749000000000001</v>
      </c>
    </row>
    <row r="216" spans="1:2" x14ac:dyDescent="0.3">
      <c r="A216" s="83">
        <v>36006</v>
      </c>
      <c r="B216">
        <v>3.2738200000000002</v>
      </c>
    </row>
    <row r="217" spans="1:2" x14ac:dyDescent="0.3">
      <c r="A217" s="83">
        <v>36007</v>
      </c>
      <c r="B217">
        <v>3.27312</v>
      </c>
    </row>
    <row r="218" spans="1:2" x14ac:dyDescent="0.3">
      <c r="A218" s="83">
        <v>36008</v>
      </c>
      <c r="B218">
        <v>3.27277</v>
      </c>
    </row>
    <row r="219" spans="1:2" x14ac:dyDescent="0.3">
      <c r="A219" s="83">
        <v>36009</v>
      </c>
      <c r="B219">
        <v>3.2727200000000001</v>
      </c>
    </row>
    <row r="220" spans="1:2" x14ac:dyDescent="0.3">
      <c r="A220" s="83">
        <v>36010</v>
      </c>
      <c r="B220">
        <v>3.2729300000000001</v>
      </c>
    </row>
    <row r="221" spans="1:2" x14ac:dyDescent="0.3">
      <c r="A221" s="83">
        <v>36011</v>
      </c>
      <c r="B221">
        <v>3.2733699999999999</v>
      </c>
    </row>
    <row r="222" spans="1:2" x14ac:dyDescent="0.3">
      <c r="A222" s="83">
        <v>36012</v>
      </c>
      <c r="B222">
        <v>3.274</v>
      </c>
    </row>
    <row r="223" spans="1:2" x14ac:dyDescent="0.3">
      <c r="A223" s="83">
        <v>36013</v>
      </c>
      <c r="B223">
        <v>3.2747899999999999</v>
      </c>
    </row>
    <row r="224" spans="1:2" x14ac:dyDescent="0.3">
      <c r="A224" s="83">
        <v>36014</v>
      </c>
      <c r="B224">
        <v>3.27569</v>
      </c>
    </row>
    <row r="225" spans="1:2" x14ac:dyDescent="0.3">
      <c r="A225" s="83">
        <v>36015</v>
      </c>
      <c r="B225">
        <v>3.2766799999999998</v>
      </c>
    </row>
    <row r="226" spans="1:2" x14ac:dyDescent="0.3">
      <c r="A226" s="83">
        <v>36016</v>
      </c>
      <c r="B226">
        <v>3.2777099999999999</v>
      </c>
    </row>
    <row r="227" spans="1:2" x14ac:dyDescent="0.3">
      <c r="A227" s="83">
        <v>36017</v>
      </c>
      <c r="B227">
        <v>3.2787600000000001</v>
      </c>
    </row>
    <row r="228" spans="1:2" x14ac:dyDescent="0.3">
      <c r="A228" s="83">
        <v>36018</v>
      </c>
      <c r="B228">
        <v>3.2797900000000002</v>
      </c>
    </row>
    <row r="229" spans="1:2" x14ac:dyDescent="0.3">
      <c r="A229" s="83">
        <v>36019</v>
      </c>
      <c r="B229">
        <v>3.2807599999999999</v>
      </c>
    </row>
    <row r="230" spans="1:2" x14ac:dyDescent="0.3">
      <c r="A230" s="83">
        <v>36020</v>
      </c>
      <c r="B230">
        <v>3.2816399999999999</v>
      </c>
    </row>
    <row r="231" spans="1:2" x14ac:dyDescent="0.3">
      <c r="A231" s="83">
        <v>36021</v>
      </c>
      <c r="B231">
        <v>3.2824</v>
      </c>
    </row>
    <row r="232" spans="1:2" x14ac:dyDescent="0.3">
      <c r="A232" s="83">
        <v>36022</v>
      </c>
      <c r="B232">
        <v>3.28301</v>
      </c>
    </row>
    <row r="233" spans="1:2" x14ac:dyDescent="0.3">
      <c r="A233" s="83">
        <v>36023</v>
      </c>
      <c r="B233">
        <v>3.2834400000000001</v>
      </c>
    </row>
    <row r="234" spans="1:2" x14ac:dyDescent="0.3">
      <c r="A234" s="83">
        <v>36024</v>
      </c>
      <c r="B234">
        <v>3.2836500000000002</v>
      </c>
    </row>
    <row r="235" spans="1:2" x14ac:dyDescent="0.3">
      <c r="A235" s="83">
        <v>36025</v>
      </c>
      <c r="B235">
        <v>3.28362</v>
      </c>
    </row>
    <row r="236" spans="1:2" x14ac:dyDescent="0.3">
      <c r="A236" s="83">
        <v>36026</v>
      </c>
      <c r="B236">
        <v>3.2833199999999998</v>
      </c>
    </row>
    <row r="237" spans="1:2" x14ac:dyDescent="0.3">
      <c r="A237" s="83">
        <v>36027</v>
      </c>
      <c r="B237">
        <v>3.2827199999999999</v>
      </c>
    </row>
    <row r="238" spans="1:2" x14ac:dyDescent="0.3">
      <c r="A238" s="83">
        <v>36028</v>
      </c>
      <c r="B238">
        <v>3.2818000000000001</v>
      </c>
    </row>
    <row r="239" spans="1:2" x14ac:dyDescent="0.3">
      <c r="A239" s="83">
        <v>36029</v>
      </c>
      <c r="B239">
        <v>3.2805300000000002</v>
      </c>
    </row>
    <row r="240" spans="1:2" x14ac:dyDescent="0.3">
      <c r="A240" s="83">
        <v>36030</v>
      </c>
      <c r="B240">
        <v>3.2788900000000001</v>
      </c>
    </row>
    <row r="241" spans="1:2" x14ac:dyDescent="0.3">
      <c r="A241" s="83">
        <v>36031</v>
      </c>
      <c r="B241">
        <v>3.2768600000000001</v>
      </c>
    </row>
    <row r="242" spans="1:2" x14ac:dyDescent="0.3">
      <c r="A242" s="83">
        <v>36032</v>
      </c>
      <c r="B242">
        <v>3.27441</v>
      </c>
    </row>
    <row r="243" spans="1:2" x14ac:dyDescent="0.3">
      <c r="A243" s="83">
        <v>36033</v>
      </c>
      <c r="B243">
        <v>3.2715299999999998</v>
      </c>
    </row>
    <row r="244" spans="1:2" x14ac:dyDescent="0.3">
      <c r="A244" s="83">
        <v>36034</v>
      </c>
      <c r="B244">
        <v>3.2682199999999999</v>
      </c>
    </row>
    <row r="245" spans="1:2" x14ac:dyDescent="0.3">
      <c r="A245" s="83">
        <v>36035</v>
      </c>
      <c r="B245">
        <v>3.26451</v>
      </c>
    </row>
    <row r="246" spans="1:2" x14ac:dyDescent="0.3">
      <c r="A246" s="83">
        <v>36036</v>
      </c>
      <c r="B246">
        <v>3.2604199999999999</v>
      </c>
    </row>
    <row r="247" spans="1:2" x14ac:dyDescent="0.3">
      <c r="A247" s="83">
        <v>36037</v>
      </c>
      <c r="B247">
        <v>3.2559900000000002</v>
      </c>
    </row>
    <row r="248" spans="1:2" x14ac:dyDescent="0.3">
      <c r="A248" s="83">
        <v>36038</v>
      </c>
      <c r="B248">
        <v>3.25122</v>
      </c>
    </row>
    <row r="249" spans="1:2" x14ac:dyDescent="0.3">
      <c r="A249" s="83">
        <v>36039</v>
      </c>
      <c r="B249">
        <v>3.2461600000000002</v>
      </c>
    </row>
    <row r="250" spans="1:2" x14ac:dyDescent="0.3">
      <c r="A250" s="83">
        <v>36040</v>
      </c>
      <c r="B250">
        <v>3.2408199999999998</v>
      </c>
    </row>
    <row r="251" spans="1:2" x14ac:dyDescent="0.3">
      <c r="A251" s="83">
        <v>36041</v>
      </c>
      <c r="B251">
        <v>3.2352300000000001</v>
      </c>
    </row>
    <row r="252" spans="1:2" x14ac:dyDescent="0.3">
      <c r="A252" s="83">
        <v>36042</v>
      </c>
      <c r="B252">
        <v>3.2294200000000002</v>
      </c>
    </row>
    <row r="253" spans="1:2" x14ac:dyDescent="0.3">
      <c r="A253" s="83">
        <v>36043</v>
      </c>
      <c r="B253">
        <v>3.2233999999999998</v>
      </c>
    </row>
    <row r="254" spans="1:2" x14ac:dyDescent="0.3">
      <c r="A254" s="83">
        <v>36044</v>
      </c>
      <c r="B254">
        <v>3.2172000000000001</v>
      </c>
    </row>
    <row r="255" spans="1:2" x14ac:dyDescent="0.3">
      <c r="A255" s="83">
        <v>36045</v>
      </c>
      <c r="B255">
        <v>3.2108500000000002</v>
      </c>
    </row>
    <row r="256" spans="1:2" x14ac:dyDescent="0.3">
      <c r="A256" s="83">
        <v>36046</v>
      </c>
      <c r="B256">
        <v>3.2043599999999999</v>
      </c>
    </row>
    <row r="257" spans="1:2" x14ac:dyDescent="0.3">
      <c r="A257" s="83">
        <v>36047</v>
      </c>
      <c r="B257">
        <v>3.1977600000000002</v>
      </c>
    </row>
    <row r="258" spans="1:2" x14ac:dyDescent="0.3">
      <c r="A258" s="83">
        <v>36048</v>
      </c>
      <c r="B258">
        <v>3.1910699999999999</v>
      </c>
    </row>
    <row r="259" spans="1:2" x14ac:dyDescent="0.3">
      <c r="A259" s="83">
        <v>36049</v>
      </c>
      <c r="B259">
        <v>3.18431</v>
      </c>
    </row>
    <row r="260" spans="1:2" x14ac:dyDescent="0.3">
      <c r="A260" s="83">
        <v>36050</v>
      </c>
      <c r="B260">
        <v>3.1775000000000002</v>
      </c>
    </row>
    <row r="261" spans="1:2" x14ac:dyDescent="0.3">
      <c r="A261" s="83">
        <v>36051</v>
      </c>
      <c r="B261">
        <v>3.1706500000000002</v>
      </c>
    </row>
    <row r="262" spans="1:2" x14ac:dyDescent="0.3">
      <c r="A262" s="83">
        <v>36052</v>
      </c>
      <c r="B262">
        <v>3.1637900000000001</v>
      </c>
    </row>
    <row r="263" spans="1:2" x14ac:dyDescent="0.3">
      <c r="A263" s="83">
        <v>36053</v>
      </c>
      <c r="B263">
        <v>3.1569400000000001</v>
      </c>
    </row>
    <row r="264" spans="1:2" x14ac:dyDescent="0.3">
      <c r="A264" s="83">
        <v>36054</v>
      </c>
      <c r="B264">
        <v>3.1501100000000002</v>
      </c>
    </row>
    <row r="265" spans="1:2" x14ac:dyDescent="0.3">
      <c r="A265" s="83">
        <v>36055</v>
      </c>
      <c r="B265">
        <v>3.1433200000000001</v>
      </c>
    </row>
    <row r="266" spans="1:2" x14ac:dyDescent="0.3">
      <c r="A266" s="83">
        <v>36056</v>
      </c>
      <c r="B266">
        <v>3.1365799999999999</v>
      </c>
    </row>
    <row r="267" spans="1:2" x14ac:dyDescent="0.3">
      <c r="A267" s="83">
        <v>36057</v>
      </c>
      <c r="B267">
        <v>3.1299199999999998</v>
      </c>
    </row>
    <row r="268" spans="1:2" x14ac:dyDescent="0.3">
      <c r="A268" s="83">
        <v>36058</v>
      </c>
      <c r="B268">
        <v>3.1233399999999998</v>
      </c>
    </row>
    <row r="269" spans="1:2" x14ac:dyDescent="0.3">
      <c r="A269" s="83">
        <v>36059</v>
      </c>
      <c r="B269">
        <v>3.11686</v>
      </c>
    </row>
    <row r="270" spans="1:2" x14ac:dyDescent="0.3">
      <c r="A270" s="83">
        <v>36060</v>
      </c>
      <c r="B270">
        <v>3.11049</v>
      </c>
    </row>
    <row r="271" spans="1:2" x14ac:dyDescent="0.3">
      <c r="A271" s="83">
        <v>36061</v>
      </c>
      <c r="B271">
        <v>3.10425</v>
      </c>
    </row>
    <row r="272" spans="1:2" x14ac:dyDescent="0.3">
      <c r="A272" s="83">
        <v>36062</v>
      </c>
      <c r="B272">
        <v>3.09815</v>
      </c>
    </row>
    <row r="273" spans="1:2" x14ac:dyDescent="0.3">
      <c r="A273" s="83">
        <v>36063</v>
      </c>
      <c r="B273">
        <v>3.0922000000000001</v>
      </c>
    </row>
    <row r="274" spans="1:2" x14ac:dyDescent="0.3">
      <c r="A274" s="83">
        <v>36064</v>
      </c>
      <c r="B274">
        <v>3.0864199999999999</v>
      </c>
    </row>
    <row r="275" spans="1:2" x14ac:dyDescent="0.3">
      <c r="A275" s="83">
        <v>36065</v>
      </c>
      <c r="B275">
        <v>3.08081</v>
      </c>
    </row>
    <row r="276" spans="1:2" x14ac:dyDescent="0.3">
      <c r="A276" s="83">
        <v>36066</v>
      </c>
      <c r="B276">
        <v>3.07538</v>
      </c>
    </row>
    <row r="277" spans="1:2" x14ac:dyDescent="0.3">
      <c r="A277" s="83">
        <v>36067</v>
      </c>
      <c r="B277">
        <v>3.0701499999999999</v>
      </c>
    </row>
    <row r="278" spans="1:2" x14ac:dyDescent="0.3">
      <c r="A278" s="83">
        <v>36068</v>
      </c>
      <c r="B278">
        <v>3.0651299999999999</v>
      </c>
    </row>
    <row r="279" spans="1:2" x14ac:dyDescent="0.3">
      <c r="A279" s="83">
        <v>36069</v>
      </c>
      <c r="B279">
        <v>3.0603199999999999</v>
      </c>
    </row>
    <row r="280" spans="1:2" x14ac:dyDescent="0.3">
      <c r="A280" s="83">
        <v>36070</v>
      </c>
      <c r="B280">
        <v>3.0557400000000001</v>
      </c>
    </row>
    <row r="281" spans="1:2" x14ac:dyDescent="0.3">
      <c r="A281" s="83">
        <v>36071</v>
      </c>
      <c r="B281">
        <v>3.05138</v>
      </c>
    </row>
    <row r="282" spans="1:2" x14ac:dyDescent="0.3">
      <c r="A282" s="83">
        <v>36072</v>
      </c>
      <c r="B282">
        <v>3.0472600000000001</v>
      </c>
    </row>
    <row r="283" spans="1:2" x14ac:dyDescent="0.3">
      <c r="A283" s="83">
        <v>36073</v>
      </c>
      <c r="B283">
        <v>3.0433599999999998</v>
      </c>
    </row>
    <row r="284" spans="1:2" x14ac:dyDescent="0.3">
      <c r="A284" s="83">
        <v>36074</v>
      </c>
      <c r="B284">
        <v>3.0396800000000002</v>
      </c>
    </row>
    <row r="285" spans="1:2" x14ac:dyDescent="0.3">
      <c r="A285" s="83">
        <v>36075</v>
      </c>
      <c r="B285">
        <v>3.0362100000000001</v>
      </c>
    </row>
    <row r="286" spans="1:2" x14ac:dyDescent="0.3">
      <c r="A286" s="83">
        <v>36076</v>
      </c>
      <c r="B286">
        <v>3.0329199999999998</v>
      </c>
    </row>
    <row r="287" spans="1:2" x14ac:dyDescent="0.3">
      <c r="A287" s="83">
        <v>36077</v>
      </c>
      <c r="B287">
        <v>3.02983</v>
      </c>
    </row>
    <row r="288" spans="1:2" x14ac:dyDescent="0.3">
      <c r="A288" s="83">
        <v>36078</v>
      </c>
      <c r="B288">
        <v>3.02691</v>
      </c>
    </row>
    <row r="289" spans="1:2" x14ac:dyDescent="0.3">
      <c r="A289" s="83">
        <v>36079</v>
      </c>
      <c r="B289">
        <v>3.0241500000000001</v>
      </c>
    </row>
    <row r="290" spans="1:2" x14ac:dyDescent="0.3">
      <c r="A290" s="83">
        <v>36080</v>
      </c>
      <c r="B290">
        <v>3.02155</v>
      </c>
    </row>
    <row r="291" spans="1:2" x14ac:dyDescent="0.3">
      <c r="A291" s="83">
        <v>36081</v>
      </c>
      <c r="B291">
        <v>3.0190999999999999</v>
      </c>
    </row>
    <row r="292" spans="1:2" x14ac:dyDescent="0.3">
      <c r="A292" s="83">
        <v>36082</v>
      </c>
      <c r="B292">
        <v>3.0167899999999999</v>
      </c>
    </row>
    <row r="293" spans="1:2" x14ac:dyDescent="0.3">
      <c r="A293" s="83">
        <v>36083</v>
      </c>
      <c r="B293">
        <v>3.0146000000000002</v>
      </c>
    </row>
    <row r="294" spans="1:2" x14ac:dyDescent="0.3">
      <c r="A294" s="83">
        <v>36084</v>
      </c>
      <c r="B294">
        <v>3.0125199999999999</v>
      </c>
    </row>
    <row r="295" spans="1:2" x14ac:dyDescent="0.3">
      <c r="A295" s="83">
        <v>36085</v>
      </c>
      <c r="B295">
        <v>3.0105499999999998</v>
      </c>
    </row>
    <row r="296" spans="1:2" x14ac:dyDescent="0.3">
      <c r="A296" s="83">
        <v>36086</v>
      </c>
      <c r="B296">
        <v>3.00867</v>
      </c>
    </row>
    <row r="297" spans="1:2" x14ac:dyDescent="0.3">
      <c r="A297" s="83">
        <v>36087</v>
      </c>
      <c r="B297">
        <v>3.0068800000000002</v>
      </c>
    </row>
    <row r="298" spans="1:2" x14ac:dyDescent="0.3">
      <c r="A298" s="83">
        <v>36088</v>
      </c>
      <c r="B298">
        <v>3.0051600000000001</v>
      </c>
    </row>
    <row r="299" spans="1:2" x14ac:dyDescent="0.3">
      <c r="A299" s="83">
        <v>36089</v>
      </c>
      <c r="B299">
        <v>3.0034999999999998</v>
      </c>
    </row>
    <row r="300" spans="1:2" x14ac:dyDescent="0.3">
      <c r="A300" s="83">
        <v>36090</v>
      </c>
      <c r="B300">
        <v>3.0018899999999999</v>
      </c>
    </row>
    <row r="301" spans="1:2" x14ac:dyDescent="0.3">
      <c r="A301" s="83">
        <v>36091</v>
      </c>
      <c r="B301">
        <v>3.0003099999999998</v>
      </c>
    </row>
    <row r="302" spans="1:2" x14ac:dyDescent="0.3">
      <c r="A302" s="83">
        <v>36092</v>
      </c>
      <c r="B302">
        <v>2.9987699999999999</v>
      </c>
    </row>
    <row r="303" spans="1:2" x14ac:dyDescent="0.3">
      <c r="A303" s="83">
        <v>36093</v>
      </c>
      <c r="B303">
        <v>2.9972400000000001</v>
      </c>
    </row>
    <row r="304" spans="1:2" x14ac:dyDescent="0.3">
      <c r="A304" s="83">
        <v>36094</v>
      </c>
      <c r="B304">
        <v>2.9957099999999999</v>
      </c>
    </row>
    <row r="305" spans="1:2" x14ac:dyDescent="0.3">
      <c r="A305" s="83">
        <v>36095</v>
      </c>
      <c r="B305">
        <v>2.9941800000000001</v>
      </c>
    </row>
    <row r="306" spans="1:2" x14ac:dyDescent="0.3">
      <c r="A306" s="83">
        <v>36096</v>
      </c>
      <c r="B306">
        <v>2.9926200000000001</v>
      </c>
    </row>
    <row r="307" spans="1:2" x14ac:dyDescent="0.3">
      <c r="A307" s="83">
        <v>36097</v>
      </c>
      <c r="B307">
        <v>2.9910299999999999</v>
      </c>
    </row>
    <row r="308" spans="1:2" x14ac:dyDescent="0.3">
      <c r="A308" s="83">
        <v>36098</v>
      </c>
      <c r="B308">
        <v>2.9893999999999998</v>
      </c>
    </row>
    <row r="309" spans="1:2" x14ac:dyDescent="0.3">
      <c r="A309" s="83">
        <v>36099</v>
      </c>
      <c r="B309">
        <v>2.9876999999999998</v>
      </c>
    </row>
    <row r="310" spans="1:2" x14ac:dyDescent="0.3">
      <c r="A310" s="83">
        <v>36100</v>
      </c>
      <c r="B310">
        <v>2.9859399999999998</v>
      </c>
    </row>
    <row r="311" spans="1:2" x14ac:dyDescent="0.3">
      <c r="A311" s="83">
        <v>36101</v>
      </c>
      <c r="B311">
        <v>2.9840900000000001</v>
      </c>
    </row>
    <row r="312" spans="1:2" x14ac:dyDescent="0.3">
      <c r="A312" s="83">
        <v>36102</v>
      </c>
      <c r="B312">
        <v>2.9821499999999999</v>
      </c>
    </row>
    <row r="313" spans="1:2" x14ac:dyDescent="0.3">
      <c r="A313" s="83">
        <v>36103</v>
      </c>
      <c r="B313">
        <v>2.9801000000000002</v>
      </c>
    </row>
    <row r="314" spans="1:2" x14ac:dyDescent="0.3">
      <c r="A314" s="83">
        <v>36104</v>
      </c>
      <c r="B314">
        <v>2.9779200000000001</v>
      </c>
    </row>
    <row r="315" spans="1:2" x14ac:dyDescent="0.3">
      <c r="A315" s="83">
        <v>36105</v>
      </c>
      <c r="B315">
        <v>2.9756100000000001</v>
      </c>
    </row>
    <row r="316" spans="1:2" x14ac:dyDescent="0.3">
      <c r="A316" s="83">
        <v>36106</v>
      </c>
      <c r="B316">
        <v>2.97315</v>
      </c>
    </row>
    <row r="317" spans="1:2" x14ac:dyDescent="0.3">
      <c r="A317" s="83">
        <v>36107</v>
      </c>
      <c r="B317">
        <v>2.9705300000000001</v>
      </c>
    </row>
    <row r="318" spans="1:2" x14ac:dyDescent="0.3">
      <c r="A318" s="83">
        <v>36108</v>
      </c>
      <c r="B318">
        <v>2.96774</v>
      </c>
    </row>
    <row r="319" spans="1:2" x14ac:dyDescent="0.3">
      <c r="A319" s="83">
        <v>36109</v>
      </c>
      <c r="B319">
        <v>2.9647600000000001</v>
      </c>
    </row>
    <row r="320" spans="1:2" x14ac:dyDescent="0.3">
      <c r="A320" s="83">
        <v>36110</v>
      </c>
      <c r="B320">
        <v>2.96157</v>
      </c>
    </row>
    <row r="321" spans="1:2" x14ac:dyDescent="0.3">
      <c r="A321" s="83">
        <v>36111</v>
      </c>
      <c r="B321">
        <v>2.95818</v>
      </c>
    </row>
    <row r="322" spans="1:2" x14ac:dyDescent="0.3">
      <c r="A322" s="83">
        <v>36112</v>
      </c>
      <c r="B322">
        <v>2.9545499999999998</v>
      </c>
    </row>
    <row r="323" spans="1:2" x14ac:dyDescent="0.3">
      <c r="A323" s="83">
        <v>36113</v>
      </c>
      <c r="B323">
        <v>2.9506899999999998</v>
      </c>
    </row>
    <row r="324" spans="1:2" x14ac:dyDescent="0.3">
      <c r="A324" s="83">
        <v>36114</v>
      </c>
      <c r="B324">
        <v>2.94658</v>
      </c>
    </row>
    <row r="325" spans="1:2" x14ac:dyDescent="0.3">
      <c r="A325" s="83">
        <v>36115</v>
      </c>
      <c r="B325">
        <v>2.9422000000000001</v>
      </c>
    </row>
    <row r="326" spans="1:2" x14ac:dyDescent="0.3">
      <c r="A326" s="83">
        <v>36116</v>
      </c>
      <c r="B326">
        <v>2.9375499999999999</v>
      </c>
    </row>
    <row r="327" spans="1:2" x14ac:dyDescent="0.3">
      <c r="A327" s="83">
        <v>36117</v>
      </c>
      <c r="B327">
        <v>2.9326099999999999</v>
      </c>
    </row>
    <row r="328" spans="1:2" x14ac:dyDescent="0.3">
      <c r="A328" s="83">
        <v>36118</v>
      </c>
      <c r="B328">
        <v>2.9273799999999999</v>
      </c>
    </row>
    <row r="329" spans="1:2" x14ac:dyDescent="0.3">
      <c r="A329" s="83">
        <v>36119</v>
      </c>
      <c r="B329">
        <v>2.9218600000000001</v>
      </c>
    </row>
    <row r="330" spans="1:2" x14ac:dyDescent="0.3">
      <c r="A330" s="83">
        <v>36120</v>
      </c>
      <c r="B330">
        <v>2.91608</v>
      </c>
    </row>
    <row r="331" spans="1:2" x14ac:dyDescent="0.3">
      <c r="A331" s="83">
        <v>36121</v>
      </c>
      <c r="B331">
        <v>2.91004</v>
      </c>
    </row>
    <row r="332" spans="1:2" x14ac:dyDescent="0.3">
      <c r="A332" s="83">
        <v>36122</v>
      </c>
      <c r="B332">
        <v>2.9037600000000001</v>
      </c>
    </row>
    <row r="333" spans="1:2" x14ac:dyDescent="0.3">
      <c r="A333" s="83">
        <v>36123</v>
      </c>
      <c r="B333">
        <v>2.8972500000000001</v>
      </c>
    </row>
    <row r="334" spans="1:2" x14ac:dyDescent="0.3">
      <c r="A334" s="83">
        <v>36124</v>
      </c>
      <c r="B334">
        <v>2.89053</v>
      </c>
    </row>
    <row r="335" spans="1:2" x14ac:dyDescent="0.3">
      <c r="A335" s="83">
        <v>36125</v>
      </c>
      <c r="B335">
        <v>2.88361</v>
      </c>
    </row>
    <row r="336" spans="1:2" x14ac:dyDescent="0.3">
      <c r="A336" s="83">
        <v>36126</v>
      </c>
      <c r="B336">
        <v>2.8765100000000001</v>
      </c>
    </row>
    <row r="337" spans="1:2" x14ac:dyDescent="0.3">
      <c r="A337" s="83">
        <v>36127</v>
      </c>
      <c r="B337">
        <v>2.8692500000000001</v>
      </c>
    </row>
    <row r="338" spans="1:2" x14ac:dyDescent="0.3">
      <c r="A338" s="83">
        <v>36128</v>
      </c>
      <c r="B338">
        <v>2.8618399999999999</v>
      </c>
    </row>
    <row r="339" spans="1:2" x14ac:dyDescent="0.3">
      <c r="A339" s="83">
        <v>36129</v>
      </c>
      <c r="B339">
        <v>2.8542900000000002</v>
      </c>
    </row>
    <row r="340" spans="1:2" x14ac:dyDescent="0.3">
      <c r="A340" s="83">
        <v>36130</v>
      </c>
      <c r="B340">
        <v>2.8466399999999998</v>
      </c>
    </row>
    <row r="341" spans="1:2" x14ac:dyDescent="0.3">
      <c r="A341" s="83">
        <v>36131</v>
      </c>
      <c r="B341">
        <v>2.8388800000000001</v>
      </c>
    </row>
    <row r="342" spans="1:2" x14ac:dyDescent="0.3">
      <c r="A342" s="83">
        <v>36132</v>
      </c>
      <c r="B342">
        <v>2.8310499999999998</v>
      </c>
    </row>
    <row r="343" spans="1:2" x14ac:dyDescent="0.3">
      <c r="A343" s="83">
        <v>36133</v>
      </c>
      <c r="B343">
        <v>2.82315</v>
      </c>
    </row>
    <row r="344" spans="1:2" x14ac:dyDescent="0.3">
      <c r="A344" s="83">
        <v>36134</v>
      </c>
      <c r="B344">
        <v>2.81521</v>
      </c>
    </row>
    <row r="345" spans="1:2" x14ac:dyDescent="0.3">
      <c r="A345" s="83">
        <v>36135</v>
      </c>
      <c r="B345">
        <v>2.8072400000000002</v>
      </c>
    </row>
    <row r="346" spans="1:2" x14ac:dyDescent="0.3">
      <c r="A346" s="83">
        <v>36136</v>
      </c>
      <c r="B346">
        <v>2.7992699999999999</v>
      </c>
    </row>
    <row r="347" spans="1:2" x14ac:dyDescent="0.3">
      <c r="A347" s="83">
        <v>36137</v>
      </c>
      <c r="B347">
        <v>2.7913000000000001</v>
      </c>
    </row>
    <row r="348" spans="1:2" x14ac:dyDescent="0.3">
      <c r="A348" s="83">
        <v>36138</v>
      </c>
      <c r="B348">
        <v>2.7833600000000001</v>
      </c>
    </row>
    <row r="349" spans="1:2" x14ac:dyDescent="0.3">
      <c r="A349" s="83">
        <v>36139</v>
      </c>
      <c r="B349">
        <v>2.7754699999999999</v>
      </c>
    </row>
    <row r="350" spans="1:2" x14ac:dyDescent="0.3">
      <c r="A350" s="83">
        <v>36140</v>
      </c>
      <c r="B350">
        <v>2.76763</v>
      </c>
    </row>
    <row r="351" spans="1:2" x14ac:dyDescent="0.3">
      <c r="A351" s="83">
        <v>36141</v>
      </c>
      <c r="B351">
        <v>2.7598799999999999</v>
      </c>
    </row>
    <row r="352" spans="1:2" x14ac:dyDescent="0.3">
      <c r="A352" s="83">
        <v>36142</v>
      </c>
      <c r="B352">
        <v>2.75223</v>
      </c>
    </row>
    <row r="353" spans="1:2" x14ac:dyDescent="0.3">
      <c r="A353" s="83">
        <v>36143</v>
      </c>
      <c r="B353">
        <v>2.7446899999999999</v>
      </c>
    </row>
    <row r="354" spans="1:2" x14ac:dyDescent="0.3">
      <c r="A354" s="83">
        <v>36144</v>
      </c>
      <c r="B354">
        <v>2.7372800000000002</v>
      </c>
    </row>
    <row r="355" spans="1:2" x14ac:dyDescent="0.3">
      <c r="A355" s="83">
        <v>36145</v>
      </c>
      <c r="B355">
        <v>2.7300200000000001</v>
      </c>
    </row>
    <row r="356" spans="1:2" x14ac:dyDescent="0.3">
      <c r="A356" s="83">
        <v>36146</v>
      </c>
      <c r="B356">
        <v>2.7229299999999999</v>
      </c>
    </row>
    <row r="357" spans="1:2" x14ac:dyDescent="0.3">
      <c r="A357" s="83">
        <v>36147</v>
      </c>
      <c r="B357">
        <v>2.7160299999999999</v>
      </c>
    </row>
    <row r="358" spans="1:2" x14ac:dyDescent="0.3">
      <c r="A358" s="83">
        <v>36148</v>
      </c>
      <c r="B358">
        <v>2.70933</v>
      </c>
    </row>
    <row r="359" spans="1:2" x14ac:dyDescent="0.3">
      <c r="A359" s="83">
        <v>36149</v>
      </c>
      <c r="B359">
        <v>2.7028400000000001</v>
      </c>
    </row>
    <row r="360" spans="1:2" x14ac:dyDescent="0.3">
      <c r="A360" s="83">
        <v>36150</v>
      </c>
      <c r="B360">
        <v>2.69659</v>
      </c>
    </row>
    <row r="361" spans="1:2" x14ac:dyDescent="0.3">
      <c r="A361" s="83">
        <v>36151</v>
      </c>
      <c r="B361">
        <v>2.6905999999999999</v>
      </c>
    </row>
    <row r="362" spans="1:2" x14ac:dyDescent="0.3">
      <c r="A362" s="83">
        <v>36152</v>
      </c>
      <c r="B362">
        <v>2.6848700000000001</v>
      </c>
    </row>
    <row r="363" spans="1:2" x14ac:dyDescent="0.3">
      <c r="A363" s="83">
        <v>36153</v>
      </c>
      <c r="B363">
        <v>2.6794199999999999</v>
      </c>
    </row>
    <row r="364" spans="1:2" x14ac:dyDescent="0.3">
      <c r="A364" s="83">
        <v>36154</v>
      </c>
      <c r="B364">
        <v>2.6742599999999999</v>
      </c>
    </row>
    <row r="365" spans="1:2" x14ac:dyDescent="0.3">
      <c r="A365" s="83">
        <v>36155</v>
      </c>
      <c r="B365">
        <v>2.6693799999999999</v>
      </c>
    </row>
    <row r="366" spans="1:2" x14ac:dyDescent="0.3">
      <c r="A366" s="83">
        <v>36156</v>
      </c>
      <c r="B366">
        <v>2.6647799999999999</v>
      </c>
    </row>
    <row r="367" spans="1:2" x14ac:dyDescent="0.3">
      <c r="A367" s="83">
        <v>36157</v>
      </c>
      <c r="B367">
        <v>2.66045</v>
      </c>
    </row>
    <row r="368" spans="1:2" x14ac:dyDescent="0.3">
      <c r="A368" s="83">
        <v>36158</v>
      </c>
      <c r="B368">
        <v>2.65639</v>
      </c>
    </row>
    <row r="369" spans="1:2" x14ac:dyDescent="0.3">
      <c r="A369" s="83">
        <v>36159</v>
      </c>
      <c r="B369">
        <v>2.65259</v>
      </c>
    </row>
    <row r="370" spans="1:2" x14ac:dyDescent="0.3">
      <c r="A370" s="83">
        <v>36160</v>
      </c>
      <c r="B370">
        <v>2.64907</v>
      </c>
    </row>
    <row r="371" spans="1:2" x14ac:dyDescent="0.3">
      <c r="A371" s="83">
        <v>36161</v>
      </c>
      <c r="B371">
        <v>2.6805400000000001</v>
      </c>
    </row>
    <row r="372" spans="1:2" x14ac:dyDescent="0.3">
      <c r="A372" s="83">
        <v>36162</v>
      </c>
      <c r="B372">
        <v>2.67455</v>
      </c>
    </row>
    <row r="373" spans="1:2" x14ac:dyDescent="0.3">
      <c r="A373" s="83">
        <v>36163</v>
      </c>
      <c r="B373">
        <v>2.6688499999999999</v>
      </c>
    </row>
    <row r="374" spans="1:2" x14ac:dyDescent="0.3">
      <c r="A374" s="83">
        <v>36164</v>
      </c>
      <c r="B374">
        <v>2.6634500000000001</v>
      </c>
    </row>
    <row r="375" spans="1:2" x14ac:dyDescent="0.3">
      <c r="A375" s="83">
        <v>36165</v>
      </c>
      <c r="B375">
        <v>2.65835</v>
      </c>
    </row>
    <row r="376" spans="1:2" x14ac:dyDescent="0.3">
      <c r="A376" s="83">
        <v>36166</v>
      </c>
      <c r="B376">
        <v>2.6535500000000001</v>
      </c>
    </row>
    <row r="377" spans="1:2" x14ac:dyDescent="0.3">
      <c r="A377" s="83">
        <v>36167</v>
      </c>
      <c r="B377">
        <v>2.6490399999999998</v>
      </c>
    </row>
    <row r="378" spans="1:2" x14ac:dyDescent="0.3">
      <c r="A378" s="83">
        <v>36168</v>
      </c>
      <c r="B378">
        <v>2.6448100000000001</v>
      </c>
    </row>
    <row r="379" spans="1:2" x14ac:dyDescent="0.3">
      <c r="A379" s="83">
        <v>36169</v>
      </c>
      <c r="B379">
        <v>2.6408700000000001</v>
      </c>
    </row>
    <row r="380" spans="1:2" x14ac:dyDescent="0.3">
      <c r="A380" s="83">
        <v>36170</v>
      </c>
      <c r="B380">
        <v>2.6372100000000001</v>
      </c>
    </row>
    <row r="381" spans="1:2" x14ac:dyDescent="0.3">
      <c r="A381" s="83">
        <v>36171</v>
      </c>
      <c r="B381">
        <v>2.6338200000000001</v>
      </c>
    </row>
    <row r="382" spans="1:2" x14ac:dyDescent="0.3">
      <c r="A382" s="83">
        <v>36172</v>
      </c>
      <c r="B382">
        <v>2.6307</v>
      </c>
    </row>
    <row r="383" spans="1:2" x14ac:dyDescent="0.3">
      <c r="A383" s="83">
        <v>36173</v>
      </c>
      <c r="B383">
        <v>2.62785</v>
      </c>
    </row>
    <row r="384" spans="1:2" x14ac:dyDescent="0.3">
      <c r="A384" s="83">
        <v>36174</v>
      </c>
      <c r="B384">
        <v>2.6252499999999999</v>
      </c>
    </row>
    <row r="385" spans="1:2" x14ac:dyDescent="0.3">
      <c r="A385" s="83">
        <v>36175</v>
      </c>
      <c r="B385">
        <v>2.6229200000000001</v>
      </c>
    </row>
    <row r="386" spans="1:2" x14ac:dyDescent="0.3">
      <c r="A386" s="83">
        <v>36176</v>
      </c>
      <c r="B386">
        <v>2.6208300000000002</v>
      </c>
    </row>
    <row r="387" spans="1:2" x14ac:dyDescent="0.3">
      <c r="A387" s="83">
        <v>36177</v>
      </c>
      <c r="B387">
        <v>2.6189900000000002</v>
      </c>
    </row>
    <row r="388" spans="1:2" x14ac:dyDescent="0.3">
      <c r="A388" s="83">
        <v>36178</v>
      </c>
      <c r="B388">
        <v>2.6173999999999999</v>
      </c>
    </row>
    <row r="389" spans="1:2" x14ac:dyDescent="0.3">
      <c r="A389" s="83">
        <v>36179</v>
      </c>
      <c r="B389">
        <v>2.6160399999999999</v>
      </c>
    </row>
    <row r="390" spans="1:2" x14ac:dyDescent="0.3">
      <c r="A390" s="83">
        <v>36180</v>
      </c>
      <c r="B390">
        <v>2.6149200000000001</v>
      </c>
    </row>
    <row r="391" spans="1:2" x14ac:dyDescent="0.3">
      <c r="A391" s="83">
        <v>36181</v>
      </c>
      <c r="B391">
        <v>2.61402</v>
      </c>
    </row>
    <row r="392" spans="1:2" x14ac:dyDescent="0.3">
      <c r="A392" s="83">
        <v>36182</v>
      </c>
      <c r="B392">
        <v>2.6133500000000001</v>
      </c>
    </row>
    <row r="393" spans="1:2" x14ac:dyDescent="0.3">
      <c r="A393" s="83">
        <v>36183</v>
      </c>
      <c r="B393">
        <v>2.6128999999999998</v>
      </c>
    </row>
    <row r="394" spans="1:2" x14ac:dyDescent="0.3">
      <c r="A394" s="83">
        <v>36184</v>
      </c>
      <c r="B394">
        <v>2.61267</v>
      </c>
    </row>
    <row r="395" spans="1:2" x14ac:dyDescent="0.3">
      <c r="A395" s="83">
        <v>36185</v>
      </c>
      <c r="B395">
        <v>2.6126499999999999</v>
      </c>
    </row>
    <row r="396" spans="1:2" x14ac:dyDescent="0.3">
      <c r="A396" s="83">
        <v>36186</v>
      </c>
      <c r="B396">
        <v>2.6128300000000002</v>
      </c>
    </row>
    <row r="397" spans="1:2" x14ac:dyDescent="0.3">
      <c r="A397" s="83">
        <v>36187</v>
      </c>
      <c r="B397">
        <v>2.6132200000000001</v>
      </c>
    </row>
    <row r="398" spans="1:2" x14ac:dyDescent="0.3">
      <c r="A398" s="83">
        <v>36188</v>
      </c>
      <c r="B398">
        <v>2.6137999999999999</v>
      </c>
    </row>
    <row r="399" spans="1:2" x14ac:dyDescent="0.3">
      <c r="A399" s="83">
        <v>36189</v>
      </c>
      <c r="B399">
        <v>2.6145800000000001</v>
      </c>
    </row>
    <row r="400" spans="1:2" x14ac:dyDescent="0.3">
      <c r="A400" s="83">
        <v>36190</v>
      </c>
      <c r="B400">
        <v>2.6155499999999998</v>
      </c>
    </row>
    <row r="401" spans="1:2" x14ac:dyDescent="0.3">
      <c r="A401" s="83">
        <v>36191</v>
      </c>
      <c r="B401">
        <v>2.6166999999999998</v>
      </c>
    </row>
    <row r="402" spans="1:2" x14ac:dyDescent="0.3">
      <c r="A402" s="83">
        <v>36192</v>
      </c>
      <c r="B402">
        <v>2.6180300000000001</v>
      </c>
    </row>
    <row r="403" spans="1:2" x14ac:dyDescent="0.3">
      <c r="A403" s="83">
        <v>36193</v>
      </c>
      <c r="B403">
        <v>2.6195400000000002</v>
      </c>
    </row>
    <row r="404" spans="1:2" x14ac:dyDescent="0.3">
      <c r="A404" s="83">
        <v>36194</v>
      </c>
      <c r="B404">
        <v>2.6212200000000001</v>
      </c>
    </row>
    <row r="405" spans="1:2" x14ac:dyDescent="0.3">
      <c r="A405" s="83">
        <v>36195</v>
      </c>
      <c r="B405">
        <v>2.6230699999999998</v>
      </c>
    </row>
    <row r="406" spans="1:2" x14ac:dyDescent="0.3">
      <c r="A406" s="83">
        <v>36196</v>
      </c>
      <c r="B406">
        <v>2.6250800000000001</v>
      </c>
    </row>
    <row r="407" spans="1:2" x14ac:dyDescent="0.3">
      <c r="A407" s="83">
        <v>36197</v>
      </c>
      <c r="B407">
        <v>2.6272600000000002</v>
      </c>
    </row>
    <row r="408" spans="1:2" x14ac:dyDescent="0.3">
      <c r="A408" s="83">
        <v>36198</v>
      </c>
      <c r="B408">
        <v>2.6295899999999999</v>
      </c>
    </row>
    <row r="409" spans="1:2" x14ac:dyDescent="0.3">
      <c r="A409" s="83">
        <v>36199</v>
      </c>
      <c r="B409">
        <v>2.6320700000000001</v>
      </c>
    </row>
    <row r="410" spans="1:2" x14ac:dyDescent="0.3">
      <c r="A410" s="83">
        <v>36200</v>
      </c>
      <c r="B410">
        <v>2.6347100000000001</v>
      </c>
    </row>
    <row r="411" spans="1:2" x14ac:dyDescent="0.3">
      <c r="A411" s="83">
        <v>36201</v>
      </c>
      <c r="B411">
        <v>2.6375099999999998</v>
      </c>
    </row>
    <row r="412" spans="1:2" x14ac:dyDescent="0.3">
      <c r="A412" s="83">
        <v>36202</v>
      </c>
      <c r="B412">
        <v>2.64046</v>
      </c>
    </row>
    <row r="413" spans="1:2" x14ac:dyDescent="0.3">
      <c r="A413" s="83">
        <v>36203</v>
      </c>
      <c r="B413">
        <v>2.64357</v>
      </c>
    </row>
    <row r="414" spans="1:2" x14ac:dyDescent="0.3">
      <c r="A414" s="83">
        <v>36204</v>
      </c>
      <c r="B414">
        <v>2.64683</v>
      </c>
    </row>
    <row r="415" spans="1:2" x14ac:dyDescent="0.3">
      <c r="A415" s="83">
        <v>36205</v>
      </c>
      <c r="B415">
        <v>2.6502400000000002</v>
      </c>
    </row>
    <row r="416" spans="1:2" x14ac:dyDescent="0.3">
      <c r="A416" s="83">
        <v>36206</v>
      </c>
      <c r="B416">
        <v>2.65381</v>
      </c>
    </row>
    <row r="417" spans="1:2" x14ac:dyDescent="0.3">
      <c r="A417" s="83">
        <v>36207</v>
      </c>
      <c r="B417">
        <v>2.6575299999999999</v>
      </c>
    </row>
    <row r="418" spans="1:2" x14ac:dyDescent="0.3">
      <c r="A418" s="83">
        <v>36208</v>
      </c>
      <c r="B418">
        <v>2.6614100000000001</v>
      </c>
    </row>
    <row r="419" spans="1:2" x14ac:dyDescent="0.3">
      <c r="A419" s="83">
        <v>36209</v>
      </c>
      <c r="B419">
        <v>2.6654399999999998</v>
      </c>
    </row>
    <row r="420" spans="1:2" x14ac:dyDescent="0.3">
      <c r="A420" s="83">
        <v>36210</v>
      </c>
      <c r="B420">
        <v>2.6696200000000001</v>
      </c>
    </row>
    <row r="421" spans="1:2" x14ac:dyDescent="0.3">
      <c r="A421" s="83">
        <v>36211</v>
      </c>
      <c r="B421">
        <v>2.6739600000000001</v>
      </c>
    </row>
    <row r="422" spans="1:2" x14ac:dyDescent="0.3">
      <c r="A422" s="83">
        <v>36212</v>
      </c>
      <c r="B422">
        <v>2.6784500000000002</v>
      </c>
    </row>
    <row r="423" spans="1:2" x14ac:dyDescent="0.3">
      <c r="A423" s="83">
        <v>36213</v>
      </c>
      <c r="B423">
        <v>2.6831</v>
      </c>
    </row>
    <row r="424" spans="1:2" x14ac:dyDescent="0.3">
      <c r="A424" s="83">
        <v>36214</v>
      </c>
      <c r="B424">
        <v>2.6879</v>
      </c>
    </row>
    <row r="425" spans="1:2" x14ac:dyDescent="0.3">
      <c r="A425" s="83">
        <v>36215</v>
      </c>
      <c r="B425">
        <v>2.69285</v>
      </c>
    </row>
    <row r="426" spans="1:2" x14ac:dyDescent="0.3">
      <c r="A426" s="83">
        <v>36216</v>
      </c>
      <c r="B426">
        <v>2.6979500000000001</v>
      </c>
    </row>
    <row r="427" spans="1:2" x14ac:dyDescent="0.3">
      <c r="A427" s="83">
        <v>36217</v>
      </c>
      <c r="B427">
        <v>2.7032099999999999</v>
      </c>
    </row>
    <row r="428" spans="1:2" x14ac:dyDescent="0.3">
      <c r="A428" s="83">
        <v>36218</v>
      </c>
      <c r="B428">
        <v>2.7086199999999998</v>
      </c>
    </row>
    <row r="429" spans="1:2" x14ac:dyDescent="0.3">
      <c r="A429" s="83">
        <v>36219</v>
      </c>
      <c r="B429">
        <v>2.7141799999999998</v>
      </c>
    </row>
    <row r="430" spans="1:2" x14ac:dyDescent="0.3">
      <c r="A430" s="83">
        <v>36220</v>
      </c>
      <c r="B430">
        <v>2.7198899999999999</v>
      </c>
    </row>
    <row r="431" spans="1:2" x14ac:dyDescent="0.3">
      <c r="A431" s="83">
        <v>36221</v>
      </c>
      <c r="B431">
        <v>2.7257500000000001</v>
      </c>
    </row>
    <row r="432" spans="1:2" x14ac:dyDescent="0.3">
      <c r="A432" s="83">
        <v>36222</v>
      </c>
      <c r="B432">
        <v>2.73177</v>
      </c>
    </row>
    <row r="433" spans="1:2" x14ac:dyDescent="0.3">
      <c r="A433" s="83">
        <v>36223</v>
      </c>
      <c r="B433">
        <v>2.73793</v>
      </c>
    </row>
    <row r="434" spans="1:2" x14ac:dyDescent="0.3">
      <c r="A434" s="83">
        <v>36224</v>
      </c>
      <c r="B434">
        <v>2.7442299999999999</v>
      </c>
    </row>
    <row r="435" spans="1:2" x14ac:dyDescent="0.3">
      <c r="A435" s="83">
        <v>36225</v>
      </c>
      <c r="B435">
        <v>2.7506900000000001</v>
      </c>
    </row>
    <row r="436" spans="1:2" x14ac:dyDescent="0.3">
      <c r="A436" s="83">
        <v>36226</v>
      </c>
      <c r="B436">
        <v>2.7572899999999998</v>
      </c>
    </row>
    <row r="437" spans="1:2" x14ac:dyDescent="0.3">
      <c r="A437" s="83">
        <v>36227</v>
      </c>
      <c r="B437">
        <v>2.76403</v>
      </c>
    </row>
    <row r="438" spans="1:2" x14ac:dyDescent="0.3">
      <c r="A438" s="83">
        <v>36228</v>
      </c>
      <c r="B438">
        <v>2.7709199999999998</v>
      </c>
    </row>
    <row r="439" spans="1:2" x14ac:dyDescent="0.3">
      <c r="A439" s="83">
        <v>36229</v>
      </c>
      <c r="B439">
        <v>2.7779500000000001</v>
      </c>
    </row>
    <row r="440" spans="1:2" x14ac:dyDescent="0.3">
      <c r="A440" s="83">
        <v>36230</v>
      </c>
      <c r="B440">
        <v>2.7851400000000002</v>
      </c>
    </row>
    <row r="441" spans="1:2" x14ac:dyDescent="0.3">
      <c r="A441" s="83">
        <v>36231</v>
      </c>
      <c r="B441">
        <v>2.7924899999999999</v>
      </c>
    </row>
    <row r="442" spans="1:2" x14ac:dyDescent="0.3">
      <c r="A442" s="83">
        <v>36232</v>
      </c>
      <c r="B442">
        <v>2.8</v>
      </c>
    </row>
    <row r="443" spans="1:2" x14ac:dyDescent="0.3">
      <c r="A443" s="83">
        <v>36233</v>
      </c>
      <c r="B443">
        <v>2.80769</v>
      </c>
    </row>
    <row r="444" spans="1:2" x14ac:dyDescent="0.3">
      <c r="A444" s="83">
        <v>36234</v>
      </c>
      <c r="B444">
        <v>2.8155700000000001</v>
      </c>
    </row>
    <row r="445" spans="1:2" x14ac:dyDescent="0.3">
      <c r="A445" s="83">
        <v>36235</v>
      </c>
      <c r="B445">
        <v>2.8236300000000001</v>
      </c>
    </row>
    <row r="446" spans="1:2" x14ac:dyDescent="0.3">
      <c r="A446" s="83">
        <v>36236</v>
      </c>
      <c r="B446">
        <v>2.8319000000000001</v>
      </c>
    </row>
    <row r="447" spans="1:2" x14ac:dyDescent="0.3">
      <c r="A447" s="83">
        <v>36237</v>
      </c>
      <c r="B447">
        <v>2.8403700000000001</v>
      </c>
    </row>
    <row r="448" spans="1:2" x14ac:dyDescent="0.3">
      <c r="A448" s="83">
        <v>36238</v>
      </c>
      <c r="B448">
        <v>2.8490600000000001</v>
      </c>
    </row>
    <row r="449" spans="1:2" x14ac:dyDescent="0.3">
      <c r="A449" s="83">
        <v>36239</v>
      </c>
      <c r="B449">
        <v>2.8579699999999999</v>
      </c>
    </row>
    <row r="450" spans="1:2" x14ac:dyDescent="0.3">
      <c r="A450" s="83">
        <v>36240</v>
      </c>
      <c r="B450">
        <v>2.8671199999999999</v>
      </c>
    </row>
    <row r="451" spans="1:2" x14ac:dyDescent="0.3">
      <c r="A451" s="83">
        <v>36241</v>
      </c>
      <c r="B451">
        <v>2.8765100000000001</v>
      </c>
    </row>
    <row r="452" spans="1:2" x14ac:dyDescent="0.3">
      <c r="A452" s="83">
        <v>36242</v>
      </c>
      <c r="B452">
        <v>2.8861599999999998</v>
      </c>
    </row>
    <row r="453" spans="1:2" x14ac:dyDescent="0.3">
      <c r="A453" s="83">
        <v>36243</v>
      </c>
      <c r="B453">
        <v>2.8960699999999999</v>
      </c>
    </row>
    <row r="454" spans="1:2" x14ac:dyDescent="0.3">
      <c r="A454" s="83">
        <v>36244</v>
      </c>
      <c r="B454">
        <v>2.9062600000000001</v>
      </c>
    </row>
    <row r="455" spans="1:2" x14ac:dyDescent="0.3">
      <c r="A455" s="83">
        <v>36245</v>
      </c>
      <c r="B455">
        <v>2.9167399999999999</v>
      </c>
    </row>
    <row r="456" spans="1:2" x14ac:dyDescent="0.3">
      <c r="A456" s="83">
        <v>36246</v>
      </c>
      <c r="B456">
        <v>2.9275099999999998</v>
      </c>
    </row>
    <row r="457" spans="1:2" x14ac:dyDescent="0.3">
      <c r="A457" s="83">
        <v>36247</v>
      </c>
      <c r="B457">
        <v>2.93859</v>
      </c>
    </row>
    <row r="458" spans="1:2" x14ac:dyDescent="0.3">
      <c r="A458" s="83">
        <v>36248</v>
      </c>
      <c r="B458">
        <v>2.95</v>
      </c>
    </row>
    <row r="459" spans="1:2" x14ac:dyDescent="0.3">
      <c r="A459" s="83">
        <v>36249</v>
      </c>
      <c r="B459">
        <v>2.9617399999999998</v>
      </c>
    </row>
    <row r="460" spans="1:2" x14ac:dyDescent="0.3">
      <c r="A460" s="83">
        <v>36250</v>
      </c>
      <c r="B460">
        <v>2.97384</v>
      </c>
    </row>
    <row r="461" spans="1:2" x14ac:dyDescent="0.3">
      <c r="A461" s="83">
        <v>36251</v>
      </c>
      <c r="B461">
        <v>2.9863</v>
      </c>
    </row>
    <row r="462" spans="1:2" x14ac:dyDescent="0.3">
      <c r="A462" s="83">
        <v>36252</v>
      </c>
      <c r="B462">
        <v>2.9991400000000001</v>
      </c>
    </row>
    <row r="463" spans="1:2" x14ac:dyDescent="0.3">
      <c r="A463" s="83">
        <v>36253</v>
      </c>
      <c r="B463">
        <v>3.0123799999999998</v>
      </c>
    </row>
    <row r="464" spans="1:2" x14ac:dyDescent="0.3">
      <c r="A464" s="83">
        <v>36254</v>
      </c>
      <c r="B464">
        <v>3.02603</v>
      </c>
    </row>
    <row r="465" spans="1:2" x14ac:dyDescent="0.3">
      <c r="A465" s="83">
        <v>36255</v>
      </c>
      <c r="B465">
        <v>3.0400999999999998</v>
      </c>
    </row>
    <row r="466" spans="1:2" x14ac:dyDescent="0.3">
      <c r="A466" s="83">
        <v>36256</v>
      </c>
      <c r="B466">
        <v>3.05457</v>
      </c>
    </row>
    <row r="467" spans="1:2" x14ac:dyDescent="0.3">
      <c r="A467" s="83">
        <v>36257</v>
      </c>
      <c r="B467">
        <v>3.0694300000000001</v>
      </c>
    </row>
    <row r="468" spans="1:2" x14ac:dyDescent="0.3">
      <c r="A468" s="83">
        <v>36258</v>
      </c>
      <c r="B468">
        <v>3.08466</v>
      </c>
    </row>
    <row r="469" spans="1:2" x14ac:dyDescent="0.3">
      <c r="A469" s="83">
        <v>36259</v>
      </c>
      <c r="B469">
        <v>3.1002399999999999</v>
      </c>
    </row>
    <row r="470" spans="1:2" x14ac:dyDescent="0.3">
      <c r="A470" s="83">
        <v>36260</v>
      </c>
      <c r="B470">
        <v>3.1161699999999999</v>
      </c>
    </row>
    <row r="471" spans="1:2" x14ac:dyDescent="0.3">
      <c r="A471" s="83">
        <v>36261</v>
      </c>
      <c r="B471">
        <v>3.1324200000000002</v>
      </c>
    </row>
    <row r="472" spans="1:2" x14ac:dyDescent="0.3">
      <c r="A472" s="83">
        <v>36262</v>
      </c>
      <c r="B472">
        <v>3.1489799999999999</v>
      </c>
    </row>
    <row r="473" spans="1:2" x14ac:dyDescent="0.3">
      <c r="A473" s="83">
        <v>36263</v>
      </c>
      <c r="B473">
        <v>3.1658200000000001</v>
      </c>
    </row>
    <row r="474" spans="1:2" x14ac:dyDescent="0.3">
      <c r="A474" s="83">
        <v>36264</v>
      </c>
      <c r="B474">
        <v>3.1829399999999999</v>
      </c>
    </row>
    <row r="475" spans="1:2" x14ac:dyDescent="0.3">
      <c r="A475" s="83">
        <v>36265</v>
      </c>
      <c r="B475">
        <v>3.20031</v>
      </c>
    </row>
    <row r="476" spans="1:2" x14ac:dyDescent="0.3">
      <c r="A476" s="83">
        <v>36266</v>
      </c>
      <c r="B476">
        <v>3.2179199999999999</v>
      </c>
    </row>
    <row r="477" spans="1:2" x14ac:dyDescent="0.3">
      <c r="A477" s="83">
        <v>36267</v>
      </c>
      <c r="B477">
        <v>3.2357399999999998</v>
      </c>
    </row>
    <row r="478" spans="1:2" x14ac:dyDescent="0.3">
      <c r="A478" s="83">
        <v>36268</v>
      </c>
      <c r="B478">
        <v>3.2537500000000001</v>
      </c>
    </row>
    <row r="479" spans="1:2" x14ac:dyDescent="0.3">
      <c r="A479" s="83">
        <v>36269</v>
      </c>
      <c r="B479">
        <v>3.2719299999999998</v>
      </c>
    </row>
    <row r="480" spans="1:2" x14ac:dyDescent="0.3">
      <c r="A480" s="83">
        <v>36270</v>
      </c>
      <c r="B480">
        <v>3.29026</v>
      </c>
    </row>
    <row r="481" spans="1:2" x14ac:dyDescent="0.3">
      <c r="A481" s="83">
        <v>36271</v>
      </c>
      <c r="B481">
        <v>3.3087200000000001</v>
      </c>
    </row>
    <row r="482" spans="1:2" x14ac:dyDescent="0.3">
      <c r="A482" s="83">
        <v>36272</v>
      </c>
      <c r="B482">
        <v>3.3272900000000001</v>
      </c>
    </row>
    <row r="483" spans="1:2" x14ac:dyDescent="0.3">
      <c r="A483" s="83">
        <v>36273</v>
      </c>
      <c r="B483">
        <v>3.3459400000000001</v>
      </c>
    </row>
    <row r="484" spans="1:2" x14ac:dyDescent="0.3">
      <c r="A484" s="83">
        <v>36274</v>
      </c>
      <c r="B484">
        <v>3.3646400000000001</v>
      </c>
    </row>
    <row r="485" spans="1:2" x14ac:dyDescent="0.3">
      <c r="A485" s="83">
        <v>36275</v>
      </c>
      <c r="B485">
        <v>3.3833700000000002</v>
      </c>
    </row>
    <row r="486" spans="1:2" x14ac:dyDescent="0.3">
      <c r="A486" s="83">
        <v>36276</v>
      </c>
      <c r="B486">
        <v>3.40211</v>
      </c>
    </row>
    <row r="487" spans="1:2" x14ac:dyDescent="0.3">
      <c r="A487" s="83">
        <v>36277</v>
      </c>
      <c r="B487">
        <v>3.42083</v>
      </c>
    </row>
    <row r="488" spans="1:2" x14ac:dyDescent="0.3">
      <c r="A488" s="83">
        <v>36278</v>
      </c>
      <c r="B488">
        <v>3.4395199999999999</v>
      </c>
    </row>
    <row r="489" spans="1:2" x14ac:dyDescent="0.3">
      <c r="A489" s="83">
        <v>36279</v>
      </c>
      <c r="B489">
        <v>3.45817</v>
      </c>
    </row>
    <row r="490" spans="1:2" x14ac:dyDescent="0.3">
      <c r="A490" s="83">
        <v>36280</v>
      </c>
      <c r="B490">
        <v>3.4767800000000002</v>
      </c>
    </row>
    <row r="491" spans="1:2" x14ac:dyDescent="0.3">
      <c r="A491" s="83">
        <v>36281</v>
      </c>
      <c r="B491">
        <v>3.4953599999999998</v>
      </c>
    </row>
    <row r="492" spans="1:2" x14ac:dyDescent="0.3">
      <c r="A492" s="83">
        <v>36282</v>
      </c>
      <c r="B492">
        <v>3.5139</v>
      </c>
    </row>
    <row r="493" spans="1:2" x14ac:dyDescent="0.3">
      <c r="A493" s="83">
        <v>36283</v>
      </c>
      <c r="B493">
        <v>3.5324200000000001</v>
      </c>
    </row>
    <row r="494" spans="1:2" x14ac:dyDescent="0.3">
      <c r="A494" s="83">
        <v>36284</v>
      </c>
      <c r="B494">
        <v>3.5509200000000001</v>
      </c>
    </row>
    <row r="495" spans="1:2" x14ac:dyDescent="0.3">
      <c r="A495" s="83">
        <v>36285</v>
      </c>
      <c r="B495">
        <v>3.5693899999999998</v>
      </c>
    </row>
    <row r="496" spans="1:2" x14ac:dyDescent="0.3">
      <c r="A496" s="83">
        <v>36286</v>
      </c>
      <c r="B496">
        <v>3.5878299999999999</v>
      </c>
    </row>
    <row r="497" spans="1:2" x14ac:dyDescent="0.3">
      <c r="A497" s="83">
        <v>36287</v>
      </c>
      <c r="B497">
        <v>3.6062599999999998</v>
      </c>
    </row>
    <row r="498" spans="1:2" x14ac:dyDescent="0.3">
      <c r="A498" s="83">
        <v>36288</v>
      </c>
      <c r="B498">
        <v>3.62466</v>
      </c>
    </row>
    <row r="499" spans="1:2" x14ac:dyDescent="0.3">
      <c r="A499" s="83">
        <v>36289</v>
      </c>
      <c r="B499">
        <v>3.6430500000000001</v>
      </c>
    </row>
    <row r="500" spans="1:2" x14ac:dyDescent="0.3">
      <c r="A500" s="83">
        <v>36290</v>
      </c>
      <c r="B500">
        <v>3.6614200000000001</v>
      </c>
    </row>
    <row r="501" spans="1:2" x14ac:dyDescent="0.3">
      <c r="A501" s="83">
        <v>36291</v>
      </c>
      <c r="B501">
        <v>3.6797800000000001</v>
      </c>
    </row>
    <row r="502" spans="1:2" x14ac:dyDescent="0.3">
      <c r="A502" s="83">
        <v>36292</v>
      </c>
      <c r="B502">
        <v>3.6981099999999998</v>
      </c>
    </row>
    <row r="503" spans="1:2" x14ac:dyDescent="0.3">
      <c r="A503" s="83">
        <v>36293</v>
      </c>
      <c r="B503">
        <v>3.71644</v>
      </c>
    </row>
    <row r="504" spans="1:2" x14ac:dyDescent="0.3">
      <c r="A504" s="83">
        <v>36294</v>
      </c>
      <c r="B504">
        <v>3.7347399999999999</v>
      </c>
    </row>
    <row r="505" spans="1:2" x14ac:dyDescent="0.3">
      <c r="A505" s="83">
        <v>36295</v>
      </c>
      <c r="B505">
        <v>3.7530299999999999</v>
      </c>
    </row>
    <row r="506" spans="1:2" x14ac:dyDescent="0.3">
      <c r="A506" s="83">
        <v>36296</v>
      </c>
      <c r="B506">
        <v>3.7713000000000001</v>
      </c>
    </row>
    <row r="507" spans="1:2" x14ac:dyDescent="0.3">
      <c r="A507" s="83">
        <v>36297</v>
      </c>
      <c r="B507">
        <v>3.7895599999999998</v>
      </c>
    </row>
    <row r="508" spans="1:2" x14ac:dyDescent="0.3">
      <c r="A508" s="83">
        <v>36298</v>
      </c>
      <c r="B508">
        <v>3.8077899999999998</v>
      </c>
    </row>
    <row r="509" spans="1:2" x14ac:dyDescent="0.3">
      <c r="A509" s="83">
        <v>36299</v>
      </c>
      <c r="B509">
        <v>3.82599</v>
      </c>
    </row>
    <row r="510" spans="1:2" x14ac:dyDescent="0.3">
      <c r="A510" s="83">
        <v>36300</v>
      </c>
      <c r="B510">
        <v>3.8441700000000001</v>
      </c>
    </row>
    <row r="511" spans="1:2" x14ac:dyDescent="0.3">
      <c r="A511" s="83">
        <v>36301</v>
      </c>
      <c r="B511">
        <v>3.86232</v>
      </c>
    </row>
    <row r="512" spans="1:2" x14ac:dyDescent="0.3">
      <c r="A512" s="83">
        <v>36302</v>
      </c>
      <c r="B512">
        <v>3.88042</v>
      </c>
    </row>
    <row r="513" spans="1:2" x14ac:dyDescent="0.3">
      <c r="A513" s="83">
        <v>36303</v>
      </c>
      <c r="B513">
        <v>3.89845</v>
      </c>
    </row>
    <row r="514" spans="1:2" x14ac:dyDescent="0.3">
      <c r="A514" s="83">
        <v>36304</v>
      </c>
      <c r="B514">
        <v>3.9163800000000002</v>
      </c>
    </row>
    <row r="515" spans="1:2" x14ac:dyDescent="0.3">
      <c r="A515" s="83">
        <v>36305</v>
      </c>
      <c r="B515">
        <v>3.9341599999999999</v>
      </c>
    </row>
    <row r="516" spans="1:2" x14ac:dyDescent="0.3">
      <c r="A516" s="83">
        <v>36306</v>
      </c>
      <c r="B516">
        <v>3.9517600000000002</v>
      </c>
    </row>
    <row r="517" spans="1:2" x14ac:dyDescent="0.3">
      <c r="A517" s="83">
        <v>36307</v>
      </c>
      <c r="B517">
        <v>3.9691299999999998</v>
      </c>
    </row>
    <row r="518" spans="1:2" x14ac:dyDescent="0.3">
      <c r="A518" s="83">
        <v>36308</v>
      </c>
      <c r="B518">
        <v>3.9862199999999999</v>
      </c>
    </row>
    <row r="519" spans="1:2" x14ac:dyDescent="0.3">
      <c r="A519" s="83">
        <v>36309</v>
      </c>
      <c r="B519">
        <v>4.0030000000000001</v>
      </c>
    </row>
    <row r="520" spans="1:2" x14ac:dyDescent="0.3">
      <c r="A520" s="83">
        <v>36310</v>
      </c>
      <c r="B520">
        <v>4.0193899999999996</v>
      </c>
    </row>
    <row r="521" spans="1:2" x14ac:dyDescent="0.3">
      <c r="A521" s="83">
        <v>36311</v>
      </c>
      <c r="B521">
        <v>4.0353599999999998</v>
      </c>
    </row>
    <row r="522" spans="1:2" x14ac:dyDescent="0.3">
      <c r="A522" s="83">
        <v>36312</v>
      </c>
      <c r="B522">
        <v>4.0508499999999996</v>
      </c>
    </row>
    <row r="523" spans="1:2" x14ac:dyDescent="0.3">
      <c r="A523" s="83">
        <v>36313</v>
      </c>
      <c r="B523">
        <v>4.0657899999999998</v>
      </c>
    </row>
    <row r="524" spans="1:2" x14ac:dyDescent="0.3">
      <c r="A524" s="83">
        <v>36314</v>
      </c>
      <c r="B524">
        <v>4.08012</v>
      </c>
    </row>
    <row r="525" spans="1:2" x14ac:dyDescent="0.3">
      <c r="A525" s="83">
        <v>36315</v>
      </c>
      <c r="B525">
        <v>4.0937900000000003</v>
      </c>
    </row>
    <row r="526" spans="1:2" x14ac:dyDescent="0.3">
      <c r="A526" s="83">
        <v>36316</v>
      </c>
      <c r="B526">
        <v>4.1067200000000001</v>
      </c>
    </row>
    <row r="527" spans="1:2" x14ac:dyDescent="0.3">
      <c r="A527" s="83">
        <v>36317</v>
      </c>
      <c r="B527">
        <v>4.1188500000000001</v>
      </c>
    </row>
    <row r="528" spans="1:2" x14ac:dyDescent="0.3">
      <c r="A528" s="83">
        <v>36318</v>
      </c>
      <c r="B528">
        <v>4.1301100000000002</v>
      </c>
    </row>
    <row r="529" spans="1:2" x14ac:dyDescent="0.3">
      <c r="A529" s="83">
        <v>36319</v>
      </c>
      <c r="B529">
        <v>4.1404300000000003</v>
      </c>
    </row>
    <row r="530" spans="1:2" x14ac:dyDescent="0.3">
      <c r="A530" s="83">
        <v>36320</v>
      </c>
      <c r="B530">
        <v>4.1497400000000004</v>
      </c>
    </row>
    <row r="531" spans="1:2" x14ac:dyDescent="0.3">
      <c r="A531" s="83">
        <v>36321</v>
      </c>
      <c r="B531">
        <v>4.1579800000000002</v>
      </c>
    </row>
    <row r="532" spans="1:2" x14ac:dyDescent="0.3">
      <c r="A532" s="83">
        <v>36322</v>
      </c>
      <c r="B532">
        <v>4.1650600000000004</v>
      </c>
    </row>
    <row r="533" spans="1:2" x14ac:dyDescent="0.3">
      <c r="A533" s="83">
        <v>36323</v>
      </c>
      <c r="B533">
        <v>4.1709300000000002</v>
      </c>
    </row>
    <row r="534" spans="1:2" x14ac:dyDescent="0.3">
      <c r="A534" s="83">
        <v>36324</v>
      </c>
      <c r="B534">
        <v>4.1755000000000004</v>
      </c>
    </row>
    <row r="535" spans="1:2" x14ac:dyDescent="0.3">
      <c r="A535" s="83">
        <v>36325</v>
      </c>
      <c r="B535">
        <v>4.1787099999999997</v>
      </c>
    </row>
    <row r="536" spans="1:2" x14ac:dyDescent="0.3">
      <c r="A536" s="83">
        <v>36326</v>
      </c>
      <c r="B536">
        <v>4.1805000000000003</v>
      </c>
    </row>
    <row r="537" spans="1:2" x14ac:dyDescent="0.3">
      <c r="A537" s="83">
        <v>36327</v>
      </c>
      <c r="B537">
        <v>4.1809000000000003</v>
      </c>
    </row>
    <row r="538" spans="1:2" x14ac:dyDescent="0.3">
      <c r="A538" s="83">
        <v>36328</v>
      </c>
      <c r="B538">
        <v>4.1799600000000003</v>
      </c>
    </row>
    <row r="539" spans="1:2" x14ac:dyDescent="0.3">
      <c r="A539" s="83">
        <v>36329</v>
      </c>
      <c r="B539">
        <v>4.1777199999999999</v>
      </c>
    </row>
    <row r="540" spans="1:2" x14ac:dyDescent="0.3">
      <c r="A540" s="83">
        <v>36330</v>
      </c>
      <c r="B540">
        <v>4.1742499999999998</v>
      </c>
    </row>
    <row r="541" spans="1:2" x14ac:dyDescent="0.3">
      <c r="A541" s="83">
        <v>36331</v>
      </c>
      <c r="B541">
        <v>4.1696200000000001</v>
      </c>
    </row>
    <row r="542" spans="1:2" x14ac:dyDescent="0.3">
      <c r="A542" s="83">
        <v>36332</v>
      </c>
      <c r="B542">
        <v>4.1638799999999998</v>
      </c>
    </row>
    <row r="543" spans="1:2" x14ac:dyDescent="0.3">
      <c r="A543" s="83">
        <v>36333</v>
      </c>
      <c r="B543">
        <v>4.1570999999999998</v>
      </c>
    </row>
    <row r="544" spans="1:2" x14ac:dyDescent="0.3">
      <c r="A544" s="83">
        <v>36334</v>
      </c>
      <c r="B544">
        <v>4.1493700000000002</v>
      </c>
    </row>
    <row r="545" spans="1:2" x14ac:dyDescent="0.3">
      <c r="A545" s="83">
        <v>36335</v>
      </c>
      <c r="B545">
        <v>4.1407499999999997</v>
      </c>
    </row>
    <row r="546" spans="1:2" x14ac:dyDescent="0.3">
      <c r="A546" s="83">
        <v>36336</v>
      </c>
      <c r="B546">
        <v>4.1313199999999997</v>
      </c>
    </row>
    <row r="547" spans="1:2" x14ac:dyDescent="0.3">
      <c r="A547" s="83">
        <v>36337</v>
      </c>
      <c r="B547">
        <v>4.1211700000000002</v>
      </c>
    </row>
    <row r="548" spans="1:2" x14ac:dyDescent="0.3">
      <c r="A548" s="83">
        <v>36338</v>
      </c>
      <c r="B548">
        <v>4.11036</v>
      </c>
    </row>
    <row r="549" spans="1:2" x14ac:dyDescent="0.3">
      <c r="A549" s="83">
        <v>36339</v>
      </c>
      <c r="B549">
        <v>4.0989800000000001</v>
      </c>
    </row>
    <row r="550" spans="1:2" x14ac:dyDescent="0.3">
      <c r="A550" s="83">
        <v>36340</v>
      </c>
      <c r="B550">
        <v>4.08711</v>
      </c>
    </row>
    <row r="551" spans="1:2" x14ac:dyDescent="0.3">
      <c r="A551" s="83">
        <v>36341</v>
      </c>
      <c r="B551">
        <v>4.0748300000000004</v>
      </c>
    </row>
    <row r="552" spans="1:2" x14ac:dyDescent="0.3">
      <c r="A552" s="83">
        <v>36342</v>
      </c>
      <c r="B552">
        <v>4.0622199999999999</v>
      </c>
    </row>
    <row r="553" spans="1:2" x14ac:dyDescent="0.3">
      <c r="A553" s="83">
        <v>36343</v>
      </c>
      <c r="B553">
        <v>4.0493699999999997</v>
      </c>
    </row>
    <row r="554" spans="1:2" x14ac:dyDescent="0.3">
      <c r="A554" s="83">
        <v>36344</v>
      </c>
      <c r="B554">
        <v>4.03634</v>
      </c>
    </row>
    <row r="555" spans="1:2" x14ac:dyDescent="0.3">
      <c r="A555" s="83">
        <v>36345</v>
      </c>
      <c r="B555">
        <v>4.0232200000000002</v>
      </c>
    </row>
    <row r="556" spans="1:2" x14ac:dyDescent="0.3">
      <c r="A556" s="83">
        <v>36346</v>
      </c>
      <c r="B556">
        <v>4.0100899999999999</v>
      </c>
    </row>
    <row r="557" spans="1:2" x14ac:dyDescent="0.3">
      <c r="A557" s="83">
        <v>36347</v>
      </c>
      <c r="B557">
        <v>3.99702</v>
      </c>
    </row>
    <row r="558" spans="1:2" x14ac:dyDescent="0.3">
      <c r="A558" s="83">
        <v>36348</v>
      </c>
      <c r="B558">
        <v>3.9841000000000002</v>
      </c>
    </row>
    <row r="559" spans="1:2" x14ac:dyDescent="0.3">
      <c r="A559" s="83">
        <v>36349</v>
      </c>
      <c r="B559">
        <v>3.9713799999999999</v>
      </c>
    </row>
    <row r="560" spans="1:2" x14ac:dyDescent="0.3">
      <c r="A560" s="83">
        <v>36350</v>
      </c>
      <c r="B560">
        <v>3.9589599999999998</v>
      </c>
    </row>
    <row r="561" spans="1:2" x14ac:dyDescent="0.3">
      <c r="A561" s="83">
        <v>36351</v>
      </c>
      <c r="B561">
        <v>3.9468899999999998</v>
      </c>
    </row>
    <row r="562" spans="1:2" x14ac:dyDescent="0.3">
      <c r="A562" s="83">
        <v>36352</v>
      </c>
      <c r="B562">
        <v>3.9352499999999999</v>
      </c>
    </row>
    <row r="563" spans="1:2" x14ac:dyDescent="0.3">
      <c r="A563" s="83">
        <v>36353</v>
      </c>
      <c r="B563">
        <v>3.9241199999999998</v>
      </c>
    </row>
    <row r="564" spans="1:2" x14ac:dyDescent="0.3">
      <c r="A564" s="83">
        <v>36354</v>
      </c>
      <c r="B564">
        <v>3.9135499999999999</v>
      </c>
    </row>
    <row r="565" spans="1:2" x14ac:dyDescent="0.3">
      <c r="A565" s="83">
        <v>36355</v>
      </c>
      <c r="B565">
        <v>3.9036200000000001</v>
      </c>
    </row>
    <row r="566" spans="1:2" x14ac:dyDescent="0.3">
      <c r="A566" s="83">
        <v>36356</v>
      </c>
      <c r="B566">
        <v>3.8944000000000001</v>
      </c>
    </row>
    <row r="567" spans="1:2" x14ac:dyDescent="0.3">
      <c r="A567" s="83">
        <v>36357</v>
      </c>
      <c r="B567">
        <v>3.8859599999999999</v>
      </c>
    </row>
    <row r="568" spans="1:2" x14ac:dyDescent="0.3">
      <c r="A568" s="83">
        <v>36358</v>
      </c>
      <c r="B568">
        <v>3.8783599999999998</v>
      </c>
    </row>
    <row r="569" spans="1:2" x14ac:dyDescent="0.3">
      <c r="A569" s="83">
        <v>36359</v>
      </c>
      <c r="B569">
        <v>3.8716599999999999</v>
      </c>
    </row>
    <row r="570" spans="1:2" x14ac:dyDescent="0.3">
      <c r="A570" s="83">
        <v>36360</v>
      </c>
      <c r="B570">
        <v>3.8659500000000002</v>
      </c>
    </row>
    <row r="571" spans="1:2" x14ac:dyDescent="0.3">
      <c r="A571" s="83">
        <v>36361</v>
      </c>
      <c r="B571">
        <v>3.8612799999999998</v>
      </c>
    </row>
    <row r="572" spans="1:2" x14ac:dyDescent="0.3">
      <c r="A572" s="83">
        <v>36362</v>
      </c>
      <c r="B572">
        <v>3.8577300000000001</v>
      </c>
    </row>
    <row r="573" spans="1:2" x14ac:dyDescent="0.3">
      <c r="A573" s="83">
        <v>36363</v>
      </c>
      <c r="B573">
        <v>3.8553600000000001</v>
      </c>
    </row>
    <row r="574" spans="1:2" x14ac:dyDescent="0.3">
      <c r="A574" s="83">
        <v>36364</v>
      </c>
      <c r="B574">
        <v>3.8541799999999999</v>
      </c>
    </row>
    <row r="575" spans="1:2" x14ac:dyDescent="0.3">
      <c r="A575" s="83">
        <v>36365</v>
      </c>
      <c r="B575">
        <v>3.8541300000000001</v>
      </c>
    </row>
    <row r="576" spans="1:2" x14ac:dyDescent="0.3">
      <c r="A576" s="83">
        <v>36366</v>
      </c>
      <c r="B576">
        <v>3.85514</v>
      </c>
    </row>
    <row r="577" spans="1:2" x14ac:dyDescent="0.3">
      <c r="A577" s="83">
        <v>36367</v>
      </c>
      <c r="B577">
        <v>3.8571300000000002</v>
      </c>
    </row>
    <row r="578" spans="1:2" x14ac:dyDescent="0.3">
      <c r="A578" s="83">
        <v>36368</v>
      </c>
      <c r="B578">
        <v>3.8600400000000001</v>
      </c>
    </row>
    <row r="579" spans="1:2" x14ac:dyDescent="0.3">
      <c r="A579" s="83">
        <v>36369</v>
      </c>
      <c r="B579">
        <v>3.8637999999999999</v>
      </c>
    </row>
    <row r="580" spans="1:2" x14ac:dyDescent="0.3">
      <c r="A580" s="83">
        <v>36370</v>
      </c>
      <c r="B580">
        <v>3.8683299999999998</v>
      </c>
    </row>
    <row r="581" spans="1:2" x14ac:dyDescent="0.3">
      <c r="A581" s="83">
        <v>36371</v>
      </c>
      <c r="B581">
        <v>3.87357</v>
      </c>
    </row>
    <row r="582" spans="1:2" x14ac:dyDescent="0.3">
      <c r="A582" s="83">
        <v>36372</v>
      </c>
      <c r="B582">
        <v>3.8794400000000002</v>
      </c>
    </row>
    <row r="583" spans="1:2" x14ac:dyDescent="0.3">
      <c r="A583" s="83">
        <v>36373</v>
      </c>
      <c r="B583">
        <v>3.8858700000000002</v>
      </c>
    </row>
    <row r="584" spans="1:2" x14ac:dyDescent="0.3">
      <c r="A584" s="83">
        <v>36374</v>
      </c>
      <c r="B584">
        <v>3.8927800000000001</v>
      </c>
    </row>
    <row r="585" spans="1:2" x14ac:dyDescent="0.3">
      <c r="A585" s="83">
        <v>36375</v>
      </c>
      <c r="B585">
        <v>3.90008</v>
      </c>
    </row>
    <row r="586" spans="1:2" x14ac:dyDescent="0.3">
      <c r="A586" s="83">
        <v>36376</v>
      </c>
      <c r="B586">
        <v>3.9077000000000002</v>
      </c>
    </row>
    <row r="587" spans="1:2" x14ac:dyDescent="0.3">
      <c r="A587" s="83">
        <v>36377</v>
      </c>
      <c r="B587">
        <v>3.9155600000000002</v>
      </c>
    </row>
    <row r="588" spans="1:2" x14ac:dyDescent="0.3">
      <c r="A588" s="83">
        <v>36378</v>
      </c>
      <c r="B588">
        <v>3.9235699999999998</v>
      </c>
    </row>
    <row r="589" spans="1:2" x14ac:dyDescent="0.3">
      <c r="A589" s="83">
        <v>36379</v>
      </c>
      <c r="B589">
        <v>3.9316499999999999</v>
      </c>
    </row>
    <row r="590" spans="1:2" x14ac:dyDescent="0.3">
      <c r="A590" s="83">
        <v>36380</v>
      </c>
      <c r="B590">
        <v>3.9396900000000001</v>
      </c>
    </row>
    <row r="591" spans="1:2" x14ac:dyDescent="0.3">
      <c r="A591" s="83">
        <v>36381</v>
      </c>
      <c r="B591">
        <v>3.9476200000000001</v>
      </c>
    </row>
    <row r="592" spans="1:2" x14ac:dyDescent="0.3">
      <c r="A592" s="83">
        <v>36382</v>
      </c>
      <c r="B592">
        <v>3.95533</v>
      </c>
    </row>
    <row r="593" spans="1:2" x14ac:dyDescent="0.3">
      <c r="A593" s="83">
        <v>36383</v>
      </c>
      <c r="B593">
        <v>3.9627400000000002</v>
      </c>
    </row>
    <row r="594" spans="1:2" x14ac:dyDescent="0.3">
      <c r="A594" s="83">
        <v>36384</v>
      </c>
      <c r="B594">
        <v>3.9697300000000002</v>
      </c>
    </row>
    <row r="595" spans="1:2" x14ac:dyDescent="0.3">
      <c r="A595" s="83">
        <v>36385</v>
      </c>
      <c r="B595">
        <v>3.9762200000000001</v>
      </c>
    </row>
    <row r="596" spans="1:2" x14ac:dyDescent="0.3">
      <c r="A596" s="83">
        <v>36386</v>
      </c>
      <c r="B596">
        <v>3.9821</v>
      </c>
    </row>
    <row r="597" spans="1:2" x14ac:dyDescent="0.3">
      <c r="A597" s="83">
        <v>36387</v>
      </c>
      <c r="B597">
        <v>3.9872700000000001</v>
      </c>
    </row>
    <row r="598" spans="1:2" x14ac:dyDescent="0.3">
      <c r="A598" s="83">
        <v>36388</v>
      </c>
      <c r="B598">
        <v>3.9916299999999998</v>
      </c>
    </row>
    <row r="599" spans="1:2" x14ac:dyDescent="0.3">
      <c r="A599" s="83">
        <v>36389</v>
      </c>
      <c r="B599">
        <v>3.9950700000000001</v>
      </c>
    </row>
    <row r="600" spans="1:2" x14ac:dyDescent="0.3">
      <c r="A600" s="83">
        <v>36390</v>
      </c>
      <c r="B600">
        <v>3.9974799999999999</v>
      </c>
    </row>
    <row r="601" spans="1:2" x14ac:dyDescent="0.3">
      <c r="A601" s="83">
        <v>36391</v>
      </c>
      <c r="B601">
        <v>3.99878</v>
      </c>
    </row>
    <row r="602" spans="1:2" x14ac:dyDescent="0.3">
      <c r="A602" s="83">
        <v>36392</v>
      </c>
      <c r="B602">
        <v>3.9988600000000001</v>
      </c>
    </row>
    <row r="603" spans="1:2" x14ac:dyDescent="0.3">
      <c r="A603" s="83">
        <v>36393</v>
      </c>
      <c r="B603">
        <v>3.9976099999999999</v>
      </c>
    </row>
    <row r="604" spans="1:2" x14ac:dyDescent="0.3">
      <c r="A604" s="83">
        <v>36394</v>
      </c>
      <c r="B604">
        <v>3.9949499999999998</v>
      </c>
    </row>
    <row r="605" spans="1:2" x14ac:dyDescent="0.3">
      <c r="A605" s="83">
        <v>36395</v>
      </c>
      <c r="B605">
        <v>3.99078</v>
      </c>
    </row>
    <row r="606" spans="1:2" x14ac:dyDescent="0.3">
      <c r="A606" s="83">
        <v>36396</v>
      </c>
      <c r="B606">
        <v>3.9850099999999999</v>
      </c>
    </row>
    <row r="607" spans="1:2" x14ac:dyDescent="0.3">
      <c r="A607" s="83">
        <v>36397</v>
      </c>
      <c r="B607">
        <v>3.97756</v>
      </c>
    </row>
    <row r="608" spans="1:2" x14ac:dyDescent="0.3">
      <c r="A608" s="83">
        <v>36398</v>
      </c>
      <c r="B608">
        <v>3.9683700000000002</v>
      </c>
    </row>
    <row r="609" spans="1:2" x14ac:dyDescent="0.3">
      <c r="A609" s="83">
        <v>36399</v>
      </c>
      <c r="B609">
        <v>3.9574199999999999</v>
      </c>
    </row>
    <row r="610" spans="1:2" x14ac:dyDescent="0.3">
      <c r="A610" s="83">
        <v>36400</v>
      </c>
      <c r="B610">
        <v>3.9447999999999999</v>
      </c>
    </row>
    <row r="611" spans="1:2" x14ac:dyDescent="0.3">
      <c r="A611" s="83">
        <v>36401</v>
      </c>
      <c r="B611">
        <v>3.9306000000000001</v>
      </c>
    </row>
    <row r="612" spans="1:2" x14ac:dyDescent="0.3">
      <c r="A612" s="83">
        <v>36402</v>
      </c>
      <c r="B612">
        <v>3.9148800000000001</v>
      </c>
    </row>
    <row r="613" spans="1:2" x14ac:dyDescent="0.3">
      <c r="A613" s="83">
        <v>36403</v>
      </c>
      <c r="B613">
        <v>3.8977499999999998</v>
      </c>
    </row>
    <row r="614" spans="1:2" x14ac:dyDescent="0.3">
      <c r="A614" s="83">
        <v>36404</v>
      </c>
      <c r="B614">
        <v>3.8792800000000001</v>
      </c>
    </row>
    <row r="615" spans="1:2" x14ac:dyDescent="0.3">
      <c r="A615" s="83">
        <v>36405</v>
      </c>
      <c r="B615">
        <v>3.8595700000000002</v>
      </c>
    </row>
    <row r="616" spans="1:2" x14ac:dyDescent="0.3">
      <c r="A616" s="83">
        <v>36406</v>
      </c>
      <c r="B616">
        <v>3.8386999999999998</v>
      </c>
    </row>
    <row r="617" spans="1:2" x14ac:dyDescent="0.3">
      <c r="A617" s="83">
        <v>36407</v>
      </c>
      <c r="B617">
        <v>3.8167800000000001</v>
      </c>
    </row>
    <row r="618" spans="1:2" x14ac:dyDescent="0.3">
      <c r="A618" s="83">
        <v>36408</v>
      </c>
      <c r="B618">
        <v>3.7938700000000001</v>
      </c>
    </row>
    <row r="619" spans="1:2" x14ac:dyDescent="0.3">
      <c r="A619" s="83">
        <v>36409</v>
      </c>
      <c r="B619">
        <v>3.7700900000000002</v>
      </c>
    </row>
    <row r="620" spans="1:2" x14ac:dyDescent="0.3">
      <c r="A620" s="83">
        <v>36410</v>
      </c>
      <c r="B620">
        <v>3.7455099999999999</v>
      </c>
    </row>
    <row r="621" spans="1:2" x14ac:dyDescent="0.3">
      <c r="A621" s="83">
        <v>36411</v>
      </c>
      <c r="B621">
        <v>3.7202099999999998</v>
      </c>
    </row>
    <row r="622" spans="1:2" x14ac:dyDescent="0.3">
      <c r="A622" s="83">
        <v>36412</v>
      </c>
      <c r="B622">
        <v>3.6943000000000001</v>
      </c>
    </row>
    <row r="623" spans="1:2" x14ac:dyDescent="0.3">
      <c r="A623" s="83">
        <v>36413</v>
      </c>
      <c r="B623">
        <v>3.6678299999999999</v>
      </c>
    </row>
    <row r="624" spans="1:2" x14ac:dyDescent="0.3">
      <c r="A624" s="83">
        <v>36414</v>
      </c>
      <c r="B624">
        <v>3.6408999999999998</v>
      </c>
    </row>
    <row r="625" spans="1:2" x14ac:dyDescent="0.3">
      <c r="A625" s="83">
        <v>36415</v>
      </c>
      <c r="B625">
        <v>3.6135799999999998</v>
      </c>
    </row>
    <row r="626" spans="1:2" x14ac:dyDescent="0.3">
      <c r="A626" s="83">
        <v>36416</v>
      </c>
      <c r="B626">
        <v>3.58595</v>
      </c>
    </row>
    <row r="627" spans="1:2" x14ac:dyDescent="0.3">
      <c r="A627" s="83">
        <v>36417</v>
      </c>
      <c r="B627">
        <v>3.5580699999999998</v>
      </c>
    </row>
    <row r="628" spans="1:2" x14ac:dyDescent="0.3">
      <c r="A628" s="83">
        <v>36418</v>
      </c>
      <c r="B628">
        <v>3.5300199999999999</v>
      </c>
    </row>
    <row r="629" spans="1:2" x14ac:dyDescent="0.3">
      <c r="A629" s="83">
        <v>36419</v>
      </c>
      <c r="B629">
        <v>3.5018500000000001</v>
      </c>
    </row>
    <row r="630" spans="1:2" x14ac:dyDescent="0.3">
      <c r="A630" s="83">
        <v>36420</v>
      </c>
      <c r="B630">
        <v>3.4736400000000001</v>
      </c>
    </row>
    <row r="631" spans="1:2" x14ac:dyDescent="0.3">
      <c r="A631" s="83">
        <v>36421</v>
      </c>
      <c r="B631">
        <v>3.44543</v>
      </c>
    </row>
    <row r="632" spans="1:2" x14ac:dyDescent="0.3">
      <c r="A632" s="83">
        <v>36422</v>
      </c>
      <c r="B632">
        <v>3.4172799999999999</v>
      </c>
    </row>
    <row r="633" spans="1:2" x14ac:dyDescent="0.3">
      <c r="A633" s="83">
        <v>36423</v>
      </c>
      <c r="B633">
        <v>3.3892500000000001</v>
      </c>
    </row>
    <row r="634" spans="1:2" x14ac:dyDescent="0.3">
      <c r="A634" s="83">
        <v>36424</v>
      </c>
      <c r="B634">
        <v>3.36138</v>
      </c>
    </row>
    <row r="635" spans="1:2" x14ac:dyDescent="0.3">
      <c r="A635" s="83">
        <v>36425</v>
      </c>
      <c r="B635">
        <v>3.33372</v>
      </c>
    </row>
    <row r="636" spans="1:2" x14ac:dyDescent="0.3">
      <c r="A636" s="83">
        <v>36426</v>
      </c>
      <c r="B636">
        <v>3.3063099999999999</v>
      </c>
    </row>
    <row r="637" spans="1:2" x14ac:dyDescent="0.3">
      <c r="A637" s="83">
        <v>36427</v>
      </c>
      <c r="B637">
        <v>3.2791999999999999</v>
      </c>
    </row>
    <row r="638" spans="1:2" x14ac:dyDescent="0.3">
      <c r="A638" s="83">
        <v>36428</v>
      </c>
      <c r="B638">
        <v>3.2524099999999998</v>
      </c>
    </row>
    <row r="639" spans="1:2" x14ac:dyDescent="0.3">
      <c r="A639" s="83">
        <v>36429</v>
      </c>
      <c r="B639">
        <v>3.2259899999999999</v>
      </c>
    </row>
    <row r="640" spans="1:2" x14ac:dyDescent="0.3">
      <c r="A640" s="83">
        <v>36430</v>
      </c>
      <c r="B640">
        <v>3.1999599999999999</v>
      </c>
    </row>
    <row r="641" spans="1:2" x14ac:dyDescent="0.3">
      <c r="A641" s="83">
        <v>36431</v>
      </c>
      <c r="B641">
        <v>3.1743600000000001</v>
      </c>
    </row>
    <row r="642" spans="1:2" x14ac:dyDescent="0.3">
      <c r="A642" s="83">
        <v>36432</v>
      </c>
      <c r="B642">
        <v>3.1492100000000001</v>
      </c>
    </row>
    <row r="643" spans="1:2" x14ac:dyDescent="0.3">
      <c r="A643" s="83">
        <v>36433</v>
      </c>
      <c r="B643">
        <v>3.1245500000000002</v>
      </c>
    </row>
    <row r="644" spans="1:2" x14ac:dyDescent="0.3">
      <c r="A644" s="83">
        <v>36434</v>
      </c>
      <c r="B644">
        <v>3.1003799999999999</v>
      </c>
    </row>
    <row r="645" spans="1:2" x14ac:dyDescent="0.3">
      <c r="A645" s="83">
        <v>36435</v>
      </c>
      <c r="B645">
        <v>3.0767500000000001</v>
      </c>
    </row>
    <row r="646" spans="1:2" x14ac:dyDescent="0.3">
      <c r="A646" s="83">
        <v>36436</v>
      </c>
      <c r="B646">
        <v>3.0536500000000002</v>
      </c>
    </row>
    <row r="647" spans="1:2" x14ac:dyDescent="0.3">
      <c r="A647" s="83">
        <v>36437</v>
      </c>
      <c r="B647">
        <v>3.03112</v>
      </c>
    </row>
    <row r="648" spans="1:2" x14ac:dyDescent="0.3">
      <c r="A648" s="83">
        <v>36438</v>
      </c>
      <c r="B648">
        <v>3.0091299999999999</v>
      </c>
    </row>
    <row r="649" spans="1:2" x14ac:dyDescent="0.3">
      <c r="A649" s="83">
        <v>36439</v>
      </c>
      <c r="B649">
        <v>2.9876999999999998</v>
      </c>
    </row>
    <row r="650" spans="1:2" x14ac:dyDescent="0.3">
      <c r="A650" s="83">
        <v>36440</v>
      </c>
      <c r="B650">
        <v>2.9668199999999998</v>
      </c>
    </row>
    <row r="651" spans="1:2" x14ac:dyDescent="0.3">
      <c r="A651" s="83">
        <v>36441</v>
      </c>
      <c r="B651">
        <v>2.9464800000000002</v>
      </c>
    </row>
    <row r="652" spans="1:2" x14ac:dyDescent="0.3">
      <c r="A652" s="83">
        <v>36442</v>
      </c>
      <c r="B652">
        <v>2.9266800000000002</v>
      </c>
    </row>
    <row r="653" spans="1:2" x14ac:dyDescent="0.3">
      <c r="A653" s="83">
        <v>36443</v>
      </c>
      <c r="B653">
        <v>2.9074200000000001</v>
      </c>
    </row>
    <row r="654" spans="1:2" x14ac:dyDescent="0.3">
      <c r="A654" s="83">
        <v>36444</v>
      </c>
      <c r="B654">
        <v>2.88869</v>
      </c>
    </row>
    <row r="655" spans="1:2" x14ac:dyDescent="0.3">
      <c r="A655" s="83">
        <v>36445</v>
      </c>
      <c r="B655">
        <v>2.8704900000000002</v>
      </c>
    </row>
    <row r="656" spans="1:2" x14ac:dyDescent="0.3">
      <c r="A656" s="83">
        <v>36446</v>
      </c>
      <c r="B656">
        <v>2.8528199999999999</v>
      </c>
    </row>
    <row r="657" spans="1:2" x14ac:dyDescent="0.3">
      <c r="A657" s="83">
        <v>36447</v>
      </c>
      <c r="B657">
        <v>2.83568</v>
      </c>
    </row>
    <row r="658" spans="1:2" x14ac:dyDescent="0.3">
      <c r="A658" s="83">
        <v>36448</v>
      </c>
      <c r="B658">
        <v>2.8190499999999998</v>
      </c>
    </row>
    <row r="659" spans="1:2" x14ac:dyDescent="0.3">
      <c r="A659" s="83">
        <v>36449</v>
      </c>
      <c r="B659">
        <v>2.8029299999999999</v>
      </c>
    </row>
    <row r="660" spans="1:2" x14ac:dyDescent="0.3">
      <c r="A660" s="83">
        <v>36450</v>
      </c>
      <c r="B660">
        <v>2.7873299999999999</v>
      </c>
    </row>
    <row r="661" spans="1:2" x14ac:dyDescent="0.3">
      <c r="A661" s="83">
        <v>36451</v>
      </c>
      <c r="B661">
        <v>2.77224</v>
      </c>
    </row>
    <row r="662" spans="1:2" x14ac:dyDescent="0.3">
      <c r="A662" s="83">
        <v>36452</v>
      </c>
      <c r="B662">
        <v>2.7576499999999999</v>
      </c>
    </row>
    <row r="663" spans="1:2" x14ac:dyDescent="0.3">
      <c r="A663" s="83">
        <v>36453</v>
      </c>
      <c r="B663">
        <v>2.74356</v>
      </c>
    </row>
    <row r="664" spans="1:2" x14ac:dyDescent="0.3">
      <c r="A664" s="83">
        <v>36454</v>
      </c>
      <c r="B664">
        <v>2.7299600000000002</v>
      </c>
    </row>
    <row r="665" spans="1:2" x14ac:dyDescent="0.3">
      <c r="A665" s="83">
        <v>36455</v>
      </c>
      <c r="B665">
        <v>2.7168600000000001</v>
      </c>
    </row>
    <row r="666" spans="1:2" x14ac:dyDescent="0.3">
      <c r="A666" s="83">
        <v>36456</v>
      </c>
      <c r="B666">
        <v>2.70425</v>
      </c>
    </row>
    <row r="667" spans="1:2" x14ac:dyDescent="0.3">
      <c r="A667" s="83">
        <v>36457</v>
      </c>
      <c r="B667">
        <v>2.6921200000000001</v>
      </c>
    </row>
    <row r="668" spans="1:2" x14ac:dyDescent="0.3">
      <c r="A668" s="83">
        <v>36458</v>
      </c>
      <c r="B668">
        <v>2.6804800000000002</v>
      </c>
    </row>
    <row r="669" spans="1:2" x14ac:dyDescent="0.3">
      <c r="A669" s="83">
        <v>36459</v>
      </c>
      <c r="B669">
        <v>2.6693099999999998</v>
      </c>
    </row>
    <row r="670" spans="1:2" x14ac:dyDescent="0.3">
      <c r="A670" s="83">
        <v>36460</v>
      </c>
      <c r="B670">
        <v>2.65862</v>
      </c>
    </row>
    <row r="671" spans="1:2" x14ac:dyDescent="0.3">
      <c r="A671" s="83">
        <v>36461</v>
      </c>
      <c r="B671">
        <v>2.6484100000000002</v>
      </c>
    </row>
    <row r="672" spans="1:2" x14ac:dyDescent="0.3">
      <c r="A672" s="83">
        <v>36462</v>
      </c>
      <c r="B672">
        <v>2.6386599999999998</v>
      </c>
    </row>
    <row r="673" spans="1:2" x14ac:dyDescent="0.3">
      <c r="A673" s="83">
        <v>36463</v>
      </c>
      <c r="B673">
        <v>2.6293799999999998</v>
      </c>
    </row>
    <row r="674" spans="1:2" x14ac:dyDescent="0.3">
      <c r="A674" s="83">
        <v>36464</v>
      </c>
      <c r="B674">
        <v>2.6205699999999998</v>
      </c>
    </row>
    <row r="675" spans="1:2" x14ac:dyDescent="0.3">
      <c r="A675" s="83">
        <v>36465</v>
      </c>
      <c r="B675">
        <v>2.6122200000000002</v>
      </c>
    </row>
    <row r="676" spans="1:2" x14ac:dyDescent="0.3">
      <c r="A676" s="83">
        <v>36466</v>
      </c>
      <c r="B676">
        <v>2.60433</v>
      </c>
    </row>
    <row r="677" spans="1:2" x14ac:dyDescent="0.3">
      <c r="A677" s="83">
        <v>36467</v>
      </c>
      <c r="B677">
        <v>2.5968900000000001</v>
      </c>
    </row>
    <row r="678" spans="1:2" x14ac:dyDescent="0.3">
      <c r="A678" s="83">
        <v>36468</v>
      </c>
      <c r="B678">
        <v>2.5899100000000002</v>
      </c>
    </row>
    <row r="679" spans="1:2" x14ac:dyDescent="0.3">
      <c r="A679" s="83">
        <v>36469</v>
      </c>
      <c r="B679">
        <v>2.5833900000000001</v>
      </c>
    </row>
    <row r="680" spans="1:2" x14ac:dyDescent="0.3">
      <c r="A680" s="83">
        <v>36470</v>
      </c>
      <c r="B680">
        <v>2.5773199999999998</v>
      </c>
    </row>
    <row r="681" spans="1:2" x14ac:dyDescent="0.3">
      <c r="A681" s="83">
        <v>36471</v>
      </c>
      <c r="B681">
        <v>2.5716899999999998</v>
      </c>
    </row>
    <row r="682" spans="1:2" x14ac:dyDescent="0.3">
      <c r="A682" s="83">
        <v>36472</v>
      </c>
      <c r="B682">
        <v>2.5665200000000001</v>
      </c>
    </row>
    <row r="683" spans="1:2" x14ac:dyDescent="0.3">
      <c r="A683" s="83">
        <v>36473</v>
      </c>
      <c r="B683">
        <v>2.5617899999999998</v>
      </c>
    </row>
    <row r="684" spans="1:2" x14ac:dyDescent="0.3">
      <c r="A684" s="83">
        <v>36474</v>
      </c>
      <c r="B684">
        <v>2.5575100000000002</v>
      </c>
    </row>
    <row r="685" spans="1:2" x14ac:dyDescent="0.3">
      <c r="A685" s="83">
        <v>36475</v>
      </c>
      <c r="B685">
        <v>2.5536799999999999</v>
      </c>
    </row>
    <row r="686" spans="1:2" x14ac:dyDescent="0.3">
      <c r="A686" s="83">
        <v>36476</v>
      </c>
      <c r="B686">
        <v>2.5502899999999999</v>
      </c>
    </row>
    <row r="687" spans="1:2" x14ac:dyDescent="0.3">
      <c r="A687" s="83">
        <v>36477</v>
      </c>
      <c r="B687">
        <v>2.5473499999999998</v>
      </c>
    </row>
    <row r="688" spans="1:2" x14ac:dyDescent="0.3">
      <c r="A688" s="83">
        <v>36478</v>
      </c>
      <c r="B688">
        <v>2.5448400000000002</v>
      </c>
    </row>
    <row r="689" spans="1:2" x14ac:dyDescent="0.3">
      <c r="A689" s="83">
        <v>36479</v>
      </c>
      <c r="B689">
        <v>2.5427900000000001</v>
      </c>
    </row>
    <row r="690" spans="1:2" x14ac:dyDescent="0.3">
      <c r="A690" s="83">
        <v>36480</v>
      </c>
      <c r="B690">
        <v>2.5411800000000002</v>
      </c>
    </row>
    <row r="691" spans="1:2" x14ac:dyDescent="0.3">
      <c r="A691" s="83">
        <v>36481</v>
      </c>
      <c r="B691">
        <v>2.5400100000000001</v>
      </c>
    </row>
    <row r="692" spans="1:2" x14ac:dyDescent="0.3">
      <c r="A692" s="83">
        <v>36482</v>
      </c>
      <c r="B692">
        <v>2.5392800000000002</v>
      </c>
    </row>
    <row r="693" spans="1:2" x14ac:dyDescent="0.3">
      <c r="A693" s="83">
        <v>36483</v>
      </c>
      <c r="B693">
        <v>2.5390000000000001</v>
      </c>
    </row>
    <row r="694" spans="1:2" x14ac:dyDescent="0.3">
      <c r="A694" s="83">
        <v>36484</v>
      </c>
      <c r="B694">
        <v>2.5391300000000001</v>
      </c>
    </row>
    <row r="695" spans="1:2" x14ac:dyDescent="0.3">
      <c r="A695" s="83">
        <v>36485</v>
      </c>
      <c r="B695">
        <v>2.53965</v>
      </c>
    </row>
    <row r="696" spans="1:2" x14ac:dyDescent="0.3">
      <c r="A696" s="83">
        <v>36486</v>
      </c>
      <c r="B696">
        <v>2.54053</v>
      </c>
    </row>
    <row r="697" spans="1:2" x14ac:dyDescent="0.3">
      <c r="A697" s="83">
        <v>36487</v>
      </c>
      <c r="B697">
        <v>2.54176</v>
      </c>
    </row>
    <row r="698" spans="1:2" x14ac:dyDescent="0.3">
      <c r="A698" s="83">
        <v>36488</v>
      </c>
      <c r="B698">
        <v>2.5432999999999999</v>
      </c>
    </row>
    <row r="699" spans="1:2" x14ac:dyDescent="0.3">
      <c r="A699" s="83">
        <v>36489</v>
      </c>
      <c r="B699">
        <v>2.54514</v>
      </c>
    </row>
    <row r="700" spans="1:2" x14ac:dyDescent="0.3">
      <c r="A700" s="83">
        <v>36490</v>
      </c>
      <c r="B700">
        <v>2.54725</v>
      </c>
    </row>
    <row r="701" spans="1:2" x14ac:dyDescent="0.3">
      <c r="A701" s="83">
        <v>36491</v>
      </c>
      <c r="B701">
        <v>2.5496099999999999</v>
      </c>
    </row>
    <row r="702" spans="1:2" x14ac:dyDescent="0.3">
      <c r="A702" s="83">
        <v>36492</v>
      </c>
      <c r="B702">
        <v>2.5522</v>
      </c>
    </row>
    <row r="703" spans="1:2" x14ac:dyDescent="0.3">
      <c r="A703" s="83">
        <v>36493</v>
      </c>
      <c r="B703">
        <v>2.5550000000000002</v>
      </c>
    </row>
    <row r="704" spans="1:2" x14ac:dyDescent="0.3">
      <c r="A704" s="83">
        <v>36494</v>
      </c>
      <c r="B704">
        <v>2.5579800000000001</v>
      </c>
    </row>
    <row r="705" spans="1:2" x14ac:dyDescent="0.3">
      <c r="A705" s="83">
        <v>36495</v>
      </c>
      <c r="B705">
        <v>2.5611299999999999</v>
      </c>
    </row>
    <row r="706" spans="1:2" x14ac:dyDescent="0.3">
      <c r="A706" s="83">
        <v>36496</v>
      </c>
      <c r="B706">
        <v>2.5644200000000001</v>
      </c>
    </row>
    <row r="707" spans="1:2" x14ac:dyDescent="0.3">
      <c r="A707" s="83">
        <v>36497</v>
      </c>
      <c r="B707">
        <v>2.5678399999999999</v>
      </c>
    </row>
    <row r="708" spans="1:2" x14ac:dyDescent="0.3">
      <c r="A708" s="83">
        <v>36498</v>
      </c>
      <c r="B708">
        <v>2.5713699999999999</v>
      </c>
    </row>
    <row r="709" spans="1:2" x14ac:dyDescent="0.3">
      <c r="A709" s="83">
        <v>36499</v>
      </c>
      <c r="B709">
        <v>2.57498</v>
      </c>
    </row>
    <row r="710" spans="1:2" x14ac:dyDescent="0.3">
      <c r="A710" s="83">
        <v>36500</v>
      </c>
      <c r="B710">
        <v>2.5786500000000001</v>
      </c>
    </row>
    <row r="711" spans="1:2" x14ac:dyDescent="0.3">
      <c r="A711" s="83">
        <v>36501</v>
      </c>
      <c r="B711">
        <v>2.5823700000000001</v>
      </c>
    </row>
    <row r="712" spans="1:2" x14ac:dyDescent="0.3">
      <c r="A712" s="83">
        <v>36502</v>
      </c>
      <c r="B712">
        <v>2.5861200000000002</v>
      </c>
    </row>
    <row r="713" spans="1:2" x14ac:dyDescent="0.3">
      <c r="A713" s="83">
        <v>36503</v>
      </c>
      <c r="B713">
        <v>2.5898699999999999</v>
      </c>
    </row>
    <row r="714" spans="1:2" x14ac:dyDescent="0.3">
      <c r="A714" s="83">
        <v>36504</v>
      </c>
      <c r="B714">
        <v>2.59362</v>
      </c>
    </row>
    <row r="715" spans="1:2" x14ac:dyDescent="0.3">
      <c r="A715" s="83">
        <v>36505</v>
      </c>
      <c r="B715">
        <v>2.5973299999999999</v>
      </c>
    </row>
    <row r="716" spans="1:2" x14ac:dyDescent="0.3">
      <c r="A716" s="83">
        <v>36506</v>
      </c>
      <c r="B716">
        <v>2.601</v>
      </c>
    </row>
    <row r="717" spans="1:2" x14ac:dyDescent="0.3">
      <c r="A717" s="83">
        <v>36507</v>
      </c>
      <c r="B717">
        <v>2.6046100000000001</v>
      </c>
    </row>
    <row r="718" spans="1:2" x14ac:dyDescent="0.3">
      <c r="A718" s="83">
        <v>36508</v>
      </c>
      <c r="B718">
        <v>2.6081300000000001</v>
      </c>
    </row>
    <row r="719" spans="1:2" x14ac:dyDescent="0.3">
      <c r="A719" s="83">
        <v>36509</v>
      </c>
      <c r="B719">
        <v>2.6115599999999999</v>
      </c>
    </row>
    <row r="720" spans="1:2" x14ac:dyDescent="0.3">
      <c r="A720" s="83">
        <v>36510</v>
      </c>
      <c r="B720">
        <v>2.6148699999999998</v>
      </c>
    </row>
    <row r="721" spans="1:2" x14ac:dyDescent="0.3">
      <c r="A721" s="83">
        <v>36511</v>
      </c>
      <c r="B721">
        <v>2.6180599999999998</v>
      </c>
    </row>
    <row r="722" spans="1:2" x14ac:dyDescent="0.3">
      <c r="A722" s="83">
        <v>36512</v>
      </c>
      <c r="B722">
        <v>2.6210900000000001</v>
      </c>
    </row>
    <row r="723" spans="1:2" x14ac:dyDescent="0.3">
      <c r="A723" s="83">
        <v>36513</v>
      </c>
      <c r="B723">
        <v>2.6239699999999999</v>
      </c>
    </row>
    <row r="724" spans="1:2" x14ac:dyDescent="0.3">
      <c r="A724" s="83">
        <v>36514</v>
      </c>
      <c r="B724">
        <v>2.6266600000000002</v>
      </c>
    </row>
    <row r="725" spans="1:2" x14ac:dyDescent="0.3">
      <c r="A725" s="83">
        <v>36515</v>
      </c>
      <c r="B725">
        <v>2.6291699999999998</v>
      </c>
    </row>
    <row r="726" spans="1:2" x14ac:dyDescent="0.3">
      <c r="A726" s="83">
        <v>36516</v>
      </c>
      <c r="B726">
        <v>2.6314799999999998</v>
      </c>
    </row>
    <row r="727" spans="1:2" x14ac:dyDescent="0.3">
      <c r="A727" s="83">
        <v>36517</v>
      </c>
      <c r="B727">
        <v>2.6335600000000001</v>
      </c>
    </row>
    <row r="728" spans="1:2" x14ac:dyDescent="0.3">
      <c r="A728" s="83">
        <v>36518</v>
      </c>
      <c r="B728">
        <v>2.6354299999999999</v>
      </c>
    </row>
    <row r="729" spans="1:2" x14ac:dyDescent="0.3">
      <c r="A729" s="83">
        <v>36519</v>
      </c>
      <c r="B729">
        <v>2.63707</v>
      </c>
    </row>
    <row r="730" spans="1:2" x14ac:dyDescent="0.3">
      <c r="A730" s="83">
        <v>36520</v>
      </c>
      <c r="B730">
        <v>2.6385200000000002</v>
      </c>
    </row>
    <row r="731" spans="1:2" x14ac:dyDescent="0.3">
      <c r="A731" s="83">
        <v>36521</v>
      </c>
      <c r="B731">
        <v>2.63978</v>
      </c>
    </row>
    <row r="732" spans="1:2" x14ac:dyDescent="0.3">
      <c r="A732" s="83">
        <v>36522</v>
      </c>
      <c r="B732">
        <v>2.64086</v>
      </c>
    </row>
    <row r="733" spans="1:2" x14ac:dyDescent="0.3">
      <c r="A733" s="83">
        <v>36523</v>
      </c>
      <c r="B733">
        <v>2.6417799999999998</v>
      </c>
    </row>
    <row r="734" spans="1:2" x14ac:dyDescent="0.3">
      <c r="A734" s="83">
        <v>36524</v>
      </c>
      <c r="B734">
        <v>2.64255</v>
      </c>
    </row>
    <row r="735" spans="1:2" x14ac:dyDescent="0.3">
      <c r="A735" s="83">
        <v>36525</v>
      </c>
      <c r="B735">
        <v>2.6431900000000002</v>
      </c>
    </row>
    <row r="736" spans="1:2" x14ac:dyDescent="0.3">
      <c r="A736" s="83">
        <v>36526</v>
      </c>
      <c r="B736">
        <v>2.6446900000000002</v>
      </c>
    </row>
    <row r="737" spans="1:2" x14ac:dyDescent="0.3">
      <c r="A737" s="83">
        <v>36527</v>
      </c>
      <c r="B737">
        <v>2.6465999999999998</v>
      </c>
    </row>
    <row r="738" spans="1:2" x14ac:dyDescent="0.3">
      <c r="A738" s="83">
        <v>36528</v>
      </c>
      <c r="B738">
        <v>2.6483099999999999</v>
      </c>
    </row>
    <row r="739" spans="1:2" x14ac:dyDescent="0.3">
      <c r="A739" s="83">
        <v>36529</v>
      </c>
      <c r="B739">
        <v>2.64981</v>
      </c>
    </row>
    <row r="740" spans="1:2" x14ac:dyDescent="0.3">
      <c r="A740" s="83">
        <v>36530</v>
      </c>
      <c r="B740">
        <v>2.6511100000000001</v>
      </c>
    </row>
    <row r="741" spans="1:2" x14ac:dyDescent="0.3">
      <c r="A741" s="83">
        <v>36531</v>
      </c>
      <c r="B741">
        <v>2.6522299999999999</v>
      </c>
    </row>
    <row r="742" spans="1:2" x14ac:dyDescent="0.3">
      <c r="A742" s="83">
        <v>36532</v>
      </c>
      <c r="B742">
        <v>2.6531799999999999</v>
      </c>
    </row>
    <row r="743" spans="1:2" x14ac:dyDescent="0.3">
      <c r="A743" s="83">
        <v>36533</v>
      </c>
      <c r="B743">
        <v>2.6539700000000002</v>
      </c>
    </row>
    <row r="744" spans="1:2" x14ac:dyDescent="0.3">
      <c r="A744" s="83">
        <v>36534</v>
      </c>
      <c r="B744">
        <v>2.65462</v>
      </c>
    </row>
    <row r="745" spans="1:2" x14ac:dyDescent="0.3">
      <c r="A745" s="83">
        <v>36535</v>
      </c>
      <c r="B745">
        <v>2.6551399999999998</v>
      </c>
    </row>
    <row r="746" spans="1:2" x14ac:dyDescent="0.3">
      <c r="A746" s="83">
        <v>36536</v>
      </c>
      <c r="B746">
        <v>2.6555399999999998</v>
      </c>
    </row>
    <row r="747" spans="1:2" x14ac:dyDescent="0.3">
      <c r="A747" s="83">
        <v>36537</v>
      </c>
      <c r="B747">
        <v>2.65584</v>
      </c>
    </row>
    <row r="748" spans="1:2" x14ac:dyDescent="0.3">
      <c r="A748" s="83">
        <v>36538</v>
      </c>
      <c r="B748">
        <v>2.65604</v>
      </c>
    </row>
    <row r="749" spans="1:2" x14ac:dyDescent="0.3">
      <c r="A749" s="83">
        <v>36539</v>
      </c>
      <c r="B749">
        <v>2.6561699999999999</v>
      </c>
    </row>
    <row r="750" spans="1:2" x14ac:dyDescent="0.3">
      <c r="A750" s="83">
        <v>36540</v>
      </c>
      <c r="B750">
        <v>2.6562199999999998</v>
      </c>
    </row>
    <row r="751" spans="1:2" x14ac:dyDescent="0.3">
      <c r="A751" s="83">
        <v>36541</v>
      </c>
      <c r="B751">
        <v>2.6562100000000002</v>
      </c>
    </row>
    <row r="752" spans="1:2" x14ac:dyDescent="0.3">
      <c r="A752" s="83">
        <v>36542</v>
      </c>
      <c r="B752">
        <v>2.6561599999999999</v>
      </c>
    </row>
    <row r="753" spans="1:2" x14ac:dyDescent="0.3">
      <c r="A753" s="83">
        <v>36543</v>
      </c>
      <c r="B753">
        <v>2.6560700000000002</v>
      </c>
    </row>
    <row r="754" spans="1:2" x14ac:dyDescent="0.3">
      <c r="A754" s="83">
        <v>36544</v>
      </c>
      <c r="B754">
        <v>2.6559499999999998</v>
      </c>
    </row>
    <row r="755" spans="1:2" x14ac:dyDescent="0.3">
      <c r="A755" s="83">
        <v>36545</v>
      </c>
      <c r="B755">
        <v>2.6558199999999998</v>
      </c>
    </row>
    <row r="756" spans="1:2" x14ac:dyDescent="0.3">
      <c r="A756" s="83">
        <v>36546</v>
      </c>
      <c r="B756">
        <v>2.6556899999999999</v>
      </c>
    </row>
    <row r="757" spans="1:2" x14ac:dyDescent="0.3">
      <c r="A757" s="83">
        <v>36547</v>
      </c>
      <c r="B757">
        <v>2.6555499999999999</v>
      </c>
    </row>
    <row r="758" spans="1:2" x14ac:dyDescent="0.3">
      <c r="A758" s="83">
        <v>36548</v>
      </c>
      <c r="B758">
        <v>2.65543</v>
      </c>
    </row>
    <row r="759" spans="1:2" x14ac:dyDescent="0.3">
      <c r="A759" s="83">
        <v>36549</v>
      </c>
      <c r="B759">
        <v>2.6553300000000002</v>
      </c>
    </row>
    <row r="760" spans="1:2" x14ac:dyDescent="0.3">
      <c r="A760" s="83">
        <v>36550</v>
      </c>
      <c r="B760">
        <v>2.6552600000000002</v>
      </c>
    </row>
    <row r="761" spans="1:2" x14ac:dyDescent="0.3">
      <c r="A761" s="83">
        <v>36551</v>
      </c>
      <c r="B761">
        <v>2.65523</v>
      </c>
    </row>
    <row r="762" spans="1:2" x14ac:dyDescent="0.3">
      <c r="A762" s="83">
        <v>36552</v>
      </c>
      <c r="B762">
        <v>2.6552500000000001</v>
      </c>
    </row>
    <row r="763" spans="1:2" x14ac:dyDescent="0.3">
      <c r="A763" s="83">
        <v>36553</v>
      </c>
      <c r="B763">
        <v>2.6553200000000001</v>
      </c>
    </row>
    <row r="764" spans="1:2" x14ac:dyDescent="0.3">
      <c r="A764" s="83">
        <v>36554</v>
      </c>
      <c r="B764">
        <v>2.6554500000000001</v>
      </c>
    </row>
    <row r="765" spans="1:2" x14ac:dyDescent="0.3">
      <c r="A765" s="83">
        <v>36555</v>
      </c>
      <c r="B765">
        <v>2.65564</v>
      </c>
    </row>
    <row r="766" spans="1:2" x14ac:dyDescent="0.3">
      <c r="A766" s="83">
        <v>36556</v>
      </c>
      <c r="B766">
        <v>2.65591</v>
      </c>
    </row>
    <row r="767" spans="1:2" x14ac:dyDescent="0.3">
      <c r="A767" s="83">
        <v>36557</v>
      </c>
      <c r="B767">
        <v>2.6562700000000001</v>
      </c>
    </row>
    <row r="768" spans="1:2" x14ac:dyDescent="0.3">
      <c r="A768" s="83">
        <v>36558</v>
      </c>
      <c r="B768">
        <v>2.6566999999999998</v>
      </c>
    </row>
    <row r="769" spans="1:2" x14ac:dyDescent="0.3">
      <c r="A769" s="83">
        <v>36559</v>
      </c>
      <c r="B769">
        <v>2.6572300000000002</v>
      </c>
    </row>
    <row r="770" spans="1:2" x14ac:dyDescent="0.3">
      <c r="A770" s="83">
        <v>36560</v>
      </c>
      <c r="B770">
        <v>2.6578499999999998</v>
      </c>
    </row>
    <row r="771" spans="1:2" x14ac:dyDescent="0.3">
      <c r="A771" s="83">
        <v>36561</v>
      </c>
      <c r="B771">
        <v>2.6585800000000002</v>
      </c>
    </row>
    <row r="772" spans="1:2" x14ac:dyDescent="0.3">
      <c r="A772" s="83">
        <v>36562</v>
      </c>
      <c r="B772">
        <v>2.6594099999999998</v>
      </c>
    </row>
    <row r="773" spans="1:2" x14ac:dyDescent="0.3">
      <c r="A773" s="83">
        <v>36563</v>
      </c>
      <c r="B773">
        <v>2.6603500000000002</v>
      </c>
    </row>
    <row r="774" spans="1:2" x14ac:dyDescent="0.3">
      <c r="A774" s="83">
        <v>36564</v>
      </c>
      <c r="B774">
        <v>2.6614</v>
      </c>
    </row>
    <row r="775" spans="1:2" x14ac:dyDescent="0.3">
      <c r="A775" s="83">
        <v>36565</v>
      </c>
      <c r="B775">
        <v>2.66255</v>
      </c>
    </row>
    <row r="776" spans="1:2" x14ac:dyDescent="0.3">
      <c r="A776" s="83">
        <v>36566</v>
      </c>
      <c r="B776">
        <v>2.6638000000000002</v>
      </c>
    </row>
    <row r="777" spans="1:2" x14ac:dyDescent="0.3">
      <c r="A777" s="83">
        <v>36567</v>
      </c>
      <c r="B777">
        <v>2.66513</v>
      </c>
    </row>
    <row r="778" spans="1:2" x14ac:dyDescent="0.3">
      <c r="A778" s="83">
        <v>36568</v>
      </c>
      <c r="B778">
        <v>2.66655</v>
      </c>
    </row>
    <row r="779" spans="1:2" x14ac:dyDescent="0.3">
      <c r="A779" s="83">
        <v>36569</v>
      </c>
      <c r="B779">
        <v>2.66804</v>
      </c>
    </row>
    <row r="780" spans="1:2" x14ac:dyDescent="0.3">
      <c r="A780" s="83">
        <v>36570</v>
      </c>
      <c r="B780">
        <v>2.66961</v>
      </c>
    </row>
    <row r="781" spans="1:2" x14ac:dyDescent="0.3">
      <c r="A781" s="83">
        <v>36571</v>
      </c>
      <c r="B781">
        <v>2.6712500000000001</v>
      </c>
    </row>
    <row r="782" spans="1:2" x14ac:dyDescent="0.3">
      <c r="A782" s="83">
        <v>36572</v>
      </c>
      <c r="B782">
        <v>2.6729500000000002</v>
      </c>
    </row>
    <row r="783" spans="1:2" x14ac:dyDescent="0.3">
      <c r="A783" s="83">
        <v>36573</v>
      </c>
      <c r="B783">
        <v>2.6747000000000001</v>
      </c>
    </row>
    <row r="784" spans="1:2" x14ac:dyDescent="0.3">
      <c r="A784" s="83">
        <v>36574</v>
      </c>
      <c r="B784">
        <v>2.6765099999999999</v>
      </c>
    </row>
    <row r="785" spans="1:2" x14ac:dyDescent="0.3">
      <c r="A785" s="83">
        <v>36575</v>
      </c>
      <c r="B785">
        <v>2.6783700000000001</v>
      </c>
    </row>
    <row r="786" spans="1:2" x14ac:dyDescent="0.3">
      <c r="A786" s="83">
        <v>36576</v>
      </c>
      <c r="B786">
        <v>2.6802700000000002</v>
      </c>
    </row>
    <row r="787" spans="1:2" x14ac:dyDescent="0.3">
      <c r="A787" s="83">
        <v>36577</v>
      </c>
      <c r="B787">
        <v>2.68221</v>
      </c>
    </row>
    <row r="788" spans="1:2" x14ac:dyDescent="0.3">
      <c r="A788" s="83">
        <v>36578</v>
      </c>
      <c r="B788">
        <v>2.6841900000000001</v>
      </c>
    </row>
    <row r="789" spans="1:2" x14ac:dyDescent="0.3">
      <c r="A789" s="83">
        <v>36579</v>
      </c>
      <c r="B789">
        <v>2.6861899999999999</v>
      </c>
    </row>
    <row r="790" spans="1:2" x14ac:dyDescent="0.3">
      <c r="A790" s="83">
        <v>36580</v>
      </c>
      <c r="B790">
        <v>2.6882100000000002</v>
      </c>
    </row>
    <row r="791" spans="1:2" x14ac:dyDescent="0.3">
      <c r="A791" s="83">
        <v>36581</v>
      </c>
      <c r="B791">
        <v>2.6902599999999999</v>
      </c>
    </row>
    <row r="792" spans="1:2" x14ac:dyDescent="0.3">
      <c r="A792" s="83">
        <v>36582</v>
      </c>
      <c r="B792">
        <v>2.69232</v>
      </c>
    </row>
    <row r="793" spans="1:2" x14ac:dyDescent="0.3">
      <c r="A793" s="83">
        <v>36583</v>
      </c>
      <c r="B793">
        <v>2.6943899999999998</v>
      </c>
    </row>
    <row r="794" spans="1:2" x14ac:dyDescent="0.3">
      <c r="A794" s="83">
        <v>36584</v>
      </c>
      <c r="B794">
        <v>2.6964600000000001</v>
      </c>
    </row>
    <row r="795" spans="1:2" x14ac:dyDescent="0.3">
      <c r="A795" s="83">
        <v>36585</v>
      </c>
      <c r="B795">
        <v>2.6985399999999999</v>
      </c>
    </row>
    <row r="796" spans="1:2" x14ac:dyDescent="0.3">
      <c r="A796" s="83">
        <v>36586</v>
      </c>
      <c r="B796">
        <v>2.7006100000000002</v>
      </c>
    </row>
    <row r="797" spans="1:2" x14ac:dyDescent="0.3">
      <c r="A797" s="83">
        <v>36587</v>
      </c>
      <c r="B797">
        <v>2.70268</v>
      </c>
    </row>
    <row r="798" spans="1:2" x14ac:dyDescent="0.3">
      <c r="A798" s="83">
        <v>36588</v>
      </c>
      <c r="B798">
        <v>2.7047300000000001</v>
      </c>
    </row>
    <row r="799" spans="1:2" x14ac:dyDescent="0.3">
      <c r="A799" s="83">
        <v>36589</v>
      </c>
      <c r="B799">
        <v>2.7067700000000001</v>
      </c>
    </row>
    <row r="800" spans="1:2" x14ac:dyDescent="0.3">
      <c r="A800" s="83">
        <v>36590</v>
      </c>
      <c r="B800">
        <v>2.70879</v>
      </c>
    </row>
    <row r="801" spans="1:2" x14ac:dyDescent="0.3">
      <c r="A801" s="83">
        <v>36591</v>
      </c>
      <c r="B801">
        <v>2.7107800000000002</v>
      </c>
    </row>
    <row r="802" spans="1:2" x14ac:dyDescent="0.3">
      <c r="A802" s="83">
        <v>36592</v>
      </c>
      <c r="B802">
        <v>2.7127500000000002</v>
      </c>
    </row>
    <row r="803" spans="1:2" x14ac:dyDescent="0.3">
      <c r="A803" s="83">
        <v>36593</v>
      </c>
      <c r="B803">
        <v>2.71468</v>
      </c>
    </row>
    <row r="804" spans="1:2" x14ac:dyDescent="0.3">
      <c r="A804" s="83">
        <v>36594</v>
      </c>
      <c r="B804">
        <v>2.7165900000000001</v>
      </c>
    </row>
    <row r="805" spans="1:2" x14ac:dyDescent="0.3">
      <c r="A805" s="83">
        <v>36595</v>
      </c>
      <c r="B805">
        <v>2.7185000000000001</v>
      </c>
    </row>
    <row r="806" spans="1:2" x14ac:dyDescent="0.3">
      <c r="A806" s="83">
        <v>36596</v>
      </c>
      <c r="B806">
        <v>2.7204299999999999</v>
      </c>
    </row>
    <row r="807" spans="1:2" x14ac:dyDescent="0.3">
      <c r="A807" s="83">
        <v>36597</v>
      </c>
      <c r="B807">
        <v>2.72241</v>
      </c>
    </row>
    <row r="808" spans="1:2" x14ac:dyDescent="0.3">
      <c r="A808" s="83">
        <v>36598</v>
      </c>
      <c r="B808">
        <v>2.7244600000000001</v>
      </c>
    </row>
    <row r="809" spans="1:2" x14ac:dyDescent="0.3">
      <c r="A809" s="83">
        <v>36599</v>
      </c>
      <c r="B809">
        <v>2.7265999999999999</v>
      </c>
    </row>
    <row r="810" spans="1:2" x14ac:dyDescent="0.3">
      <c r="A810" s="83">
        <v>36600</v>
      </c>
      <c r="B810">
        <v>2.72885</v>
      </c>
    </row>
    <row r="811" spans="1:2" x14ac:dyDescent="0.3">
      <c r="A811" s="83">
        <v>36601</v>
      </c>
      <c r="B811">
        <v>2.7312400000000001</v>
      </c>
    </row>
    <row r="812" spans="1:2" x14ac:dyDescent="0.3">
      <c r="A812" s="83">
        <v>36602</v>
      </c>
      <c r="B812">
        <v>2.7337899999999999</v>
      </c>
    </row>
    <row r="813" spans="1:2" x14ac:dyDescent="0.3">
      <c r="A813" s="83">
        <v>36603</v>
      </c>
      <c r="B813">
        <v>2.7365300000000001</v>
      </c>
    </row>
    <row r="814" spans="1:2" x14ac:dyDescent="0.3">
      <c r="A814" s="83">
        <v>36604</v>
      </c>
      <c r="B814">
        <v>2.7394699999999998</v>
      </c>
    </row>
    <row r="815" spans="1:2" x14ac:dyDescent="0.3">
      <c r="A815" s="83">
        <v>36605</v>
      </c>
      <c r="B815">
        <v>2.7426599999999999</v>
      </c>
    </row>
    <row r="816" spans="1:2" x14ac:dyDescent="0.3">
      <c r="A816" s="83">
        <v>36606</v>
      </c>
      <c r="B816">
        <v>2.7460900000000001</v>
      </c>
    </row>
    <row r="817" spans="1:2" x14ac:dyDescent="0.3">
      <c r="A817" s="83">
        <v>36607</v>
      </c>
      <c r="B817">
        <v>2.7498200000000002</v>
      </c>
    </row>
    <row r="818" spans="1:2" x14ac:dyDescent="0.3">
      <c r="A818" s="83">
        <v>36608</v>
      </c>
      <c r="B818">
        <v>2.75386</v>
      </c>
    </row>
    <row r="819" spans="1:2" x14ac:dyDescent="0.3">
      <c r="A819" s="83">
        <v>36609</v>
      </c>
      <c r="B819">
        <v>2.7582300000000002</v>
      </c>
    </row>
    <row r="820" spans="1:2" x14ac:dyDescent="0.3">
      <c r="A820" s="83">
        <v>36610</v>
      </c>
      <c r="B820">
        <v>2.7629700000000001</v>
      </c>
    </row>
    <row r="821" spans="1:2" x14ac:dyDescent="0.3">
      <c r="A821" s="83">
        <v>36611</v>
      </c>
      <c r="B821">
        <v>2.7681</v>
      </c>
    </row>
    <row r="822" spans="1:2" x14ac:dyDescent="0.3">
      <c r="A822" s="83">
        <v>36612</v>
      </c>
      <c r="B822">
        <v>2.77366</v>
      </c>
    </row>
    <row r="823" spans="1:2" x14ac:dyDescent="0.3">
      <c r="A823" s="83">
        <v>36613</v>
      </c>
      <c r="B823">
        <v>2.7796699999999999</v>
      </c>
    </row>
    <row r="824" spans="1:2" x14ac:dyDescent="0.3">
      <c r="A824" s="83">
        <v>36614</v>
      </c>
      <c r="B824">
        <v>2.7861600000000002</v>
      </c>
    </row>
    <row r="825" spans="1:2" x14ac:dyDescent="0.3">
      <c r="A825" s="83">
        <v>36615</v>
      </c>
      <c r="B825">
        <v>2.7931699999999999</v>
      </c>
    </row>
    <row r="826" spans="1:2" x14ac:dyDescent="0.3">
      <c r="A826" s="83">
        <v>36616</v>
      </c>
      <c r="B826">
        <v>2.8007300000000002</v>
      </c>
    </row>
    <row r="827" spans="1:2" x14ac:dyDescent="0.3">
      <c r="A827" s="83">
        <v>36617</v>
      </c>
      <c r="B827">
        <v>2.8088700000000002</v>
      </c>
    </row>
    <row r="828" spans="1:2" x14ac:dyDescent="0.3">
      <c r="A828" s="83">
        <v>36618</v>
      </c>
      <c r="B828">
        <v>2.8176299999999999</v>
      </c>
    </row>
    <row r="829" spans="1:2" x14ac:dyDescent="0.3">
      <c r="A829" s="83">
        <v>36619</v>
      </c>
      <c r="B829">
        <v>2.8270400000000002</v>
      </c>
    </row>
    <row r="830" spans="1:2" x14ac:dyDescent="0.3">
      <c r="A830" s="83">
        <v>36620</v>
      </c>
      <c r="B830">
        <v>2.8371300000000002</v>
      </c>
    </row>
    <row r="831" spans="1:2" x14ac:dyDescent="0.3">
      <c r="A831" s="83">
        <v>36621</v>
      </c>
      <c r="B831">
        <v>2.84789</v>
      </c>
    </row>
    <row r="832" spans="1:2" x14ac:dyDescent="0.3">
      <c r="A832" s="83">
        <v>36622</v>
      </c>
      <c r="B832">
        <v>2.8593000000000002</v>
      </c>
    </row>
    <row r="833" spans="1:2" x14ac:dyDescent="0.3">
      <c r="A833" s="83">
        <v>36623</v>
      </c>
      <c r="B833">
        <v>2.8713500000000001</v>
      </c>
    </row>
    <row r="834" spans="1:2" x14ac:dyDescent="0.3">
      <c r="A834" s="83">
        <v>36624</v>
      </c>
      <c r="B834">
        <v>2.8840400000000002</v>
      </c>
    </row>
    <row r="835" spans="1:2" x14ac:dyDescent="0.3">
      <c r="A835" s="83">
        <v>36625</v>
      </c>
      <c r="B835">
        <v>2.8973599999999999</v>
      </c>
    </row>
    <row r="836" spans="1:2" x14ac:dyDescent="0.3">
      <c r="A836" s="83">
        <v>36626</v>
      </c>
      <c r="B836">
        <v>2.9113000000000002</v>
      </c>
    </row>
    <row r="837" spans="1:2" x14ac:dyDescent="0.3">
      <c r="A837" s="83">
        <v>36627</v>
      </c>
      <c r="B837">
        <v>2.92584</v>
      </c>
    </row>
    <row r="838" spans="1:2" x14ac:dyDescent="0.3">
      <c r="A838" s="83">
        <v>36628</v>
      </c>
      <c r="B838">
        <v>2.9409800000000001</v>
      </c>
    </row>
    <row r="839" spans="1:2" x14ac:dyDescent="0.3">
      <c r="A839" s="83">
        <v>36629</v>
      </c>
      <c r="B839">
        <v>2.9567000000000001</v>
      </c>
    </row>
    <row r="840" spans="1:2" x14ac:dyDescent="0.3">
      <c r="A840" s="83">
        <v>36630</v>
      </c>
      <c r="B840">
        <v>2.9729999999999999</v>
      </c>
    </row>
    <row r="841" spans="1:2" x14ac:dyDescent="0.3">
      <c r="A841" s="83">
        <v>36631</v>
      </c>
      <c r="B841">
        <v>2.9898699999999998</v>
      </c>
    </row>
    <row r="842" spans="1:2" x14ac:dyDescent="0.3">
      <c r="A842" s="83">
        <v>36632</v>
      </c>
      <c r="B842">
        <v>3.0072800000000002</v>
      </c>
    </row>
    <row r="843" spans="1:2" x14ac:dyDescent="0.3">
      <c r="A843" s="83">
        <v>36633</v>
      </c>
      <c r="B843">
        <v>3.0252400000000002</v>
      </c>
    </row>
    <row r="844" spans="1:2" x14ac:dyDescent="0.3">
      <c r="A844" s="83">
        <v>36634</v>
      </c>
      <c r="B844">
        <v>3.04372</v>
      </c>
    </row>
    <row r="845" spans="1:2" x14ac:dyDescent="0.3">
      <c r="A845" s="83">
        <v>36635</v>
      </c>
      <c r="B845">
        <v>3.0627</v>
      </c>
    </row>
    <row r="846" spans="1:2" x14ac:dyDescent="0.3">
      <c r="A846" s="83">
        <v>36636</v>
      </c>
      <c r="B846">
        <v>3.0821800000000001</v>
      </c>
    </row>
    <row r="847" spans="1:2" x14ac:dyDescent="0.3">
      <c r="A847" s="83">
        <v>36637</v>
      </c>
      <c r="B847">
        <v>3.1021399999999999</v>
      </c>
    </row>
    <row r="848" spans="1:2" x14ac:dyDescent="0.3">
      <c r="A848" s="83">
        <v>36638</v>
      </c>
      <c r="B848">
        <v>3.1225499999999999</v>
      </c>
    </row>
    <row r="849" spans="1:2" x14ac:dyDescent="0.3">
      <c r="A849" s="83">
        <v>36639</v>
      </c>
      <c r="B849">
        <v>3.1434099999999998</v>
      </c>
    </row>
    <row r="850" spans="1:2" x14ac:dyDescent="0.3">
      <c r="A850" s="83">
        <v>36640</v>
      </c>
      <c r="B850">
        <v>3.1646700000000001</v>
      </c>
    </row>
    <row r="851" spans="1:2" x14ac:dyDescent="0.3">
      <c r="A851" s="83">
        <v>36641</v>
      </c>
      <c r="B851">
        <v>3.18634</v>
      </c>
    </row>
    <row r="852" spans="1:2" x14ac:dyDescent="0.3">
      <c r="A852" s="83">
        <v>36642</v>
      </c>
      <c r="B852">
        <v>3.2083699999999999</v>
      </c>
    </row>
    <row r="853" spans="1:2" x14ac:dyDescent="0.3">
      <c r="A853" s="83">
        <v>36643</v>
      </c>
      <c r="B853">
        <v>3.23075</v>
      </c>
    </row>
    <row r="854" spans="1:2" x14ac:dyDescent="0.3">
      <c r="A854" s="83">
        <v>36644</v>
      </c>
      <c r="B854">
        <v>3.2534700000000001</v>
      </c>
    </row>
    <row r="855" spans="1:2" x14ac:dyDescent="0.3">
      <c r="A855" s="83">
        <v>36645</v>
      </c>
      <c r="B855">
        <v>3.27651</v>
      </c>
    </row>
    <row r="856" spans="1:2" x14ac:dyDescent="0.3">
      <c r="A856" s="83">
        <v>36646</v>
      </c>
      <c r="B856">
        <v>3.2998699999999999</v>
      </c>
    </row>
    <row r="857" spans="1:2" x14ac:dyDescent="0.3">
      <c r="A857" s="83">
        <v>36647</v>
      </c>
      <c r="B857">
        <v>3.3235299999999999</v>
      </c>
    </row>
    <row r="858" spans="1:2" x14ac:dyDescent="0.3">
      <c r="A858" s="83">
        <v>36648</v>
      </c>
      <c r="B858">
        <v>3.3474699999999999</v>
      </c>
    </row>
    <row r="859" spans="1:2" x14ac:dyDescent="0.3">
      <c r="A859" s="83">
        <v>36649</v>
      </c>
      <c r="B859">
        <v>3.3716900000000001</v>
      </c>
    </row>
    <row r="860" spans="1:2" x14ac:dyDescent="0.3">
      <c r="A860" s="83">
        <v>36650</v>
      </c>
      <c r="B860">
        <v>3.3961600000000001</v>
      </c>
    </row>
    <row r="861" spans="1:2" x14ac:dyDescent="0.3">
      <c r="A861" s="83">
        <v>36651</v>
      </c>
      <c r="B861">
        <v>3.4208699999999999</v>
      </c>
    </row>
    <row r="862" spans="1:2" x14ac:dyDescent="0.3">
      <c r="A862" s="83">
        <v>36652</v>
      </c>
      <c r="B862">
        <v>3.4457900000000001</v>
      </c>
    </row>
    <row r="863" spans="1:2" x14ac:dyDescent="0.3">
      <c r="A863" s="83">
        <v>36653</v>
      </c>
      <c r="B863">
        <v>3.47092</v>
      </c>
    </row>
    <row r="864" spans="1:2" x14ac:dyDescent="0.3">
      <c r="A864" s="83">
        <v>36654</v>
      </c>
      <c r="B864">
        <v>3.4962399999999998</v>
      </c>
    </row>
    <row r="865" spans="1:2" x14ac:dyDescent="0.3">
      <c r="A865" s="83">
        <v>36655</v>
      </c>
      <c r="B865">
        <v>3.5217100000000001</v>
      </c>
    </row>
    <row r="866" spans="1:2" x14ac:dyDescent="0.3">
      <c r="A866" s="83">
        <v>36656</v>
      </c>
      <c r="B866">
        <v>3.54731</v>
      </c>
    </row>
    <row r="867" spans="1:2" x14ac:dyDescent="0.3">
      <c r="A867" s="83">
        <v>36657</v>
      </c>
      <c r="B867">
        <v>3.5730300000000002</v>
      </c>
    </row>
    <row r="868" spans="1:2" x14ac:dyDescent="0.3">
      <c r="A868" s="83">
        <v>36658</v>
      </c>
      <c r="B868">
        <v>3.59884</v>
      </c>
    </row>
    <row r="869" spans="1:2" x14ac:dyDescent="0.3">
      <c r="A869" s="83">
        <v>36659</v>
      </c>
      <c r="B869">
        <v>3.6247099999999999</v>
      </c>
    </row>
    <row r="870" spans="1:2" x14ac:dyDescent="0.3">
      <c r="A870" s="83">
        <v>36660</v>
      </c>
      <c r="B870">
        <v>3.6506099999999999</v>
      </c>
    </row>
    <row r="871" spans="1:2" x14ac:dyDescent="0.3">
      <c r="A871" s="83">
        <v>36661</v>
      </c>
      <c r="B871">
        <v>3.6765099999999999</v>
      </c>
    </row>
    <row r="872" spans="1:2" x14ac:dyDescent="0.3">
      <c r="A872" s="83">
        <v>36662</v>
      </c>
      <c r="B872">
        <v>3.7023899999999998</v>
      </c>
    </row>
    <row r="873" spans="1:2" x14ac:dyDescent="0.3">
      <c r="A873" s="83">
        <v>36663</v>
      </c>
      <c r="B873">
        <v>3.7282099999999998</v>
      </c>
    </row>
    <row r="874" spans="1:2" x14ac:dyDescent="0.3">
      <c r="A874" s="83">
        <v>36664</v>
      </c>
      <c r="B874">
        <v>3.7539400000000001</v>
      </c>
    </row>
    <row r="875" spans="1:2" x14ac:dyDescent="0.3">
      <c r="A875" s="83">
        <v>36665</v>
      </c>
      <c r="B875">
        <v>3.7795399999999999</v>
      </c>
    </row>
    <row r="876" spans="1:2" x14ac:dyDescent="0.3">
      <c r="A876" s="83">
        <v>36666</v>
      </c>
      <c r="B876">
        <v>3.80498</v>
      </c>
    </row>
    <row r="877" spans="1:2" x14ac:dyDescent="0.3">
      <c r="A877" s="83">
        <v>36667</v>
      </c>
      <c r="B877">
        <v>3.8302200000000002</v>
      </c>
    </row>
    <row r="878" spans="1:2" x14ac:dyDescent="0.3">
      <c r="A878" s="83">
        <v>36668</v>
      </c>
      <c r="B878">
        <v>3.8552300000000002</v>
      </c>
    </row>
    <row r="879" spans="1:2" x14ac:dyDescent="0.3">
      <c r="A879" s="83">
        <v>36669</v>
      </c>
      <c r="B879">
        <v>3.88</v>
      </c>
    </row>
    <row r="880" spans="1:2" x14ac:dyDescent="0.3">
      <c r="A880" s="83">
        <v>36670</v>
      </c>
      <c r="B880">
        <v>3.90448</v>
      </c>
    </row>
    <row r="881" spans="1:2" x14ac:dyDescent="0.3">
      <c r="A881" s="83">
        <v>36671</v>
      </c>
      <c r="B881">
        <v>3.9286599999999998</v>
      </c>
    </row>
    <row r="882" spans="1:2" x14ac:dyDescent="0.3">
      <c r="A882" s="83">
        <v>36672</v>
      </c>
      <c r="B882">
        <v>3.9525000000000001</v>
      </c>
    </row>
    <row r="883" spans="1:2" x14ac:dyDescent="0.3">
      <c r="A883" s="83">
        <v>36673</v>
      </c>
      <c r="B883">
        <v>3.9759899999999999</v>
      </c>
    </row>
    <row r="884" spans="1:2" x14ac:dyDescent="0.3">
      <c r="A884" s="83">
        <v>36674</v>
      </c>
      <c r="B884">
        <v>3.9990800000000002</v>
      </c>
    </row>
    <row r="885" spans="1:2" x14ac:dyDescent="0.3">
      <c r="A885" s="83">
        <v>36675</v>
      </c>
      <c r="B885">
        <v>4.0217499999999999</v>
      </c>
    </row>
    <row r="886" spans="1:2" x14ac:dyDescent="0.3">
      <c r="A886" s="83">
        <v>36676</v>
      </c>
      <c r="B886">
        <v>4.0439699999999998</v>
      </c>
    </row>
    <row r="887" spans="1:2" x14ac:dyDescent="0.3">
      <c r="A887" s="83">
        <v>36677</v>
      </c>
      <c r="B887">
        <v>4.0657100000000002</v>
      </c>
    </row>
    <row r="888" spans="1:2" x14ac:dyDescent="0.3">
      <c r="A888" s="83">
        <v>36678</v>
      </c>
      <c r="B888">
        <v>4.0869499999999999</v>
      </c>
    </row>
    <row r="889" spans="1:2" x14ac:dyDescent="0.3">
      <c r="A889" s="83">
        <v>36679</v>
      </c>
      <c r="B889">
        <v>4.1076499999999996</v>
      </c>
    </row>
    <row r="890" spans="1:2" x14ac:dyDescent="0.3">
      <c r="A890" s="83">
        <v>36680</v>
      </c>
      <c r="B890">
        <v>4.1277799999999996</v>
      </c>
    </row>
    <row r="891" spans="1:2" x14ac:dyDescent="0.3">
      <c r="A891" s="83">
        <v>36681</v>
      </c>
      <c r="B891">
        <v>4.1473199999999997</v>
      </c>
    </row>
    <row r="892" spans="1:2" x14ac:dyDescent="0.3">
      <c r="A892" s="83">
        <v>36682</v>
      </c>
      <c r="B892">
        <v>4.1662299999999997</v>
      </c>
    </row>
    <row r="893" spans="1:2" x14ac:dyDescent="0.3">
      <c r="A893" s="83">
        <v>36683</v>
      </c>
      <c r="B893">
        <v>4.1844900000000003</v>
      </c>
    </row>
    <row r="894" spans="1:2" x14ac:dyDescent="0.3">
      <c r="A894" s="83">
        <v>36684</v>
      </c>
      <c r="B894">
        <v>4.20207</v>
      </c>
    </row>
    <row r="895" spans="1:2" x14ac:dyDescent="0.3">
      <c r="A895" s="83">
        <v>36685</v>
      </c>
      <c r="B895">
        <v>4.2189300000000003</v>
      </c>
    </row>
    <row r="896" spans="1:2" x14ac:dyDescent="0.3">
      <c r="A896" s="83">
        <v>36686</v>
      </c>
      <c r="B896">
        <v>4.2350599999999998</v>
      </c>
    </row>
    <row r="897" spans="1:2" x14ac:dyDescent="0.3">
      <c r="A897" s="83">
        <v>36687</v>
      </c>
      <c r="B897">
        <v>4.2504200000000001</v>
      </c>
    </row>
    <row r="898" spans="1:2" x14ac:dyDescent="0.3">
      <c r="A898" s="83">
        <v>36688</v>
      </c>
      <c r="B898">
        <v>4.2649800000000004</v>
      </c>
    </row>
    <row r="899" spans="1:2" x14ac:dyDescent="0.3">
      <c r="A899" s="83">
        <v>36689</v>
      </c>
      <c r="B899">
        <v>4.2787300000000004</v>
      </c>
    </row>
    <row r="900" spans="1:2" x14ac:dyDescent="0.3">
      <c r="A900" s="83">
        <v>36690</v>
      </c>
      <c r="B900">
        <v>4.2916299999999996</v>
      </c>
    </row>
    <row r="901" spans="1:2" x14ac:dyDescent="0.3">
      <c r="A901" s="83">
        <v>36691</v>
      </c>
      <c r="B901">
        <v>4.3036700000000003</v>
      </c>
    </row>
    <row r="902" spans="1:2" x14ac:dyDescent="0.3">
      <c r="A902" s="83">
        <v>36692</v>
      </c>
      <c r="B902">
        <v>4.3148499999999999</v>
      </c>
    </row>
    <row r="903" spans="1:2" x14ac:dyDescent="0.3">
      <c r="A903" s="83">
        <v>36693</v>
      </c>
      <c r="B903">
        <v>4.32517</v>
      </c>
    </row>
    <row r="904" spans="1:2" x14ac:dyDescent="0.3">
      <c r="A904" s="83">
        <v>36694</v>
      </c>
      <c r="B904">
        <v>4.3346600000000004</v>
      </c>
    </row>
    <row r="905" spans="1:2" x14ac:dyDescent="0.3">
      <c r="A905" s="83">
        <v>36695</v>
      </c>
      <c r="B905">
        <v>4.3433299999999999</v>
      </c>
    </row>
    <row r="906" spans="1:2" x14ac:dyDescent="0.3">
      <c r="A906" s="83">
        <v>36696</v>
      </c>
      <c r="B906">
        <v>4.3511899999999999</v>
      </c>
    </row>
    <row r="907" spans="1:2" x14ac:dyDescent="0.3">
      <c r="A907" s="83">
        <v>36697</v>
      </c>
      <c r="B907">
        <v>4.3582599999999996</v>
      </c>
    </row>
    <row r="908" spans="1:2" x14ac:dyDescent="0.3">
      <c r="A908" s="83">
        <v>36698</v>
      </c>
      <c r="B908">
        <v>4.36456</v>
      </c>
    </row>
    <row r="909" spans="1:2" x14ac:dyDescent="0.3">
      <c r="A909" s="83">
        <v>36699</v>
      </c>
      <c r="B909">
        <v>4.3701100000000004</v>
      </c>
    </row>
    <row r="910" spans="1:2" x14ac:dyDescent="0.3">
      <c r="A910" s="83">
        <v>36700</v>
      </c>
      <c r="B910">
        <v>4.37493</v>
      </c>
    </row>
    <row r="911" spans="1:2" x14ac:dyDescent="0.3">
      <c r="A911" s="83">
        <v>36701</v>
      </c>
      <c r="B911">
        <v>4.3790399999999998</v>
      </c>
    </row>
    <row r="912" spans="1:2" x14ac:dyDescent="0.3">
      <c r="A912" s="83">
        <v>36702</v>
      </c>
      <c r="B912">
        <v>4.38246</v>
      </c>
    </row>
    <row r="913" spans="1:2" x14ac:dyDescent="0.3">
      <c r="A913" s="83">
        <v>36703</v>
      </c>
      <c r="B913">
        <v>4.3852200000000003</v>
      </c>
    </row>
    <row r="914" spans="1:2" x14ac:dyDescent="0.3">
      <c r="A914" s="83">
        <v>36704</v>
      </c>
      <c r="B914">
        <v>4.3873300000000004</v>
      </c>
    </row>
    <row r="915" spans="1:2" x14ac:dyDescent="0.3">
      <c r="A915" s="83">
        <v>36705</v>
      </c>
      <c r="B915">
        <v>4.3888400000000001</v>
      </c>
    </row>
    <row r="916" spans="1:2" x14ac:dyDescent="0.3">
      <c r="A916" s="83">
        <v>36706</v>
      </c>
      <c r="B916">
        <v>4.3897500000000003</v>
      </c>
    </row>
    <row r="917" spans="1:2" x14ac:dyDescent="0.3">
      <c r="A917" s="83">
        <v>36707</v>
      </c>
      <c r="B917">
        <v>4.3901000000000003</v>
      </c>
    </row>
    <row r="918" spans="1:2" x14ac:dyDescent="0.3">
      <c r="A918" s="83">
        <v>36708</v>
      </c>
      <c r="B918">
        <v>4.3899100000000004</v>
      </c>
    </row>
    <row r="919" spans="1:2" x14ac:dyDescent="0.3">
      <c r="A919" s="83">
        <v>36709</v>
      </c>
      <c r="B919">
        <v>4.3892100000000003</v>
      </c>
    </row>
    <row r="920" spans="1:2" x14ac:dyDescent="0.3">
      <c r="A920" s="83">
        <v>36710</v>
      </c>
      <c r="B920">
        <v>4.3880299999999997</v>
      </c>
    </row>
    <row r="921" spans="1:2" x14ac:dyDescent="0.3">
      <c r="A921" s="83">
        <v>36711</v>
      </c>
      <c r="B921">
        <v>4.3863899999999996</v>
      </c>
    </row>
    <row r="922" spans="1:2" x14ac:dyDescent="0.3">
      <c r="A922" s="83">
        <v>36712</v>
      </c>
      <c r="B922">
        <v>4.3843399999999999</v>
      </c>
    </row>
    <row r="923" spans="1:2" x14ac:dyDescent="0.3">
      <c r="A923" s="83">
        <v>36713</v>
      </c>
      <c r="B923">
        <v>4.3818799999999998</v>
      </c>
    </row>
    <row r="924" spans="1:2" x14ac:dyDescent="0.3">
      <c r="A924" s="83">
        <v>36714</v>
      </c>
      <c r="B924">
        <v>4.37906</v>
      </c>
    </row>
    <row r="925" spans="1:2" x14ac:dyDescent="0.3">
      <c r="A925" s="83">
        <v>36715</v>
      </c>
      <c r="B925">
        <v>4.3759100000000002</v>
      </c>
    </row>
    <row r="926" spans="1:2" x14ac:dyDescent="0.3">
      <c r="A926" s="83">
        <v>36716</v>
      </c>
      <c r="B926">
        <v>4.3724499999999997</v>
      </c>
    </row>
    <row r="927" spans="1:2" x14ac:dyDescent="0.3">
      <c r="A927" s="83">
        <v>36717</v>
      </c>
      <c r="B927">
        <v>4.3687100000000001</v>
      </c>
    </row>
    <row r="928" spans="1:2" x14ac:dyDescent="0.3">
      <c r="A928" s="83">
        <v>36718</v>
      </c>
      <c r="B928">
        <v>4.3647299999999998</v>
      </c>
    </row>
    <row r="929" spans="1:2" x14ac:dyDescent="0.3">
      <c r="A929" s="83">
        <v>36719</v>
      </c>
      <c r="B929">
        <v>4.3605299999999998</v>
      </c>
    </row>
    <row r="930" spans="1:2" x14ac:dyDescent="0.3">
      <c r="A930" s="83">
        <v>36720</v>
      </c>
      <c r="B930">
        <v>4.3561500000000004</v>
      </c>
    </row>
    <row r="931" spans="1:2" x14ac:dyDescent="0.3">
      <c r="A931" s="83">
        <v>36721</v>
      </c>
      <c r="B931">
        <v>4.3516199999999996</v>
      </c>
    </row>
    <row r="932" spans="1:2" x14ac:dyDescent="0.3">
      <c r="A932" s="83">
        <v>36722</v>
      </c>
      <c r="B932">
        <v>4.3469699999999998</v>
      </c>
    </row>
    <row r="933" spans="1:2" x14ac:dyDescent="0.3">
      <c r="A933" s="83">
        <v>36723</v>
      </c>
      <c r="B933">
        <v>4.3422200000000002</v>
      </c>
    </row>
    <row r="934" spans="1:2" x14ac:dyDescent="0.3">
      <c r="A934" s="83">
        <v>36724</v>
      </c>
      <c r="B934">
        <v>4.3374300000000003</v>
      </c>
    </row>
    <row r="935" spans="1:2" x14ac:dyDescent="0.3">
      <c r="A935" s="83">
        <v>36725</v>
      </c>
      <c r="B935">
        <v>4.3326000000000002</v>
      </c>
    </row>
    <row r="936" spans="1:2" x14ac:dyDescent="0.3">
      <c r="A936" s="83">
        <v>36726</v>
      </c>
      <c r="B936">
        <v>4.3277799999999997</v>
      </c>
    </row>
    <row r="937" spans="1:2" x14ac:dyDescent="0.3">
      <c r="A937" s="83">
        <v>36727</v>
      </c>
      <c r="B937">
        <v>4.3230000000000004</v>
      </c>
    </row>
    <row r="938" spans="1:2" x14ac:dyDescent="0.3">
      <c r="A938" s="83">
        <v>36728</v>
      </c>
      <c r="B938">
        <v>4.3182900000000002</v>
      </c>
    </row>
    <row r="939" spans="1:2" x14ac:dyDescent="0.3">
      <c r="A939" s="83">
        <v>36729</v>
      </c>
      <c r="B939">
        <v>4.31365</v>
      </c>
    </row>
    <row r="940" spans="1:2" x14ac:dyDescent="0.3">
      <c r="A940" s="83">
        <v>36730</v>
      </c>
      <c r="B940">
        <v>4.3090700000000002</v>
      </c>
    </row>
    <row r="941" spans="1:2" x14ac:dyDescent="0.3">
      <c r="A941" s="83">
        <v>36731</v>
      </c>
      <c r="B941">
        <v>4.3045299999999997</v>
      </c>
    </row>
    <row r="942" spans="1:2" x14ac:dyDescent="0.3">
      <c r="A942" s="83">
        <v>36732</v>
      </c>
      <c r="B942">
        <v>4.2999900000000002</v>
      </c>
    </row>
    <row r="943" spans="1:2" x14ac:dyDescent="0.3">
      <c r="A943" s="83">
        <v>36733</v>
      </c>
      <c r="B943">
        <v>4.2954499999999998</v>
      </c>
    </row>
    <row r="944" spans="1:2" x14ac:dyDescent="0.3">
      <c r="A944" s="83">
        <v>36734</v>
      </c>
      <c r="B944">
        <v>4.29087</v>
      </c>
    </row>
    <row r="945" spans="1:2" x14ac:dyDescent="0.3">
      <c r="A945" s="83">
        <v>36735</v>
      </c>
      <c r="B945">
        <v>4.2862400000000003</v>
      </c>
    </row>
    <row r="946" spans="1:2" x14ac:dyDescent="0.3">
      <c r="A946" s="83">
        <v>36736</v>
      </c>
      <c r="B946">
        <v>4.2815399999999997</v>
      </c>
    </row>
    <row r="947" spans="1:2" x14ac:dyDescent="0.3">
      <c r="A947" s="83">
        <v>36737</v>
      </c>
      <c r="B947">
        <v>4.2767400000000002</v>
      </c>
    </row>
    <row r="948" spans="1:2" x14ac:dyDescent="0.3">
      <c r="A948" s="83">
        <v>36738</v>
      </c>
      <c r="B948">
        <v>4.2718299999999996</v>
      </c>
    </row>
    <row r="949" spans="1:2" x14ac:dyDescent="0.3">
      <c r="A949" s="83">
        <v>36739</v>
      </c>
      <c r="B949">
        <v>4.2667799999999998</v>
      </c>
    </row>
    <row r="950" spans="1:2" x14ac:dyDescent="0.3">
      <c r="A950" s="83">
        <v>36740</v>
      </c>
      <c r="B950">
        <v>4.2615800000000004</v>
      </c>
    </row>
    <row r="951" spans="1:2" x14ac:dyDescent="0.3">
      <c r="A951" s="83">
        <v>36741</v>
      </c>
      <c r="B951">
        <v>4.2561999999999998</v>
      </c>
    </row>
    <row r="952" spans="1:2" x14ac:dyDescent="0.3">
      <c r="A952" s="83">
        <v>36742</v>
      </c>
      <c r="B952">
        <v>4.2506300000000001</v>
      </c>
    </row>
    <row r="953" spans="1:2" x14ac:dyDescent="0.3">
      <c r="A953" s="83">
        <v>36743</v>
      </c>
      <c r="B953">
        <v>4.2448499999999996</v>
      </c>
    </row>
    <row r="954" spans="1:2" x14ac:dyDescent="0.3">
      <c r="A954" s="83">
        <v>36744</v>
      </c>
      <c r="B954">
        <v>4.2388300000000001</v>
      </c>
    </row>
    <row r="955" spans="1:2" x14ac:dyDescent="0.3">
      <c r="A955" s="83">
        <v>36745</v>
      </c>
      <c r="B955">
        <v>4.2325499999999998</v>
      </c>
    </row>
    <row r="956" spans="1:2" x14ac:dyDescent="0.3">
      <c r="A956" s="83">
        <v>36746</v>
      </c>
      <c r="B956">
        <v>4.2260099999999996</v>
      </c>
    </row>
    <row r="957" spans="1:2" x14ac:dyDescent="0.3">
      <c r="A957" s="83">
        <v>36747</v>
      </c>
      <c r="B957">
        <v>4.2191700000000001</v>
      </c>
    </row>
    <row r="958" spans="1:2" x14ac:dyDescent="0.3">
      <c r="A958" s="83">
        <v>36748</v>
      </c>
      <c r="B958">
        <v>4.2120199999999999</v>
      </c>
    </row>
    <row r="959" spans="1:2" x14ac:dyDescent="0.3">
      <c r="A959" s="83">
        <v>36749</v>
      </c>
      <c r="B959">
        <v>4.2045399999999997</v>
      </c>
    </row>
    <row r="960" spans="1:2" x14ac:dyDescent="0.3">
      <c r="A960" s="83">
        <v>36750</v>
      </c>
      <c r="B960">
        <v>4.19672</v>
      </c>
    </row>
    <row r="961" spans="1:2" x14ac:dyDescent="0.3">
      <c r="A961" s="83">
        <v>36751</v>
      </c>
      <c r="B961">
        <v>4.1885300000000001</v>
      </c>
    </row>
    <row r="962" spans="1:2" x14ac:dyDescent="0.3">
      <c r="A962" s="83">
        <v>36752</v>
      </c>
      <c r="B962">
        <v>4.1799499999999998</v>
      </c>
    </row>
    <row r="963" spans="1:2" x14ac:dyDescent="0.3">
      <c r="A963" s="83">
        <v>36753</v>
      </c>
      <c r="B963">
        <v>4.1709800000000001</v>
      </c>
    </row>
    <row r="964" spans="1:2" x14ac:dyDescent="0.3">
      <c r="A964" s="83">
        <v>36754</v>
      </c>
      <c r="B964">
        <v>4.1615900000000003</v>
      </c>
    </row>
    <row r="965" spans="1:2" x14ac:dyDescent="0.3">
      <c r="A965" s="83">
        <v>36755</v>
      </c>
      <c r="B965">
        <v>4.1517600000000003</v>
      </c>
    </row>
    <row r="966" spans="1:2" x14ac:dyDescent="0.3">
      <c r="A966" s="83">
        <v>36756</v>
      </c>
      <c r="B966">
        <v>4.1414900000000001</v>
      </c>
    </row>
    <row r="967" spans="1:2" x14ac:dyDescent="0.3">
      <c r="A967" s="83">
        <v>36757</v>
      </c>
      <c r="B967">
        <v>4.1307499999999999</v>
      </c>
    </row>
    <row r="968" spans="1:2" x14ac:dyDescent="0.3">
      <c r="A968" s="83">
        <v>36758</v>
      </c>
      <c r="B968">
        <v>4.1195199999999996</v>
      </c>
    </row>
    <row r="969" spans="1:2" x14ac:dyDescent="0.3">
      <c r="A969" s="83">
        <v>36759</v>
      </c>
      <c r="B969">
        <v>4.1078000000000001</v>
      </c>
    </row>
    <row r="970" spans="1:2" x14ac:dyDescent="0.3">
      <c r="A970" s="83">
        <v>36760</v>
      </c>
      <c r="B970">
        <v>4.0955700000000004</v>
      </c>
    </row>
    <row r="971" spans="1:2" x14ac:dyDescent="0.3">
      <c r="A971" s="83">
        <v>36761</v>
      </c>
      <c r="B971">
        <v>4.0828199999999999</v>
      </c>
    </row>
    <row r="972" spans="1:2" x14ac:dyDescent="0.3">
      <c r="A972" s="83">
        <v>36762</v>
      </c>
      <c r="B972">
        <v>4.0695199999999998</v>
      </c>
    </row>
    <row r="973" spans="1:2" x14ac:dyDescent="0.3">
      <c r="A973" s="83">
        <v>36763</v>
      </c>
      <c r="B973">
        <v>4.0556799999999997</v>
      </c>
    </row>
    <row r="974" spans="1:2" x14ac:dyDescent="0.3">
      <c r="A974" s="83">
        <v>36764</v>
      </c>
      <c r="B974">
        <v>4.0412999999999997</v>
      </c>
    </row>
    <row r="975" spans="1:2" x14ac:dyDescent="0.3">
      <c r="A975" s="83">
        <v>36765</v>
      </c>
      <c r="B975">
        <v>4.0264199999999999</v>
      </c>
    </row>
    <row r="976" spans="1:2" x14ac:dyDescent="0.3">
      <c r="A976" s="83">
        <v>36766</v>
      </c>
      <c r="B976">
        <v>4.0110900000000003</v>
      </c>
    </row>
    <row r="977" spans="1:2" x14ac:dyDescent="0.3">
      <c r="A977" s="83">
        <v>36767</v>
      </c>
      <c r="B977">
        <v>3.9953500000000002</v>
      </c>
    </row>
    <row r="978" spans="1:2" x14ac:dyDescent="0.3">
      <c r="A978" s="83">
        <v>36768</v>
      </c>
      <c r="B978">
        <v>3.9792200000000002</v>
      </c>
    </row>
    <row r="979" spans="1:2" x14ac:dyDescent="0.3">
      <c r="A979" s="83">
        <v>36769</v>
      </c>
      <c r="B979">
        <v>3.9627400000000002</v>
      </c>
    </row>
    <row r="980" spans="1:2" x14ac:dyDescent="0.3">
      <c r="A980" s="83">
        <v>36770</v>
      </c>
      <c r="B980">
        <v>3.9459599999999999</v>
      </c>
    </row>
    <row r="981" spans="1:2" x14ac:dyDescent="0.3">
      <c r="A981" s="83">
        <v>36771</v>
      </c>
      <c r="B981">
        <v>3.9289100000000001</v>
      </c>
    </row>
    <row r="982" spans="1:2" x14ac:dyDescent="0.3">
      <c r="A982" s="83">
        <v>36772</v>
      </c>
      <c r="B982">
        <v>3.91161</v>
      </c>
    </row>
    <row r="983" spans="1:2" x14ac:dyDescent="0.3">
      <c r="A983" s="83">
        <v>36773</v>
      </c>
      <c r="B983">
        <v>3.89411</v>
      </c>
    </row>
    <row r="984" spans="1:2" x14ac:dyDescent="0.3">
      <c r="A984" s="83">
        <v>36774</v>
      </c>
      <c r="B984">
        <v>3.87642</v>
      </c>
    </row>
    <row r="985" spans="1:2" x14ac:dyDescent="0.3">
      <c r="A985" s="83">
        <v>36775</v>
      </c>
      <c r="B985">
        <v>3.8586</v>
      </c>
    </row>
    <row r="986" spans="1:2" x14ac:dyDescent="0.3">
      <c r="A986" s="83">
        <v>36776</v>
      </c>
      <c r="B986">
        <v>3.8406500000000001</v>
      </c>
    </row>
    <row r="987" spans="1:2" x14ac:dyDescent="0.3">
      <c r="A987" s="83">
        <v>36777</v>
      </c>
      <c r="B987">
        <v>3.8226200000000001</v>
      </c>
    </row>
    <row r="988" spans="1:2" x14ac:dyDescent="0.3">
      <c r="A988" s="83">
        <v>36778</v>
      </c>
      <c r="B988">
        <v>3.8045200000000001</v>
      </c>
    </row>
    <row r="989" spans="1:2" x14ac:dyDescent="0.3">
      <c r="A989" s="83">
        <v>36779</v>
      </c>
      <c r="B989">
        <v>3.7863899999999999</v>
      </c>
    </row>
    <row r="990" spans="1:2" x14ac:dyDescent="0.3">
      <c r="A990" s="83">
        <v>36780</v>
      </c>
      <c r="B990">
        <v>3.7682500000000001</v>
      </c>
    </row>
    <row r="991" spans="1:2" x14ac:dyDescent="0.3">
      <c r="A991" s="83">
        <v>36781</v>
      </c>
      <c r="B991">
        <v>3.7501199999999999</v>
      </c>
    </row>
    <row r="992" spans="1:2" x14ac:dyDescent="0.3">
      <c r="A992" s="83">
        <v>36782</v>
      </c>
      <c r="B992">
        <v>3.73203</v>
      </c>
    </row>
    <row r="993" spans="1:2" x14ac:dyDescent="0.3">
      <c r="A993" s="83">
        <v>36783</v>
      </c>
      <c r="B993">
        <v>3.714</v>
      </c>
    </row>
    <row r="994" spans="1:2" x14ac:dyDescent="0.3">
      <c r="A994" s="83">
        <v>36784</v>
      </c>
      <c r="B994">
        <v>3.6960500000000001</v>
      </c>
    </row>
    <row r="995" spans="1:2" x14ac:dyDescent="0.3">
      <c r="A995" s="83">
        <v>36785</v>
      </c>
      <c r="B995">
        <v>3.6781999999999999</v>
      </c>
    </row>
    <row r="996" spans="1:2" x14ac:dyDescent="0.3">
      <c r="A996" s="83">
        <v>36786</v>
      </c>
      <c r="B996">
        <v>3.6604800000000002</v>
      </c>
    </row>
    <row r="997" spans="1:2" x14ac:dyDescent="0.3">
      <c r="A997" s="83">
        <v>36787</v>
      </c>
      <c r="B997">
        <v>3.64289</v>
      </c>
    </row>
    <row r="998" spans="1:2" x14ac:dyDescent="0.3">
      <c r="A998" s="83">
        <v>36788</v>
      </c>
      <c r="B998">
        <v>3.6254599999999999</v>
      </c>
    </row>
    <row r="999" spans="1:2" x14ac:dyDescent="0.3">
      <c r="A999" s="83">
        <v>36789</v>
      </c>
      <c r="B999">
        <v>3.6082000000000001</v>
      </c>
    </row>
    <row r="1000" spans="1:2" x14ac:dyDescent="0.3">
      <c r="A1000" s="83">
        <v>36790</v>
      </c>
      <c r="B1000">
        <v>3.5911300000000002</v>
      </c>
    </row>
    <row r="1001" spans="1:2" x14ac:dyDescent="0.3">
      <c r="A1001" s="83">
        <v>36791</v>
      </c>
      <c r="B1001">
        <v>3.5742699999999998</v>
      </c>
    </row>
    <row r="1002" spans="1:2" x14ac:dyDescent="0.3">
      <c r="A1002" s="83">
        <v>36792</v>
      </c>
      <c r="B1002">
        <v>3.5576300000000001</v>
      </c>
    </row>
    <row r="1003" spans="1:2" x14ac:dyDescent="0.3">
      <c r="A1003" s="83">
        <v>36793</v>
      </c>
      <c r="B1003">
        <v>3.5412300000000001</v>
      </c>
    </row>
    <row r="1004" spans="1:2" x14ac:dyDescent="0.3">
      <c r="A1004" s="83">
        <v>36794</v>
      </c>
      <c r="B1004">
        <v>3.5250699999999999</v>
      </c>
    </row>
    <row r="1005" spans="1:2" x14ac:dyDescent="0.3">
      <c r="A1005" s="83">
        <v>36795</v>
      </c>
      <c r="B1005">
        <v>3.5091800000000002</v>
      </c>
    </row>
    <row r="1006" spans="1:2" x14ac:dyDescent="0.3">
      <c r="A1006" s="83">
        <v>36796</v>
      </c>
      <c r="B1006">
        <v>3.49356</v>
      </c>
    </row>
    <row r="1007" spans="1:2" x14ac:dyDescent="0.3">
      <c r="A1007" s="83">
        <v>36797</v>
      </c>
      <c r="B1007">
        <v>3.4782299999999999</v>
      </c>
    </row>
    <row r="1008" spans="1:2" x14ac:dyDescent="0.3">
      <c r="A1008" s="83">
        <v>36798</v>
      </c>
      <c r="B1008">
        <v>3.4632000000000001</v>
      </c>
    </row>
    <row r="1009" spans="1:2" x14ac:dyDescent="0.3">
      <c r="A1009" s="83">
        <v>36799</v>
      </c>
      <c r="B1009">
        <v>3.44848</v>
      </c>
    </row>
    <row r="1010" spans="1:2" x14ac:dyDescent="0.3">
      <c r="A1010" s="83">
        <v>36800</v>
      </c>
      <c r="B1010">
        <v>3.4340700000000002</v>
      </c>
    </row>
    <row r="1011" spans="1:2" x14ac:dyDescent="0.3">
      <c r="A1011" s="83">
        <v>36801</v>
      </c>
      <c r="B1011">
        <v>3.42</v>
      </c>
    </row>
    <row r="1012" spans="1:2" x14ac:dyDescent="0.3">
      <c r="A1012" s="83">
        <v>36802</v>
      </c>
      <c r="B1012">
        <v>3.4062600000000001</v>
      </c>
    </row>
    <row r="1013" spans="1:2" x14ac:dyDescent="0.3">
      <c r="A1013" s="83">
        <v>36803</v>
      </c>
      <c r="B1013">
        <v>3.3928400000000001</v>
      </c>
    </row>
    <row r="1014" spans="1:2" x14ac:dyDescent="0.3">
      <c r="A1014" s="83">
        <v>36804</v>
      </c>
      <c r="B1014">
        <v>3.37974</v>
      </c>
    </row>
    <row r="1015" spans="1:2" x14ac:dyDescent="0.3">
      <c r="A1015" s="83">
        <v>36805</v>
      </c>
      <c r="B1015">
        <v>3.36694</v>
      </c>
    </row>
    <row r="1016" spans="1:2" x14ac:dyDescent="0.3">
      <c r="A1016" s="83">
        <v>36806</v>
      </c>
      <c r="B1016">
        <v>3.3544499999999999</v>
      </c>
    </row>
    <row r="1017" spans="1:2" x14ac:dyDescent="0.3">
      <c r="A1017" s="83">
        <v>36807</v>
      </c>
      <c r="B1017">
        <v>3.3422499999999999</v>
      </c>
    </row>
    <row r="1018" spans="1:2" x14ac:dyDescent="0.3">
      <c r="A1018" s="83">
        <v>36808</v>
      </c>
      <c r="B1018">
        <v>3.3303400000000001</v>
      </c>
    </row>
    <row r="1019" spans="1:2" x14ac:dyDescent="0.3">
      <c r="A1019" s="83">
        <v>36809</v>
      </c>
      <c r="B1019">
        <v>3.3187000000000002</v>
      </c>
    </row>
    <row r="1020" spans="1:2" x14ac:dyDescent="0.3">
      <c r="A1020" s="83">
        <v>36810</v>
      </c>
      <c r="B1020">
        <v>3.3073399999999999</v>
      </c>
    </row>
    <row r="1021" spans="1:2" x14ac:dyDescent="0.3">
      <c r="A1021" s="83">
        <v>36811</v>
      </c>
      <c r="B1021">
        <v>3.2962400000000001</v>
      </c>
    </row>
    <row r="1022" spans="1:2" x14ac:dyDescent="0.3">
      <c r="A1022" s="83">
        <v>36812</v>
      </c>
      <c r="B1022">
        <v>3.2854000000000001</v>
      </c>
    </row>
    <row r="1023" spans="1:2" x14ac:dyDescent="0.3">
      <c r="A1023" s="83">
        <v>36813</v>
      </c>
      <c r="B1023">
        <v>3.27481</v>
      </c>
    </row>
    <row r="1024" spans="1:2" x14ac:dyDescent="0.3">
      <c r="A1024" s="83">
        <v>36814</v>
      </c>
      <c r="B1024">
        <v>3.2644799999999998</v>
      </c>
    </row>
    <row r="1025" spans="1:2" x14ac:dyDescent="0.3">
      <c r="A1025" s="83">
        <v>36815</v>
      </c>
      <c r="B1025">
        <v>3.2543799999999998</v>
      </c>
    </row>
    <row r="1026" spans="1:2" x14ac:dyDescent="0.3">
      <c r="A1026" s="83">
        <v>36816</v>
      </c>
      <c r="B1026">
        <v>3.2445200000000001</v>
      </c>
    </row>
    <row r="1027" spans="1:2" x14ac:dyDescent="0.3">
      <c r="A1027" s="83">
        <v>36817</v>
      </c>
      <c r="B1027">
        <v>3.2349000000000001</v>
      </c>
    </row>
    <row r="1028" spans="1:2" x14ac:dyDescent="0.3">
      <c r="A1028" s="83">
        <v>36818</v>
      </c>
      <c r="B1028">
        <v>3.2254999999999998</v>
      </c>
    </row>
    <row r="1029" spans="1:2" x14ac:dyDescent="0.3">
      <c r="A1029" s="83">
        <v>36819</v>
      </c>
      <c r="B1029">
        <v>3.2163200000000001</v>
      </c>
    </row>
    <row r="1030" spans="1:2" x14ac:dyDescent="0.3">
      <c r="A1030" s="83">
        <v>36820</v>
      </c>
      <c r="B1030">
        <v>3.20736</v>
      </c>
    </row>
    <row r="1031" spans="1:2" x14ac:dyDescent="0.3">
      <c r="A1031" s="83">
        <v>36821</v>
      </c>
      <c r="B1031">
        <v>3.19862</v>
      </c>
    </row>
    <row r="1032" spans="1:2" x14ac:dyDescent="0.3">
      <c r="A1032" s="83">
        <v>36822</v>
      </c>
      <c r="B1032">
        <v>3.19008</v>
      </c>
    </row>
    <row r="1033" spans="1:2" x14ac:dyDescent="0.3">
      <c r="A1033" s="83">
        <v>36823</v>
      </c>
      <c r="B1033">
        <v>3.1817600000000001</v>
      </c>
    </row>
    <row r="1034" spans="1:2" x14ac:dyDescent="0.3">
      <c r="A1034" s="83">
        <v>36824</v>
      </c>
      <c r="B1034">
        <v>3.1736300000000002</v>
      </c>
    </row>
    <row r="1035" spans="1:2" x14ac:dyDescent="0.3">
      <c r="A1035" s="83">
        <v>36825</v>
      </c>
      <c r="B1035">
        <v>3.1657000000000002</v>
      </c>
    </row>
    <row r="1036" spans="1:2" x14ac:dyDescent="0.3">
      <c r="A1036" s="83">
        <v>36826</v>
      </c>
      <c r="B1036">
        <v>3.1579700000000002</v>
      </c>
    </row>
    <row r="1037" spans="1:2" x14ac:dyDescent="0.3">
      <c r="A1037" s="83">
        <v>36827</v>
      </c>
      <c r="B1037">
        <v>3.1504300000000001</v>
      </c>
    </row>
    <row r="1038" spans="1:2" x14ac:dyDescent="0.3">
      <c r="A1038" s="83">
        <v>36828</v>
      </c>
      <c r="B1038">
        <v>3.1430699999999998</v>
      </c>
    </row>
    <row r="1039" spans="1:2" x14ac:dyDescent="0.3">
      <c r="A1039" s="83">
        <v>36829</v>
      </c>
      <c r="B1039">
        <v>3.13591</v>
      </c>
    </row>
    <row r="1040" spans="1:2" x14ac:dyDescent="0.3">
      <c r="A1040" s="83">
        <v>36830</v>
      </c>
      <c r="B1040">
        <v>3.1289199999999999</v>
      </c>
    </row>
    <row r="1041" spans="1:2" x14ac:dyDescent="0.3">
      <c r="A1041" s="83">
        <v>36831</v>
      </c>
      <c r="B1041">
        <v>3.1221199999999998</v>
      </c>
    </row>
    <row r="1042" spans="1:2" x14ac:dyDescent="0.3">
      <c r="A1042" s="83">
        <v>36832</v>
      </c>
      <c r="B1042">
        <v>3.1154899999999999</v>
      </c>
    </row>
    <row r="1043" spans="1:2" x14ac:dyDescent="0.3">
      <c r="A1043" s="83">
        <v>36833</v>
      </c>
      <c r="B1043">
        <v>3.1090300000000002</v>
      </c>
    </row>
    <row r="1044" spans="1:2" x14ac:dyDescent="0.3">
      <c r="A1044" s="83">
        <v>36834</v>
      </c>
      <c r="B1044">
        <v>3.1027499999999999</v>
      </c>
    </row>
    <row r="1045" spans="1:2" x14ac:dyDescent="0.3">
      <c r="A1045" s="83">
        <v>36835</v>
      </c>
      <c r="B1045">
        <v>3.0966399999999998</v>
      </c>
    </row>
    <row r="1046" spans="1:2" x14ac:dyDescent="0.3">
      <c r="A1046" s="83">
        <v>36836</v>
      </c>
      <c r="B1046">
        <v>3.0907</v>
      </c>
    </row>
    <row r="1047" spans="1:2" x14ac:dyDescent="0.3">
      <c r="A1047" s="83">
        <v>36837</v>
      </c>
      <c r="B1047">
        <v>3.0849199999999999</v>
      </c>
    </row>
    <row r="1048" spans="1:2" x14ac:dyDescent="0.3">
      <c r="A1048" s="83">
        <v>36838</v>
      </c>
      <c r="B1048">
        <v>3.07931</v>
      </c>
    </row>
    <row r="1049" spans="1:2" x14ac:dyDescent="0.3">
      <c r="A1049" s="83">
        <v>36839</v>
      </c>
      <c r="B1049">
        <v>3.0738599999999998</v>
      </c>
    </row>
    <row r="1050" spans="1:2" x14ac:dyDescent="0.3">
      <c r="A1050" s="83">
        <v>36840</v>
      </c>
      <c r="B1050">
        <v>3.0685699999999998</v>
      </c>
    </row>
    <row r="1051" spans="1:2" x14ac:dyDescent="0.3">
      <c r="A1051" s="83">
        <v>36841</v>
      </c>
      <c r="B1051">
        <v>3.0634399999999999</v>
      </c>
    </row>
    <row r="1052" spans="1:2" x14ac:dyDescent="0.3">
      <c r="A1052" s="83">
        <v>36842</v>
      </c>
      <c r="B1052">
        <v>3.0584600000000002</v>
      </c>
    </row>
    <row r="1053" spans="1:2" x14ac:dyDescent="0.3">
      <c r="A1053" s="83">
        <v>36843</v>
      </c>
      <c r="B1053">
        <v>3.0536400000000001</v>
      </c>
    </row>
    <row r="1054" spans="1:2" x14ac:dyDescent="0.3">
      <c r="A1054" s="83">
        <v>36844</v>
      </c>
      <c r="B1054">
        <v>3.0489799999999998</v>
      </c>
    </row>
    <row r="1055" spans="1:2" x14ac:dyDescent="0.3">
      <c r="A1055" s="83">
        <v>36845</v>
      </c>
      <c r="B1055">
        <v>3.04447</v>
      </c>
    </row>
    <row r="1056" spans="1:2" x14ac:dyDescent="0.3">
      <c r="A1056" s="83">
        <v>36846</v>
      </c>
      <c r="B1056">
        <v>3.0401099999999999</v>
      </c>
    </row>
    <row r="1057" spans="1:2" x14ac:dyDescent="0.3">
      <c r="A1057" s="83">
        <v>36847</v>
      </c>
      <c r="B1057">
        <v>3.0358999999999998</v>
      </c>
    </row>
    <row r="1058" spans="1:2" x14ac:dyDescent="0.3">
      <c r="A1058" s="83">
        <v>36848</v>
      </c>
      <c r="B1058">
        <v>3.0318399999999999</v>
      </c>
    </row>
    <row r="1059" spans="1:2" x14ac:dyDescent="0.3">
      <c r="A1059" s="83">
        <v>36849</v>
      </c>
      <c r="B1059">
        <v>3.0279400000000001</v>
      </c>
    </row>
    <row r="1060" spans="1:2" x14ac:dyDescent="0.3">
      <c r="A1060" s="83">
        <v>36850</v>
      </c>
      <c r="B1060">
        <v>3.0242</v>
      </c>
    </row>
    <row r="1061" spans="1:2" x14ac:dyDescent="0.3">
      <c r="A1061" s="83">
        <v>36851</v>
      </c>
      <c r="B1061">
        <v>3.0206400000000002</v>
      </c>
    </row>
    <row r="1062" spans="1:2" x14ac:dyDescent="0.3">
      <c r="A1062" s="83">
        <v>36852</v>
      </c>
      <c r="B1062">
        <v>3.0172400000000001</v>
      </c>
    </row>
    <row r="1063" spans="1:2" x14ac:dyDescent="0.3">
      <c r="A1063" s="83">
        <v>36853</v>
      </c>
      <c r="B1063">
        <v>3.0140199999999999</v>
      </c>
    </row>
    <row r="1064" spans="1:2" x14ac:dyDescent="0.3">
      <c r="A1064" s="83">
        <v>36854</v>
      </c>
      <c r="B1064">
        <v>3.0109900000000001</v>
      </c>
    </row>
    <row r="1065" spans="1:2" x14ac:dyDescent="0.3">
      <c r="A1065" s="83">
        <v>36855</v>
      </c>
      <c r="B1065">
        <v>3.0081500000000001</v>
      </c>
    </row>
    <row r="1066" spans="1:2" x14ac:dyDescent="0.3">
      <c r="A1066" s="83">
        <v>36856</v>
      </c>
      <c r="B1066">
        <v>3.0055100000000001</v>
      </c>
    </row>
    <row r="1067" spans="1:2" x14ac:dyDescent="0.3">
      <c r="A1067" s="83">
        <v>36857</v>
      </c>
      <c r="B1067">
        <v>3.0030700000000001</v>
      </c>
    </row>
    <row r="1068" spans="1:2" x14ac:dyDescent="0.3">
      <c r="A1068" s="83">
        <v>36858</v>
      </c>
      <c r="B1068">
        <v>3.0008300000000001</v>
      </c>
    </row>
    <row r="1069" spans="1:2" x14ac:dyDescent="0.3">
      <c r="A1069" s="83">
        <v>36859</v>
      </c>
      <c r="B1069">
        <v>2.9988100000000002</v>
      </c>
    </row>
    <row r="1070" spans="1:2" x14ac:dyDescent="0.3">
      <c r="A1070" s="83">
        <v>36860</v>
      </c>
      <c r="B1070">
        <v>2.9969999999999999</v>
      </c>
    </row>
    <row r="1071" spans="1:2" x14ac:dyDescent="0.3">
      <c r="A1071" s="83">
        <v>36861</v>
      </c>
      <c r="B1071">
        <v>2.9954100000000001</v>
      </c>
    </row>
    <row r="1072" spans="1:2" x14ac:dyDescent="0.3">
      <c r="A1072" s="83">
        <v>36862</v>
      </c>
      <c r="B1072">
        <v>2.9940600000000002</v>
      </c>
    </row>
    <row r="1073" spans="1:2" x14ac:dyDescent="0.3">
      <c r="A1073" s="83">
        <v>36863</v>
      </c>
      <c r="B1073">
        <v>2.9929299999999999</v>
      </c>
    </row>
    <row r="1074" spans="1:2" x14ac:dyDescent="0.3">
      <c r="A1074" s="83">
        <v>36864</v>
      </c>
      <c r="B1074">
        <v>2.9920499999999999</v>
      </c>
    </row>
    <row r="1075" spans="1:2" x14ac:dyDescent="0.3">
      <c r="A1075" s="83">
        <v>36865</v>
      </c>
      <c r="B1075">
        <v>2.9914000000000001</v>
      </c>
    </row>
    <row r="1076" spans="1:2" x14ac:dyDescent="0.3">
      <c r="A1076" s="83">
        <v>36866</v>
      </c>
      <c r="B1076">
        <v>2.9910100000000002</v>
      </c>
    </row>
    <row r="1077" spans="1:2" x14ac:dyDescent="0.3">
      <c r="A1077" s="83">
        <v>36867</v>
      </c>
      <c r="B1077">
        <v>2.9908700000000001</v>
      </c>
    </row>
    <row r="1078" spans="1:2" x14ac:dyDescent="0.3">
      <c r="A1078" s="83">
        <v>36868</v>
      </c>
      <c r="B1078">
        <v>2.99099</v>
      </c>
    </row>
    <row r="1079" spans="1:2" x14ac:dyDescent="0.3">
      <c r="A1079" s="83">
        <v>36869</v>
      </c>
      <c r="B1079">
        <v>2.9913699999999999</v>
      </c>
    </row>
    <row r="1080" spans="1:2" x14ac:dyDescent="0.3">
      <c r="A1080" s="83">
        <v>36870</v>
      </c>
      <c r="B1080">
        <v>2.9920300000000002</v>
      </c>
    </row>
    <row r="1081" spans="1:2" x14ac:dyDescent="0.3">
      <c r="A1081" s="83">
        <v>36871</v>
      </c>
      <c r="B1081">
        <v>2.9929600000000001</v>
      </c>
    </row>
    <row r="1082" spans="1:2" x14ac:dyDescent="0.3">
      <c r="A1082" s="83">
        <v>36872</v>
      </c>
      <c r="B1082">
        <v>2.99417</v>
      </c>
    </row>
    <row r="1083" spans="1:2" x14ac:dyDescent="0.3">
      <c r="A1083" s="83">
        <v>36873</v>
      </c>
      <c r="B1083">
        <v>2.99566</v>
      </c>
    </row>
    <row r="1084" spans="1:2" x14ac:dyDescent="0.3">
      <c r="A1084" s="83">
        <v>36874</v>
      </c>
      <c r="B1084">
        <v>2.9974500000000002</v>
      </c>
    </row>
    <row r="1085" spans="1:2" x14ac:dyDescent="0.3">
      <c r="A1085" s="83">
        <v>36875</v>
      </c>
      <c r="B1085">
        <v>2.9995400000000001</v>
      </c>
    </row>
    <row r="1086" spans="1:2" x14ac:dyDescent="0.3">
      <c r="A1086" s="83">
        <v>36876</v>
      </c>
      <c r="B1086">
        <v>3.0019300000000002</v>
      </c>
    </row>
    <row r="1087" spans="1:2" x14ac:dyDescent="0.3">
      <c r="A1087" s="83">
        <v>36877</v>
      </c>
      <c r="B1087">
        <v>3.0046300000000001</v>
      </c>
    </row>
    <row r="1088" spans="1:2" x14ac:dyDescent="0.3">
      <c r="A1088" s="83">
        <v>36878</v>
      </c>
      <c r="B1088">
        <v>3.0076499999999999</v>
      </c>
    </row>
    <row r="1089" spans="1:2" x14ac:dyDescent="0.3">
      <c r="A1089" s="83">
        <v>36879</v>
      </c>
      <c r="B1089">
        <v>3.0109900000000001</v>
      </c>
    </row>
    <row r="1090" spans="1:2" x14ac:dyDescent="0.3">
      <c r="A1090" s="83">
        <v>36880</v>
      </c>
      <c r="B1090">
        <v>3.0146600000000001</v>
      </c>
    </row>
    <row r="1091" spans="1:2" x14ac:dyDescent="0.3">
      <c r="A1091" s="83">
        <v>36881</v>
      </c>
      <c r="B1091">
        <v>3.0186600000000001</v>
      </c>
    </row>
    <row r="1092" spans="1:2" x14ac:dyDescent="0.3">
      <c r="A1092" s="83">
        <v>36882</v>
      </c>
      <c r="B1092">
        <v>3.0230000000000001</v>
      </c>
    </row>
    <row r="1093" spans="1:2" x14ac:dyDescent="0.3">
      <c r="A1093" s="83">
        <v>36883</v>
      </c>
      <c r="B1093">
        <v>3.0276900000000002</v>
      </c>
    </row>
    <row r="1094" spans="1:2" x14ac:dyDescent="0.3">
      <c r="A1094" s="83">
        <v>36884</v>
      </c>
      <c r="B1094">
        <v>3.0327199999999999</v>
      </c>
    </row>
    <row r="1095" spans="1:2" x14ac:dyDescent="0.3">
      <c r="A1095" s="83">
        <v>36885</v>
      </c>
      <c r="B1095">
        <v>3.0380799999999999</v>
      </c>
    </row>
    <row r="1096" spans="1:2" x14ac:dyDescent="0.3">
      <c r="A1096" s="83">
        <v>36886</v>
      </c>
      <c r="B1096">
        <v>3.0437599999999998</v>
      </c>
    </row>
    <row r="1097" spans="1:2" x14ac:dyDescent="0.3">
      <c r="A1097" s="83">
        <v>36887</v>
      </c>
      <c r="B1097">
        <v>3.04975</v>
      </c>
    </row>
    <row r="1098" spans="1:2" x14ac:dyDescent="0.3">
      <c r="A1098" s="83">
        <v>36888</v>
      </c>
      <c r="B1098">
        <v>3.0560399999999999</v>
      </c>
    </row>
    <row r="1099" spans="1:2" x14ac:dyDescent="0.3">
      <c r="A1099" s="83">
        <v>36889</v>
      </c>
      <c r="B1099">
        <v>3.0626199999999999</v>
      </c>
    </row>
    <row r="1100" spans="1:2" x14ac:dyDescent="0.3">
      <c r="A1100" s="83">
        <v>36890</v>
      </c>
      <c r="B1100">
        <v>3.0695000000000001</v>
      </c>
    </row>
    <row r="1101" spans="1:2" x14ac:dyDescent="0.3">
      <c r="A1101" s="83">
        <v>36891</v>
      </c>
      <c r="B1101">
        <v>3.0766399999999998</v>
      </c>
    </row>
    <row r="1102" spans="1:2" x14ac:dyDescent="0.3">
      <c r="A1102" s="83">
        <v>36892</v>
      </c>
      <c r="B1102">
        <v>3.0168900000000001</v>
      </c>
    </row>
    <row r="1103" spans="1:2" x14ac:dyDescent="0.3">
      <c r="A1103" s="83">
        <v>36893</v>
      </c>
      <c r="B1103">
        <v>3.0212699999999999</v>
      </c>
    </row>
    <row r="1104" spans="1:2" x14ac:dyDescent="0.3">
      <c r="A1104" s="83">
        <v>36894</v>
      </c>
      <c r="B1104">
        <v>3.0259800000000001</v>
      </c>
    </row>
    <row r="1105" spans="1:2" x14ac:dyDescent="0.3">
      <c r="A1105" s="83">
        <v>36895</v>
      </c>
      <c r="B1105">
        <v>3.0310299999999999</v>
      </c>
    </row>
    <row r="1106" spans="1:2" x14ac:dyDescent="0.3">
      <c r="A1106" s="83">
        <v>36896</v>
      </c>
      <c r="B1106">
        <v>3.0364200000000001</v>
      </c>
    </row>
    <row r="1107" spans="1:2" x14ac:dyDescent="0.3">
      <c r="A1107" s="83">
        <v>36897</v>
      </c>
      <c r="B1107">
        <v>3.0421399999999998</v>
      </c>
    </row>
    <row r="1108" spans="1:2" x14ac:dyDescent="0.3">
      <c r="A1108" s="83">
        <v>36898</v>
      </c>
      <c r="B1108">
        <v>3.0481600000000002</v>
      </c>
    </row>
    <row r="1109" spans="1:2" x14ac:dyDescent="0.3">
      <c r="A1109" s="83">
        <v>36899</v>
      </c>
      <c r="B1109">
        <v>3.0545</v>
      </c>
    </row>
    <row r="1110" spans="1:2" x14ac:dyDescent="0.3">
      <c r="A1110" s="83">
        <v>36900</v>
      </c>
      <c r="B1110">
        <v>3.06114</v>
      </c>
    </row>
    <row r="1111" spans="1:2" x14ac:dyDescent="0.3">
      <c r="A1111" s="83">
        <v>36901</v>
      </c>
      <c r="B1111">
        <v>3.06806</v>
      </c>
    </row>
    <row r="1112" spans="1:2" x14ac:dyDescent="0.3">
      <c r="A1112" s="83">
        <v>36902</v>
      </c>
      <c r="B1112">
        <v>3.0752600000000001</v>
      </c>
    </row>
    <row r="1113" spans="1:2" x14ac:dyDescent="0.3">
      <c r="A1113" s="83">
        <v>36903</v>
      </c>
      <c r="B1113">
        <v>3.0827399999999998</v>
      </c>
    </row>
    <row r="1114" spans="1:2" x14ac:dyDescent="0.3">
      <c r="A1114" s="83">
        <v>36904</v>
      </c>
      <c r="B1114">
        <v>3.0904799999999999</v>
      </c>
    </row>
    <row r="1115" spans="1:2" x14ac:dyDescent="0.3">
      <c r="A1115" s="83">
        <v>36905</v>
      </c>
      <c r="B1115">
        <v>3.0984699999999998</v>
      </c>
    </row>
    <row r="1116" spans="1:2" x14ac:dyDescent="0.3">
      <c r="A1116" s="83">
        <v>36906</v>
      </c>
      <c r="B1116">
        <v>3.1067</v>
      </c>
    </row>
    <row r="1117" spans="1:2" x14ac:dyDescent="0.3">
      <c r="A1117" s="83">
        <v>36907</v>
      </c>
      <c r="B1117">
        <v>3.11517</v>
      </c>
    </row>
    <row r="1118" spans="1:2" x14ac:dyDescent="0.3">
      <c r="A1118" s="83">
        <v>36908</v>
      </c>
      <c r="B1118">
        <v>3.1238600000000001</v>
      </c>
    </row>
    <row r="1119" spans="1:2" x14ac:dyDescent="0.3">
      <c r="A1119" s="83">
        <v>36909</v>
      </c>
      <c r="B1119">
        <v>3.1327699999999998</v>
      </c>
    </row>
    <row r="1120" spans="1:2" x14ac:dyDescent="0.3">
      <c r="A1120" s="83">
        <v>36910</v>
      </c>
      <c r="B1120">
        <v>3.14188</v>
      </c>
    </row>
    <row r="1121" spans="1:2" x14ac:dyDescent="0.3">
      <c r="A1121" s="83">
        <v>36911</v>
      </c>
      <c r="B1121">
        <v>3.1511900000000002</v>
      </c>
    </row>
    <row r="1122" spans="1:2" x14ac:dyDescent="0.3">
      <c r="A1122" s="83">
        <v>36912</v>
      </c>
      <c r="B1122">
        <v>3.1606800000000002</v>
      </c>
    </row>
    <row r="1123" spans="1:2" x14ac:dyDescent="0.3">
      <c r="A1123" s="83">
        <v>36913</v>
      </c>
      <c r="B1123">
        <v>3.17035</v>
      </c>
    </row>
    <row r="1124" spans="1:2" x14ac:dyDescent="0.3">
      <c r="A1124" s="83">
        <v>36914</v>
      </c>
      <c r="B1124">
        <v>3.1801900000000001</v>
      </c>
    </row>
    <row r="1125" spans="1:2" x14ac:dyDescent="0.3">
      <c r="A1125" s="83">
        <v>36915</v>
      </c>
      <c r="B1125">
        <v>3.1901799999999998</v>
      </c>
    </row>
    <row r="1126" spans="1:2" x14ac:dyDescent="0.3">
      <c r="A1126" s="83">
        <v>36916</v>
      </c>
      <c r="B1126">
        <v>3.20031</v>
      </c>
    </row>
    <row r="1127" spans="1:2" x14ac:dyDescent="0.3">
      <c r="A1127" s="83">
        <v>36917</v>
      </c>
      <c r="B1127">
        <v>3.2105800000000002</v>
      </c>
    </row>
    <row r="1128" spans="1:2" x14ac:dyDescent="0.3">
      <c r="A1128" s="83">
        <v>36918</v>
      </c>
      <c r="B1128">
        <v>3.2209699999999999</v>
      </c>
    </row>
    <row r="1129" spans="1:2" x14ac:dyDescent="0.3">
      <c r="A1129" s="83">
        <v>36919</v>
      </c>
      <c r="B1129">
        <v>3.2314799999999999</v>
      </c>
    </row>
    <row r="1130" spans="1:2" x14ac:dyDescent="0.3">
      <c r="A1130" s="83">
        <v>36920</v>
      </c>
      <c r="B1130">
        <v>3.2420800000000001</v>
      </c>
    </row>
    <row r="1131" spans="1:2" x14ac:dyDescent="0.3">
      <c r="A1131" s="83">
        <v>36921</v>
      </c>
      <c r="B1131">
        <v>3.2527699999999999</v>
      </c>
    </row>
    <row r="1132" spans="1:2" x14ac:dyDescent="0.3">
      <c r="A1132" s="83">
        <v>36922</v>
      </c>
      <c r="B1132">
        <v>3.26355</v>
      </c>
    </row>
    <row r="1133" spans="1:2" x14ac:dyDescent="0.3">
      <c r="A1133" s="83">
        <v>36923</v>
      </c>
      <c r="B1133">
        <v>3.2743799999999998</v>
      </c>
    </row>
    <row r="1134" spans="1:2" x14ac:dyDescent="0.3">
      <c r="A1134" s="83">
        <v>36924</v>
      </c>
      <c r="B1134">
        <v>3.2852700000000001</v>
      </c>
    </row>
    <row r="1135" spans="1:2" x14ac:dyDescent="0.3">
      <c r="A1135" s="83">
        <v>36925</v>
      </c>
      <c r="B1135">
        <v>3.2961999999999998</v>
      </c>
    </row>
    <row r="1136" spans="1:2" x14ac:dyDescent="0.3">
      <c r="A1136" s="83">
        <v>36926</v>
      </c>
      <c r="B1136">
        <v>3.3071600000000001</v>
      </c>
    </row>
    <row r="1137" spans="1:2" x14ac:dyDescent="0.3">
      <c r="A1137" s="83">
        <v>36927</v>
      </c>
      <c r="B1137">
        <v>3.3181400000000001</v>
      </c>
    </row>
    <row r="1138" spans="1:2" x14ac:dyDescent="0.3">
      <c r="A1138" s="83">
        <v>36928</v>
      </c>
      <c r="B1138">
        <v>3.3291200000000001</v>
      </c>
    </row>
    <row r="1139" spans="1:2" x14ac:dyDescent="0.3">
      <c r="A1139" s="83">
        <v>36929</v>
      </c>
      <c r="B1139">
        <v>3.3401000000000001</v>
      </c>
    </row>
    <row r="1140" spans="1:2" x14ac:dyDescent="0.3">
      <c r="A1140" s="83">
        <v>36930</v>
      </c>
      <c r="B1140">
        <v>3.3510499999999999</v>
      </c>
    </row>
    <row r="1141" spans="1:2" x14ac:dyDescent="0.3">
      <c r="A1141" s="83">
        <v>36931</v>
      </c>
      <c r="B1141">
        <v>3.3619599999999998</v>
      </c>
    </row>
    <row r="1142" spans="1:2" x14ac:dyDescent="0.3">
      <c r="A1142" s="83">
        <v>36932</v>
      </c>
      <c r="B1142">
        <v>3.37283</v>
      </c>
    </row>
    <row r="1143" spans="1:2" x14ac:dyDescent="0.3">
      <c r="A1143" s="83">
        <v>36933</v>
      </c>
      <c r="B1143">
        <v>3.3836300000000001</v>
      </c>
    </row>
    <row r="1144" spans="1:2" x14ac:dyDescent="0.3">
      <c r="A1144" s="83">
        <v>36934</v>
      </c>
      <c r="B1144">
        <v>3.3943599999999998</v>
      </c>
    </row>
    <row r="1145" spans="1:2" x14ac:dyDescent="0.3">
      <c r="A1145" s="83">
        <v>36935</v>
      </c>
      <c r="B1145">
        <v>3.4049900000000002</v>
      </c>
    </row>
    <row r="1146" spans="1:2" x14ac:dyDescent="0.3">
      <c r="A1146" s="83">
        <v>36936</v>
      </c>
      <c r="B1146">
        <v>3.4155099999999998</v>
      </c>
    </row>
    <row r="1147" spans="1:2" x14ac:dyDescent="0.3">
      <c r="A1147" s="83">
        <v>36937</v>
      </c>
      <c r="B1147">
        <v>3.4258999999999999</v>
      </c>
    </row>
    <row r="1148" spans="1:2" x14ac:dyDescent="0.3">
      <c r="A1148" s="83">
        <v>36938</v>
      </c>
      <c r="B1148">
        <v>3.43615</v>
      </c>
    </row>
    <row r="1149" spans="1:2" x14ac:dyDescent="0.3">
      <c r="A1149" s="83">
        <v>36939</v>
      </c>
      <c r="B1149">
        <v>3.44624</v>
      </c>
    </row>
    <row r="1150" spans="1:2" x14ac:dyDescent="0.3">
      <c r="A1150" s="83">
        <v>36940</v>
      </c>
      <c r="B1150">
        <v>3.4561500000000001</v>
      </c>
    </row>
    <row r="1151" spans="1:2" x14ac:dyDescent="0.3">
      <c r="A1151" s="83">
        <v>36941</v>
      </c>
      <c r="B1151">
        <v>3.4658699999999998</v>
      </c>
    </row>
    <row r="1152" spans="1:2" x14ac:dyDescent="0.3">
      <c r="A1152" s="83">
        <v>36942</v>
      </c>
      <c r="B1152">
        <v>3.4753699999999998</v>
      </c>
    </row>
    <row r="1153" spans="1:2" x14ac:dyDescent="0.3">
      <c r="A1153" s="83">
        <v>36943</v>
      </c>
      <c r="B1153">
        <v>3.4846300000000001</v>
      </c>
    </row>
    <row r="1154" spans="1:2" x14ac:dyDescent="0.3">
      <c r="A1154" s="83">
        <v>36944</v>
      </c>
      <c r="B1154">
        <v>3.4936400000000001</v>
      </c>
    </row>
    <row r="1155" spans="1:2" x14ac:dyDescent="0.3">
      <c r="A1155" s="83">
        <v>36945</v>
      </c>
      <c r="B1155">
        <v>3.50238</v>
      </c>
    </row>
    <row r="1156" spans="1:2" x14ac:dyDescent="0.3">
      <c r="A1156" s="83">
        <v>36946</v>
      </c>
      <c r="B1156">
        <v>3.5108199999999998</v>
      </c>
    </row>
    <row r="1157" spans="1:2" x14ac:dyDescent="0.3">
      <c r="A1157" s="83">
        <v>36947</v>
      </c>
      <c r="B1157">
        <v>3.5189400000000002</v>
      </c>
    </row>
    <row r="1158" spans="1:2" x14ac:dyDescent="0.3">
      <c r="A1158" s="83">
        <v>36948</v>
      </c>
      <c r="B1158">
        <v>3.5267300000000001</v>
      </c>
    </row>
    <row r="1159" spans="1:2" x14ac:dyDescent="0.3">
      <c r="A1159" s="83">
        <v>36949</v>
      </c>
      <c r="B1159">
        <v>3.53416</v>
      </c>
    </row>
    <row r="1160" spans="1:2" x14ac:dyDescent="0.3">
      <c r="A1160" s="83">
        <v>36950</v>
      </c>
      <c r="B1160">
        <v>3.54122</v>
      </c>
    </row>
    <row r="1161" spans="1:2" x14ac:dyDescent="0.3">
      <c r="A1161" s="83">
        <v>36951</v>
      </c>
      <c r="B1161">
        <v>3.5478700000000001</v>
      </c>
    </row>
    <row r="1162" spans="1:2" x14ac:dyDescent="0.3">
      <c r="A1162" s="83">
        <v>36952</v>
      </c>
      <c r="B1162">
        <v>3.5541</v>
      </c>
    </row>
    <row r="1163" spans="1:2" x14ac:dyDescent="0.3">
      <c r="A1163" s="83">
        <v>36953</v>
      </c>
      <c r="B1163">
        <v>3.5598800000000002</v>
      </c>
    </row>
    <row r="1164" spans="1:2" x14ac:dyDescent="0.3">
      <c r="A1164" s="83">
        <v>36954</v>
      </c>
      <c r="B1164">
        <v>3.5651999999999999</v>
      </c>
    </row>
    <row r="1165" spans="1:2" x14ac:dyDescent="0.3">
      <c r="A1165" s="83">
        <v>36955</v>
      </c>
      <c r="B1165">
        <v>3.57003</v>
      </c>
    </row>
    <row r="1166" spans="1:2" x14ac:dyDescent="0.3">
      <c r="A1166" s="83">
        <v>36956</v>
      </c>
      <c r="B1166">
        <v>3.5743399999999999</v>
      </c>
    </row>
    <row r="1167" spans="1:2" x14ac:dyDescent="0.3">
      <c r="A1167" s="83">
        <v>36957</v>
      </c>
      <c r="B1167">
        <v>3.5781299999999998</v>
      </c>
    </row>
    <row r="1168" spans="1:2" x14ac:dyDescent="0.3">
      <c r="A1168" s="83">
        <v>36958</v>
      </c>
      <c r="B1168">
        <v>3.5813600000000001</v>
      </c>
    </row>
    <row r="1169" spans="1:2" x14ac:dyDescent="0.3">
      <c r="A1169" s="83">
        <v>36959</v>
      </c>
      <c r="B1169">
        <v>3.5840100000000001</v>
      </c>
    </row>
    <row r="1170" spans="1:2" x14ac:dyDescent="0.3">
      <c r="A1170" s="83">
        <v>36960</v>
      </c>
      <c r="B1170">
        <v>3.5861100000000001</v>
      </c>
    </row>
    <row r="1171" spans="1:2" x14ac:dyDescent="0.3">
      <c r="A1171" s="83">
        <v>36961</v>
      </c>
      <c r="B1171">
        <v>3.58771</v>
      </c>
    </row>
    <row r="1172" spans="1:2" x14ac:dyDescent="0.3">
      <c r="A1172" s="83">
        <v>36962</v>
      </c>
      <c r="B1172">
        <v>3.5888399999999998</v>
      </c>
    </row>
    <row r="1173" spans="1:2" x14ac:dyDescent="0.3">
      <c r="A1173" s="83">
        <v>36963</v>
      </c>
      <c r="B1173">
        <v>3.5895700000000001</v>
      </c>
    </row>
    <row r="1174" spans="1:2" x14ac:dyDescent="0.3">
      <c r="A1174" s="83">
        <v>36964</v>
      </c>
      <c r="B1174">
        <v>3.5899299999999998</v>
      </c>
    </row>
    <row r="1175" spans="1:2" x14ac:dyDescent="0.3">
      <c r="A1175" s="83">
        <v>36965</v>
      </c>
      <c r="B1175">
        <v>3.5899800000000002</v>
      </c>
    </row>
    <row r="1176" spans="1:2" x14ac:dyDescent="0.3">
      <c r="A1176" s="83">
        <v>36966</v>
      </c>
      <c r="B1176">
        <v>3.5897700000000001</v>
      </c>
    </row>
    <row r="1177" spans="1:2" x14ac:dyDescent="0.3">
      <c r="A1177" s="83">
        <v>36967</v>
      </c>
      <c r="B1177">
        <v>3.58934</v>
      </c>
    </row>
    <row r="1178" spans="1:2" x14ac:dyDescent="0.3">
      <c r="A1178" s="83">
        <v>36968</v>
      </c>
      <c r="B1178">
        <v>3.58874</v>
      </c>
    </row>
    <row r="1179" spans="1:2" x14ac:dyDescent="0.3">
      <c r="A1179" s="83">
        <v>36969</v>
      </c>
      <c r="B1179">
        <v>3.5880200000000002</v>
      </c>
    </row>
    <row r="1180" spans="1:2" x14ac:dyDescent="0.3">
      <c r="A1180" s="83">
        <v>36970</v>
      </c>
      <c r="B1180">
        <v>3.5872299999999999</v>
      </c>
    </row>
    <row r="1181" spans="1:2" x14ac:dyDescent="0.3">
      <c r="A1181" s="83">
        <v>36971</v>
      </c>
      <c r="B1181">
        <v>3.5864199999999999</v>
      </c>
    </row>
    <row r="1182" spans="1:2" x14ac:dyDescent="0.3">
      <c r="A1182" s="83">
        <v>36972</v>
      </c>
      <c r="B1182">
        <v>3.5856300000000001</v>
      </c>
    </row>
    <row r="1183" spans="1:2" x14ac:dyDescent="0.3">
      <c r="A1183" s="83">
        <v>36973</v>
      </c>
      <c r="B1183">
        <v>3.5849099999999998</v>
      </c>
    </row>
    <row r="1184" spans="1:2" x14ac:dyDescent="0.3">
      <c r="A1184" s="83">
        <v>36974</v>
      </c>
      <c r="B1184">
        <v>3.5842999999999998</v>
      </c>
    </row>
    <row r="1185" spans="1:2" x14ac:dyDescent="0.3">
      <c r="A1185" s="83">
        <v>36975</v>
      </c>
      <c r="B1185">
        <v>3.58386</v>
      </c>
    </row>
    <row r="1186" spans="1:2" x14ac:dyDescent="0.3">
      <c r="A1186" s="83">
        <v>36976</v>
      </c>
      <c r="B1186">
        <v>3.5836299999999999</v>
      </c>
    </row>
    <row r="1187" spans="1:2" x14ac:dyDescent="0.3">
      <c r="A1187" s="83">
        <v>36977</v>
      </c>
      <c r="B1187">
        <v>3.5836600000000001</v>
      </c>
    </row>
    <row r="1188" spans="1:2" x14ac:dyDescent="0.3">
      <c r="A1188" s="83">
        <v>36978</v>
      </c>
      <c r="B1188">
        <v>3.5839799999999999</v>
      </c>
    </row>
    <row r="1189" spans="1:2" x14ac:dyDescent="0.3">
      <c r="A1189" s="83">
        <v>36979</v>
      </c>
      <c r="B1189">
        <v>3.5846499999999999</v>
      </c>
    </row>
    <row r="1190" spans="1:2" x14ac:dyDescent="0.3">
      <c r="A1190" s="83">
        <v>36980</v>
      </c>
      <c r="B1190">
        <v>3.5857199999999998</v>
      </c>
    </row>
    <row r="1191" spans="1:2" x14ac:dyDescent="0.3">
      <c r="A1191" s="83">
        <v>36981</v>
      </c>
      <c r="B1191">
        <v>3.5872199999999999</v>
      </c>
    </row>
    <row r="1192" spans="1:2" x14ac:dyDescent="0.3">
      <c r="A1192" s="83">
        <v>36982</v>
      </c>
      <c r="B1192">
        <v>3.5891999999999999</v>
      </c>
    </row>
    <row r="1193" spans="1:2" x14ac:dyDescent="0.3">
      <c r="A1193" s="83">
        <v>36983</v>
      </c>
      <c r="B1193">
        <v>3.59171</v>
      </c>
    </row>
    <row r="1194" spans="1:2" x14ac:dyDescent="0.3">
      <c r="A1194" s="83">
        <v>36984</v>
      </c>
      <c r="B1194">
        <v>3.5948000000000002</v>
      </c>
    </row>
    <row r="1195" spans="1:2" x14ac:dyDescent="0.3">
      <c r="A1195" s="83">
        <v>36985</v>
      </c>
      <c r="B1195">
        <v>3.5985</v>
      </c>
    </row>
    <row r="1196" spans="1:2" x14ac:dyDescent="0.3">
      <c r="A1196" s="83">
        <v>36986</v>
      </c>
      <c r="B1196">
        <v>3.60284</v>
      </c>
    </row>
    <row r="1197" spans="1:2" x14ac:dyDescent="0.3">
      <c r="A1197" s="83">
        <v>36987</v>
      </c>
      <c r="B1197">
        <v>3.60778</v>
      </c>
    </row>
    <row r="1198" spans="1:2" x14ac:dyDescent="0.3">
      <c r="A1198" s="83">
        <v>36988</v>
      </c>
      <c r="B1198">
        <v>3.6133000000000002</v>
      </c>
    </row>
    <row r="1199" spans="1:2" x14ac:dyDescent="0.3">
      <c r="A1199" s="83">
        <v>36989</v>
      </c>
      <c r="B1199">
        <v>3.6193599999999999</v>
      </c>
    </row>
    <row r="1200" spans="1:2" x14ac:dyDescent="0.3">
      <c r="A1200" s="83">
        <v>36990</v>
      </c>
      <c r="B1200">
        <v>3.62595</v>
      </c>
    </row>
    <row r="1201" spans="1:2" x14ac:dyDescent="0.3">
      <c r="A1201" s="83">
        <v>36991</v>
      </c>
      <c r="B1201">
        <v>3.6330300000000002</v>
      </c>
    </row>
    <row r="1202" spans="1:2" x14ac:dyDescent="0.3">
      <c r="A1202" s="83">
        <v>36992</v>
      </c>
      <c r="B1202">
        <v>3.6405699999999999</v>
      </c>
    </row>
    <row r="1203" spans="1:2" x14ac:dyDescent="0.3">
      <c r="A1203" s="83">
        <v>36993</v>
      </c>
      <c r="B1203">
        <v>3.6485699999999999</v>
      </c>
    </row>
    <row r="1204" spans="1:2" x14ac:dyDescent="0.3">
      <c r="A1204" s="83">
        <v>36994</v>
      </c>
      <c r="B1204">
        <v>3.6569799999999999</v>
      </c>
    </row>
    <row r="1205" spans="1:2" x14ac:dyDescent="0.3">
      <c r="A1205" s="83">
        <v>36995</v>
      </c>
      <c r="B1205">
        <v>3.6657899999999999</v>
      </c>
    </row>
    <row r="1206" spans="1:2" x14ac:dyDescent="0.3">
      <c r="A1206" s="83">
        <v>36996</v>
      </c>
      <c r="B1206">
        <v>3.6749700000000001</v>
      </c>
    </row>
    <row r="1207" spans="1:2" x14ac:dyDescent="0.3">
      <c r="A1207" s="83">
        <v>36997</v>
      </c>
      <c r="B1207">
        <v>3.68451</v>
      </c>
    </row>
    <row r="1208" spans="1:2" x14ac:dyDescent="0.3">
      <c r="A1208" s="83">
        <v>36998</v>
      </c>
      <c r="B1208">
        <v>3.6943700000000002</v>
      </c>
    </row>
    <row r="1209" spans="1:2" x14ac:dyDescent="0.3">
      <c r="A1209" s="83">
        <v>36999</v>
      </c>
      <c r="B1209">
        <v>3.7045499999999998</v>
      </c>
    </row>
    <row r="1210" spans="1:2" x14ac:dyDescent="0.3">
      <c r="A1210" s="83">
        <v>37000</v>
      </c>
      <c r="B1210">
        <v>3.7150099999999999</v>
      </c>
    </row>
    <row r="1211" spans="1:2" x14ac:dyDescent="0.3">
      <c r="A1211" s="83">
        <v>37001</v>
      </c>
      <c r="B1211">
        <v>3.7257500000000001</v>
      </c>
    </row>
    <row r="1212" spans="1:2" x14ac:dyDescent="0.3">
      <c r="A1212" s="83">
        <v>37002</v>
      </c>
      <c r="B1212">
        <v>3.7367400000000002</v>
      </c>
    </row>
    <row r="1213" spans="1:2" x14ac:dyDescent="0.3">
      <c r="A1213" s="83">
        <v>37003</v>
      </c>
      <c r="B1213">
        <v>3.74796</v>
      </c>
    </row>
    <row r="1214" spans="1:2" x14ac:dyDescent="0.3">
      <c r="A1214" s="83">
        <v>37004</v>
      </c>
      <c r="B1214">
        <v>3.7593899999999998</v>
      </c>
    </row>
    <row r="1215" spans="1:2" x14ac:dyDescent="0.3">
      <c r="A1215" s="83">
        <v>37005</v>
      </c>
      <c r="B1215">
        <v>3.77102</v>
      </c>
    </row>
    <row r="1216" spans="1:2" x14ac:dyDescent="0.3">
      <c r="A1216" s="83">
        <v>37006</v>
      </c>
      <c r="B1216">
        <v>3.7828300000000001</v>
      </c>
    </row>
    <row r="1217" spans="1:2" x14ac:dyDescent="0.3">
      <c r="A1217" s="83">
        <v>37007</v>
      </c>
      <c r="B1217">
        <v>3.79481</v>
      </c>
    </row>
    <row r="1218" spans="1:2" x14ac:dyDescent="0.3">
      <c r="A1218" s="83">
        <v>37008</v>
      </c>
      <c r="B1218">
        <v>3.8069299999999999</v>
      </c>
    </row>
    <row r="1219" spans="1:2" x14ac:dyDescent="0.3">
      <c r="A1219" s="83">
        <v>37009</v>
      </c>
      <c r="B1219">
        <v>3.8191899999999999</v>
      </c>
    </row>
    <row r="1220" spans="1:2" x14ac:dyDescent="0.3">
      <c r="A1220" s="83">
        <v>37010</v>
      </c>
      <c r="B1220">
        <v>3.8315700000000001</v>
      </c>
    </row>
    <row r="1221" spans="1:2" x14ac:dyDescent="0.3">
      <c r="A1221" s="83">
        <v>37011</v>
      </c>
      <c r="B1221">
        <v>3.8440500000000002</v>
      </c>
    </row>
    <row r="1222" spans="1:2" x14ac:dyDescent="0.3">
      <c r="A1222" s="83">
        <v>37012</v>
      </c>
      <c r="B1222">
        <v>3.85663</v>
      </c>
    </row>
    <row r="1223" spans="1:2" x14ac:dyDescent="0.3">
      <c r="A1223" s="83">
        <v>37013</v>
      </c>
      <c r="B1223">
        <v>3.8692700000000002</v>
      </c>
    </row>
    <row r="1224" spans="1:2" x14ac:dyDescent="0.3">
      <c r="A1224" s="83">
        <v>37014</v>
      </c>
      <c r="B1224">
        <v>3.8819699999999999</v>
      </c>
    </row>
    <row r="1225" spans="1:2" x14ac:dyDescent="0.3">
      <c r="A1225" s="83">
        <v>37015</v>
      </c>
      <c r="B1225">
        <v>3.8947099999999999</v>
      </c>
    </row>
    <row r="1226" spans="1:2" x14ac:dyDescent="0.3">
      <c r="A1226" s="83">
        <v>37016</v>
      </c>
      <c r="B1226">
        <v>3.9074599999999999</v>
      </c>
    </row>
    <row r="1227" spans="1:2" x14ac:dyDescent="0.3">
      <c r="A1227" s="83">
        <v>37017</v>
      </c>
      <c r="B1227">
        <v>3.9201999999999999</v>
      </c>
    </row>
    <row r="1228" spans="1:2" x14ac:dyDescent="0.3">
      <c r="A1228" s="83">
        <v>37018</v>
      </c>
      <c r="B1228">
        <v>3.9329100000000001</v>
      </c>
    </row>
    <row r="1229" spans="1:2" x14ac:dyDescent="0.3">
      <c r="A1229" s="83">
        <v>37019</v>
      </c>
      <c r="B1229">
        <v>3.94557</v>
      </c>
    </row>
    <row r="1230" spans="1:2" x14ac:dyDescent="0.3">
      <c r="A1230" s="83">
        <v>37020</v>
      </c>
      <c r="B1230">
        <v>3.9581599999999999</v>
      </c>
    </row>
    <row r="1231" spans="1:2" x14ac:dyDescent="0.3">
      <c r="A1231" s="83">
        <v>37021</v>
      </c>
      <c r="B1231">
        <v>3.9706399999999999</v>
      </c>
    </row>
    <row r="1232" spans="1:2" x14ac:dyDescent="0.3">
      <c r="A1232" s="83">
        <v>37022</v>
      </c>
      <c r="B1232">
        <v>3.98299</v>
      </c>
    </row>
    <row r="1233" spans="1:2" x14ac:dyDescent="0.3">
      <c r="A1233" s="83">
        <v>37023</v>
      </c>
      <c r="B1233">
        <v>3.99519</v>
      </c>
    </row>
    <row r="1234" spans="1:2" x14ac:dyDescent="0.3">
      <c r="A1234" s="83">
        <v>37024</v>
      </c>
      <c r="B1234">
        <v>4.0071899999999996</v>
      </c>
    </row>
    <row r="1235" spans="1:2" x14ac:dyDescent="0.3">
      <c r="A1235" s="83">
        <v>37025</v>
      </c>
      <c r="B1235">
        <v>4.0189700000000004</v>
      </c>
    </row>
    <row r="1236" spans="1:2" x14ac:dyDescent="0.3">
      <c r="A1236" s="83">
        <v>37026</v>
      </c>
      <c r="B1236">
        <v>4.0305099999999996</v>
      </c>
    </row>
    <row r="1237" spans="1:2" x14ac:dyDescent="0.3">
      <c r="A1237" s="83">
        <v>37027</v>
      </c>
      <c r="B1237">
        <v>4.0417500000000004</v>
      </c>
    </row>
    <row r="1238" spans="1:2" x14ac:dyDescent="0.3">
      <c r="A1238" s="83">
        <v>37028</v>
      </c>
      <c r="B1238">
        <v>4.0526799999999996</v>
      </c>
    </row>
    <row r="1239" spans="1:2" x14ac:dyDescent="0.3">
      <c r="A1239" s="83">
        <v>37029</v>
      </c>
      <c r="B1239">
        <v>4.06325</v>
      </c>
    </row>
    <row r="1240" spans="1:2" x14ac:dyDescent="0.3">
      <c r="A1240" s="83">
        <v>37030</v>
      </c>
      <c r="B1240">
        <v>4.0734199999999996</v>
      </c>
    </row>
    <row r="1241" spans="1:2" x14ac:dyDescent="0.3">
      <c r="A1241" s="83">
        <v>37031</v>
      </c>
      <c r="B1241">
        <v>4.0831600000000003</v>
      </c>
    </row>
    <row r="1242" spans="1:2" x14ac:dyDescent="0.3">
      <c r="A1242" s="83">
        <v>37032</v>
      </c>
      <c r="B1242">
        <v>4.0924199999999997</v>
      </c>
    </row>
    <row r="1243" spans="1:2" x14ac:dyDescent="0.3">
      <c r="A1243" s="83">
        <v>37033</v>
      </c>
      <c r="B1243">
        <v>4.1011800000000003</v>
      </c>
    </row>
    <row r="1244" spans="1:2" x14ac:dyDescent="0.3">
      <c r="A1244" s="83">
        <v>37034</v>
      </c>
      <c r="B1244">
        <v>4.1093900000000003</v>
      </c>
    </row>
    <row r="1245" spans="1:2" x14ac:dyDescent="0.3">
      <c r="A1245" s="83">
        <v>37035</v>
      </c>
      <c r="B1245">
        <v>4.1170499999999999</v>
      </c>
    </row>
    <row r="1246" spans="1:2" x14ac:dyDescent="0.3">
      <c r="A1246" s="83">
        <v>37036</v>
      </c>
      <c r="B1246">
        <v>4.1241199999999996</v>
      </c>
    </row>
    <row r="1247" spans="1:2" x14ac:dyDescent="0.3">
      <c r="A1247" s="83">
        <v>37037</v>
      </c>
      <c r="B1247">
        <v>4.1305899999999998</v>
      </c>
    </row>
    <row r="1248" spans="1:2" x14ac:dyDescent="0.3">
      <c r="A1248" s="83">
        <v>37038</v>
      </c>
      <c r="B1248">
        <v>4.1364200000000002</v>
      </c>
    </row>
    <row r="1249" spans="1:2" x14ac:dyDescent="0.3">
      <c r="A1249" s="83">
        <v>37039</v>
      </c>
      <c r="B1249">
        <v>4.14161</v>
      </c>
    </row>
    <row r="1250" spans="1:2" x14ac:dyDescent="0.3">
      <c r="A1250" s="83">
        <v>37040</v>
      </c>
      <c r="B1250">
        <v>4.1461199999999998</v>
      </c>
    </row>
    <row r="1251" spans="1:2" x14ac:dyDescent="0.3">
      <c r="A1251" s="83">
        <v>37041</v>
      </c>
      <c r="B1251">
        <v>4.1499499999999996</v>
      </c>
    </row>
    <row r="1252" spans="1:2" x14ac:dyDescent="0.3">
      <c r="A1252" s="83">
        <v>37042</v>
      </c>
      <c r="B1252">
        <v>4.15306</v>
      </c>
    </row>
    <row r="1253" spans="1:2" x14ac:dyDescent="0.3">
      <c r="A1253" s="83">
        <v>37043</v>
      </c>
      <c r="B1253">
        <v>4.15543</v>
      </c>
    </row>
    <row r="1254" spans="1:2" x14ac:dyDescent="0.3">
      <c r="A1254" s="83">
        <v>37044</v>
      </c>
      <c r="B1254">
        <v>4.1570600000000004</v>
      </c>
    </row>
    <row r="1255" spans="1:2" x14ac:dyDescent="0.3">
      <c r="A1255" s="83">
        <v>37045</v>
      </c>
      <c r="B1255">
        <v>4.1579100000000002</v>
      </c>
    </row>
    <row r="1256" spans="1:2" x14ac:dyDescent="0.3">
      <c r="A1256" s="83">
        <v>37046</v>
      </c>
      <c r="B1256">
        <v>4.1579800000000002</v>
      </c>
    </row>
    <row r="1257" spans="1:2" x14ac:dyDescent="0.3">
      <c r="A1257" s="83">
        <v>37047</v>
      </c>
      <c r="B1257">
        <v>4.1572500000000003</v>
      </c>
    </row>
    <row r="1258" spans="1:2" x14ac:dyDescent="0.3">
      <c r="A1258" s="83">
        <v>37048</v>
      </c>
      <c r="B1258">
        <v>4.1556899999999999</v>
      </c>
    </row>
    <row r="1259" spans="1:2" x14ac:dyDescent="0.3">
      <c r="A1259" s="83">
        <v>37049</v>
      </c>
      <c r="B1259">
        <v>4.1533100000000003</v>
      </c>
    </row>
    <row r="1260" spans="1:2" x14ac:dyDescent="0.3">
      <c r="A1260" s="83">
        <v>37050</v>
      </c>
      <c r="B1260">
        <v>4.15008</v>
      </c>
    </row>
    <row r="1261" spans="1:2" x14ac:dyDescent="0.3">
      <c r="A1261" s="83">
        <v>37051</v>
      </c>
      <c r="B1261">
        <v>4.1459999999999999</v>
      </c>
    </row>
    <row r="1262" spans="1:2" x14ac:dyDescent="0.3">
      <c r="A1262" s="83">
        <v>37052</v>
      </c>
      <c r="B1262">
        <v>4.1410499999999999</v>
      </c>
    </row>
    <row r="1263" spans="1:2" x14ac:dyDescent="0.3">
      <c r="A1263" s="83">
        <v>37053</v>
      </c>
      <c r="B1263">
        <v>4.1352200000000003</v>
      </c>
    </row>
    <row r="1264" spans="1:2" x14ac:dyDescent="0.3">
      <c r="A1264" s="83">
        <v>37054</v>
      </c>
      <c r="B1264">
        <v>4.1285100000000003</v>
      </c>
    </row>
    <row r="1265" spans="1:2" x14ac:dyDescent="0.3">
      <c r="A1265" s="83">
        <v>37055</v>
      </c>
      <c r="B1265">
        <v>4.1209100000000003</v>
      </c>
    </row>
    <row r="1266" spans="1:2" x14ac:dyDescent="0.3">
      <c r="A1266" s="83">
        <v>37056</v>
      </c>
      <c r="B1266">
        <v>4.1124200000000002</v>
      </c>
    </row>
    <row r="1267" spans="1:2" x14ac:dyDescent="0.3">
      <c r="A1267" s="83">
        <v>37057</v>
      </c>
      <c r="B1267">
        <v>4.10304</v>
      </c>
    </row>
    <row r="1268" spans="1:2" x14ac:dyDescent="0.3">
      <c r="A1268" s="83">
        <v>37058</v>
      </c>
      <c r="B1268">
        <v>4.0928199999999997</v>
      </c>
    </row>
    <row r="1269" spans="1:2" x14ac:dyDescent="0.3">
      <c r="A1269" s="83">
        <v>37059</v>
      </c>
      <c r="B1269">
        <v>4.0818199999999996</v>
      </c>
    </row>
    <row r="1270" spans="1:2" x14ac:dyDescent="0.3">
      <c r="A1270" s="83">
        <v>37060</v>
      </c>
      <c r="B1270">
        <v>4.0701000000000001</v>
      </c>
    </row>
    <row r="1271" spans="1:2" x14ac:dyDescent="0.3">
      <c r="A1271" s="83">
        <v>37061</v>
      </c>
      <c r="B1271">
        <v>4.0577100000000002</v>
      </c>
    </row>
    <row r="1272" spans="1:2" x14ac:dyDescent="0.3">
      <c r="A1272" s="83">
        <v>37062</v>
      </c>
      <c r="B1272">
        <v>4.0447300000000004</v>
      </c>
    </row>
    <row r="1273" spans="1:2" x14ac:dyDescent="0.3">
      <c r="A1273" s="83">
        <v>37063</v>
      </c>
      <c r="B1273">
        <v>4.0312000000000001</v>
      </c>
    </row>
    <row r="1274" spans="1:2" x14ac:dyDescent="0.3">
      <c r="A1274" s="83">
        <v>37064</v>
      </c>
      <c r="B1274">
        <v>4.0171799999999998</v>
      </c>
    </row>
    <row r="1275" spans="1:2" x14ac:dyDescent="0.3">
      <c r="A1275" s="83">
        <v>37065</v>
      </c>
      <c r="B1275">
        <v>4.0027400000000002</v>
      </c>
    </row>
    <row r="1276" spans="1:2" x14ac:dyDescent="0.3">
      <c r="A1276" s="83">
        <v>37066</v>
      </c>
      <c r="B1276">
        <v>3.9879099999999998</v>
      </c>
    </row>
    <row r="1277" spans="1:2" x14ac:dyDescent="0.3">
      <c r="A1277" s="83">
        <v>37067</v>
      </c>
      <c r="B1277">
        <v>3.9727600000000001</v>
      </c>
    </row>
    <row r="1278" spans="1:2" x14ac:dyDescent="0.3">
      <c r="A1278" s="83">
        <v>37068</v>
      </c>
      <c r="B1278">
        <v>3.9573299999999998</v>
      </c>
    </row>
    <row r="1279" spans="1:2" x14ac:dyDescent="0.3">
      <c r="A1279" s="83">
        <v>37069</v>
      </c>
      <c r="B1279">
        <v>3.9416799999999999</v>
      </c>
    </row>
    <row r="1280" spans="1:2" x14ac:dyDescent="0.3">
      <c r="A1280" s="83">
        <v>37070</v>
      </c>
      <c r="B1280">
        <v>3.92584</v>
      </c>
    </row>
    <row r="1281" spans="1:2" x14ac:dyDescent="0.3">
      <c r="A1281" s="83">
        <v>37071</v>
      </c>
      <c r="B1281">
        <v>3.9098700000000002</v>
      </c>
    </row>
    <row r="1282" spans="1:2" x14ac:dyDescent="0.3">
      <c r="A1282" s="83">
        <v>37072</v>
      </c>
      <c r="B1282">
        <v>3.8938199999999998</v>
      </c>
    </row>
    <row r="1283" spans="1:2" x14ac:dyDescent="0.3">
      <c r="A1283" s="83">
        <v>37073</v>
      </c>
      <c r="B1283">
        <v>3.87771</v>
      </c>
    </row>
    <row r="1284" spans="1:2" x14ac:dyDescent="0.3">
      <c r="A1284" s="83">
        <v>37074</v>
      </c>
      <c r="B1284">
        <v>3.8616000000000001</v>
      </c>
    </row>
    <row r="1285" spans="1:2" x14ac:dyDescent="0.3">
      <c r="A1285" s="83">
        <v>37075</v>
      </c>
      <c r="B1285">
        <v>3.84552</v>
      </c>
    </row>
    <row r="1286" spans="1:2" x14ac:dyDescent="0.3">
      <c r="A1286" s="83">
        <v>37076</v>
      </c>
      <c r="B1286">
        <v>3.82951</v>
      </c>
    </row>
    <row r="1287" spans="1:2" x14ac:dyDescent="0.3">
      <c r="A1287" s="83">
        <v>37077</v>
      </c>
      <c r="B1287">
        <v>3.8136100000000002</v>
      </c>
    </row>
    <row r="1288" spans="1:2" x14ac:dyDescent="0.3">
      <c r="A1288" s="83">
        <v>37078</v>
      </c>
      <c r="B1288">
        <v>3.7978399999999999</v>
      </c>
    </row>
    <row r="1289" spans="1:2" x14ac:dyDescent="0.3">
      <c r="A1289" s="83">
        <v>37079</v>
      </c>
      <c r="B1289">
        <v>3.7822399999999998</v>
      </c>
    </row>
    <row r="1290" spans="1:2" x14ac:dyDescent="0.3">
      <c r="A1290" s="83">
        <v>37080</v>
      </c>
      <c r="B1290">
        <v>3.7668400000000002</v>
      </c>
    </row>
    <row r="1291" spans="1:2" x14ac:dyDescent="0.3">
      <c r="A1291" s="83">
        <v>37081</v>
      </c>
      <c r="B1291">
        <v>3.7516699999999998</v>
      </c>
    </row>
    <row r="1292" spans="1:2" x14ac:dyDescent="0.3">
      <c r="A1292" s="83">
        <v>37082</v>
      </c>
      <c r="B1292">
        <v>3.7367599999999999</v>
      </c>
    </row>
    <row r="1293" spans="1:2" x14ac:dyDescent="0.3">
      <c r="A1293" s="83">
        <v>37083</v>
      </c>
      <c r="B1293">
        <v>3.72214</v>
      </c>
    </row>
    <row r="1294" spans="1:2" x14ac:dyDescent="0.3">
      <c r="A1294" s="83">
        <v>37084</v>
      </c>
      <c r="B1294">
        <v>3.7078199999999999</v>
      </c>
    </row>
    <row r="1295" spans="1:2" x14ac:dyDescent="0.3">
      <c r="A1295" s="83">
        <v>37085</v>
      </c>
      <c r="B1295">
        <v>3.6938399999999998</v>
      </c>
    </row>
    <row r="1296" spans="1:2" x14ac:dyDescent="0.3">
      <c r="A1296" s="83">
        <v>37086</v>
      </c>
      <c r="B1296">
        <v>3.6802199999999998</v>
      </c>
    </row>
    <row r="1297" spans="1:2" x14ac:dyDescent="0.3">
      <c r="A1297" s="83">
        <v>37087</v>
      </c>
      <c r="B1297">
        <v>3.6669700000000001</v>
      </c>
    </row>
    <row r="1298" spans="1:2" x14ac:dyDescent="0.3">
      <c r="A1298" s="83">
        <v>37088</v>
      </c>
      <c r="B1298">
        <v>3.6541199999999998</v>
      </c>
    </row>
    <row r="1299" spans="1:2" x14ac:dyDescent="0.3">
      <c r="A1299" s="83">
        <v>37089</v>
      </c>
      <c r="B1299">
        <v>3.6417000000000002</v>
      </c>
    </row>
    <row r="1300" spans="1:2" x14ac:dyDescent="0.3">
      <c r="A1300" s="83">
        <v>37090</v>
      </c>
      <c r="B1300">
        <v>3.6297100000000002</v>
      </c>
    </row>
    <row r="1301" spans="1:2" x14ac:dyDescent="0.3">
      <c r="A1301" s="83">
        <v>37091</v>
      </c>
      <c r="B1301">
        <v>3.6181700000000001</v>
      </c>
    </row>
    <row r="1302" spans="1:2" x14ac:dyDescent="0.3">
      <c r="A1302" s="83">
        <v>37092</v>
      </c>
      <c r="B1302">
        <v>3.60711</v>
      </c>
    </row>
    <row r="1303" spans="1:2" x14ac:dyDescent="0.3">
      <c r="A1303" s="83">
        <v>37093</v>
      </c>
      <c r="B1303">
        <v>3.5965400000000001</v>
      </c>
    </row>
    <row r="1304" spans="1:2" x14ac:dyDescent="0.3">
      <c r="A1304" s="83">
        <v>37094</v>
      </c>
      <c r="B1304">
        <v>3.5864799999999999</v>
      </c>
    </row>
    <row r="1305" spans="1:2" x14ac:dyDescent="0.3">
      <c r="A1305" s="83">
        <v>37095</v>
      </c>
      <c r="B1305">
        <v>3.5769099999999998</v>
      </c>
    </row>
    <row r="1306" spans="1:2" x14ac:dyDescent="0.3">
      <c r="A1306" s="83">
        <v>37096</v>
      </c>
      <c r="B1306">
        <v>3.5678000000000001</v>
      </c>
    </row>
    <row r="1307" spans="1:2" x14ac:dyDescent="0.3">
      <c r="A1307" s="83">
        <v>37097</v>
      </c>
      <c r="B1307">
        <v>3.5590999999999999</v>
      </c>
    </row>
    <row r="1308" spans="1:2" x14ac:dyDescent="0.3">
      <c r="A1308" s="83">
        <v>37098</v>
      </c>
      <c r="B1308">
        <v>3.55078</v>
      </c>
    </row>
    <row r="1309" spans="1:2" x14ac:dyDescent="0.3">
      <c r="A1309" s="83">
        <v>37099</v>
      </c>
      <c r="B1309">
        <v>3.5428000000000002</v>
      </c>
    </row>
    <row r="1310" spans="1:2" x14ac:dyDescent="0.3">
      <c r="A1310" s="83">
        <v>37100</v>
      </c>
      <c r="B1310">
        <v>3.5351300000000001</v>
      </c>
    </row>
    <row r="1311" spans="1:2" x14ac:dyDescent="0.3">
      <c r="A1311" s="83">
        <v>37101</v>
      </c>
      <c r="B1311">
        <v>3.52772</v>
      </c>
    </row>
    <row r="1312" spans="1:2" x14ac:dyDescent="0.3">
      <c r="A1312" s="83">
        <v>37102</v>
      </c>
      <c r="B1312">
        <v>3.5205500000000001</v>
      </c>
    </row>
    <row r="1313" spans="1:2" x14ac:dyDescent="0.3">
      <c r="A1313" s="83">
        <v>37103</v>
      </c>
      <c r="B1313">
        <v>3.5135900000000002</v>
      </c>
    </row>
    <row r="1314" spans="1:2" x14ac:dyDescent="0.3">
      <c r="A1314" s="83">
        <v>37104</v>
      </c>
      <c r="B1314">
        <v>3.5067900000000001</v>
      </c>
    </row>
    <row r="1315" spans="1:2" x14ac:dyDescent="0.3">
      <c r="A1315" s="83">
        <v>37105</v>
      </c>
      <c r="B1315">
        <v>3.50014</v>
      </c>
    </row>
    <row r="1316" spans="1:2" x14ac:dyDescent="0.3">
      <c r="A1316" s="83">
        <v>37106</v>
      </c>
      <c r="B1316">
        <v>3.4936099999999999</v>
      </c>
    </row>
    <row r="1317" spans="1:2" x14ac:dyDescent="0.3">
      <c r="A1317" s="83">
        <v>37107</v>
      </c>
      <c r="B1317">
        <v>3.4871500000000002</v>
      </c>
    </row>
    <row r="1318" spans="1:2" x14ac:dyDescent="0.3">
      <c r="A1318" s="83">
        <v>37108</v>
      </c>
      <c r="B1318">
        <v>3.4807600000000001</v>
      </c>
    </row>
    <row r="1319" spans="1:2" x14ac:dyDescent="0.3">
      <c r="A1319" s="83">
        <v>37109</v>
      </c>
      <c r="B1319">
        <v>3.4744000000000002</v>
      </c>
    </row>
    <row r="1320" spans="1:2" x14ac:dyDescent="0.3">
      <c r="A1320" s="83">
        <v>37110</v>
      </c>
      <c r="B1320">
        <v>3.4680399999999998</v>
      </c>
    </row>
    <row r="1321" spans="1:2" x14ac:dyDescent="0.3">
      <c r="A1321" s="83">
        <v>37111</v>
      </c>
      <c r="B1321">
        <v>3.4616699999999998</v>
      </c>
    </row>
    <row r="1322" spans="1:2" x14ac:dyDescent="0.3">
      <c r="A1322" s="83">
        <v>37112</v>
      </c>
      <c r="B1322">
        <v>3.4552499999999999</v>
      </c>
    </row>
    <row r="1323" spans="1:2" x14ac:dyDescent="0.3">
      <c r="A1323" s="83">
        <v>37113</v>
      </c>
      <c r="B1323">
        <v>3.4487700000000001</v>
      </c>
    </row>
    <row r="1324" spans="1:2" x14ac:dyDescent="0.3">
      <c r="A1324" s="83">
        <v>37114</v>
      </c>
      <c r="B1324">
        <v>3.4422000000000001</v>
      </c>
    </row>
    <row r="1325" spans="1:2" x14ac:dyDescent="0.3">
      <c r="A1325" s="83">
        <v>37115</v>
      </c>
      <c r="B1325">
        <v>3.43553</v>
      </c>
    </row>
    <row r="1326" spans="1:2" x14ac:dyDescent="0.3">
      <c r="A1326" s="83">
        <v>37116</v>
      </c>
      <c r="B1326">
        <v>3.4287200000000002</v>
      </c>
    </row>
    <row r="1327" spans="1:2" x14ac:dyDescent="0.3">
      <c r="A1327" s="83">
        <v>37117</v>
      </c>
      <c r="B1327">
        <v>3.42177</v>
      </c>
    </row>
    <row r="1328" spans="1:2" x14ac:dyDescent="0.3">
      <c r="A1328" s="83">
        <v>37118</v>
      </c>
      <c r="B1328">
        <v>3.41465</v>
      </c>
    </row>
    <row r="1329" spans="1:2" x14ac:dyDescent="0.3">
      <c r="A1329" s="83">
        <v>37119</v>
      </c>
      <c r="B1329">
        <v>3.40734</v>
      </c>
    </row>
    <row r="1330" spans="1:2" x14ac:dyDescent="0.3">
      <c r="A1330" s="83">
        <v>37120</v>
      </c>
      <c r="B1330">
        <v>3.3998400000000002</v>
      </c>
    </row>
    <row r="1331" spans="1:2" x14ac:dyDescent="0.3">
      <c r="A1331" s="83">
        <v>37121</v>
      </c>
      <c r="B1331">
        <v>3.3921199999999998</v>
      </c>
    </row>
    <row r="1332" spans="1:2" x14ac:dyDescent="0.3">
      <c r="A1332" s="83">
        <v>37122</v>
      </c>
      <c r="B1332">
        <v>3.3841600000000001</v>
      </c>
    </row>
    <row r="1333" spans="1:2" x14ac:dyDescent="0.3">
      <c r="A1333" s="83">
        <v>37123</v>
      </c>
      <c r="B1333">
        <v>3.3759600000000001</v>
      </c>
    </row>
    <row r="1334" spans="1:2" x14ac:dyDescent="0.3">
      <c r="A1334" s="83">
        <v>37124</v>
      </c>
      <c r="B1334">
        <v>3.3675099999999998</v>
      </c>
    </row>
    <row r="1335" spans="1:2" x14ac:dyDescent="0.3">
      <c r="A1335" s="83">
        <v>37125</v>
      </c>
      <c r="B1335">
        <v>3.3587799999999999</v>
      </c>
    </row>
    <row r="1336" spans="1:2" x14ac:dyDescent="0.3">
      <c r="A1336" s="83">
        <v>37126</v>
      </c>
      <c r="B1336">
        <v>3.3497699999999999</v>
      </c>
    </row>
    <row r="1337" spans="1:2" x14ac:dyDescent="0.3">
      <c r="A1337" s="83">
        <v>37127</v>
      </c>
      <c r="B1337">
        <v>3.3404699999999998</v>
      </c>
    </row>
    <row r="1338" spans="1:2" x14ac:dyDescent="0.3">
      <c r="A1338" s="83">
        <v>37128</v>
      </c>
      <c r="B1338">
        <v>3.33087</v>
      </c>
    </row>
    <row r="1339" spans="1:2" x14ac:dyDescent="0.3">
      <c r="A1339" s="83">
        <v>37129</v>
      </c>
      <c r="B1339">
        <v>3.3209599999999999</v>
      </c>
    </row>
    <row r="1340" spans="1:2" x14ac:dyDescent="0.3">
      <c r="A1340" s="83">
        <v>37130</v>
      </c>
      <c r="B1340">
        <v>3.3107500000000001</v>
      </c>
    </row>
    <row r="1341" spans="1:2" x14ac:dyDescent="0.3">
      <c r="A1341" s="83">
        <v>37131</v>
      </c>
      <c r="B1341">
        <v>3.3002699999999998</v>
      </c>
    </row>
    <row r="1342" spans="1:2" x14ac:dyDescent="0.3">
      <c r="A1342" s="83">
        <v>37132</v>
      </c>
      <c r="B1342">
        <v>3.2895400000000001</v>
      </c>
    </row>
    <row r="1343" spans="1:2" x14ac:dyDescent="0.3">
      <c r="A1343" s="83">
        <v>37133</v>
      </c>
      <c r="B1343">
        <v>3.2786</v>
      </c>
    </row>
    <row r="1344" spans="1:2" x14ac:dyDescent="0.3">
      <c r="A1344" s="83">
        <v>37134</v>
      </c>
      <c r="B1344">
        <v>3.2674500000000002</v>
      </c>
    </row>
    <row r="1345" spans="1:2" x14ac:dyDescent="0.3">
      <c r="A1345" s="83">
        <v>37135</v>
      </c>
      <c r="B1345">
        <v>3.2561399999999998</v>
      </c>
    </row>
    <row r="1346" spans="1:2" x14ac:dyDescent="0.3">
      <c r="A1346" s="83">
        <v>37136</v>
      </c>
      <c r="B1346">
        <v>3.2446899999999999</v>
      </c>
    </row>
    <row r="1347" spans="1:2" x14ac:dyDescent="0.3">
      <c r="A1347" s="83">
        <v>37137</v>
      </c>
      <c r="B1347">
        <v>3.2331099999999999</v>
      </c>
    </row>
    <row r="1348" spans="1:2" x14ac:dyDescent="0.3">
      <c r="A1348" s="83">
        <v>37138</v>
      </c>
      <c r="B1348">
        <v>3.2214299999999998</v>
      </c>
    </row>
    <row r="1349" spans="1:2" x14ac:dyDescent="0.3">
      <c r="A1349" s="83">
        <v>37139</v>
      </c>
      <c r="B1349">
        <v>3.20967</v>
      </c>
    </row>
    <row r="1350" spans="1:2" x14ac:dyDescent="0.3">
      <c r="A1350" s="83">
        <v>37140</v>
      </c>
      <c r="B1350">
        <v>3.1978599999999999</v>
      </c>
    </row>
    <row r="1351" spans="1:2" x14ac:dyDescent="0.3">
      <c r="A1351" s="83">
        <v>37141</v>
      </c>
      <c r="B1351">
        <v>3.18601</v>
      </c>
    </row>
    <row r="1352" spans="1:2" x14ac:dyDescent="0.3">
      <c r="A1352" s="83">
        <v>37142</v>
      </c>
      <c r="B1352">
        <v>3.17415</v>
      </c>
    </row>
    <row r="1353" spans="1:2" x14ac:dyDescent="0.3">
      <c r="A1353" s="83">
        <v>37143</v>
      </c>
      <c r="B1353">
        <v>3.16229</v>
      </c>
    </row>
    <row r="1354" spans="1:2" x14ac:dyDescent="0.3">
      <c r="A1354" s="83">
        <v>37144</v>
      </c>
      <c r="B1354">
        <v>3.1504599999999998</v>
      </c>
    </row>
    <row r="1355" spans="1:2" x14ac:dyDescent="0.3">
      <c r="A1355" s="83">
        <v>37145</v>
      </c>
      <c r="B1355">
        <v>3.1386799999999999</v>
      </c>
    </row>
    <row r="1356" spans="1:2" x14ac:dyDescent="0.3">
      <c r="A1356" s="83">
        <v>37146</v>
      </c>
      <c r="B1356">
        <v>3.12696</v>
      </c>
    </row>
    <row r="1357" spans="1:2" x14ac:dyDescent="0.3">
      <c r="A1357" s="83">
        <v>37147</v>
      </c>
      <c r="B1357">
        <v>3.11531</v>
      </c>
    </row>
    <row r="1358" spans="1:2" x14ac:dyDescent="0.3">
      <c r="A1358" s="83">
        <v>37148</v>
      </c>
      <c r="B1358">
        <v>3.1037699999999999</v>
      </c>
    </row>
    <row r="1359" spans="1:2" x14ac:dyDescent="0.3">
      <c r="A1359" s="83">
        <v>37149</v>
      </c>
      <c r="B1359">
        <v>3.0923400000000001</v>
      </c>
    </row>
    <row r="1360" spans="1:2" x14ac:dyDescent="0.3">
      <c r="A1360" s="83">
        <v>37150</v>
      </c>
      <c r="B1360">
        <v>3.0810399999999998</v>
      </c>
    </row>
    <row r="1361" spans="1:2" x14ac:dyDescent="0.3">
      <c r="A1361" s="83">
        <v>37151</v>
      </c>
      <c r="B1361">
        <v>3.0698799999999999</v>
      </c>
    </row>
    <row r="1362" spans="1:2" x14ac:dyDescent="0.3">
      <c r="A1362" s="83">
        <v>37152</v>
      </c>
      <c r="B1362">
        <v>3.0588899999999999</v>
      </c>
    </row>
    <row r="1363" spans="1:2" x14ac:dyDescent="0.3">
      <c r="A1363" s="83">
        <v>37153</v>
      </c>
      <c r="B1363">
        <v>3.0480700000000001</v>
      </c>
    </row>
    <row r="1364" spans="1:2" x14ac:dyDescent="0.3">
      <c r="A1364" s="83">
        <v>37154</v>
      </c>
      <c r="B1364">
        <v>3.0374400000000001</v>
      </c>
    </row>
    <row r="1365" spans="1:2" x14ac:dyDescent="0.3">
      <c r="A1365" s="83">
        <v>37155</v>
      </c>
      <c r="B1365">
        <v>3.0270100000000002</v>
      </c>
    </row>
    <row r="1366" spans="1:2" x14ac:dyDescent="0.3">
      <c r="A1366" s="83">
        <v>37156</v>
      </c>
      <c r="B1366">
        <v>3.01681</v>
      </c>
    </row>
    <row r="1367" spans="1:2" x14ac:dyDescent="0.3">
      <c r="A1367" s="83">
        <v>37157</v>
      </c>
      <c r="B1367">
        <v>3.0068299999999999</v>
      </c>
    </row>
    <row r="1368" spans="1:2" x14ac:dyDescent="0.3">
      <c r="A1368" s="83">
        <v>37158</v>
      </c>
      <c r="B1368">
        <v>2.99709</v>
      </c>
    </row>
    <row r="1369" spans="1:2" x14ac:dyDescent="0.3">
      <c r="A1369" s="83">
        <v>37159</v>
      </c>
      <c r="B1369">
        <v>2.9876100000000001</v>
      </c>
    </row>
    <row r="1370" spans="1:2" x14ac:dyDescent="0.3">
      <c r="A1370" s="83">
        <v>37160</v>
      </c>
      <c r="B1370">
        <v>2.9783900000000001</v>
      </c>
    </row>
    <row r="1371" spans="1:2" x14ac:dyDescent="0.3">
      <c r="A1371" s="83">
        <v>37161</v>
      </c>
      <c r="B1371">
        <v>2.9694500000000001</v>
      </c>
    </row>
    <row r="1372" spans="1:2" x14ac:dyDescent="0.3">
      <c r="A1372" s="83">
        <v>37162</v>
      </c>
      <c r="B1372">
        <v>2.9607999999999999</v>
      </c>
    </row>
    <row r="1373" spans="1:2" x14ac:dyDescent="0.3">
      <c r="A1373" s="83">
        <v>37163</v>
      </c>
      <c r="B1373">
        <v>2.9524599999999999</v>
      </c>
    </row>
    <row r="1374" spans="1:2" x14ac:dyDescent="0.3">
      <c r="A1374" s="83">
        <v>37164</v>
      </c>
      <c r="B1374">
        <v>2.94442</v>
      </c>
    </row>
    <row r="1375" spans="1:2" x14ac:dyDescent="0.3">
      <c r="A1375" s="83">
        <v>37165</v>
      </c>
      <c r="B1375">
        <v>2.9367100000000002</v>
      </c>
    </row>
    <row r="1376" spans="1:2" x14ac:dyDescent="0.3">
      <c r="A1376" s="83">
        <v>37166</v>
      </c>
      <c r="B1376">
        <v>2.9293300000000002</v>
      </c>
    </row>
    <row r="1377" spans="1:2" x14ac:dyDescent="0.3">
      <c r="A1377" s="83">
        <v>37167</v>
      </c>
      <c r="B1377">
        <v>2.9222999999999999</v>
      </c>
    </row>
    <row r="1378" spans="1:2" x14ac:dyDescent="0.3">
      <c r="A1378" s="83">
        <v>37168</v>
      </c>
      <c r="B1378">
        <v>2.9156200000000001</v>
      </c>
    </row>
    <row r="1379" spans="1:2" x14ac:dyDescent="0.3">
      <c r="A1379" s="83">
        <v>37169</v>
      </c>
      <c r="B1379">
        <v>2.9092699999999998</v>
      </c>
    </row>
    <row r="1380" spans="1:2" x14ac:dyDescent="0.3">
      <c r="A1380" s="83">
        <v>37170</v>
      </c>
      <c r="B1380">
        <v>2.9032499999999999</v>
      </c>
    </row>
    <row r="1381" spans="1:2" x14ac:dyDescent="0.3">
      <c r="A1381" s="83">
        <v>37171</v>
      </c>
      <c r="B1381">
        <v>2.8975499999999998</v>
      </c>
    </row>
    <row r="1382" spans="1:2" x14ac:dyDescent="0.3">
      <c r="A1382" s="83">
        <v>37172</v>
      </c>
      <c r="B1382">
        <v>2.8921600000000001</v>
      </c>
    </row>
    <row r="1383" spans="1:2" x14ac:dyDescent="0.3">
      <c r="A1383" s="83">
        <v>37173</v>
      </c>
      <c r="B1383">
        <v>2.88706</v>
      </c>
    </row>
    <row r="1384" spans="1:2" x14ac:dyDescent="0.3">
      <c r="A1384" s="83">
        <v>37174</v>
      </c>
      <c r="B1384">
        <v>2.88226</v>
      </c>
    </row>
    <row r="1385" spans="1:2" x14ac:dyDescent="0.3">
      <c r="A1385" s="83">
        <v>37175</v>
      </c>
      <c r="B1385">
        <v>2.8777300000000001</v>
      </c>
    </row>
    <row r="1386" spans="1:2" x14ac:dyDescent="0.3">
      <c r="A1386" s="83">
        <v>37176</v>
      </c>
      <c r="B1386">
        <v>2.8734799999999998</v>
      </c>
    </row>
    <row r="1387" spans="1:2" x14ac:dyDescent="0.3">
      <c r="A1387" s="83">
        <v>37177</v>
      </c>
      <c r="B1387">
        <v>2.8694799999999998</v>
      </c>
    </row>
    <row r="1388" spans="1:2" x14ac:dyDescent="0.3">
      <c r="A1388" s="83">
        <v>37178</v>
      </c>
      <c r="B1388">
        <v>2.8657400000000002</v>
      </c>
    </row>
    <row r="1389" spans="1:2" x14ac:dyDescent="0.3">
      <c r="A1389" s="83">
        <v>37179</v>
      </c>
      <c r="B1389">
        <v>2.86225</v>
      </c>
    </row>
    <row r="1390" spans="1:2" x14ac:dyDescent="0.3">
      <c r="A1390" s="83">
        <v>37180</v>
      </c>
      <c r="B1390">
        <v>2.8589899999999999</v>
      </c>
    </row>
    <row r="1391" spans="1:2" x14ac:dyDescent="0.3">
      <c r="A1391" s="83">
        <v>37181</v>
      </c>
      <c r="B1391">
        <v>2.85595</v>
      </c>
    </row>
    <row r="1392" spans="1:2" x14ac:dyDescent="0.3">
      <c r="A1392" s="83">
        <v>37182</v>
      </c>
      <c r="B1392">
        <v>2.8531300000000002</v>
      </c>
    </row>
    <row r="1393" spans="1:2" x14ac:dyDescent="0.3">
      <c r="A1393" s="83">
        <v>37183</v>
      </c>
      <c r="B1393">
        <v>2.8505199999999999</v>
      </c>
    </row>
    <row r="1394" spans="1:2" x14ac:dyDescent="0.3">
      <c r="A1394" s="83">
        <v>37184</v>
      </c>
      <c r="B1394">
        <v>2.8481100000000001</v>
      </c>
    </row>
    <row r="1395" spans="1:2" x14ac:dyDescent="0.3">
      <c r="A1395" s="83">
        <v>37185</v>
      </c>
      <c r="B1395">
        <v>2.8458899999999998</v>
      </c>
    </row>
    <row r="1396" spans="1:2" x14ac:dyDescent="0.3">
      <c r="A1396" s="83">
        <v>37186</v>
      </c>
      <c r="B1396">
        <v>2.8438500000000002</v>
      </c>
    </row>
    <row r="1397" spans="1:2" x14ac:dyDescent="0.3">
      <c r="A1397" s="83">
        <v>37187</v>
      </c>
      <c r="B1397">
        <v>2.84199</v>
      </c>
    </row>
    <row r="1398" spans="1:2" x14ac:dyDescent="0.3">
      <c r="A1398" s="83">
        <v>37188</v>
      </c>
      <c r="B1398">
        <v>2.84029</v>
      </c>
    </row>
    <row r="1399" spans="1:2" x14ac:dyDescent="0.3">
      <c r="A1399" s="83">
        <v>37189</v>
      </c>
      <c r="B1399">
        <v>2.8387500000000001</v>
      </c>
    </row>
    <row r="1400" spans="1:2" x14ac:dyDescent="0.3">
      <c r="A1400" s="83">
        <v>37190</v>
      </c>
      <c r="B1400">
        <v>2.8373499999999998</v>
      </c>
    </row>
    <row r="1401" spans="1:2" x14ac:dyDescent="0.3">
      <c r="A1401" s="83">
        <v>37191</v>
      </c>
      <c r="B1401">
        <v>2.83609</v>
      </c>
    </row>
    <row r="1402" spans="1:2" x14ac:dyDescent="0.3">
      <c r="A1402" s="83">
        <v>37192</v>
      </c>
      <c r="B1402">
        <v>2.8349600000000001</v>
      </c>
    </row>
    <row r="1403" spans="1:2" x14ac:dyDescent="0.3">
      <c r="A1403" s="83">
        <v>37193</v>
      </c>
      <c r="B1403">
        <v>2.8339500000000002</v>
      </c>
    </row>
    <row r="1404" spans="1:2" x14ac:dyDescent="0.3">
      <c r="A1404" s="83">
        <v>37194</v>
      </c>
      <c r="B1404">
        <v>2.8330500000000001</v>
      </c>
    </row>
    <row r="1405" spans="1:2" x14ac:dyDescent="0.3">
      <c r="A1405" s="83">
        <v>37195</v>
      </c>
      <c r="B1405">
        <v>2.8322600000000002</v>
      </c>
    </row>
    <row r="1406" spans="1:2" x14ac:dyDescent="0.3">
      <c r="A1406" s="83">
        <v>37196</v>
      </c>
      <c r="B1406">
        <v>2.83155</v>
      </c>
    </row>
    <row r="1407" spans="1:2" x14ac:dyDescent="0.3">
      <c r="A1407" s="83">
        <v>37197</v>
      </c>
      <c r="B1407">
        <v>2.8309299999999999</v>
      </c>
    </row>
    <row r="1408" spans="1:2" x14ac:dyDescent="0.3">
      <c r="A1408" s="83">
        <v>37198</v>
      </c>
      <c r="B1408">
        <v>2.83039</v>
      </c>
    </row>
    <row r="1409" spans="1:2" x14ac:dyDescent="0.3">
      <c r="A1409" s="83">
        <v>37199</v>
      </c>
      <c r="B1409">
        <v>2.8299099999999999</v>
      </c>
    </row>
    <row r="1410" spans="1:2" x14ac:dyDescent="0.3">
      <c r="A1410" s="83">
        <v>37200</v>
      </c>
      <c r="B1410">
        <v>2.8294800000000002</v>
      </c>
    </row>
    <row r="1411" spans="1:2" x14ac:dyDescent="0.3">
      <c r="A1411" s="83">
        <v>37201</v>
      </c>
      <c r="B1411">
        <v>2.82911</v>
      </c>
    </row>
    <row r="1412" spans="1:2" x14ac:dyDescent="0.3">
      <c r="A1412" s="83">
        <v>37202</v>
      </c>
      <c r="B1412">
        <v>2.82877</v>
      </c>
    </row>
    <row r="1413" spans="1:2" x14ac:dyDescent="0.3">
      <c r="A1413" s="83">
        <v>37203</v>
      </c>
      <c r="B1413">
        <v>2.8284500000000001</v>
      </c>
    </row>
    <row r="1414" spans="1:2" x14ac:dyDescent="0.3">
      <c r="A1414" s="83">
        <v>37204</v>
      </c>
      <c r="B1414">
        <v>2.82816</v>
      </c>
    </row>
    <row r="1415" spans="1:2" x14ac:dyDescent="0.3">
      <c r="A1415" s="83">
        <v>37205</v>
      </c>
      <c r="B1415">
        <v>2.8278699999999999</v>
      </c>
    </row>
    <row r="1416" spans="1:2" x14ac:dyDescent="0.3">
      <c r="A1416" s="83">
        <v>37206</v>
      </c>
      <c r="B1416">
        <v>2.8275899999999998</v>
      </c>
    </row>
    <row r="1417" spans="1:2" x14ac:dyDescent="0.3">
      <c r="A1417" s="83">
        <v>37207</v>
      </c>
      <c r="B1417">
        <v>2.8272900000000001</v>
      </c>
    </row>
    <row r="1418" spans="1:2" x14ac:dyDescent="0.3">
      <c r="A1418" s="83">
        <v>37208</v>
      </c>
      <c r="B1418">
        <v>2.8269700000000002</v>
      </c>
    </row>
    <row r="1419" spans="1:2" x14ac:dyDescent="0.3">
      <c r="A1419" s="83">
        <v>37209</v>
      </c>
      <c r="B1419">
        <v>2.8266200000000001</v>
      </c>
    </row>
    <row r="1420" spans="1:2" x14ac:dyDescent="0.3">
      <c r="A1420" s="83">
        <v>37210</v>
      </c>
      <c r="B1420">
        <v>2.8262200000000002</v>
      </c>
    </row>
    <row r="1421" spans="1:2" x14ac:dyDescent="0.3">
      <c r="A1421" s="83">
        <v>37211</v>
      </c>
      <c r="B1421">
        <v>2.82578</v>
      </c>
    </row>
    <row r="1422" spans="1:2" x14ac:dyDescent="0.3">
      <c r="A1422" s="83">
        <v>37212</v>
      </c>
      <c r="B1422">
        <v>2.8252799999999998</v>
      </c>
    </row>
    <row r="1423" spans="1:2" x14ac:dyDescent="0.3">
      <c r="A1423" s="83">
        <v>37213</v>
      </c>
      <c r="B1423">
        <v>2.8247</v>
      </c>
    </row>
    <row r="1424" spans="1:2" x14ac:dyDescent="0.3">
      <c r="A1424" s="83">
        <v>37214</v>
      </c>
      <c r="B1424">
        <v>2.8240500000000002</v>
      </c>
    </row>
    <row r="1425" spans="1:2" x14ac:dyDescent="0.3">
      <c r="A1425" s="83">
        <v>37215</v>
      </c>
      <c r="B1425">
        <v>2.8233199999999998</v>
      </c>
    </row>
    <row r="1426" spans="1:2" x14ac:dyDescent="0.3">
      <c r="A1426" s="83">
        <v>37216</v>
      </c>
      <c r="B1426">
        <v>2.8225099999999999</v>
      </c>
    </row>
    <row r="1427" spans="1:2" x14ac:dyDescent="0.3">
      <c r="A1427" s="83">
        <v>37217</v>
      </c>
      <c r="B1427">
        <v>2.8216199999999998</v>
      </c>
    </row>
    <row r="1428" spans="1:2" x14ac:dyDescent="0.3">
      <c r="A1428" s="83">
        <v>37218</v>
      </c>
      <c r="B1428">
        <v>2.8206600000000002</v>
      </c>
    </row>
    <row r="1429" spans="1:2" x14ac:dyDescent="0.3">
      <c r="A1429" s="83">
        <v>37219</v>
      </c>
      <c r="B1429">
        <v>2.8196300000000001</v>
      </c>
    </row>
    <row r="1430" spans="1:2" x14ac:dyDescent="0.3">
      <c r="A1430" s="83">
        <v>37220</v>
      </c>
      <c r="B1430">
        <v>2.8185199999999999</v>
      </c>
    </row>
    <row r="1431" spans="1:2" x14ac:dyDescent="0.3">
      <c r="A1431" s="83">
        <v>37221</v>
      </c>
      <c r="B1431">
        <v>2.8173400000000002</v>
      </c>
    </row>
    <row r="1432" spans="1:2" x14ac:dyDescent="0.3">
      <c r="A1432" s="83">
        <v>37222</v>
      </c>
      <c r="B1432">
        <v>2.81609</v>
      </c>
    </row>
    <row r="1433" spans="1:2" x14ac:dyDescent="0.3">
      <c r="A1433" s="83">
        <v>37223</v>
      </c>
      <c r="B1433">
        <v>2.8147700000000002</v>
      </c>
    </row>
    <row r="1434" spans="1:2" x14ac:dyDescent="0.3">
      <c r="A1434" s="83">
        <v>37224</v>
      </c>
      <c r="B1434">
        <v>2.81338</v>
      </c>
    </row>
    <row r="1435" spans="1:2" x14ac:dyDescent="0.3">
      <c r="A1435" s="83">
        <v>37225</v>
      </c>
      <c r="B1435">
        <v>2.8119299999999998</v>
      </c>
    </row>
    <row r="1436" spans="1:2" x14ac:dyDescent="0.3">
      <c r="A1436" s="83">
        <v>37226</v>
      </c>
      <c r="B1436">
        <v>2.8104100000000001</v>
      </c>
    </row>
    <row r="1437" spans="1:2" x14ac:dyDescent="0.3">
      <c r="A1437" s="83">
        <v>37227</v>
      </c>
      <c r="B1437">
        <v>2.8088299999999999</v>
      </c>
    </row>
    <row r="1438" spans="1:2" x14ac:dyDescent="0.3">
      <c r="A1438" s="83">
        <v>37228</v>
      </c>
      <c r="B1438">
        <v>2.8071799999999998</v>
      </c>
    </row>
    <row r="1439" spans="1:2" x14ac:dyDescent="0.3">
      <c r="A1439" s="83">
        <v>37229</v>
      </c>
      <c r="B1439">
        <v>2.8054800000000002</v>
      </c>
    </row>
    <row r="1440" spans="1:2" x14ac:dyDescent="0.3">
      <c r="A1440" s="83">
        <v>37230</v>
      </c>
      <c r="B1440">
        <v>2.8037200000000002</v>
      </c>
    </row>
    <row r="1441" spans="1:2" x14ac:dyDescent="0.3">
      <c r="A1441" s="83">
        <v>37231</v>
      </c>
      <c r="B1441">
        <v>2.8018999999999998</v>
      </c>
    </row>
    <row r="1442" spans="1:2" x14ac:dyDescent="0.3">
      <c r="A1442" s="83">
        <v>37232</v>
      </c>
      <c r="B1442">
        <v>2.80002</v>
      </c>
    </row>
    <row r="1443" spans="1:2" x14ac:dyDescent="0.3">
      <c r="A1443" s="83">
        <v>37233</v>
      </c>
      <c r="B1443">
        <v>2.7980999999999998</v>
      </c>
    </row>
    <row r="1444" spans="1:2" x14ac:dyDescent="0.3">
      <c r="A1444" s="83">
        <v>37234</v>
      </c>
      <c r="B1444">
        <v>2.7961200000000002</v>
      </c>
    </row>
    <row r="1445" spans="1:2" x14ac:dyDescent="0.3">
      <c r="A1445" s="83">
        <v>37235</v>
      </c>
      <c r="B1445">
        <v>2.7940999999999998</v>
      </c>
    </row>
    <row r="1446" spans="1:2" x14ac:dyDescent="0.3">
      <c r="A1446" s="83">
        <v>37236</v>
      </c>
      <c r="B1446">
        <v>2.7920199999999999</v>
      </c>
    </row>
    <row r="1447" spans="1:2" x14ac:dyDescent="0.3">
      <c r="A1447" s="83">
        <v>37237</v>
      </c>
      <c r="B1447">
        <v>2.7899099999999999</v>
      </c>
    </row>
    <row r="1448" spans="1:2" x14ac:dyDescent="0.3">
      <c r="A1448" s="83">
        <v>37238</v>
      </c>
      <c r="B1448">
        <v>2.78775</v>
      </c>
    </row>
    <row r="1449" spans="1:2" x14ac:dyDescent="0.3">
      <c r="A1449" s="83">
        <v>37239</v>
      </c>
      <c r="B1449">
        <v>2.7855500000000002</v>
      </c>
    </row>
    <row r="1450" spans="1:2" x14ac:dyDescent="0.3">
      <c r="A1450" s="83">
        <v>37240</v>
      </c>
      <c r="B1450">
        <v>2.7833100000000002</v>
      </c>
    </row>
    <row r="1451" spans="1:2" x14ac:dyDescent="0.3">
      <c r="A1451" s="83">
        <v>37241</v>
      </c>
      <c r="B1451">
        <v>2.7810299999999999</v>
      </c>
    </row>
    <row r="1452" spans="1:2" x14ac:dyDescent="0.3">
      <c r="A1452" s="83">
        <v>37242</v>
      </c>
      <c r="B1452">
        <v>2.7787199999999999</v>
      </c>
    </row>
    <row r="1453" spans="1:2" x14ac:dyDescent="0.3">
      <c r="A1453" s="83">
        <v>37243</v>
      </c>
      <c r="B1453">
        <v>2.77637</v>
      </c>
    </row>
    <row r="1454" spans="1:2" x14ac:dyDescent="0.3">
      <c r="A1454" s="83">
        <v>37244</v>
      </c>
      <c r="B1454">
        <v>2.774</v>
      </c>
    </row>
    <row r="1455" spans="1:2" x14ac:dyDescent="0.3">
      <c r="A1455" s="83">
        <v>37245</v>
      </c>
      <c r="B1455">
        <v>2.7715999999999998</v>
      </c>
    </row>
    <row r="1456" spans="1:2" x14ac:dyDescent="0.3">
      <c r="A1456" s="83">
        <v>37246</v>
      </c>
      <c r="B1456">
        <v>2.7691699999999999</v>
      </c>
    </row>
    <row r="1457" spans="1:2" x14ac:dyDescent="0.3">
      <c r="A1457" s="83">
        <v>37247</v>
      </c>
      <c r="B1457">
        <v>2.7667199999999998</v>
      </c>
    </row>
    <row r="1458" spans="1:2" x14ac:dyDescent="0.3">
      <c r="A1458" s="83">
        <v>37248</v>
      </c>
      <c r="B1458">
        <v>2.7642500000000001</v>
      </c>
    </row>
    <row r="1459" spans="1:2" x14ac:dyDescent="0.3">
      <c r="A1459" s="83">
        <v>37249</v>
      </c>
      <c r="B1459">
        <v>2.7617600000000002</v>
      </c>
    </row>
    <row r="1460" spans="1:2" x14ac:dyDescent="0.3">
      <c r="A1460" s="83">
        <v>37250</v>
      </c>
      <c r="B1460">
        <v>2.7592599999999998</v>
      </c>
    </row>
    <row r="1461" spans="1:2" x14ac:dyDescent="0.3">
      <c r="A1461" s="83">
        <v>37251</v>
      </c>
      <c r="B1461">
        <v>2.7567599999999999</v>
      </c>
    </row>
    <row r="1462" spans="1:2" x14ac:dyDescent="0.3">
      <c r="A1462" s="83">
        <v>37252</v>
      </c>
      <c r="B1462">
        <v>2.7542599999999999</v>
      </c>
    </row>
    <row r="1463" spans="1:2" x14ac:dyDescent="0.3">
      <c r="A1463" s="83">
        <v>37253</v>
      </c>
      <c r="B1463">
        <v>2.75177</v>
      </c>
    </row>
    <row r="1464" spans="1:2" x14ac:dyDescent="0.3">
      <c r="A1464" s="83">
        <v>37254</v>
      </c>
      <c r="B1464">
        <v>2.7492999999999999</v>
      </c>
    </row>
    <row r="1465" spans="1:2" x14ac:dyDescent="0.3">
      <c r="A1465" s="83">
        <v>37255</v>
      </c>
      <c r="B1465">
        <v>2.7468699999999999</v>
      </c>
    </row>
    <row r="1466" spans="1:2" x14ac:dyDescent="0.3">
      <c r="A1466" s="83">
        <v>37256</v>
      </c>
      <c r="B1466">
        <v>2.7444700000000002</v>
      </c>
    </row>
    <row r="1467" spans="1:2" x14ac:dyDescent="0.3">
      <c r="A1467" s="83">
        <v>37257</v>
      </c>
      <c r="B1467">
        <v>2.75814</v>
      </c>
    </row>
    <row r="1468" spans="1:2" x14ac:dyDescent="0.3">
      <c r="A1468" s="83">
        <v>37258</v>
      </c>
      <c r="B1468">
        <v>2.7553800000000002</v>
      </c>
    </row>
    <row r="1469" spans="1:2" x14ac:dyDescent="0.3">
      <c r="A1469" s="83">
        <v>37259</v>
      </c>
      <c r="B1469">
        <v>2.7525900000000001</v>
      </c>
    </row>
    <row r="1470" spans="1:2" x14ac:dyDescent="0.3">
      <c r="A1470" s="83">
        <v>37260</v>
      </c>
      <c r="B1470">
        <v>2.7498</v>
      </c>
    </row>
    <row r="1471" spans="1:2" x14ac:dyDescent="0.3">
      <c r="A1471" s="83">
        <v>37261</v>
      </c>
      <c r="B1471">
        <v>2.7469899999999998</v>
      </c>
    </row>
    <row r="1472" spans="1:2" x14ac:dyDescent="0.3">
      <c r="A1472" s="83">
        <v>37262</v>
      </c>
      <c r="B1472">
        <v>2.7441800000000001</v>
      </c>
    </row>
    <row r="1473" spans="1:2" x14ac:dyDescent="0.3">
      <c r="A1473" s="83">
        <v>37263</v>
      </c>
      <c r="B1473">
        <v>2.74139</v>
      </c>
    </row>
    <row r="1474" spans="1:2" x14ac:dyDescent="0.3">
      <c r="A1474" s="83">
        <v>37264</v>
      </c>
      <c r="B1474">
        <v>2.7385999999999999</v>
      </c>
    </row>
    <row r="1475" spans="1:2" x14ac:dyDescent="0.3">
      <c r="A1475" s="83">
        <v>37265</v>
      </c>
      <c r="B1475">
        <v>2.7358500000000001</v>
      </c>
    </row>
    <row r="1476" spans="1:2" x14ac:dyDescent="0.3">
      <c r="A1476" s="83">
        <v>37266</v>
      </c>
      <c r="B1476">
        <v>2.73312</v>
      </c>
    </row>
    <row r="1477" spans="1:2" x14ac:dyDescent="0.3">
      <c r="A1477" s="83">
        <v>37267</v>
      </c>
      <c r="B1477">
        <v>2.7304400000000002</v>
      </c>
    </row>
    <row r="1478" spans="1:2" x14ac:dyDescent="0.3">
      <c r="A1478" s="83">
        <v>37268</v>
      </c>
      <c r="B1478">
        <v>2.7278099999999998</v>
      </c>
    </row>
    <row r="1479" spans="1:2" x14ac:dyDescent="0.3">
      <c r="A1479" s="83">
        <v>37269</v>
      </c>
      <c r="B1479">
        <v>2.7252399999999999</v>
      </c>
    </row>
    <row r="1480" spans="1:2" x14ac:dyDescent="0.3">
      <c r="A1480" s="83">
        <v>37270</v>
      </c>
      <c r="B1480">
        <v>2.7227399999999999</v>
      </c>
    </row>
    <row r="1481" spans="1:2" x14ac:dyDescent="0.3">
      <c r="A1481" s="83">
        <v>37271</v>
      </c>
      <c r="B1481">
        <v>2.72031</v>
      </c>
    </row>
    <row r="1482" spans="1:2" x14ac:dyDescent="0.3">
      <c r="A1482" s="83">
        <v>37272</v>
      </c>
      <c r="B1482">
        <v>2.7179700000000002</v>
      </c>
    </row>
    <row r="1483" spans="1:2" x14ac:dyDescent="0.3">
      <c r="A1483" s="83">
        <v>37273</v>
      </c>
      <c r="B1483">
        <v>2.7157300000000002</v>
      </c>
    </row>
    <row r="1484" spans="1:2" x14ac:dyDescent="0.3">
      <c r="A1484" s="83">
        <v>37274</v>
      </c>
      <c r="B1484">
        <v>2.7135799999999999</v>
      </c>
    </row>
    <row r="1485" spans="1:2" x14ac:dyDescent="0.3">
      <c r="A1485" s="83">
        <v>37275</v>
      </c>
      <c r="B1485">
        <v>2.7115499999999999</v>
      </c>
    </row>
    <row r="1486" spans="1:2" x14ac:dyDescent="0.3">
      <c r="A1486" s="83">
        <v>37276</v>
      </c>
      <c r="B1486">
        <v>2.7096399999999998</v>
      </c>
    </row>
    <row r="1487" spans="1:2" x14ac:dyDescent="0.3">
      <c r="A1487" s="83">
        <v>37277</v>
      </c>
      <c r="B1487">
        <v>2.7078600000000002</v>
      </c>
    </row>
    <row r="1488" spans="1:2" x14ac:dyDescent="0.3">
      <c r="A1488" s="83">
        <v>37278</v>
      </c>
      <c r="B1488">
        <v>2.7062200000000001</v>
      </c>
    </row>
    <row r="1489" spans="1:2" x14ac:dyDescent="0.3">
      <c r="A1489" s="83">
        <v>37279</v>
      </c>
      <c r="B1489">
        <v>2.70472</v>
      </c>
    </row>
    <row r="1490" spans="1:2" x14ac:dyDescent="0.3">
      <c r="A1490" s="83">
        <v>37280</v>
      </c>
      <c r="B1490">
        <v>2.7033800000000001</v>
      </c>
    </row>
    <row r="1491" spans="1:2" x14ac:dyDescent="0.3">
      <c r="A1491" s="83">
        <v>37281</v>
      </c>
      <c r="B1491">
        <v>2.70221</v>
      </c>
    </row>
    <row r="1492" spans="1:2" x14ac:dyDescent="0.3">
      <c r="A1492" s="83">
        <v>37282</v>
      </c>
      <c r="B1492">
        <v>2.7012100000000001</v>
      </c>
    </row>
    <row r="1493" spans="1:2" x14ac:dyDescent="0.3">
      <c r="A1493" s="83">
        <v>37283</v>
      </c>
      <c r="B1493">
        <v>2.7003900000000001</v>
      </c>
    </row>
    <row r="1494" spans="1:2" x14ac:dyDescent="0.3">
      <c r="A1494" s="83">
        <v>37284</v>
      </c>
      <c r="B1494">
        <v>2.69977</v>
      </c>
    </row>
    <row r="1495" spans="1:2" x14ac:dyDescent="0.3">
      <c r="A1495" s="83">
        <v>37285</v>
      </c>
      <c r="B1495">
        <v>2.6993499999999999</v>
      </c>
    </row>
    <row r="1496" spans="1:2" x14ac:dyDescent="0.3">
      <c r="A1496" s="83">
        <v>37286</v>
      </c>
      <c r="B1496">
        <v>2.6991399999999999</v>
      </c>
    </row>
    <row r="1497" spans="1:2" x14ac:dyDescent="0.3">
      <c r="A1497" s="83">
        <v>37287</v>
      </c>
      <c r="B1497">
        <v>2.6991499999999999</v>
      </c>
    </row>
    <row r="1498" spans="1:2" x14ac:dyDescent="0.3">
      <c r="A1498" s="83">
        <v>37288</v>
      </c>
      <c r="B1498">
        <v>2.6993900000000002</v>
      </c>
    </row>
    <row r="1499" spans="1:2" x14ac:dyDescent="0.3">
      <c r="A1499" s="83">
        <v>37289</v>
      </c>
      <c r="B1499">
        <v>2.6998799999999998</v>
      </c>
    </row>
    <row r="1500" spans="1:2" x14ac:dyDescent="0.3">
      <c r="A1500" s="83">
        <v>37290</v>
      </c>
      <c r="B1500">
        <v>2.7006100000000002</v>
      </c>
    </row>
    <row r="1501" spans="1:2" x14ac:dyDescent="0.3">
      <c r="A1501" s="83">
        <v>37291</v>
      </c>
      <c r="B1501">
        <v>2.7016</v>
      </c>
    </row>
    <row r="1502" spans="1:2" x14ac:dyDescent="0.3">
      <c r="A1502" s="83">
        <v>37292</v>
      </c>
      <c r="B1502">
        <v>2.7028599999999998</v>
      </c>
    </row>
    <row r="1503" spans="1:2" x14ac:dyDescent="0.3">
      <c r="A1503" s="83">
        <v>37293</v>
      </c>
      <c r="B1503">
        <v>2.7044000000000001</v>
      </c>
    </row>
    <row r="1504" spans="1:2" x14ac:dyDescent="0.3">
      <c r="A1504" s="83">
        <v>37294</v>
      </c>
      <c r="B1504">
        <v>2.7062300000000001</v>
      </c>
    </row>
    <row r="1505" spans="1:2" x14ac:dyDescent="0.3">
      <c r="A1505" s="83">
        <v>37295</v>
      </c>
      <c r="B1505">
        <v>2.7083300000000001</v>
      </c>
    </row>
    <row r="1506" spans="1:2" x14ac:dyDescent="0.3">
      <c r="A1506" s="83">
        <v>37296</v>
      </c>
      <c r="B1506">
        <v>2.7107100000000002</v>
      </c>
    </row>
    <row r="1507" spans="1:2" x14ac:dyDescent="0.3">
      <c r="A1507" s="83">
        <v>37297</v>
      </c>
      <c r="B1507">
        <v>2.7133500000000002</v>
      </c>
    </row>
    <row r="1508" spans="1:2" x14ac:dyDescent="0.3">
      <c r="A1508" s="83">
        <v>37298</v>
      </c>
      <c r="B1508">
        <v>2.7162299999999999</v>
      </c>
    </row>
    <row r="1509" spans="1:2" x14ac:dyDescent="0.3">
      <c r="A1509" s="83">
        <v>37299</v>
      </c>
      <c r="B1509">
        <v>2.7193499999999999</v>
      </c>
    </row>
    <row r="1510" spans="1:2" x14ac:dyDescent="0.3">
      <c r="A1510" s="83">
        <v>37300</v>
      </c>
      <c r="B1510">
        <v>2.7226900000000001</v>
      </c>
    </row>
    <row r="1511" spans="1:2" x14ac:dyDescent="0.3">
      <c r="A1511" s="83">
        <v>37301</v>
      </c>
      <c r="B1511">
        <v>2.7262400000000002</v>
      </c>
    </row>
    <row r="1512" spans="1:2" x14ac:dyDescent="0.3">
      <c r="A1512" s="83">
        <v>37302</v>
      </c>
      <c r="B1512">
        <v>2.7299899999999999</v>
      </c>
    </row>
    <row r="1513" spans="1:2" x14ac:dyDescent="0.3">
      <c r="A1513" s="83">
        <v>37303</v>
      </c>
      <c r="B1513">
        <v>2.73393</v>
      </c>
    </row>
    <row r="1514" spans="1:2" x14ac:dyDescent="0.3">
      <c r="A1514" s="83">
        <v>37304</v>
      </c>
      <c r="B1514">
        <v>2.7380499999999999</v>
      </c>
    </row>
    <row r="1515" spans="1:2" x14ac:dyDescent="0.3">
      <c r="A1515" s="83">
        <v>37305</v>
      </c>
      <c r="B1515">
        <v>2.7423299999999999</v>
      </c>
    </row>
    <row r="1516" spans="1:2" x14ac:dyDescent="0.3">
      <c r="A1516" s="83">
        <v>37306</v>
      </c>
      <c r="B1516">
        <v>2.7467700000000002</v>
      </c>
    </row>
    <row r="1517" spans="1:2" x14ac:dyDescent="0.3">
      <c r="A1517" s="83">
        <v>37307</v>
      </c>
      <c r="B1517">
        <v>2.75135</v>
      </c>
    </row>
    <row r="1518" spans="1:2" x14ac:dyDescent="0.3">
      <c r="A1518" s="83">
        <v>37308</v>
      </c>
      <c r="B1518">
        <v>2.7560600000000002</v>
      </c>
    </row>
    <row r="1519" spans="1:2" x14ac:dyDescent="0.3">
      <c r="A1519" s="83">
        <v>37309</v>
      </c>
      <c r="B1519">
        <v>2.7608999999999999</v>
      </c>
    </row>
    <row r="1520" spans="1:2" x14ac:dyDescent="0.3">
      <c r="A1520" s="83">
        <v>37310</v>
      </c>
      <c r="B1520">
        <v>2.7658399999999999</v>
      </c>
    </row>
    <row r="1521" spans="1:2" x14ac:dyDescent="0.3">
      <c r="A1521" s="83">
        <v>37311</v>
      </c>
      <c r="B1521">
        <v>2.77088</v>
      </c>
    </row>
    <row r="1522" spans="1:2" x14ac:dyDescent="0.3">
      <c r="A1522" s="83">
        <v>37312</v>
      </c>
      <c r="B1522">
        <v>2.7759999999999998</v>
      </c>
    </row>
    <row r="1523" spans="1:2" x14ac:dyDescent="0.3">
      <c r="A1523" s="83">
        <v>37313</v>
      </c>
      <c r="B1523">
        <v>2.7812100000000002</v>
      </c>
    </row>
    <row r="1524" spans="1:2" x14ac:dyDescent="0.3">
      <c r="A1524" s="83">
        <v>37314</v>
      </c>
      <c r="B1524">
        <v>2.78647</v>
      </c>
    </row>
    <row r="1525" spans="1:2" x14ac:dyDescent="0.3">
      <c r="A1525" s="83">
        <v>37315</v>
      </c>
      <c r="B1525">
        <v>2.7917900000000002</v>
      </c>
    </row>
    <row r="1526" spans="1:2" x14ac:dyDescent="0.3">
      <c r="A1526" s="83">
        <v>37316</v>
      </c>
      <c r="B1526">
        <v>2.7971400000000002</v>
      </c>
    </row>
    <row r="1527" spans="1:2" x14ac:dyDescent="0.3">
      <c r="A1527" s="83">
        <v>37317</v>
      </c>
      <c r="B1527">
        <v>2.80253</v>
      </c>
    </row>
    <row r="1528" spans="1:2" x14ac:dyDescent="0.3">
      <c r="A1528" s="83">
        <v>37318</v>
      </c>
      <c r="B1528">
        <v>2.8079299999999998</v>
      </c>
    </row>
    <row r="1529" spans="1:2" x14ac:dyDescent="0.3">
      <c r="A1529" s="83">
        <v>37319</v>
      </c>
      <c r="B1529">
        <v>2.8133400000000002</v>
      </c>
    </row>
    <row r="1530" spans="1:2" x14ac:dyDescent="0.3">
      <c r="A1530" s="83">
        <v>37320</v>
      </c>
      <c r="B1530">
        <v>2.81874</v>
      </c>
    </row>
    <row r="1531" spans="1:2" x14ac:dyDescent="0.3">
      <c r="A1531" s="83">
        <v>37321</v>
      </c>
      <c r="B1531">
        <v>2.8241299999999998</v>
      </c>
    </row>
    <row r="1532" spans="1:2" x14ac:dyDescent="0.3">
      <c r="A1532" s="83">
        <v>37322</v>
      </c>
      <c r="B1532">
        <v>2.8294800000000002</v>
      </c>
    </row>
    <row r="1533" spans="1:2" x14ac:dyDescent="0.3">
      <c r="A1533" s="83">
        <v>37323</v>
      </c>
      <c r="B1533">
        <v>2.8348</v>
      </c>
    </row>
    <row r="1534" spans="1:2" x14ac:dyDescent="0.3">
      <c r="A1534" s="83">
        <v>37324</v>
      </c>
      <c r="B1534">
        <v>2.8400599999999998</v>
      </c>
    </row>
    <row r="1535" spans="1:2" x14ac:dyDescent="0.3">
      <c r="A1535" s="83">
        <v>37325</v>
      </c>
      <c r="B1535">
        <v>2.8452700000000002</v>
      </c>
    </row>
    <row r="1536" spans="1:2" x14ac:dyDescent="0.3">
      <c r="A1536" s="83">
        <v>37326</v>
      </c>
      <c r="B1536">
        <v>2.8504499999999999</v>
      </c>
    </row>
    <row r="1537" spans="1:2" x14ac:dyDescent="0.3">
      <c r="A1537" s="83">
        <v>37327</v>
      </c>
      <c r="B1537">
        <v>2.8555899999999999</v>
      </c>
    </row>
    <row r="1538" spans="1:2" x14ac:dyDescent="0.3">
      <c r="A1538" s="83">
        <v>37328</v>
      </c>
      <c r="B1538">
        <v>2.8607200000000002</v>
      </c>
    </row>
    <row r="1539" spans="1:2" x14ac:dyDescent="0.3">
      <c r="A1539" s="83">
        <v>37329</v>
      </c>
      <c r="B1539">
        <v>2.86585</v>
      </c>
    </row>
    <row r="1540" spans="1:2" x14ac:dyDescent="0.3">
      <c r="A1540" s="83">
        <v>37330</v>
      </c>
      <c r="B1540">
        <v>2.8709799999999999</v>
      </c>
    </row>
    <row r="1541" spans="1:2" x14ac:dyDescent="0.3">
      <c r="A1541" s="83">
        <v>37331</v>
      </c>
      <c r="B1541">
        <v>2.8761299999999999</v>
      </c>
    </row>
    <row r="1542" spans="1:2" x14ac:dyDescent="0.3">
      <c r="A1542" s="83">
        <v>37332</v>
      </c>
      <c r="B1542">
        <v>2.88131</v>
      </c>
    </row>
    <row r="1543" spans="1:2" x14ac:dyDescent="0.3">
      <c r="A1543" s="83">
        <v>37333</v>
      </c>
      <c r="B1543">
        <v>2.8865400000000001</v>
      </c>
    </row>
    <row r="1544" spans="1:2" x14ac:dyDescent="0.3">
      <c r="A1544" s="83">
        <v>37334</v>
      </c>
      <c r="B1544">
        <v>2.8918200000000001</v>
      </c>
    </row>
    <row r="1545" spans="1:2" x14ac:dyDescent="0.3">
      <c r="A1545" s="83">
        <v>37335</v>
      </c>
      <c r="B1545">
        <v>2.89717</v>
      </c>
    </row>
    <row r="1546" spans="1:2" x14ac:dyDescent="0.3">
      <c r="A1546" s="83">
        <v>37336</v>
      </c>
      <c r="B1546">
        <v>2.9026100000000001</v>
      </c>
    </row>
    <row r="1547" spans="1:2" x14ac:dyDescent="0.3">
      <c r="A1547" s="83">
        <v>37337</v>
      </c>
      <c r="B1547">
        <v>2.90815</v>
      </c>
    </row>
    <row r="1548" spans="1:2" x14ac:dyDescent="0.3">
      <c r="A1548" s="83">
        <v>37338</v>
      </c>
      <c r="B1548">
        <v>2.9138000000000002</v>
      </c>
    </row>
    <row r="1549" spans="1:2" x14ac:dyDescent="0.3">
      <c r="A1549" s="83">
        <v>37339</v>
      </c>
      <c r="B1549">
        <v>2.9195899999999999</v>
      </c>
    </row>
    <row r="1550" spans="1:2" x14ac:dyDescent="0.3">
      <c r="A1550" s="83">
        <v>37340</v>
      </c>
      <c r="B1550">
        <v>2.9255100000000001</v>
      </c>
    </row>
    <row r="1551" spans="1:2" x14ac:dyDescent="0.3">
      <c r="A1551" s="83">
        <v>37341</v>
      </c>
      <c r="B1551">
        <v>2.9316</v>
      </c>
    </row>
    <row r="1552" spans="1:2" x14ac:dyDescent="0.3">
      <c r="A1552" s="83">
        <v>37342</v>
      </c>
      <c r="B1552">
        <v>2.9378700000000002</v>
      </c>
    </row>
    <row r="1553" spans="1:2" x14ac:dyDescent="0.3">
      <c r="A1553" s="83">
        <v>37343</v>
      </c>
      <c r="B1553">
        <v>2.9443299999999999</v>
      </c>
    </row>
    <row r="1554" spans="1:2" x14ac:dyDescent="0.3">
      <c r="A1554" s="83">
        <v>37344</v>
      </c>
      <c r="B1554">
        <v>2.9510100000000001</v>
      </c>
    </row>
    <row r="1555" spans="1:2" x14ac:dyDescent="0.3">
      <c r="A1555" s="83">
        <v>37345</v>
      </c>
      <c r="B1555">
        <v>2.9579200000000001</v>
      </c>
    </row>
    <row r="1556" spans="1:2" x14ac:dyDescent="0.3">
      <c r="A1556" s="83">
        <v>37346</v>
      </c>
      <c r="B1556">
        <v>2.9650799999999999</v>
      </c>
    </row>
    <row r="1557" spans="1:2" x14ac:dyDescent="0.3">
      <c r="A1557" s="83">
        <v>37347</v>
      </c>
      <c r="B1557">
        <v>2.9725100000000002</v>
      </c>
    </row>
    <row r="1558" spans="1:2" x14ac:dyDescent="0.3">
      <c r="A1558" s="83">
        <v>37348</v>
      </c>
      <c r="B1558">
        <v>2.9802399999999998</v>
      </c>
    </row>
    <row r="1559" spans="1:2" x14ac:dyDescent="0.3">
      <c r="A1559" s="83">
        <v>37349</v>
      </c>
      <c r="B1559">
        <v>2.9882900000000001</v>
      </c>
    </row>
    <row r="1560" spans="1:2" x14ac:dyDescent="0.3">
      <c r="A1560" s="83">
        <v>37350</v>
      </c>
      <c r="B1560">
        <v>2.9966699999999999</v>
      </c>
    </row>
    <row r="1561" spans="1:2" x14ac:dyDescent="0.3">
      <c r="A1561" s="83">
        <v>37351</v>
      </c>
      <c r="B1561">
        <v>3.00542</v>
      </c>
    </row>
    <row r="1562" spans="1:2" x14ac:dyDescent="0.3">
      <c r="A1562" s="83">
        <v>37352</v>
      </c>
      <c r="B1562">
        <v>3.0145499999999998</v>
      </c>
    </row>
    <row r="1563" spans="1:2" x14ac:dyDescent="0.3">
      <c r="A1563" s="83">
        <v>37353</v>
      </c>
      <c r="B1563">
        <v>3.02407</v>
      </c>
    </row>
    <row r="1564" spans="1:2" x14ac:dyDescent="0.3">
      <c r="A1564" s="83">
        <v>37354</v>
      </c>
      <c r="B1564">
        <v>3.0339999999999998</v>
      </c>
    </row>
    <row r="1565" spans="1:2" x14ac:dyDescent="0.3">
      <c r="A1565" s="83">
        <v>37355</v>
      </c>
      <c r="B1565">
        <v>3.0443699999999998</v>
      </c>
    </row>
    <row r="1566" spans="1:2" x14ac:dyDescent="0.3">
      <c r="A1566" s="83">
        <v>37356</v>
      </c>
      <c r="B1566">
        <v>3.05518</v>
      </c>
    </row>
    <row r="1567" spans="1:2" x14ac:dyDescent="0.3">
      <c r="A1567" s="83">
        <v>37357</v>
      </c>
      <c r="B1567">
        <v>3.0664600000000002</v>
      </c>
    </row>
    <row r="1568" spans="1:2" x14ac:dyDescent="0.3">
      <c r="A1568" s="83">
        <v>37358</v>
      </c>
      <c r="B1568">
        <v>3.0782099999999999</v>
      </c>
    </row>
    <row r="1569" spans="1:2" x14ac:dyDescent="0.3">
      <c r="A1569" s="83">
        <v>37359</v>
      </c>
      <c r="B1569">
        <v>3.0904600000000002</v>
      </c>
    </row>
    <row r="1570" spans="1:2" x14ac:dyDescent="0.3">
      <c r="A1570" s="83">
        <v>37360</v>
      </c>
      <c r="B1570">
        <v>3.1032099999999998</v>
      </c>
    </row>
    <row r="1571" spans="1:2" x14ac:dyDescent="0.3">
      <c r="A1571" s="83">
        <v>37361</v>
      </c>
      <c r="B1571">
        <v>3.1164900000000002</v>
      </c>
    </row>
    <row r="1572" spans="1:2" x14ac:dyDescent="0.3">
      <c r="A1572" s="83">
        <v>37362</v>
      </c>
      <c r="B1572">
        <v>3.1303000000000001</v>
      </c>
    </row>
    <row r="1573" spans="1:2" x14ac:dyDescent="0.3">
      <c r="A1573" s="83">
        <v>37363</v>
      </c>
      <c r="B1573">
        <v>3.1446499999999999</v>
      </c>
    </row>
    <row r="1574" spans="1:2" x14ac:dyDescent="0.3">
      <c r="A1574" s="83">
        <v>37364</v>
      </c>
      <c r="B1574">
        <v>3.1595599999999999</v>
      </c>
    </row>
    <row r="1575" spans="1:2" x14ac:dyDescent="0.3">
      <c r="A1575" s="83">
        <v>37365</v>
      </c>
      <c r="B1575">
        <v>3.1750500000000001</v>
      </c>
    </row>
    <row r="1576" spans="1:2" x14ac:dyDescent="0.3">
      <c r="A1576" s="83">
        <v>37366</v>
      </c>
      <c r="B1576">
        <v>3.1911</v>
      </c>
    </row>
    <row r="1577" spans="1:2" x14ac:dyDescent="0.3">
      <c r="A1577" s="83">
        <v>37367</v>
      </c>
      <c r="B1577">
        <v>3.2077499999999999</v>
      </c>
    </row>
    <row r="1578" spans="1:2" x14ac:dyDescent="0.3">
      <c r="A1578" s="83">
        <v>37368</v>
      </c>
      <c r="B1578">
        <v>3.22499</v>
      </c>
    </row>
    <row r="1579" spans="1:2" x14ac:dyDescent="0.3">
      <c r="A1579" s="83">
        <v>37369</v>
      </c>
      <c r="B1579">
        <v>3.24282</v>
      </c>
    </row>
    <row r="1580" spans="1:2" x14ac:dyDescent="0.3">
      <c r="A1580" s="83">
        <v>37370</v>
      </c>
      <c r="B1580">
        <v>3.26126</v>
      </c>
    </row>
    <row r="1581" spans="1:2" x14ac:dyDescent="0.3">
      <c r="A1581" s="83">
        <v>37371</v>
      </c>
      <c r="B1581">
        <v>3.2803100000000001</v>
      </c>
    </row>
    <row r="1582" spans="1:2" x14ac:dyDescent="0.3">
      <c r="A1582" s="83">
        <v>37372</v>
      </c>
      <c r="B1582">
        <v>3.2999700000000001</v>
      </c>
    </row>
    <row r="1583" spans="1:2" x14ac:dyDescent="0.3">
      <c r="A1583" s="83">
        <v>37373</v>
      </c>
      <c r="B1583">
        <v>3.32023</v>
      </c>
    </row>
    <row r="1584" spans="1:2" x14ac:dyDescent="0.3">
      <c r="A1584" s="83">
        <v>37374</v>
      </c>
      <c r="B1584">
        <v>3.3410799999999998</v>
      </c>
    </row>
    <row r="1585" spans="1:2" x14ac:dyDescent="0.3">
      <c r="A1585" s="83">
        <v>37375</v>
      </c>
      <c r="B1585">
        <v>3.3625099999999999</v>
      </c>
    </row>
    <row r="1586" spans="1:2" x14ac:dyDescent="0.3">
      <c r="A1586" s="83">
        <v>37376</v>
      </c>
      <c r="B1586">
        <v>3.3844599999999998</v>
      </c>
    </row>
    <row r="1587" spans="1:2" x14ac:dyDescent="0.3">
      <c r="A1587" s="83">
        <v>37377</v>
      </c>
      <c r="B1587">
        <v>3.4069199999999999</v>
      </c>
    </row>
    <row r="1588" spans="1:2" x14ac:dyDescent="0.3">
      <c r="A1588" s="83">
        <v>37378</v>
      </c>
      <c r="B1588">
        <v>3.4298500000000001</v>
      </c>
    </row>
    <row r="1589" spans="1:2" x14ac:dyDescent="0.3">
      <c r="A1589" s="83">
        <v>37379</v>
      </c>
      <c r="B1589">
        <v>3.4531999999999998</v>
      </c>
    </row>
    <row r="1590" spans="1:2" x14ac:dyDescent="0.3">
      <c r="A1590" s="83">
        <v>37380</v>
      </c>
      <c r="B1590">
        <v>3.4769600000000001</v>
      </c>
    </row>
    <row r="1591" spans="1:2" x14ac:dyDescent="0.3">
      <c r="A1591" s="83">
        <v>37381</v>
      </c>
      <c r="B1591">
        <v>3.5010699999999999</v>
      </c>
    </row>
    <row r="1592" spans="1:2" x14ac:dyDescent="0.3">
      <c r="A1592" s="83">
        <v>37382</v>
      </c>
      <c r="B1592">
        <v>3.5255000000000001</v>
      </c>
    </row>
    <row r="1593" spans="1:2" x14ac:dyDescent="0.3">
      <c r="A1593" s="83">
        <v>37383</v>
      </c>
      <c r="B1593">
        <v>3.5502199999999999</v>
      </c>
    </row>
    <row r="1594" spans="1:2" x14ac:dyDescent="0.3">
      <c r="A1594" s="83">
        <v>37384</v>
      </c>
      <c r="B1594">
        <v>3.57518</v>
      </c>
    </row>
    <row r="1595" spans="1:2" x14ac:dyDescent="0.3">
      <c r="A1595" s="83">
        <v>37385</v>
      </c>
      <c r="B1595">
        <v>3.6003400000000001</v>
      </c>
    </row>
    <row r="1596" spans="1:2" x14ac:dyDescent="0.3">
      <c r="A1596" s="83">
        <v>37386</v>
      </c>
      <c r="B1596">
        <v>3.6256599999999999</v>
      </c>
    </row>
    <row r="1597" spans="1:2" x14ac:dyDescent="0.3">
      <c r="A1597" s="83">
        <v>37387</v>
      </c>
      <c r="B1597">
        <v>3.6511</v>
      </c>
    </row>
    <row r="1598" spans="1:2" x14ac:dyDescent="0.3">
      <c r="A1598" s="83">
        <v>37388</v>
      </c>
      <c r="B1598">
        <v>3.6766100000000002</v>
      </c>
    </row>
    <row r="1599" spans="1:2" x14ac:dyDescent="0.3">
      <c r="A1599" s="83">
        <v>37389</v>
      </c>
      <c r="B1599">
        <v>3.70214</v>
      </c>
    </row>
    <row r="1600" spans="1:2" x14ac:dyDescent="0.3">
      <c r="A1600" s="83">
        <v>37390</v>
      </c>
      <c r="B1600">
        <v>3.7276600000000002</v>
      </c>
    </row>
    <row r="1601" spans="1:2" x14ac:dyDescent="0.3">
      <c r="A1601" s="83">
        <v>37391</v>
      </c>
      <c r="B1601">
        <v>3.7531099999999999</v>
      </c>
    </row>
    <row r="1602" spans="1:2" x14ac:dyDescent="0.3">
      <c r="A1602" s="83">
        <v>37392</v>
      </c>
      <c r="B1602">
        <v>3.7784499999999999</v>
      </c>
    </row>
    <row r="1603" spans="1:2" x14ac:dyDescent="0.3">
      <c r="A1603" s="83">
        <v>37393</v>
      </c>
      <c r="B1603">
        <v>3.8036400000000001</v>
      </c>
    </row>
    <row r="1604" spans="1:2" x14ac:dyDescent="0.3">
      <c r="A1604" s="83">
        <v>37394</v>
      </c>
      <c r="B1604">
        <v>3.8286199999999999</v>
      </c>
    </row>
    <row r="1605" spans="1:2" x14ac:dyDescent="0.3">
      <c r="A1605" s="83">
        <v>37395</v>
      </c>
      <c r="B1605">
        <v>3.8533499999999998</v>
      </c>
    </row>
    <row r="1606" spans="1:2" x14ac:dyDescent="0.3">
      <c r="A1606" s="83">
        <v>37396</v>
      </c>
      <c r="B1606">
        <v>3.8777900000000001</v>
      </c>
    </row>
    <row r="1607" spans="1:2" x14ac:dyDescent="0.3">
      <c r="A1607" s="83">
        <v>37397</v>
      </c>
      <c r="B1607">
        <v>3.9018799999999998</v>
      </c>
    </row>
    <row r="1608" spans="1:2" x14ac:dyDescent="0.3">
      <c r="A1608" s="83">
        <v>37398</v>
      </c>
      <c r="B1608">
        <v>3.9256000000000002</v>
      </c>
    </row>
    <row r="1609" spans="1:2" x14ac:dyDescent="0.3">
      <c r="A1609" s="83">
        <v>37399</v>
      </c>
      <c r="B1609">
        <v>3.94889</v>
      </c>
    </row>
    <row r="1610" spans="1:2" x14ac:dyDescent="0.3">
      <c r="A1610" s="83">
        <v>37400</v>
      </c>
      <c r="B1610">
        <v>3.97173</v>
      </c>
    </row>
    <row r="1611" spans="1:2" x14ac:dyDescent="0.3">
      <c r="A1611" s="83">
        <v>37401</v>
      </c>
      <c r="B1611">
        <v>3.9940600000000002</v>
      </c>
    </row>
    <row r="1612" spans="1:2" x14ac:dyDescent="0.3">
      <c r="A1612" s="83">
        <v>37402</v>
      </c>
      <c r="B1612">
        <v>4.0158699999999996</v>
      </c>
    </row>
    <row r="1613" spans="1:2" x14ac:dyDescent="0.3">
      <c r="A1613" s="83">
        <v>37403</v>
      </c>
      <c r="B1613">
        <v>4.0370900000000001</v>
      </c>
    </row>
    <row r="1614" spans="1:2" x14ac:dyDescent="0.3">
      <c r="A1614" s="83">
        <v>37404</v>
      </c>
      <c r="B1614">
        <v>4.05769</v>
      </c>
    </row>
    <row r="1615" spans="1:2" x14ac:dyDescent="0.3">
      <c r="A1615" s="83">
        <v>37405</v>
      </c>
      <c r="B1615">
        <v>4.0776199999999996</v>
      </c>
    </row>
    <row r="1616" spans="1:2" x14ac:dyDescent="0.3">
      <c r="A1616" s="83">
        <v>37406</v>
      </c>
      <c r="B1616">
        <v>4.0968400000000003</v>
      </c>
    </row>
    <row r="1617" spans="1:2" x14ac:dyDescent="0.3">
      <c r="A1617" s="83">
        <v>37407</v>
      </c>
      <c r="B1617">
        <v>4.1153000000000004</v>
      </c>
    </row>
    <row r="1618" spans="1:2" x14ac:dyDescent="0.3">
      <c r="A1618" s="83">
        <v>37408</v>
      </c>
      <c r="B1618">
        <v>4.1329500000000001</v>
      </c>
    </row>
    <row r="1619" spans="1:2" x14ac:dyDescent="0.3">
      <c r="A1619" s="83">
        <v>37409</v>
      </c>
      <c r="B1619">
        <v>4.14975</v>
      </c>
    </row>
    <row r="1620" spans="1:2" x14ac:dyDescent="0.3">
      <c r="A1620" s="83">
        <v>37410</v>
      </c>
      <c r="B1620">
        <v>4.1656399999999998</v>
      </c>
    </row>
    <row r="1621" spans="1:2" x14ac:dyDescent="0.3">
      <c r="A1621" s="83">
        <v>37411</v>
      </c>
      <c r="B1621">
        <v>4.1805700000000003</v>
      </c>
    </row>
    <row r="1622" spans="1:2" x14ac:dyDescent="0.3">
      <c r="A1622" s="83">
        <v>37412</v>
      </c>
      <c r="B1622">
        <v>4.1944999999999997</v>
      </c>
    </row>
    <row r="1623" spans="1:2" x14ac:dyDescent="0.3">
      <c r="A1623" s="83">
        <v>37413</v>
      </c>
      <c r="B1623">
        <v>4.2073700000000001</v>
      </c>
    </row>
    <row r="1624" spans="1:2" x14ac:dyDescent="0.3">
      <c r="A1624" s="83">
        <v>37414</v>
      </c>
      <c r="B1624">
        <v>4.2191200000000002</v>
      </c>
    </row>
    <row r="1625" spans="1:2" x14ac:dyDescent="0.3">
      <c r="A1625" s="83">
        <v>37415</v>
      </c>
      <c r="B1625">
        <v>4.2297200000000004</v>
      </c>
    </row>
    <row r="1626" spans="1:2" x14ac:dyDescent="0.3">
      <c r="A1626" s="83">
        <v>37416</v>
      </c>
      <c r="B1626">
        <v>4.2391100000000002</v>
      </c>
    </row>
    <row r="1627" spans="1:2" x14ac:dyDescent="0.3">
      <c r="A1627" s="83">
        <v>37417</v>
      </c>
      <c r="B1627">
        <v>4.2472300000000001</v>
      </c>
    </row>
    <row r="1628" spans="1:2" x14ac:dyDescent="0.3">
      <c r="A1628" s="83">
        <v>37418</v>
      </c>
      <c r="B1628">
        <v>4.2540300000000002</v>
      </c>
    </row>
    <row r="1629" spans="1:2" x14ac:dyDescent="0.3">
      <c r="A1629" s="83">
        <v>37419</v>
      </c>
      <c r="B1629">
        <v>4.2594799999999999</v>
      </c>
    </row>
    <row r="1630" spans="1:2" x14ac:dyDescent="0.3">
      <c r="A1630" s="83">
        <v>37420</v>
      </c>
      <c r="B1630">
        <v>4.2635199999999998</v>
      </c>
    </row>
    <row r="1631" spans="1:2" x14ac:dyDescent="0.3">
      <c r="A1631" s="83">
        <v>37421</v>
      </c>
      <c r="B1631">
        <v>4.2660999999999998</v>
      </c>
    </row>
    <row r="1632" spans="1:2" x14ac:dyDescent="0.3">
      <c r="A1632" s="83">
        <v>37422</v>
      </c>
      <c r="B1632">
        <v>4.2671900000000003</v>
      </c>
    </row>
    <row r="1633" spans="1:2" x14ac:dyDescent="0.3">
      <c r="A1633" s="83">
        <v>37423</v>
      </c>
      <c r="B1633">
        <v>4.2668200000000001</v>
      </c>
    </row>
    <row r="1634" spans="1:2" x14ac:dyDescent="0.3">
      <c r="A1634" s="83">
        <v>37424</v>
      </c>
      <c r="B1634">
        <v>4.2650300000000003</v>
      </c>
    </row>
    <row r="1635" spans="1:2" x14ac:dyDescent="0.3">
      <c r="A1635" s="83">
        <v>37425</v>
      </c>
      <c r="B1635">
        <v>4.2618799999999997</v>
      </c>
    </row>
    <row r="1636" spans="1:2" x14ac:dyDescent="0.3">
      <c r="A1636" s="83">
        <v>37426</v>
      </c>
      <c r="B1636">
        <v>4.2574300000000003</v>
      </c>
    </row>
    <row r="1637" spans="1:2" x14ac:dyDescent="0.3">
      <c r="A1637" s="83">
        <v>37427</v>
      </c>
      <c r="B1637">
        <v>4.2517300000000002</v>
      </c>
    </row>
    <row r="1638" spans="1:2" x14ac:dyDescent="0.3">
      <c r="A1638" s="83">
        <v>37428</v>
      </c>
      <c r="B1638">
        <v>4.2448499999999996</v>
      </c>
    </row>
    <row r="1639" spans="1:2" x14ac:dyDescent="0.3">
      <c r="A1639" s="83">
        <v>37429</v>
      </c>
      <c r="B1639">
        <v>4.2368600000000001</v>
      </c>
    </row>
    <row r="1640" spans="1:2" x14ac:dyDescent="0.3">
      <c r="A1640" s="83">
        <v>37430</v>
      </c>
      <c r="B1640">
        <v>4.22783</v>
      </c>
    </row>
    <row r="1641" spans="1:2" x14ac:dyDescent="0.3">
      <c r="A1641" s="83">
        <v>37431</v>
      </c>
      <c r="B1641">
        <v>4.2178199999999997</v>
      </c>
    </row>
    <row r="1642" spans="1:2" x14ac:dyDescent="0.3">
      <c r="A1642" s="83">
        <v>37432</v>
      </c>
      <c r="B1642">
        <v>4.2069099999999997</v>
      </c>
    </row>
    <row r="1643" spans="1:2" x14ac:dyDescent="0.3">
      <c r="A1643" s="83">
        <v>37433</v>
      </c>
      <c r="B1643">
        <v>4.1951700000000001</v>
      </c>
    </row>
    <row r="1644" spans="1:2" x14ac:dyDescent="0.3">
      <c r="A1644" s="83">
        <v>37434</v>
      </c>
      <c r="B1644">
        <v>4.1826800000000004</v>
      </c>
    </row>
    <row r="1645" spans="1:2" x14ac:dyDescent="0.3">
      <c r="A1645" s="83">
        <v>37435</v>
      </c>
      <c r="B1645">
        <v>4.1695200000000003</v>
      </c>
    </row>
    <row r="1646" spans="1:2" x14ac:dyDescent="0.3">
      <c r="A1646" s="83">
        <v>37436</v>
      </c>
      <c r="B1646">
        <v>4.1557500000000003</v>
      </c>
    </row>
    <row r="1647" spans="1:2" x14ac:dyDescent="0.3">
      <c r="A1647" s="83">
        <v>37437</v>
      </c>
      <c r="B1647">
        <v>4.14147</v>
      </c>
    </row>
    <row r="1648" spans="1:2" x14ac:dyDescent="0.3">
      <c r="A1648" s="83">
        <v>37438</v>
      </c>
      <c r="B1648">
        <v>4.1267300000000002</v>
      </c>
    </row>
    <row r="1649" spans="1:2" x14ac:dyDescent="0.3">
      <c r="A1649" s="83">
        <v>37439</v>
      </c>
      <c r="B1649">
        <v>4.1116299999999999</v>
      </c>
    </row>
    <row r="1650" spans="1:2" x14ac:dyDescent="0.3">
      <c r="A1650" s="83">
        <v>37440</v>
      </c>
      <c r="B1650">
        <v>4.0962300000000003</v>
      </c>
    </row>
    <row r="1651" spans="1:2" x14ac:dyDescent="0.3">
      <c r="A1651" s="83">
        <v>37441</v>
      </c>
      <c r="B1651">
        <v>4.0806199999999997</v>
      </c>
    </row>
    <row r="1652" spans="1:2" x14ac:dyDescent="0.3">
      <c r="A1652" s="83">
        <v>37442</v>
      </c>
      <c r="B1652">
        <v>4.0648600000000004</v>
      </c>
    </row>
    <row r="1653" spans="1:2" x14ac:dyDescent="0.3">
      <c r="A1653" s="83">
        <v>37443</v>
      </c>
      <c r="B1653">
        <v>4.0490300000000001</v>
      </c>
    </row>
    <row r="1654" spans="1:2" x14ac:dyDescent="0.3">
      <c r="A1654" s="83">
        <v>37444</v>
      </c>
      <c r="B1654">
        <v>4.0331999999999999</v>
      </c>
    </row>
    <row r="1655" spans="1:2" x14ac:dyDescent="0.3">
      <c r="A1655" s="83">
        <v>37445</v>
      </c>
      <c r="B1655">
        <v>4.0174399999999997</v>
      </c>
    </row>
    <row r="1656" spans="1:2" x14ac:dyDescent="0.3">
      <c r="A1656" s="83">
        <v>37446</v>
      </c>
      <c r="B1656">
        <v>4.00183</v>
      </c>
    </row>
    <row r="1657" spans="1:2" x14ac:dyDescent="0.3">
      <c r="A1657" s="83">
        <v>37447</v>
      </c>
      <c r="B1657">
        <v>3.9864199999999999</v>
      </c>
    </row>
    <row r="1658" spans="1:2" x14ac:dyDescent="0.3">
      <c r="A1658" s="83">
        <v>37448</v>
      </c>
      <c r="B1658">
        <v>3.9712999999999998</v>
      </c>
    </row>
    <row r="1659" spans="1:2" x14ac:dyDescent="0.3">
      <c r="A1659" s="83">
        <v>37449</v>
      </c>
      <c r="B1659">
        <v>3.9565100000000002</v>
      </c>
    </row>
    <row r="1660" spans="1:2" x14ac:dyDescent="0.3">
      <c r="A1660" s="83">
        <v>37450</v>
      </c>
      <c r="B1660">
        <v>3.9421300000000001</v>
      </c>
    </row>
    <row r="1661" spans="1:2" x14ac:dyDescent="0.3">
      <c r="A1661" s="83">
        <v>37451</v>
      </c>
      <c r="B1661">
        <v>3.92822</v>
      </c>
    </row>
    <row r="1662" spans="1:2" x14ac:dyDescent="0.3">
      <c r="A1662" s="83">
        <v>37452</v>
      </c>
      <c r="B1662">
        <v>3.9148499999999999</v>
      </c>
    </row>
    <row r="1663" spans="1:2" x14ac:dyDescent="0.3">
      <c r="A1663" s="83">
        <v>37453</v>
      </c>
      <c r="B1663">
        <v>3.9020700000000001</v>
      </c>
    </row>
    <row r="1664" spans="1:2" x14ac:dyDescent="0.3">
      <c r="A1664" s="83">
        <v>37454</v>
      </c>
      <c r="B1664">
        <v>3.8899400000000002</v>
      </c>
    </row>
    <row r="1665" spans="1:2" x14ac:dyDescent="0.3">
      <c r="A1665" s="83">
        <v>37455</v>
      </c>
      <c r="B1665">
        <v>3.8785400000000001</v>
      </c>
    </row>
    <row r="1666" spans="1:2" x14ac:dyDescent="0.3">
      <c r="A1666" s="83">
        <v>37456</v>
      </c>
      <c r="B1666">
        <v>3.8679100000000002</v>
      </c>
    </row>
    <row r="1667" spans="1:2" x14ac:dyDescent="0.3">
      <c r="A1667" s="83">
        <v>37457</v>
      </c>
      <c r="B1667">
        <v>3.85812</v>
      </c>
    </row>
    <row r="1668" spans="1:2" x14ac:dyDescent="0.3">
      <c r="A1668" s="83">
        <v>37458</v>
      </c>
      <c r="B1668">
        <v>3.84924</v>
      </c>
    </row>
    <row r="1669" spans="1:2" x14ac:dyDescent="0.3">
      <c r="A1669" s="83">
        <v>37459</v>
      </c>
      <c r="B1669">
        <v>3.8413200000000001</v>
      </c>
    </row>
    <row r="1670" spans="1:2" x14ac:dyDescent="0.3">
      <c r="A1670" s="83">
        <v>37460</v>
      </c>
      <c r="B1670">
        <v>3.8343799999999999</v>
      </c>
    </row>
    <row r="1671" spans="1:2" x14ac:dyDescent="0.3">
      <c r="A1671" s="83">
        <v>37461</v>
      </c>
      <c r="B1671">
        <v>3.8283800000000001</v>
      </c>
    </row>
    <row r="1672" spans="1:2" x14ac:dyDescent="0.3">
      <c r="A1672" s="83">
        <v>37462</v>
      </c>
      <c r="B1672">
        <v>3.82328</v>
      </c>
    </row>
    <row r="1673" spans="1:2" x14ac:dyDescent="0.3">
      <c r="A1673" s="83">
        <v>37463</v>
      </c>
      <c r="B1673">
        <v>3.8190400000000002</v>
      </c>
    </row>
    <row r="1674" spans="1:2" x14ac:dyDescent="0.3">
      <c r="A1674" s="83">
        <v>37464</v>
      </c>
      <c r="B1674">
        <v>3.8156099999999999</v>
      </c>
    </row>
    <row r="1675" spans="1:2" x14ac:dyDescent="0.3">
      <c r="A1675" s="83">
        <v>37465</v>
      </c>
      <c r="B1675">
        <v>3.8129599999999999</v>
      </c>
    </row>
    <row r="1676" spans="1:2" x14ac:dyDescent="0.3">
      <c r="A1676" s="83">
        <v>37466</v>
      </c>
      <c r="B1676">
        <v>3.8110499999999998</v>
      </c>
    </row>
    <row r="1677" spans="1:2" x14ac:dyDescent="0.3">
      <c r="A1677" s="83">
        <v>37467</v>
      </c>
      <c r="B1677">
        <v>3.8098299999999998</v>
      </c>
    </row>
    <row r="1678" spans="1:2" x14ac:dyDescent="0.3">
      <c r="A1678" s="83">
        <v>37468</v>
      </c>
      <c r="B1678">
        <v>3.8092600000000001</v>
      </c>
    </row>
    <row r="1679" spans="1:2" x14ac:dyDescent="0.3">
      <c r="A1679" s="83">
        <v>37469</v>
      </c>
      <c r="B1679">
        <v>3.8092899999999998</v>
      </c>
    </row>
    <row r="1680" spans="1:2" x14ac:dyDescent="0.3">
      <c r="A1680" s="83">
        <v>37470</v>
      </c>
      <c r="B1680">
        <v>3.8098900000000002</v>
      </c>
    </row>
    <row r="1681" spans="1:2" x14ac:dyDescent="0.3">
      <c r="A1681" s="83">
        <v>37471</v>
      </c>
      <c r="B1681">
        <v>3.81101</v>
      </c>
    </row>
    <row r="1682" spans="1:2" x14ac:dyDescent="0.3">
      <c r="A1682" s="83">
        <v>37472</v>
      </c>
      <c r="B1682">
        <v>3.8126000000000002</v>
      </c>
    </row>
    <row r="1683" spans="1:2" x14ac:dyDescent="0.3">
      <c r="A1683" s="83">
        <v>37473</v>
      </c>
      <c r="B1683">
        <v>3.8146100000000001</v>
      </c>
    </row>
    <row r="1684" spans="1:2" x14ac:dyDescent="0.3">
      <c r="A1684" s="83">
        <v>37474</v>
      </c>
      <c r="B1684">
        <v>3.8169900000000001</v>
      </c>
    </row>
    <row r="1685" spans="1:2" x14ac:dyDescent="0.3">
      <c r="A1685" s="83">
        <v>37475</v>
      </c>
      <c r="B1685">
        <v>3.8197000000000001</v>
      </c>
    </row>
    <row r="1686" spans="1:2" x14ac:dyDescent="0.3">
      <c r="A1686" s="83">
        <v>37476</v>
      </c>
      <c r="B1686">
        <v>3.8226800000000001</v>
      </c>
    </row>
    <row r="1687" spans="1:2" x14ac:dyDescent="0.3">
      <c r="A1687" s="83">
        <v>37477</v>
      </c>
      <c r="B1687">
        <v>3.8258899999999998</v>
      </c>
    </row>
    <row r="1688" spans="1:2" x14ac:dyDescent="0.3">
      <c r="A1688" s="83">
        <v>37478</v>
      </c>
      <c r="B1688">
        <v>3.82925</v>
      </c>
    </row>
    <row r="1689" spans="1:2" x14ac:dyDescent="0.3">
      <c r="A1689" s="83">
        <v>37479</v>
      </c>
      <c r="B1689">
        <v>3.8327300000000002</v>
      </c>
    </row>
    <row r="1690" spans="1:2" x14ac:dyDescent="0.3">
      <c r="A1690" s="83">
        <v>37480</v>
      </c>
      <c r="B1690">
        <v>3.8362500000000002</v>
      </c>
    </row>
    <row r="1691" spans="1:2" x14ac:dyDescent="0.3">
      <c r="A1691" s="83">
        <v>37481</v>
      </c>
      <c r="B1691">
        <v>3.8397600000000001</v>
      </c>
    </row>
    <row r="1692" spans="1:2" x14ac:dyDescent="0.3">
      <c r="A1692" s="83">
        <v>37482</v>
      </c>
      <c r="B1692">
        <v>3.84321</v>
      </c>
    </row>
    <row r="1693" spans="1:2" x14ac:dyDescent="0.3">
      <c r="A1693" s="83">
        <v>37483</v>
      </c>
      <c r="B1693">
        <v>3.8465099999999999</v>
      </c>
    </row>
    <row r="1694" spans="1:2" x14ac:dyDescent="0.3">
      <c r="A1694" s="83">
        <v>37484</v>
      </c>
      <c r="B1694">
        <v>3.8496199999999998</v>
      </c>
    </row>
    <row r="1695" spans="1:2" x14ac:dyDescent="0.3">
      <c r="A1695" s="83">
        <v>37485</v>
      </c>
      <c r="B1695">
        <v>3.8524600000000002</v>
      </c>
    </row>
    <row r="1696" spans="1:2" x14ac:dyDescent="0.3">
      <c r="A1696" s="83">
        <v>37486</v>
      </c>
      <c r="B1696">
        <v>3.8549699999999998</v>
      </c>
    </row>
    <row r="1697" spans="1:2" x14ac:dyDescent="0.3">
      <c r="A1697" s="83">
        <v>37487</v>
      </c>
      <c r="B1697">
        <v>3.8570700000000002</v>
      </c>
    </row>
    <row r="1698" spans="1:2" x14ac:dyDescent="0.3">
      <c r="A1698" s="83">
        <v>37488</v>
      </c>
      <c r="B1698">
        <v>3.8586999999999998</v>
      </c>
    </row>
    <row r="1699" spans="1:2" x14ac:dyDescent="0.3">
      <c r="A1699" s="83">
        <v>37489</v>
      </c>
      <c r="B1699">
        <v>3.8597899999999998</v>
      </c>
    </row>
    <row r="1700" spans="1:2" x14ac:dyDescent="0.3">
      <c r="A1700" s="83">
        <v>37490</v>
      </c>
      <c r="B1700">
        <v>3.8602500000000002</v>
      </c>
    </row>
    <row r="1701" spans="1:2" x14ac:dyDescent="0.3">
      <c r="A1701" s="83">
        <v>37491</v>
      </c>
      <c r="B1701">
        <v>3.8600300000000001</v>
      </c>
    </row>
    <row r="1702" spans="1:2" x14ac:dyDescent="0.3">
      <c r="A1702" s="83">
        <v>37492</v>
      </c>
      <c r="B1702">
        <v>3.8590399999999998</v>
      </c>
    </row>
    <row r="1703" spans="1:2" x14ac:dyDescent="0.3">
      <c r="A1703" s="83">
        <v>37493</v>
      </c>
      <c r="B1703">
        <v>3.8572099999999998</v>
      </c>
    </row>
    <row r="1704" spans="1:2" x14ac:dyDescent="0.3">
      <c r="A1704" s="83">
        <v>37494</v>
      </c>
      <c r="B1704">
        <v>3.8544800000000001</v>
      </c>
    </row>
    <row r="1705" spans="1:2" x14ac:dyDescent="0.3">
      <c r="A1705" s="83">
        <v>37495</v>
      </c>
      <c r="B1705">
        <v>3.8508200000000001</v>
      </c>
    </row>
    <row r="1706" spans="1:2" x14ac:dyDescent="0.3">
      <c r="A1706" s="83">
        <v>37496</v>
      </c>
      <c r="B1706">
        <v>3.8462499999999999</v>
      </c>
    </row>
    <row r="1707" spans="1:2" x14ac:dyDescent="0.3">
      <c r="A1707" s="83">
        <v>37497</v>
      </c>
      <c r="B1707">
        <v>3.8407900000000001</v>
      </c>
    </row>
    <row r="1708" spans="1:2" x14ac:dyDescent="0.3">
      <c r="A1708" s="83">
        <v>37498</v>
      </c>
      <c r="B1708">
        <v>3.83447</v>
      </c>
    </row>
    <row r="1709" spans="1:2" x14ac:dyDescent="0.3">
      <c r="A1709" s="83">
        <v>37499</v>
      </c>
      <c r="B1709">
        <v>3.8273100000000002</v>
      </c>
    </row>
    <row r="1710" spans="1:2" x14ac:dyDescent="0.3">
      <c r="A1710" s="83">
        <v>37500</v>
      </c>
      <c r="B1710">
        <v>3.81935</v>
      </c>
    </row>
    <row r="1711" spans="1:2" x14ac:dyDescent="0.3">
      <c r="A1711" s="83">
        <v>37501</v>
      </c>
      <c r="B1711">
        <v>3.8106100000000001</v>
      </c>
    </row>
    <row r="1712" spans="1:2" x14ac:dyDescent="0.3">
      <c r="A1712" s="83">
        <v>37502</v>
      </c>
      <c r="B1712">
        <v>3.80111</v>
      </c>
    </row>
    <row r="1713" spans="1:2" x14ac:dyDescent="0.3">
      <c r="A1713" s="83">
        <v>37503</v>
      </c>
      <c r="B1713">
        <v>3.7909000000000002</v>
      </c>
    </row>
    <row r="1714" spans="1:2" x14ac:dyDescent="0.3">
      <c r="A1714" s="83">
        <v>37504</v>
      </c>
      <c r="B1714">
        <v>3.7799900000000002</v>
      </c>
    </row>
    <row r="1715" spans="1:2" x14ac:dyDescent="0.3">
      <c r="A1715" s="83">
        <v>37505</v>
      </c>
      <c r="B1715">
        <v>3.7684199999999999</v>
      </c>
    </row>
    <row r="1716" spans="1:2" x14ac:dyDescent="0.3">
      <c r="A1716" s="83">
        <v>37506</v>
      </c>
      <c r="B1716">
        <v>3.7562099999999998</v>
      </c>
    </row>
    <row r="1717" spans="1:2" x14ac:dyDescent="0.3">
      <c r="A1717" s="83">
        <v>37507</v>
      </c>
      <c r="B1717">
        <v>3.7434099999999999</v>
      </c>
    </row>
    <row r="1718" spans="1:2" x14ac:dyDescent="0.3">
      <c r="A1718" s="83">
        <v>37508</v>
      </c>
      <c r="B1718">
        <v>3.7300499999999999</v>
      </c>
    </row>
    <row r="1719" spans="1:2" x14ac:dyDescent="0.3">
      <c r="A1719" s="83">
        <v>37509</v>
      </c>
      <c r="B1719">
        <v>3.7161400000000002</v>
      </c>
    </row>
    <row r="1720" spans="1:2" x14ac:dyDescent="0.3">
      <c r="A1720" s="83">
        <v>37510</v>
      </c>
      <c r="B1720">
        <v>3.70174</v>
      </c>
    </row>
    <row r="1721" spans="1:2" x14ac:dyDescent="0.3">
      <c r="A1721" s="83">
        <v>37511</v>
      </c>
      <c r="B1721">
        <v>3.6868599999999998</v>
      </c>
    </row>
    <row r="1722" spans="1:2" x14ac:dyDescent="0.3">
      <c r="A1722" s="83">
        <v>37512</v>
      </c>
      <c r="B1722">
        <v>3.6715399999999998</v>
      </c>
    </row>
    <row r="1723" spans="1:2" x14ac:dyDescent="0.3">
      <c r="A1723" s="83">
        <v>37513</v>
      </c>
      <c r="B1723">
        <v>3.6558000000000002</v>
      </c>
    </row>
    <row r="1724" spans="1:2" x14ac:dyDescent="0.3">
      <c r="A1724" s="83">
        <v>37514</v>
      </c>
      <c r="B1724">
        <v>3.6396899999999999</v>
      </c>
    </row>
    <row r="1725" spans="1:2" x14ac:dyDescent="0.3">
      <c r="A1725" s="83">
        <v>37515</v>
      </c>
      <c r="B1725">
        <v>3.62324</v>
      </c>
    </row>
    <row r="1726" spans="1:2" x14ac:dyDescent="0.3">
      <c r="A1726" s="83">
        <v>37516</v>
      </c>
      <c r="B1726">
        <v>3.6064600000000002</v>
      </c>
    </row>
    <row r="1727" spans="1:2" x14ac:dyDescent="0.3">
      <c r="A1727" s="83">
        <v>37517</v>
      </c>
      <c r="B1727">
        <v>3.5893999999999999</v>
      </c>
    </row>
    <row r="1728" spans="1:2" x14ac:dyDescent="0.3">
      <c r="A1728" s="83">
        <v>37518</v>
      </c>
      <c r="B1728">
        <v>3.5720700000000001</v>
      </c>
    </row>
    <row r="1729" spans="1:2" x14ac:dyDescent="0.3">
      <c r="A1729" s="83">
        <v>37519</v>
      </c>
      <c r="B1729">
        <v>3.5545200000000001</v>
      </c>
    </row>
    <row r="1730" spans="1:2" x14ac:dyDescent="0.3">
      <c r="A1730" s="83">
        <v>37520</v>
      </c>
      <c r="B1730">
        <v>3.5367600000000001</v>
      </c>
    </row>
    <row r="1731" spans="1:2" x14ac:dyDescent="0.3">
      <c r="A1731" s="83">
        <v>37521</v>
      </c>
      <c r="B1731">
        <v>3.5188299999999999</v>
      </c>
    </row>
    <row r="1732" spans="1:2" x14ac:dyDescent="0.3">
      <c r="A1732" s="83">
        <v>37522</v>
      </c>
      <c r="B1732">
        <v>3.50075</v>
      </c>
    </row>
    <row r="1733" spans="1:2" x14ac:dyDescent="0.3">
      <c r="A1733" s="83">
        <v>37523</v>
      </c>
      <c r="B1733">
        <v>3.4825499999999998</v>
      </c>
    </row>
    <row r="1734" spans="1:2" x14ac:dyDescent="0.3">
      <c r="A1734" s="83">
        <v>37524</v>
      </c>
      <c r="B1734">
        <v>3.4642499999999998</v>
      </c>
    </row>
    <row r="1735" spans="1:2" x14ac:dyDescent="0.3">
      <c r="A1735" s="83">
        <v>37525</v>
      </c>
      <c r="B1735">
        <v>3.4458799999999998</v>
      </c>
    </row>
    <row r="1736" spans="1:2" x14ac:dyDescent="0.3">
      <c r="A1736" s="83">
        <v>37526</v>
      </c>
      <c r="B1736">
        <v>3.42746</v>
      </c>
    </row>
    <row r="1737" spans="1:2" x14ac:dyDescent="0.3">
      <c r="A1737" s="83">
        <v>37527</v>
      </c>
      <c r="B1737">
        <v>3.4090099999999999</v>
      </c>
    </row>
    <row r="1738" spans="1:2" x14ac:dyDescent="0.3">
      <c r="A1738" s="83">
        <v>37528</v>
      </c>
      <c r="B1738">
        <v>3.3905699999999999</v>
      </c>
    </row>
    <row r="1739" spans="1:2" x14ac:dyDescent="0.3">
      <c r="A1739" s="83">
        <v>37529</v>
      </c>
      <c r="B1739">
        <v>3.3721399999999999</v>
      </c>
    </row>
    <row r="1740" spans="1:2" x14ac:dyDescent="0.3">
      <c r="A1740" s="83">
        <v>37530</v>
      </c>
      <c r="B1740">
        <v>3.3537499999999998</v>
      </c>
    </row>
    <row r="1741" spans="1:2" x14ac:dyDescent="0.3">
      <c r="A1741" s="83">
        <v>37531</v>
      </c>
      <c r="B1741">
        <v>3.3354200000000001</v>
      </c>
    </row>
    <row r="1742" spans="1:2" x14ac:dyDescent="0.3">
      <c r="A1742" s="83">
        <v>37532</v>
      </c>
      <c r="B1742">
        <v>3.31717</v>
      </c>
    </row>
    <row r="1743" spans="1:2" x14ac:dyDescent="0.3">
      <c r="A1743" s="83">
        <v>37533</v>
      </c>
      <c r="B1743">
        <v>3.2990200000000001</v>
      </c>
    </row>
    <row r="1744" spans="1:2" x14ac:dyDescent="0.3">
      <c r="A1744" s="83">
        <v>37534</v>
      </c>
      <c r="B1744">
        <v>3.2809599999999999</v>
      </c>
    </row>
    <row r="1745" spans="1:2" x14ac:dyDescent="0.3">
      <c r="A1745" s="83">
        <v>37535</v>
      </c>
      <c r="B1745">
        <v>3.26302</v>
      </c>
    </row>
    <row r="1746" spans="1:2" x14ac:dyDescent="0.3">
      <c r="A1746" s="83">
        <v>37536</v>
      </c>
      <c r="B1746">
        <v>3.24519</v>
      </c>
    </row>
    <row r="1747" spans="1:2" x14ac:dyDescent="0.3">
      <c r="A1747" s="83">
        <v>37537</v>
      </c>
      <c r="B1747">
        <v>3.22749</v>
      </c>
    </row>
    <row r="1748" spans="1:2" x14ac:dyDescent="0.3">
      <c r="A1748" s="83">
        <v>37538</v>
      </c>
      <c r="B1748">
        <v>3.2099199999999999</v>
      </c>
    </row>
    <row r="1749" spans="1:2" x14ac:dyDescent="0.3">
      <c r="A1749" s="83">
        <v>37539</v>
      </c>
      <c r="B1749">
        <v>3.1924800000000002</v>
      </c>
    </row>
    <row r="1750" spans="1:2" x14ac:dyDescent="0.3">
      <c r="A1750" s="83">
        <v>37540</v>
      </c>
      <c r="B1750">
        <v>3.1751900000000002</v>
      </c>
    </row>
    <row r="1751" spans="1:2" x14ac:dyDescent="0.3">
      <c r="A1751" s="83">
        <v>37541</v>
      </c>
      <c r="B1751">
        <v>3.1580599999999999</v>
      </c>
    </row>
    <row r="1752" spans="1:2" x14ac:dyDescent="0.3">
      <c r="A1752" s="83">
        <v>37542</v>
      </c>
      <c r="B1752">
        <v>3.1410800000000001</v>
      </c>
    </row>
    <row r="1753" spans="1:2" x14ac:dyDescent="0.3">
      <c r="A1753" s="83">
        <v>37543</v>
      </c>
      <c r="B1753">
        <v>3.1242700000000001</v>
      </c>
    </row>
    <row r="1754" spans="1:2" x14ac:dyDescent="0.3">
      <c r="A1754" s="83">
        <v>37544</v>
      </c>
      <c r="B1754">
        <v>3.10764</v>
      </c>
    </row>
    <row r="1755" spans="1:2" x14ac:dyDescent="0.3">
      <c r="A1755" s="83">
        <v>37545</v>
      </c>
      <c r="B1755">
        <v>3.09118</v>
      </c>
    </row>
    <row r="1756" spans="1:2" x14ac:dyDescent="0.3">
      <c r="A1756" s="83">
        <v>37546</v>
      </c>
      <c r="B1756">
        <v>3.07491</v>
      </c>
    </row>
    <row r="1757" spans="1:2" x14ac:dyDescent="0.3">
      <c r="A1757" s="83">
        <v>37547</v>
      </c>
      <c r="B1757">
        <v>3.05884</v>
      </c>
    </row>
    <row r="1758" spans="1:2" x14ac:dyDescent="0.3">
      <c r="A1758" s="83">
        <v>37548</v>
      </c>
      <c r="B1758">
        <v>3.0429599999999999</v>
      </c>
    </row>
    <row r="1759" spans="1:2" x14ac:dyDescent="0.3">
      <c r="A1759" s="83">
        <v>37549</v>
      </c>
      <c r="B1759">
        <v>3.0272899999999998</v>
      </c>
    </row>
    <row r="1760" spans="1:2" x14ac:dyDescent="0.3">
      <c r="A1760" s="83">
        <v>37550</v>
      </c>
      <c r="B1760">
        <v>3.0118399999999999</v>
      </c>
    </row>
    <row r="1761" spans="1:2" x14ac:dyDescent="0.3">
      <c r="A1761" s="83">
        <v>37551</v>
      </c>
      <c r="B1761">
        <v>2.9965999999999999</v>
      </c>
    </row>
    <row r="1762" spans="1:2" x14ac:dyDescent="0.3">
      <c r="A1762" s="83">
        <v>37552</v>
      </c>
      <c r="B1762">
        <v>2.9815900000000002</v>
      </c>
    </row>
    <row r="1763" spans="1:2" x14ac:dyDescent="0.3">
      <c r="A1763" s="83">
        <v>37553</v>
      </c>
      <c r="B1763">
        <v>2.9668100000000002</v>
      </c>
    </row>
    <row r="1764" spans="1:2" x14ac:dyDescent="0.3">
      <c r="A1764" s="83">
        <v>37554</v>
      </c>
      <c r="B1764">
        <v>2.9522599999999999</v>
      </c>
    </row>
    <row r="1765" spans="1:2" x14ac:dyDescent="0.3">
      <c r="A1765" s="83">
        <v>37555</v>
      </c>
      <c r="B1765">
        <v>2.9379599999999999</v>
      </c>
    </row>
    <row r="1766" spans="1:2" x14ac:dyDescent="0.3">
      <c r="A1766" s="83">
        <v>37556</v>
      </c>
      <c r="B1766">
        <v>2.9239000000000002</v>
      </c>
    </row>
    <row r="1767" spans="1:2" x14ac:dyDescent="0.3">
      <c r="A1767" s="83">
        <v>37557</v>
      </c>
      <c r="B1767">
        <v>2.9100999999999999</v>
      </c>
    </row>
    <row r="1768" spans="1:2" x14ac:dyDescent="0.3">
      <c r="A1768" s="83">
        <v>37558</v>
      </c>
      <c r="B1768">
        <v>2.89655</v>
      </c>
    </row>
    <row r="1769" spans="1:2" x14ac:dyDescent="0.3">
      <c r="A1769" s="83">
        <v>37559</v>
      </c>
      <c r="B1769">
        <v>2.88327</v>
      </c>
    </row>
    <row r="1770" spans="1:2" x14ac:dyDescent="0.3">
      <c r="A1770" s="83">
        <v>37560</v>
      </c>
      <c r="B1770">
        <v>2.87026</v>
      </c>
    </row>
    <row r="1771" spans="1:2" x14ac:dyDescent="0.3">
      <c r="A1771" s="83">
        <v>37561</v>
      </c>
      <c r="B1771">
        <v>2.8575300000000001</v>
      </c>
    </row>
    <row r="1772" spans="1:2" x14ac:dyDescent="0.3">
      <c r="A1772" s="83">
        <v>37562</v>
      </c>
      <c r="B1772">
        <v>2.8450700000000002</v>
      </c>
    </row>
    <row r="1773" spans="1:2" x14ac:dyDescent="0.3">
      <c r="A1773" s="83">
        <v>37563</v>
      </c>
      <c r="B1773">
        <v>2.8329</v>
      </c>
    </row>
    <row r="1774" spans="1:2" x14ac:dyDescent="0.3">
      <c r="A1774" s="83">
        <v>37564</v>
      </c>
      <c r="B1774">
        <v>2.8210199999999999</v>
      </c>
    </row>
    <row r="1775" spans="1:2" x14ac:dyDescent="0.3">
      <c r="A1775" s="83">
        <v>37565</v>
      </c>
      <c r="B1775">
        <v>2.8094299999999999</v>
      </c>
    </row>
    <row r="1776" spans="1:2" x14ac:dyDescent="0.3">
      <c r="A1776" s="83">
        <v>37566</v>
      </c>
      <c r="B1776">
        <v>2.7981500000000001</v>
      </c>
    </row>
    <row r="1777" spans="1:2" x14ac:dyDescent="0.3">
      <c r="A1777" s="83">
        <v>37567</v>
      </c>
      <c r="B1777">
        <v>2.7871600000000001</v>
      </c>
    </row>
    <row r="1778" spans="1:2" x14ac:dyDescent="0.3">
      <c r="A1778" s="83">
        <v>37568</v>
      </c>
      <c r="B1778">
        <v>2.7764899999999999</v>
      </c>
    </row>
    <row r="1779" spans="1:2" x14ac:dyDescent="0.3">
      <c r="A1779" s="83">
        <v>37569</v>
      </c>
      <c r="B1779">
        <v>2.76613</v>
      </c>
    </row>
    <row r="1780" spans="1:2" x14ac:dyDescent="0.3">
      <c r="A1780" s="83">
        <v>37570</v>
      </c>
      <c r="B1780">
        <v>2.7561</v>
      </c>
    </row>
    <row r="1781" spans="1:2" x14ac:dyDescent="0.3">
      <c r="A1781" s="83">
        <v>37571</v>
      </c>
      <c r="B1781">
        <v>2.7463799999999998</v>
      </c>
    </row>
    <row r="1782" spans="1:2" x14ac:dyDescent="0.3">
      <c r="A1782" s="83">
        <v>37572</v>
      </c>
      <c r="B1782">
        <v>2.7370000000000001</v>
      </c>
    </row>
    <row r="1783" spans="1:2" x14ac:dyDescent="0.3">
      <c r="A1783" s="83">
        <v>37573</v>
      </c>
      <c r="B1783">
        <v>2.7279499999999999</v>
      </c>
    </row>
    <row r="1784" spans="1:2" x14ac:dyDescent="0.3">
      <c r="A1784" s="83">
        <v>37574</v>
      </c>
      <c r="B1784">
        <v>2.7192400000000001</v>
      </c>
    </row>
    <row r="1785" spans="1:2" x14ac:dyDescent="0.3">
      <c r="A1785" s="83">
        <v>37575</v>
      </c>
      <c r="B1785">
        <v>2.71088</v>
      </c>
    </row>
    <row r="1786" spans="1:2" x14ac:dyDescent="0.3">
      <c r="A1786" s="83">
        <v>37576</v>
      </c>
      <c r="B1786">
        <v>2.7028599999999998</v>
      </c>
    </row>
    <row r="1787" spans="1:2" x14ac:dyDescent="0.3">
      <c r="A1787" s="83">
        <v>37577</v>
      </c>
      <c r="B1787">
        <v>2.6952099999999999</v>
      </c>
    </row>
    <row r="1788" spans="1:2" x14ac:dyDescent="0.3">
      <c r="A1788" s="83">
        <v>37578</v>
      </c>
      <c r="B1788">
        <v>2.68791</v>
      </c>
    </row>
    <row r="1789" spans="1:2" x14ac:dyDescent="0.3">
      <c r="A1789" s="83">
        <v>37579</v>
      </c>
      <c r="B1789">
        <v>2.6809799999999999</v>
      </c>
    </row>
    <row r="1790" spans="1:2" x14ac:dyDescent="0.3">
      <c r="A1790" s="83">
        <v>37580</v>
      </c>
      <c r="B1790">
        <v>2.6743999999999999</v>
      </c>
    </row>
    <row r="1791" spans="1:2" x14ac:dyDescent="0.3">
      <c r="A1791" s="83">
        <v>37581</v>
      </c>
      <c r="B1791">
        <v>2.6681599999999999</v>
      </c>
    </row>
    <row r="1792" spans="1:2" x14ac:dyDescent="0.3">
      <c r="A1792" s="83">
        <v>37582</v>
      </c>
      <c r="B1792">
        <v>2.6622599999999998</v>
      </c>
    </row>
    <row r="1793" spans="1:2" x14ac:dyDescent="0.3">
      <c r="A1793" s="83">
        <v>37583</v>
      </c>
      <c r="B1793">
        <v>2.6566900000000002</v>
      </c>
    </row>
    <row r="1794" spans="1:2" x14ac:dyDescent="0.3">
      <c r="A1794" s="83">
        <v>37584</v>
      </c>
      <c r="B1794">
        <v>2.65144</v>
      </c>
    </row>
    <row r="1795" spans="1:2" x14ac:dyDescent="0.3">
      <c r="A1795" s="83">
        <v>37585</v>
      </c>
      <c r="B1795">
        <v>2.64649</v>
      </c>
    </row>
    <row r="1796" spans="1:2" x14ac:dyDescent="0.3">
      <c r="A1796" s="83">
        <v>37586</v>
      </c>
      <c r="B1796">
        <v>2.6418499999999998</v>
      </c>
    </row>
    <row r="1797" spans="1:2" x14ac:dyDescent="0.3">
      <c r="A1797" s="83">
        <v>37587</v>
      </c>
      <c r="B1797">
        <v>2.6375000000000002</v>
      </c>
    </row>
    <row r="1798" spans="1:2" x14ac:dyDescent="0.3">
      <c r="A1798" s="83">
        <v>37588</v>
      </c>
      <c r="B1798">
        <v>2.6334399999999998</v>
      </c>
    </row>
    <row r="1799" spans="1:2" x14ac:dyDescent="0.3">
      <c r="A1799" s="83">
        <v>37589</v>
      </c>
      <c r="B1799">
        <v>2.6296599999999999</v>
      </c>
    </row>
    <row r="1800" spans="1:2" x14ac:dyDescent="0.3">
      <c r="A1800" s="83">
        <v>37590</v>
      </c>
      <c r="B1800">
        <v>2.62615</v>
      </c>
    </row>
    <row r="1801" spans="1:2" x14ac:dyDescent="0.3">
      <c r="A1801" s="83">
        <v>37591</v>
      </c>
      <c r="B1801">
        <v>2.6229</v>
      </c>
    </row>
    <row r="1802" spans="1:2" x14ac:dyDescent="0.3">
      <c r="A1802" s="83">
        <v>37592</v>
      </c>
      <c r="B1802">
        <v>2.61991</v>
      </c>
    </row>
    <row r="1803" spans="1:2" x14ac:dyDescent="0.3">
      <c r="A1803" s="83">
        <v>37593</v>
      </c>
      <c r="B1803">
        <v>2.6171700000000002</v>
      </c>
    </row>
    <row r="1804" spans="1:2" x14ac:dyDescent="0.3">
      <c r="A1804" s="83">
        <v>37594</v>
      </c>
      <c r="B1804">
        <v>2.6146699999999998</v>
      </c>
    </row>
    <row r="1805" spans="1:2" x14ac:dyDescent="0.3">
      <c r="A1805" s="83">
        <v>37595</v>
      </c>
      <c r="B1805">
        <v>2.6124000000000001</v>
      </c>
    </row>
    <row r="1806" spans="1:2" x14ac:dyDescent="0.3">
      <c r="A1806" s="83">
        <v>37596</v>
      </c>
      <c r="B1806">
        <v>2.6103700000000001</v>
      </c>
    </row>
    <row r="1807" spans="1:2" x14ac:dyDescent="0.3">
      <c r="A1807" s="83">
        <v>37597</v>
      </c>
      <c r="B1807">
        <v>2.6085500000000001</v>
      </c>
    </row>
    <row r="1808" spans="1:2" x14ac:dyDescent="0.3">
      <c r="A1808" s="83">
        <v>37598</v>
      </c>
      <c r="B1808">
        <v>2.6069599999999999</v>
      </c>
    </row>
    <row r="1809" spans="1:2" x14ac:dyDescent="0.3">
      <c r="A1809" s="83">
        <v>37599</v>
      </c>
      <c r="B1809">
        <v>2.6055700000000002</v>
      </c>
    </row>
    <row r="1810" spans="1:2" x14ac:dyDescent="0.3">
      <c r="A1810" s="83">
        <v>37600</v>
      </c>
      <c r="B1810">
        <v>2.6043799999999999</v>
      </c>
    </row>
    <row r="1811" spans="1:2" x14ac:dyDescent="0.3">
      <c r="A1811" s="83">
        <v>37601</v>
      </c>
      <c r="B1811">
        <v>2.6033900000000001</v>
      </c>
    </row>
    <row r="1812" spans="1:2" x14ac:dyDescent="0.3">
      <c r="A1812" s="83">
        <v>37602</v>
      </c>
      <c r="B1812">
        <v>2.6025999999999998</v>
      </c>
    </row>
    <row r="1813" spans="1:2" x14ac:dyDescent="0.3">
      <c r="A1813" s="83">
        <v>37603</v>
      </c>
      <c r="B1813">
        <v>2.6019800000000002</v>
      </c>
    </row>
    <row r="1814" spans="1:2" x14ac:dyDescent="0.3">
      <c r="A1814" s="83">
        <v>37604</v>
      </c>
      <c r="B1814">
        <v>2.60155</v>
      </c>
    </row>
    <row r="1815" spans="1:2" x14ac:dyDescent="0.3">
      <c r="A1815" s="83">
        <v>37605</v>
      </c>
      <c r="B1815">
        <v>2.60128</v>
      </c>
    </row>
    <row r="1816" spans="1:2" x14ac:dyDescent="0.3">
      <c r="A1816" s="83">
        <v>37606</v>
      </c>
      <c r="B1816">
        <v>2.6011799999999998</v>
      </c>
    </row>
    <row r="1817" spans="1:2" x14ac:dyDescent="0.3">
      <c r="A1817" s="83">
        <v>37607</v>
      </c>
      <c r="B1817">
        <v>2.6012400000000002</v>
      </c>
    </row>
    <row r="1818" spans="1:2" x14ac:dyDescent="0.3">
      <c r="A1818" s="83">
        <v>37608</v>
      </c>
      <c r="B1818">
        <v>2.6014499999999998</v>
      </c>
    </row>
    <row r="1819" spans="1:2" x14ac:dyDescent="0.3">
      <c r="A1819" s="83">
        <v>37609</v>
      </c>
      <c r="B1819">
        <v>2.60181</v>
      </c>
    </row>
    <row r="1820" spans="1:2" x14ac:dyDescent="0.3">
      <c r="A1820" s="83">
        <v>37610</v>
      </c>
      <c r="B1820">
        <v>2.6023100000000001</v>
      </c>
    </row>
    <row r="1821" spans="1:2" x14ac:dyDescent="0.3">
      <c r="A1821" s="83">
        <v>37611</v>
      </c>
      <c r="B1821">
        <v>2.6029399999999998</v>
      </c>
    </row>
    <row r="1822" spans="1:2" x14ac:dyDescent="0.3">
      <c r="A1822" s="83">
        <v>37612</v>
      </c>
      <c r="B1822">
        <v>2.6036999999999999</v>
      </c>
    </row>
    <row r="1823" spans="1:2" x14ac:dyDescent="0.3">
      <c r="A1823" s="83">
        <v>37613</v>
      </c>
      <c r="B1823">
        <v>2.60459</v>
      </c>
    </row>
    <row r="1824" spans="1:2" x14ac:dyDescent="0.3">
      <c r="A1824" s="83">
        <v>37614</v>
      </c>
      <c r="B1824">
        <v>2.6055899999999999</v>
      </c>
    </row>
    <row r="1825" spans="1:2" x14ac:dyDescent="0.3">
      <c r="A1825" s="83">
        <v>37615</v>
      </c>
      <c r="B1825">
        <v>2.6067</v>
      </c>
    </row>
    <row r="1826" spans="1:2" x14ac:dyDescent="0.3">
      <c r="A1826" s="83">
        <v>37616</v>
      </c>
      <c r="B1826">
        <v>2.60791</v>
      </c>
    </row>
    <row r="1827" spans="1:2" x14ac:dyDescent="0.3">
      <c r="A1827" s="83">
        <v>37617</v>
      </c>
      <c r="B1827">
        <v>2.6092300000000002</v>
      </c>
    </row>
    <row r="1828" spans="1:2" x14ac:dyDescent="0.3">
      <c r="A1828" s="83">
        <v>37618</v>
      </c>
      <c r="B1828">
        <v>2.6106400000000001</v>
      </c>
    </row>
    <row r="1829" spans="1:2" x14ac:dyDescent="0.3">
      <c r="A1829" s="83">
        <v>37619</v>
      </c>
      <c r="B1829">
        <v>2.6121300000000001</v>
      </c>
    </row>
    <row r="1830" spans="1:2" x14ac:dyDescent="0.3">
      <c r="A1830" s="83">
        <v>37620</v>
      </c>
      <c r="B1830">
        <v>2.6137100000000002</v>
      </c>
    </row>
    <row r="1831" spans="1:2" x14ac:dyDescent="0.3">
      <c r="A1831" s="83">
        <v>37621</v>
      </c>
      <c r="B1831">
        <v>2.6153599999999999</v>
      </c>
    </row>
    <row r="1832" spans="1:2" x14ac:dyDescent="0.3">
      <c r="A1832" s="83">
        <v>37622</v>
      </c>
      <c r="B1832">
        <v>2.6035200000000001</v>
      </c>
    </row>
    <row r="1833" spans="1:2" x14ac:dyDescent="0.3">
      <c r="A1833" s="83">
        <v>37623</v>
      </c>
      <c r="B1833">
        <v>2.6044100000000001</v>
      </c>
    </row>
    <row r="1834" spans="1:2" x14ac:dyDescent="0.3">
      <c r="A1834" s="83">
        <v>37624</v>
      </c>
      <c r="B1834">
        <v>2.6054200000000001</v>
      </c>
    </row>
    <row r="1835" spans="1:2" x14ac:dyDescent="0.3">
      <c r="A1835" s="83">
        <v>37625</v>
      </c>
      <c r="B1835">
        <v>2.6065499999999999</v>
      </c>
    </row>
    <row r="1836" spans="1:2" x14ac:dyDescent="0.3">
      <c r="A1836" s="83">
        <v>37626</v>
      </c>
      <c r="B1836">
        <v>2.6077900000000001</v>
      </c>
    </row>
    <row r="1837" spans="1:2" x14ac:dyDescent="0.3">
      <c r="A1837" s="83">
        <v>37627</v>
      </c>
      <c r="B1837">
        <v>2.6091299999999999</v>
      </c>
    </row>
    <row r="1838" spans="1:2" x14ac:dyDescent="0.3">
      <c r="A1838" s="83">
        <v>37628</v>
      </c>
      <c r="B1838">
        <v>2.6105700000000001</v>
      </c>
    </row>
    <row r="1839" spans="1:2" x14ac:dyDescent="0.3">
      <c r="A1839" s="83">
        <v>37629</v>
      </c>
      <c r="B1839">
        <v>2.6120999999999999</v>
      </c>
    </row>
    <row r="1840" spans="1:2" x14ac:dyDescent="0.3">
      <c r="A1840" s="83">
        <v>37630</v>
      </c>
      <c r="B1840">
        <v>2.6137199999999998</v>
      </c>
    </row>
    <row r="1841" spans="1:2" x14ac:dyDescent="0.3">
      <c r="A1841" s="83">
        <v>37631</v>
      </c>
      <c r="B1841">
        <v>2.6154199999999999</v>
      </c>
    </row>
    <row r="1842" spans="1:2" x14ac:dyDescent="0.3">
      <c r="A1842" s="83">
        <v>37632</v>
      </c>
      <c r="B1842">
        <v>2.6172</v>
      </c>
    </row>
    <row r="1843" spans="1:2" x14ac:dyDescent="0.3">
      <c r="A1843" s="83">
        <v>37633</v>
      </c>
      <c r="B1843">
        <v>2.61904</v>
      </c>
    </row>
    <row r="1844" spans="1:2" x14ac:dyDescent="0.3">
      <c r="A1844" s="83">
        <v>37634</v>
      </c>
      <c r="B1844">
        <v>2.6209500000000001</v>
      </c>
    </row>
    <row r="1845" spans="1:2" x14ac:dyDescent="0.3">
      <c r="A1845" s="83">
        <v>37635</v>
      </c>
      <c r="B1845">
        <v>2.6229100000000001</v>
      </c>
    </row>
    <row r="1846" spans="1:2" x14ac:dyDescent="0.3">
      <c r="A1846" s="83">
        <v>37636</v>
      </c>
      <c r="B1846">
        <v>2.6249199999999999</v>
      </c>
    </row>
    <row r="1847" spans="1:2" x14ac:dyDescent="0.3">
      <c r="A1847" s="83">
        <v>37637</v>
      </c>
      <c r="B1847">
        <v>2.6269800000000001</v>
      </c>
    </row>
    <row r="1848" spans="1:2" x14ac:dyDescent="0.3">
      <c r="A1848" s="83">
        <v>37638</v>
      </c>
      <c r="B1848">
        <v>2.62907</v>
      </c>
    </row>
    <row r="1849" spans="1:2" x14ac:dyDescent="0.3">
      <c r="A1849" s="83">
        <v>37639</v>
      </c>
      <c r="B1849">
        <v>2.6311900000000001</v>
      </c>
    </row>
    <row r="1850" spans="1:2" x14ac:dyDescent="0.3">
      <c r="A1850" s="83">
        <v>37640</v>
      </c>
      <c r="B1850">
        <v>2.63334</v>
      </c>
    </row>
    <row r="1851" spans="1:2" x14ac:dyDescent="0.3">
      <c r="A1851" s="83">
        <v>37641</v>
      </c>
      <c r="B1851">
        <v>2.6355</v>
      </c>
    </row>
    <row r="1852" spans="1:2" x14ac:dyDescent="0.3">
      <c r="A1852" s="83">
        <v>37642</v>
      </c>
      <c r="B1852">
        <v>2.63768</v>
      </c>
    </row>
    <row r="1853" spans="1:2" x14ac:dyDescent="0.3">
      <c r="A1853" s="83">
        <v>37643</v>
      </c>
      <c r="B1853">
        <v>2.6398600000000001</v>
      </c>
    </row>
    <row r="1854" spans="1:2" x14ac:dyDescent="0.3">
      <c r="A1854" s="83">
        <v>37644</v>
      </c>
      <c r="B1854">
        <v>2.6420400000000002</v>
      </c>
    </row>
    <row r="1855" spans="1:2" x14ac:dyDescent="0.3">
      <c r="A1855" s="83">
        <v>37645</v>
      </c>
      <c r="B1855">
        <v>2.6442000000000001</v>
      </c>
    </row>
    <row r="1856" spans="1:2" x14ac:dyDescent="0.3">
      <c r="A1856" s="83">
        <v>37646</v>
      </c>
      <c r="B1856">
        <v>2.64635</v>
      </c>
    </row>
    <row r="1857" spans="1:2" x14ac:dyDescent="0.3">
      <c r="A1857" s="83">
        <v>37647</v>
      </c>
      <c r="B1857">
        <v>2.6484800000000002</v>
      </c>
    </row>
    <row r="1858" spans="1:2" x14ac:dyDescent="0.3">
      <c r="A1858" s="83">
        <v>37648</v>
      </c>
      <c r="B1858">
        <v>2.6505800000000002</v>
      </c>
    </row>
    <row r="1859" spans="1:2" x14ac:dyDescent="0.3">
      <c r="A1859" s="83">
        <v>37649</v>
      </c>
      <c r="B1859">
        <v>2.6526299999999998</v>
      </c>
    </row>
    <row r="1860" spans="1:2" x14ac:dyDescent="0.3">
      <c r="A1860" s="83">
        <v>37650</v>
      </c>
      <c r="B1860">
        <v>2.6546500000000002</v>
      </c>
    </row>
    <row r="1861" spans="1:2" x14ac:dyDescent="0.3">
      <c r="A1861" s="83">
        <v>37651</v>
      </c>
      <c r="B1861">
        <v>2.6566100000000001</v>
      </c>
    </row>
    <row r="1862" spans="1:2" x14ac:dyDescent="0.3">
      <c r="A1862" s="83">
        <v>37652</v>
      </c>
      <c r="B1862">
        <v>2.6585100000000002</v>
      </c>
    </row>
    <row r="1863" spans="1:2" x14ac:dyDescent="0.3">
      <c r="A1863" s="83">
        <v>37653</v>
      </c>
      <c r="B1863">
        <v>2.6603500000000002</v>
      </c>
    </row>
    <row r="1864" spans="1:2" x14ac:dyDescent="0.3">
      <c r="A1864" s="83">
        <v>37654</v>
      </c>
      <c r="B1864">
        <v>2.6621100000000002</v>
      </c>
    </row>
    <row r="1865" spans="1:2" x14ac:dyDescent="0.3">
      <c r="A1865" s="83">
        <v>37655</v>
      </c>
      <c r="B1865">
        <v>2.6637900000000001</v>
      </c>
    </row>
    <row r="1866" spans="1:2" x14ac:dyDescent="0.3">
      <c r="A1866" s="83">
        <v>37656</v>
      </c>
      <c r="B1866">
        <v>2.6653799999999999</v>
      </c>
    </row>
    <row r="1867" spans="1:2" x14ac:dyDescent="0.3">
      <c r="A1867" s="83">
        <v>37657</v>
      </c>
      <c r="B1867">
        <v>2.6668799999999999</v>
      </c>
    </row>
    <row r="1868" spans="1:2" x14ac:dyDescent="0.3">
      <c r="A1868" s="83">
        <v>37658</v>
      </c>
      <c r="B1868">
        <v>2.6682700000000001</v>
      </c>
    </row>
    <row r="1869" spans="1:2" x14ac:dyDescent="0.3">
      <c r="A1869" s="83">
        <v>37659</v>
      </c>
      <c r="B1869">
        <v>2.6695600000000002</v>
      </c>
    </row>
    <row r="1870" spans="1:2" x14ac:dyDescent="0.3">
      <c r="A1870" s="83">
        <v>37660</v>
      </c>
      <c r="B1870">
        <v>2.6707399999999999</v>
      </c>
    </row>
    <row r="1871" spans="1:2" x14ac:dyDescent="0.3">
      <c r="A1871" s="83">
        <v>37661</v>
      </c>
      <c r="B1871">
        <v>2.6718099999999998</v>
      </c>
    </row>
    <row r="1872" spans="1:2" x14ac:dyDescent="0.3">
      <c r="A1872" s="83">
        <v>37662</v>
      </c>
      <c r="B1872">
        <v>2.67279</v>
      </c>
    </row>
    <row r="1873" spans="1:2" x14ac:dyDescent="0.3">
      <c r="A1873" s="83">
        <v>37663</v>
      </c>
      <c r="B1873">
        <v>2.6736800000000001</v>
      </c>
    </row>
    <row r="1874" spans="1:2" x14ac:dyDescent="0.3">
      <c r="A1874" s="83">
        <v>37664</v>
      </c>
      <c r="B1874">
        <v>2.67448</v>
      </c>
    </row>
    <row r="1875" spans="1:2" x14ac:dyDescent="0.3">
      <c r="A1875" s="83">
        <v>37665</v>
      </c>
      <c r="B1875">
        <v>2.6752099999999999</v>
      </c>
    </row>
    <row r="1876" spans="1:2" x14ac:dyDescent="0.3">
      <c r="A1876" s="83">
        <v>37666</v>
      </c>
      <c r="B1876">
        <v>2.6758500000000001</v>
      </c>
    </row>
    <row r="1877" spans="1:2" x14ac:dyDescent="0.3">
      <c r="A1877" s="83">
        <v>37667</v>
      </c>
      <c r="B1877">
        <v>2.6764299999999999</v>
      </c>
    </row>
    <row r="1878" spans="1:2" x14ac:dyDescent="0.3">
      <c r="A1878" s="83">
        <v>37668</v>
      </c>
      <c r="B1878">
        <v>2.6769400000000001</v>
      </c>
    </row>
    <row r="1879" spans="1:2" x14ac:dyDescent="0.3">
      <c r="A1879" s="83">
        <v>37669</v>
      </c>
      <c r="B1879">
        <v>2.6774</v>
      </c>
    </row>
    <row r="1880" spans="1:2" x14ac:dyDescent="0.3">
      <c r="A1880" s="83">
        <v>37670</v>
      </c>
      <c r="B1880">
        <v>2.6778</v>
      </c>
    </row>
    <row r="1881" spans="1:2" x14ac:dyDescent="0.3">
      <c r="A1881" s="83">
        <v>37671</v>
      </c>
      <c r="B1881">
        <v>2.6781600000000001</v>
      </c>
    </row>
    <row r="1882" spans="1:2" x14ac:dyDescent="0.3">
      <c r="A1882" s="83">
        <v>37672</v>
      </c>
      <c r="B1882">
        <v>2.6784699999999999</v>
      </c>
    </row>
    <row r="1883" spans="1:2" x14ac:dyDescent="0.3">
      <c r="A1883" s="83">
        <v>37673</v>
      </c>
      <c r="B1883">
        <v>2.67875</v>
      </c>
    </row>
    <row r="1884" spans="1:2" x14ac:dyDescent="0.3">
      <c r="A1884" s="83">
        <v>37674</v>
      </c>
      <c r="B1884">
        <v>2.6789900000000002</v>
      </c>
    </row>
    <row r="1885" spans="1:2" x14ac:dyDescent="0.3">
      <c r="A1885" s="83">
        <v>37675</v>
      </c>
      <c r="B1885">
        <v>2.6792099999999999</v>
      </c>
    </row>
    <row r="1886" spans="1:2" x14ac:dyDescent="0.3">
      <c r="A1886" s="83">
        <v>37676</v>
      </c>
      <c r="B1886">
        <v>2.6794199999999999</v>
      </c>
    </row>
    <row r="1887" spans="1:2" x14ac:dyDescent="0.3">
      <c r="A1887" s="83">
        <v>37677</v>
      </c>
      <c r="B1887">
        <v>2.6796000000000002</v>
      </c>
    </row>
    <row r="1888" spans="1:2" x14ac:dyDescent="0.3">
      <c r="A1888" s="83">
        <v>37678</v>
      </c>
      <c r="B1888">
        <v>2.6797800000000001</v>
      </c>
    </row>
    <row r="1889" spans="1:2" x14ac:dyDescent="0.3">
      <c r="A1889" s="83">
        <v>37679</v>
      </c>
      <c r="B1889">
        <v>2.6799599999999999</v>
      </c>
    </row>
    <row r="1890" spans="1:2" x14ac:dyDescent="0.3">
      <c r="A1890" s="83">
        <v>37680</v>
      </c>
      <c r="B1890">
        <v>2.6801300000000001</v>
      </c>
    </row>
    <row r="1891" spans="1:2" x14ac:dyDescent="0.3">
      <c r="A1891" s="83">
        <v>37681</v>
      </c>
      <c r="B1891">
        <v>2.68032</v>
      </c>
    </row>
    <row r="1892" spans="1:2" x14ac:dyDescent="0.3">
      <c r="A1892" s="83">
        <v>37682</v>
      </c>
      <c r="B1892">
        <v>2.6805099999999999</v>
      </c>
    </row>
    <row r="1893" spans="1:2" x14ac:dyDescent="0.3">
      <c r="A1893" s="83">
        <v>37683</v>
      </c>
      <c r="B1893">
        <v>2.6807300000000001</v>
      </c>
    </row>
    <row r="1894" spans="1:2" x14ac:dyDescent="0.3">
      <c r="A1894" s="83">
        <v>37684</v>
      </c>
      <c r="B1894">
        <v>2.6809699999999999</v>
      </c>
    </row>
    <row r="1895" spans="1:2" x14ac:dyDescent="0.3">
      <c r="A1895" s="83">
        <v>37685</v>
      </c>
      <c r="B1895">
        <v>2.6812299999999998</v>
      </c>
    </row>
    <row r="1896" spans="1:2" x14ac:dyDescent="0.3">
      <c r="A1896" s="83">
        <v>37686</v>
      </c>
      <c r="B1896">
        <v>2.68153</v>
      </c>
    </row>
    <row r="1897" spans="1:2" x14ac:dyDescent="0.3">
      <c r="A1897" s="83">
        <v>37687</v>
      </c>
      <c r="B1897">
        <v>2.68187</v>
      </c>
    </row>
    <row r="1898" spans="1:2" x14ac:dyDescent="0.3">
      <c r="A1898" s="83">
        <v>37688</v>
      </c>
      <c r="B1898">
        <v>2.6822499999999998</v>
      </c>
    </row>
    <row r="1899" spans="1:2" x14ac:dyDescent="0.3">
      <c r="A1899" s="83">
        <v>37689</v>
      </c>
      <c r="B1899">
        <v>2.68269</v>
      </c>
    </row>
    <row r="1900" spans="1:2" x14ac:dyDescent="0.3">
      <c r="A1900" s="83">
        <v>37690</v>
      </c>
      <c r="B1900">
        <v>2.6831900000000002</v>
      </c>
    </row>
    <row r="1901" spans="1:2" x14ac:dyDescent="0.3">
      <c r="A1901" s="83">
        <v>37691</v>
      </c>
      <c r="B1901">
        <v>2.6837800000000001</v>
      </c>
    </row>
    <row r="1902" spans="1:2" x14ac:dyDescent="0.3">
      <c r="A1902" s="83">
        <v>37692</v>
      </c>
      <c r="B1902">
        <v>2.68451</v>
      </c>
    </row>
    <row r="1903" spans="1:2" x14ac:dyDescent="0.3">
      <c r="A1903" s="83">
        <v>37693</v>
      </c>
      <c r="B1903">
        <v>2.6853899999999999</v>
      </c>
    </row>
    <row r="1904" spans="1:2" x14ac:dyDescent="0.3">
      <c r="A1904" s="83">
        <v>37694</v>
      </c>
      <c r="B1904">
        <v>2.6864499999999998</v>
      </c>
    </row>
    <row r="1905" spans="1:2" x14ac:dyDescent="0.3">
      <c r="A1905" s="83">
        <v>37695</v>
      </c>
      <c r="B1905">
        <v>2.6877300000000002</v>
      </c>
    </row>
    <row r="1906" spans="1:2" x14ac:dyDescent="0.3">
      <c r="A1906" s="83">
        <v>37696</v>
      </c>
      <c r="B1906">
        <v>2.68926</v>
      </c>
    </row>
    <row r="1907" spans="1:2" x14ac:dyDescent="0.3">
      <c r="A1907" s="83">
        <v>37697</v>
      </c>
      <c r="B1907">
        <v>2.6910500000000002</v>
      </c>
    </row>
    <row r="1908" spans="1:2" x14ac:dyDescent="0.3">
      <c r="A1908" s="83">
        <v>37698</v>
      </c>
      <c r="B1908">
        <v>2.6931500000000002</v>
      </c>
    </row>
    <row r="1909" spans="1:2" x14ac:dyDescent="0.3">
      <c r="A1909" s="83">
        <v>37699</v>
      </c>
      <c r="B1909">
        <v>2.6955800000000001</v>
      </c>
    </row>
    <row r="1910" spans="1:2" x14ac:dyDescent="0.3">
      <c r="A1910" s="83">
        <v>37700</v>
      </c>
      <c r="B1910">
        <v>2.6983700000000002</v>
      </c>
    </row>
    <row r="1911" spans="1:2" x14ac:dyDescent="0.3">
      <c r="A1911" s="83">
        <v>37701</v>
      </c>
      <c r="B1911">
        <v>2.7015600000000002</v>
      </c>
    </row>
    <row r="1912" spans="1:2" x14ac:dyDescent="0.3">
      <c r="A1912" s="83">
        <v>37702</v>
      </c>
      <c r="B1912">
        <v>2.7051799999999999</v>
      </c>
    </row>
    <row r="1913" spans="1:2" x14ac:dyDescent="0.3">
      <c r="A1913" s="83">
        <v>37703</v>
      </c>
      <c r="B1913">
        <v>2.7092499999999999</v>
      </c>
    </row>
    <row r="1914" spans="1:2" x14ac:dyDescent="0.3">
      <c r="A1914" s="83">
        <v>37704</v>
      </c>
      <c r="B1914">
        <v>2.7138100000000001</v>
      </c>
    </row>
    <row r="1915" spans="1:2" x14ac:dyDescent="0.3">
      <c r="A1915" s="83">
        <v>37705</v>
      </c>
      <c r="B1915">
        <v>2.7189000000000001</v>
      </c>
    </row>
    <row r="1916" spans="1:2" x14ac:dyDescent="0.3">
      <c r="A1916" s="83">
        <v>37706</v>
      </c>
      <c r="B1916">
        <v>2.7245400000000002</v>
      </c>
    </row>
    <row r="1917" spans="1:2" x14ac:dyDescent="0.3">
      <c r="A1917" s="83">
        <v>37707</v>
      </c>
      <c r="B1917">
        <v>2.7307800000000002</v>
      </c>
    </row>
    <row r="1918" spans="1:2" x14ac:dyDescent="0.3">
      <c r="A1918" s="83">
        <v>37708</v>
      </c>
      <c r="B1918">
        <v>2.7376499999999999</v>
      </c>
    </row>
    <row r="1919" spans="1:2" x14ac:dyDescent="0.3">
      <c r="A1919" s="83">
        <v>37709</v>
      </c>
      <c r="B1919">
        <v>2.74519</v>
      </c>
    </row>
    <row r="1920" spans="1:2" x14ac:dyDescent="0.3">
      <c r="A1920" s="83">
        <v>37710</v>
      </c>
      <c r="B1920">
        <v>2.7534299999999998</v>
      </c>
    </row>
    <row r="1921" spans="1:2" x14ac:dyDescent="0.3">
      <c r="A1921" s="83">
        <v>37711</v>
      </c>
      <c r="B1921">
        <v>2.7624300000000002</v>
      </c>
    </row>
    <row r="1922" spans="1:2" x14ac:dyDescent="0.3">
      <c r="A1922" s="83">
        <v>37712</v>
      </c>
      <c r="B1922">
        <v>2.7722199999999999</v>
      </c>
    </row>
    <row r="1923" spans="1:2" x14ac:dyDescent="0.3">
      <c r="A1923" s="83">
        <v>37713</v>
      </c>
      <c r="B1923">
        <v>2.7828599999999999</v>
      </c>
    </row>
    <row r="1924" spans="1:2" x14ac:dyDescent="0.3">
      <c r="A1924" s="83">
        <v>37714</v>
      </c>
      <c r="B1924">
        <v>2.7943699999999998</v>
      </c>
    </row>
    <row r="1925" spans="1:2" x14ac:dyDescent="0.3">
      <c r="A1925" s="83">
        <v>37715</v>
      </c>
      <c r="B1925">
        <v>2.8068300000000002</v>
      </c>
    </row>
    <row r="1926" spans="1:2" x14ac:dyDescent="0.3">
      <c r="A1926" s="83">
        <v>37716</v>
      </c>
      <c r="B1926">
        <v>2.82023</v>
      </c>
    </row>
    <row r="1927" spans="1:2" x14ac:dyDescent="0.3">
      <c r="A1927" s="83">
        <v>37717</v>
      </c>
      <c r="B1927">
        <v>2.83453</v>
      </c>
    </row>
    <row r="1928" spans="1:2" x14ac:dyDescent="0.3">
      <c r="A1928" s="83">
        <v>37718</v>
      </c>
      <c r="B1928">
        <v>2.8496899999999998</v>
      </c>
    </row>
    <row r="1929" spans="1:2" x14ac:dyDescent="0.3">
      <c r="A1929" s="83">
        <v>37719</v>
      </c>
      <c r="B1929">
        <v>2.8656600000000001</v>
      </c>
    </row>
    <row r="1930" spans="1:2" x14ac:dyDescent="0.3">
      <c r="A1930" s="83">
        <v>37720</v>
      </c>
      <c r="B1930">
        <v>2.8824000000000001</v>
      </c>
    </row>
    <row r="1931" spans="1:2" x14ac:dyDescent="0.3">
      <c r="A1931" s="83">
        <v>37721</v>
      </c>
      <c r="B1931">
        <v>2.8998599999999999</v>
      </c>
    </row>
    <row r="1932" spans="1:2" x14ac:dyDescent="0.3">
      <c r="A1932" s="83">
        <v>37722</v>
      </c>
      <c r="B1932">
        <v>2.9179900000000001</v>
      </c>
    </row>
    <row r="1933" spans="1:2" x14ac:dyDescent="0.3">
      <c r="A1933" s="83">
        <v>37723</v>
      </c>
      <c r="B1933">
        <v>2.9367399999999999</v>
      </c>
    </row>
    <row r="1934" spans="1:2" x14ac:dyDescent="0.3">
      <c r="A1934" s="83">
        <v>37724</v>
      </c>
      <c r="B1934">
        <v>2.9560499999999998</v>
      </c>
    </row>
    <row r="1935" spans="1:2" x14ac:dyDescent="0.3">
      <c r="A1935" s="83">
        <v>37725</v>
      </c>
      <c r="B1935">
        <v>2.97587</v>
      </c>
    </row>
    <row r="1936" spans="1:2" x14ac:dyDescent="0.3">
      <c r="A1936" s="83">
        <v>37726</v>
      </c>
      <c r="B1936">
        <v>2.9961500000000001</v>
      </c>
    </row>
    <row r="1937" spans="1:2" x14ac:dyDescent="0.3">
      <c r="A1937" s="83">
        <v>37727</v>
      </c>
      <c r="B1937">
        <v>3.01681</v>
      </c>
    </row>
    <row r="1938" spans="1:2" x14ac:dyDescent="0.3">
      <c r="A1938" s="83">
        <v>37728</v>
      </c>
      <c r="B1938">
        <v>3.0377900000000002</v>
      </c>
    </row>
    <row r="1939" spans="1:2" x14ac:dyDescent="0.3">
      <c r="A1939" s="83">
        <v>37729</v>
      </c>
      <c r="B1939">
        <v>3.0590199999999999</v>
      </c>
    </row>
    <row r="1940" spans="1:2" x14ac:dyDescent="0.3">
      <c r="A1940" s="83">
        <v>37730</v>
      </c>
      <c r="B1940">
        <v>3.0804299999999998</v>
      </c>
    </row>
    <row r="1941" spans="1:2" x14ac:dyDescent="0.3">
      <c r="A1941" s="83">
        <v>37731</v>
      </c>
      <c r="B1941">
        <v>3.10195</v>
      </c>
    </row>
    <row r="1942" spans="1:2" x14ac:dyDescent="0.3">
      <c r="A1942" s="83">
        <v>37732</v>
      </c>
      <c r="B1942">
        <v>3.1234799999999998</v>
      </c>
    </row>
    <row r="1943" spans="1:2" x14ac:dyDescent="0.3">
      <c r="A1943" s="83">
        <v>37733</v>
      </c>
      <c r="B1943">
        <v>3.1449600000000002</v>
      </c>
    </row>
    <row r="1944" spans="1:2" x14ac:dyDescent="0.3">
      <c r="A1944" s="83">
        <v>37734</v>
      </c>
      <c r="B1944">
        <v>3.16628</v>
      </c>
    </row>
    <row r="1945" spans="1:2" x14ac:dyDescent="0.3">
      <c r="A1945" s="83">
        <v>37735</v>
      </c>
      <c r="B1945">
        <v>3.18736</v>
      </c>
    </row>
    <row r="1946" spans="1:2" x14ac:dyDescent="0.3">
      <c r="A1946" s="83">
        <v>37736</v>
      </c>
      <c r="B1946">
        <v>3.20811</v>
      </c>
    </row>
    <row r="1947" spans="1:2" x14ac:dyDescent="0.3">
      <c r="A1947" s="83">
        <v>37737</v>
      </c>
      <c r="B1947">
        <v>3.2284099999999998</v>
      </c>
    </row>
    <row r="1948" spans="1:2" x14ac:dyDescent="0.3">
      <c r="A1948" s="83">
        <v>37738</v>
      </c>
      <c r="B1948">
        <v>3.2481599999999999</v>
      </c>
    </row>
    <row r="1949" spans="1:2" x14ac:dyDescent="0.3">
      <c r="A1949" s="83">
        <v>37739</v>
      </c>
      <c r="B1949">
        <v>3.2673100000000002</v>
      </c>
    </row>
    <row r="1950" spans="1:2" x14ac:dyDescent="0.3">
      <c r="A1950" s="83">
        <v>37740</v>
      </c>
      <c r="B1950">
        <v>3.2858499999999999</v>
      </c>
    </row>
    <row r="1951" spans="1:2" x14ac:dyDescent="0.3">
      <c r="A1951" s="83">
        <v>37741</v>
      </c>
      <c r="B1951">
        <v>3.3037899999999998</v>
      </c>
    </row>
    <row r="1952" spans="1:2" x14ac:dyDescent="0.3">
      <c r="A1952" s="83">
        <v>37742</v>
      </c>
      <c r="B1952">
        <v>3.3211599999999999</v>
      </c>
    </row>
    <row r="1953" spans="1:2" x14ac:dyDescent="0.3">
      <c r="A1953" s="83">
        <v>37743</v>
      </c>
      <c r="B1953">
        <v>3.3379599999999998</v>
      </c>
    </row>
    <row r="1954" spans="1:2" x14ac:dyDescent="0.3">
      <c r="A1954" s="83">
        <v>37744</v>
      </c>
      <c r="B1954">
        <v>3.3542100000000001</v>
      </c>
    </row>
    <row r="1955" spans="1:2" x14ac:dyDescent="0.3">
      <c r="A1955" s="83">
        <v>37745</v>
      </c>
      <c r="B1955">
        <v>3.3699400000000002</v>
      </c>
    </row>
    <row r="1956" spans="1:2" x14ac:dyDescent="0.3">
      <c r="A1956" s="83">
        <v>37746</v>
      </c>
      <c r="B1956">
        <v>3.3851599999999999</v>
      </c>
    </row>
    <row r="1957" spans="1:2" x14ac:dyDescent="0.3">
      <c r="A1957" s="83">
        <v>37747</v>
      </c>
      <c r="B1957">
        <v>3.3998900000000001</v>
      </c>
    </row>
    <row r="1958" spans="1:2" x14ac:dyDescent="0.3">
      <c r="A1958" s="83">
        <v>37748</v>
      </c>
      <c r="B1958">
        <v>3.4141699999999999</v>
      </c>
    </row>
    <row r="1959" spans="1:2" x14ac:dyDescent="0.3">
      <c r="A1959" s="83">
        <v>37749</v>
      </c>
      <c r="B1959">
        <v>3.42801</v>
      </c>
    </row>
    <row r="1960" spans="1:2" x14ac:dyDescent="0.3">
      <c r="A1960" s="83">
        <v>37750</v>
      </c>
      <c r="B1960">
        <v>3.4414400000000001</v>
      </c>
    </row>
    <row r="1961" spans="1:2" x14ac:dyDescent="0.3">
      <c r="A1961" s="83">
        <v>37751</v>
      </c>
      <c r="B1961">
        <v>3.4544899999999998</v>
      </c>
    </row>
    <row r="1962" spans="1:2" x14ac:dyDescent="0.3">
      <c r="A1962" s="83">
        <v>37752</v>
      </c>
      <c r="B1962">
        <v>3.4671799999999999</v>
      </c>
    </row>
    <row r="1963" spans="1:2" x14ac:dyDescent="0.3">
      <c r="A1963" s="83">
        <v>37753</v>
      </c>
      <c r="B1963">
        <v>3.4795500000000001</v>
      </c>
    </row>
    <row r="1964" spans="1:2" x14ac:dyDescent="0.3">
      <c r="A1964" s="83">
        <v>37754</v>
      </c>
      <c r="B1964">
        <v>3.4916299999999998</v>
      </c>
    </row>
    <row r="1965" spans="1:2" x14ac:dyDescent="0.3">
      <c r="A1965" s="83">
        <v>37755</v>
      </c>
      <c r="B1965">
        <v>3.5034399999999999</v>
      </c>
    </row>
    <row r="1966" spans="1:2" x14ac:dyDescent="0.3">
      <c r="A1966" s="83">
        <v>37756</v>
      </c>
      <c r="B1966">
        <v>3.5150199999999998</v>
      </c>
    </row>
    <row r="1967" spans="1:2" x14ac:dyDescent="0.3">
      <c r="A1967" s="83">
        <v>37757</v>
      </c>
      <c r="B1967">
        <v>3.5264000000000002</v>
      </c>
    </row>
    <row r="1968" spans="1:2" x14ac:dyDescent="0.3">
      <c r="A1968" s="83">
        <v>37758</v>
      </c>
      <c r="B1968">
        <v>3.5376099999999999</v>
      </c>
    </row>
    <row r="1969" spans="1:2" x14ac:dyDescent="0.3">
      <c r="A1969" s="83">
        <v>37759</v>
      </c>
      <c r="B1969">
        <v>3.5486800000000001</v>
      </c>
    </row>
    <row r="1970" spans="1:2" x14ac:dyDescent="0.3">
      <c r="A1970" s="83">
        <v>37760</v>
      </c>
      <c r="B1970">
        <v>3.55966</v>
      </c>
    </row>
    <row r="1971" spans="1:2" x14ac:dyDescent="0.3">
      <c r="A1971" s="83">
        <v>37761</v>
      </c>
      <c r="B1971">
        <v>3.57057</v>
      </c>
    </row>
    <row r="1972" spans="1:2" x14ac:dyDescent="0.3">
      <c r="A1972" s="83">
        <v>37762</v>
      </c>
      <c r="B1972">
        <v>3.5814499999999998</v>
      </c>
    </row>
    <row r="1973" spans="1:2" x14ac:dyDescent="0.3">
      <c r="A1973" s="83">
        <v>37763</v>
      </c>
      <c r="B1973">
        <v>3.59232</v>
      </c>
    </row>
    <row r="1974" spans="1:2" x14ac:dyDescent="0.3">
      <c r="A1974" s="83">
        <v>37764</v>
      </c>
      <c r="B1974">
        <v>3.6031300000000002</v>
      </c>
    </row>
    <row r="1975" spans="1:2" x14ac:dyDescent="0.3">
      <c r="A1975" s="83">
        <v>37765</v>
      </c>
      <c r="B1975">
        <v>3.6138499999999998</v>
      </c>
    </row>
    <row r="1976" spans="1:2" x14ac:dyDescent="0.3">
      <c r="A1976" s="83">
        <v>37766</v>
      </c>
      <c r="B1976">
        <v>3.6244200000000002</v>
      </c>
    </row>
    <row r="1977" spans="1:2" x14ac:dyDescent="0.3">
      <c r="A1977" s="83">
        <v>37767</v>
      </c>
      <c r="B1977">
        <v>3.6347800000000001</v>
      </c>
    </row>
    <row r="1978" spans="1:2" x14ac:dyDescent="0.3">
      <c r="A1978" s="83">
        <v>37768</v>
      </c>
      <c r="B1978">
        <v>3.6448999999999998</v>
      </c>
    </row>
    <row r="1979" spans="1:2" x14ac:dyDescent="0.3">
      <c r="A1979" s="83">
        <v>37769</v>
      </c>
      <c r="B1979">
        <v>3.6547100000000001</v>
      </c>
    </row>
    <row r="1980" spans="1:2" x14ac:dyDescent="0.3">
      <c r="A1980" s="83">
        <v>37770</v>
      </c>
      <c r="B1980">
        <v>3.6641599999999999</v>
      </c>
    </row>
    <row r="1981" spans="1:2" x14ac:dyDescent="0.3">
      <c r="A1981" s="83">
        <v>37771</v>
      </c>
      <c r="B1981">
        <v>3.6732</v>
      </c>
    </row>
    <row r="1982" spans="1:2" x14ac:dyDescent="0.3">
      <c r="A1982" s="83">
        <v>37772</v>
      </c>
      <c r="B1982">
        <v>3.6817700000000002</v>
      </c>
    </row>
    <row r="1983" spans="1:2" x14ac:dyDescent="0.3">
      <c r="A1983" s="83">
        <v>37773</v>
      </c>
      <c r="B1983">
        <v>3.6898200000000001</v>
      </c>
    </row>
    <row r="1984" spans="1:2" x14ac:dyDescent="0.3">
      <c r="A1984" s="83">
        <v>37774</v>
      </c>
      <c r="B1984">
        <v>3.6972800000000001</v>
      </c>
    </row>
    <row r="1985" spans="1:2" x14ac:dyDescent="0.3">
      <c r="A1985" s="83">
        <v>37775</v>
      </c>
      <c r="B1985">
        <v>3.7041200000000001</v>
      </c>
    </row>
    <row r="1986" spans="1:2" x14ac:dyDescent="0.3">
      <c r="A1986" s="83">
        <v>37776</v>
      </c>
      <c r="B1986">
        <v>3.7102599999999999</v>
      </c>
    </row>
    <row r="1987" spans="1:2" x14ac:dyDescent="0.3">
      <c r="A1987" s="83">
        <v>37777</v>
      </c>
      <c r="B1987">
        <v>3.7156500000000001</v>
      </c>
    </row>
    <row r="1988" spans="1:2" x14ac:dyDescent="0.3">
      <c r="A1988" s="83">
        <v>37778</v>
      </c>
      <c r="B1988">
        <v>3.72024</v>
      </c>
    </row>
    <row r="1989" spans="1:2" x14ac:dyDescent="0.3">
      <c r="A1989" s="83">
        <v>37779</v>
      </c>
      <c r="B1989">
        <v>3.7239800000000001</v>
      </c>
    </row>
    <row r="1990" spans="1:2" x14ac:dyDescent="0.3">
      <c r="A1990" s="83">
        <v>37780</v>
      </c>
      <c r="B1990">
        <v>3.7267999999999999</v>
      </c>
    </row>
    <row r="1991" spans="1:2" x14ac:dyDescent="0.3">
      <c r="A1991" s="83">
        <v>37781</v>
      </c>
      <c r="B1991">
        <v>3.7286600000000001</v>
      </c>
    </row>
    <row r="1992" spans="1:2" x14ac:dyDescent="0.3">
      <c r="A1992" s="83">
        <v>37782</v>
      </c>
      <c r="B1992">
        <v>3.7294999999999998</v>
      </c>
    </row>
    <row r="1993" spans="1:2" x14ac:dyDescent="0.3">
      <c r="A1993" s="83">
        <v>37783</v>
      </c>
      <c r="B1993">
        <v>3.7292800000000002</v>
      </c>
    </row>
    <row r="1994" spans="1:2" x14ac:dyDescent="0.3">
      <c r="A1994" s="83">
        <v>37784</v>
      </c>
      <c r="B1994">
        <v>3.7279399999999998</v>
      </c>
    </row>
    <row r="1995" spans="1:2" x14ac:dyDescent="0.3">
      <c r="A1995" s="83">
        <v>37785</v>
      </c>
      <c r="B1995">
        <v>3.7254399999999999</v>
      </c>
    </row>
    <row r="1996" spans="1:2" x14ac:dyDescent="0.3">
      <c r="A1996" s="83">
        <v>37786</v>
      </c>
      <c r="B1996">
        <v>3.7217500000000001</v>
      </c>
    </row>
    <row r="1997" spans="1:2" x14ac:dyDescent="0.3">
      <c r="A1997" s="83">
        <v>37787</v>
      </c>
      <c r="B1997">
        <v>3.7168199999999998</v>
      </c>
    </row>
    <row r="1998" spans="1:2" x14ac:dyDescent="0.3">
      <c r="A1998" s="83">
        <v>37788</v>
      </c>
      <c r="B1998">
        <v>3.7107199999999998</v>
      </c>
    </row>
    <row r="1999" spans="1:2" x14ac:dyDescent="0.3">
      <c r="A1999" s="83">
        <v>37789</v>
      </c>
      <c r="B1999">
        <v>3.7035399999999998</v>
      </c>
    </row>
    <row r="2000" spans="1:2" x14ac:dyDescent="0.3">
      <c r="A2000" s="83">
        <v>37790</v>
      </c>
      <c r="B2000">
        <v>3.6953499999999999</v>
      </c>
    </row>
    <row r="2001" spans="1:2" x14ac:dyDescent="0.3">
      <c r="A2001" s="83">
        <v>37791</v>
      </c>
      <c r="B2001">
        <v>3.6862400000000002</v>
      </c>
    </row>
    <row r="2002" spans="1:2" x14ac:dyDescent="0.3">
      <c r="A2002" s="83">
        <v>37792</v>
      </c>
      <c r="B2002">
        <v>3.6762999999999999</v>
      </c>
    </row>
    <row r="2003" spans="1:2" x14ac:dyDescent="0.3">
      <c r="A2003" s="83">
        <v>37793</v>
      </c>
      <c r="B2003">
        <v>3.66561</v>
      </c>
    </row>
    <row r="2004" spans="1:2" x14ac:dyDescent="0.3">
      <c r="A2004" s="83">
        <v>37794</v>
      </c>
      <c r="B2004">
        <v>3.6542599999999998</v>
      </c>
    </row>
    <row r="2005" spans="1:2" x14ac:dyDescent="0.3">
      <c r="A2005" s="83">
        <v>37795</v>
      </c>
      <c r="B2005">
        <v>3.6423100000000002</v>
      </c>
    </row>
    <row r="2006" spans="1:2" x14ac:dyDescent="0.3">
      <c r="A2006" s="83">
        <v>37796</v>
      </c>
      <c r="B2006">
        <v>3.6298699999999999</v>
      </c>
    </row>
    <row r="2007" spans="1:2" x14ac:dyDescent="0.3">
      <c r="A2007" s="83">
        <v>37797</v>
      </c>
      <c r="B2007">
        <v>3.6169899999999999</v>
      </c>
    </row>
    <row r="2008" spans="1:2" x14ac:dyDescent="0.3">
      <c r="A2008" s="83">
        <v>37798</v>
      </c>
      <c r="B2008">
        <v>3.6037599999999999</v>
      </c>
    </row>
    <row r="2009" spans="1:2" x14ac:dyDescent="0.3">
      <c r="A2009" s="83">
        <v>37799</v>
      </c>
      <c r="B2009">
        <v>3.5902599999999998</v>
      </c>
    </row>
    <row r="2010" spans="1:2" x14ac:dyDescent="0.3">
      <c r="A2010" s="83">
        <v>37800</v>
      </c>
      <c r="B2010">
        <v>3.5765500000000001</v>
      </c>
    </row>
    <row r="2011" spans="1:2" x14ac:dyDescent="0.3">
      <c r="A2011" s="83">
        <v>37801</v>
      </c>
      <c r="B2011">
        <v>3.56271</v>
      </c>
    </row>
    <row r="2012" spans="1:2" x14ac:dyDescent="0.3">
      <c r="A2012" s="83">
        <v>37802</v>
      </c>
      <c r="B2012">
        <v>3.5488</v>
      </c>
    </row>
    <row r="2013" spans="1:2" x14ac:dyDescent="0.3">
      <c r="A2013" s="83">
        <v>37803</v>
      </c>
      <c r="B2013">
        <v>3.5348899999999999</v>
      </c>
    </row>
    <row r="2014" spans="1:2" x14ac:dyDescent="0.3">
      <c r="A2014" s="83">
        <v>37804</v>
      </c>
      <c r="B2014">
        <v>3.5210400000000002</v>
      </c>
    </row>
    <row r="2015" spans="1:2" x14ac:dyDescent="0.3">
      <c r="A2015" s="83">
        <v>37805</v>
      </c>
      <c r="B2015">
        <v>3.50732</v>
      </c>
    </row>
    <row r="2016" spans="1:2" x14ac:dyDescent="0.3">
      <c r="A2016" s="83">
        <v>37806</v>
      </c>
      <c r="B2016">
        <v>3.4937800000000001</v>
      </c>
    </row>
    <row r="2017" spans="1:2" x14ac:dyDescent="0.3">
      <c r="A2017" s="83">
        <v>37807</v>
      </c>
      <c r="B2017">
        <v>3.48048</v>
      </c>
    </row>
    <row r="2018" spans="1:2" x14ac:dyDescent="0.3">
      <c r="A2018" s="83">
        <v>37808</v>
      </c>
      <c r="B2018">
        <v>3.4674700000000001</v>
      </c>
    </row>
    <row r="2019" spans="1:2" x14ac:dyDescent="0.3">
      <c r="A2019" s="83">
        <v>37809</v>
      </c>
      <c r="B2019">
        <v>3.4548100000000002</v>
      </c>
    </row>
    <row r="2020" spans="1:2" x14ac:dyDescent="0.3">
      <c r="A2020" s="83">
        <v>37810</v>
      </c>
      <c r="B2020">
        <v>3.4425400000000002</v>
      </c>
    </row>
    <row r="2021" spans="1:2" x14ac:dyDescent="0.3">
      <c r="A2021" s="83">
        <v>37811</v>
      </c>
      <c r="B2021">
        <v>3.4307300000000001</v>
      </c>
    </row>
    <row r="2022" spans="1:2" x14ac:dyDescent="0.3">
      <c r="A2022" s="83">
        <v>37812</v>
      </c>
      <c r="B2022">
        <v>3.4194100000000001</v>
      </c>
    </row>
    <row r="2023" spans="1:2" x14ac:dyDescent="0.3">
      <c r="A2023" s="83">
        <v>37813</v>
      </c>
      <c r="B2023">
        <v>3.40863</v>
      </c>
    </row>
    <row r="2024" spans="1:2" x14ac:dyDescent="0.3">
      <c r="A2024" s="83">
        <v>37814</v>
      </c>
      <c r="B2024">
        <v>3.3984399999999999</v>
      </c>
    </row>
    <row r="2025" spans="1:2" x14ac:dyDescent="0.3">
      <c r="A2025" s="83">
        <v>37815</v>
      </c>
      <c r="B2025">
        <v>3.38889</v>
      </c>
    </row>
    <row r="2026" spans="1:2" x14ac:dyDescent="0.3">
      <c r="A2026" s="83">
        <v>37816</v>
      </c>
      <c r="B2026">
        <v>3.38001</v>
      </c>
    </row>
    <row r="2027" spans="1:2" x14ac:dyDescent="0.3">
      <c r="A2027" s="83">
        <v>37817</v>
      </c>
      <c r="B2027">
        <v>3.3718499999999998</v>
      </c>
    </row>
    <row r="2028" spans="1:2" x14ac:dyDescent="0.3">
      <c r="A2028" s="83">
        <v>37818</v>
      </c>
      <c r="B2028">
        <v>3.3644599999999998</v>
      </c>
    </row>
    <row r="2029" spans="1:2" x14ac:dyDescent="0.3">
      <c r="A2029" s="83">
        <v>37819</v>
      </c>
      <c r="B2029">
        <v>3.3578700000000001</v>
      </c>
    </row>
    <row r="2030" spans="1:2" x14ac:dyDescent="0.3">
      <c r="A2030" s="83">
        <v>37820</v>
      </c>
      <c r="B2030">
        <v>3.3521299999999998</v>
      </c>
    </row>
    <row r="2031" spans="1:2" x14ac:dyDescent="0.3">
      <c r="A2031" s="83">
        <v>37821</v>
      </c>
      <c r="B2031">
        <v>3.3472900000000001</v>
      </c>
    </row>
    <row r="2032" spans="1:2" x14ac:dyDescent="0.3">
      <c r="A2032" s="83">
        <v>37822</v>
      </c>
      <c r="B2032">
        <v>3.3433799999999998</v>
      </c>
    </row>
    <row r="2033" spans="1:2" x14ac:dyDescent="0.3">
      <c r="A2033" s="83">
        <v>37823</v>
      </c>
      <c r="B2033">
        <v>3.3404500000000001</v>
      </c>
    </row>
    <row r="2034" spans="1:2" x14ac:dyDescent="0.3">
      <c r="A2034" s="83">
        <v>37824</v>
      </c>
      <c r="B2034">
        <v>3.3385400000000001</v>
      </c>
    </row>
    <row r="2035" spans="1:2" x14ac:dyDescent="0.3">
      <c r="A2035" s="83">
        <v>37825</v>
      </c>
      <c r="B2035">
        <v>3.33765</v>
      </c>
    </row>
    <row r="2036" spans="1:2" x14ac:dyDescent="0.3">
      <c r="A2036" s="83">
        <v>37826</v>
      </c>
      <c r="B2036">
        <v>3.33772</v>
      </c>
    </row>
    <row r="2037" spans="1:2" x14ac:dyDescent="0.3">
      <c r="A2037" s="83">
        <v>37827</v>
      </c>
      <c r="B2037">
        <v>3.3386900000000002</v>
      </c>
    </row>
    <row r="2038" spans="1:2" x14ac:dyDescent="0.3">
      <c r="A2038" s="83">
        <v>37828</v>
      </c>
      <c r="B2038">
        <v>3.34049</v>
      </c>
    </row>
    <row r="2039" spans="1:2" x14ac:dyDescent="0.3">
      <c r="A2039" s="83">
        <v>37829</v>
      </c>
      <c r="B2039">
        <v>3.34307</v>
      </c>
    </row>
    <row r="2040" spans="1:2" x14ac:dyDescent="0.3">
      <c r="A2040" s="83">
        <v>37830</v>
      </c>
      <c r="B2040">
        <v>3.3463699999999998</v>
      </c>
    </row>
    <row r="2041" spans="1:2" x14ac:dyDescent="0.3">
      <c r="A2041" s="83">
        <v>37831</v>
      </c>
      <c r="B2041">
        <v>3.35033</v>
      </c>
    </row>
    <row r="2042" spans="1:2" x14ac:dyDescent="0.3">
      <c r="A2042" s="83">
        <v>37832</v>
      </c>
      <c r="B2042">
        <v>3.3549000000000002</v>
      </c>
    </row>
    <row r="2043" spans="1:2" x14ac:dyDescent="0.3">
      <c r="A2043" s="83">
        <v>37833</v>
      </c>
      <c r="B2043">
        <v>3.36002</v>
      </c>
    </row>
    <row r="2044" spans="1:2" x14ac:dyDescent="0.3">
      <c r="A2044" s="83">
        <v>37834</v>
      </c>
      <c r="B2044">
        <v>3.36564</v>
      </c>
    </row>
    <row r="2045" spans="1:2" x14ac:dyDescent="0.3">
      <c r="A2045" s="83">
        <v>37835</v>
      </c>
      <c r="B2045">
        <v>3.3717000000000001</v>
      </c>
    </row>
    <row r="2046" spans="1:2" x14ac:dyDescent="0.3">
      <c r="A2046" s="83">
        <v>37836</v>
      </c>
      <c r="B2046">
        <v>3.3781400000000001</v>
      </c>
    </row>
    <row r="2047" spans="1:2" x14ac:dyDescent="0.3">
      <c r="A2047" s="83">
        <v>37837</v>
      </c>
      <c r="B2047">
        <v>3.3849200000000002</v>
      </c>
    </row>
    <row r="2048" spans="1:2" x14ac:dyDescent="0.3">
      <c r="A2048" s="83">
        <v>37838</v>
      </c>
      <c r="B2048">
        <v>3.3919600000000001</v>
      </c>
    </row>
    <row r="2049" spans="1:2" x14ac:dyDescent="0.3">
      <c r="A2049" s="83">
        <v>37839</v>
      </c>
      <c r="B2049">
        <v>3.3992300000000002</v>
      </c>
    </row>
    <row r="2050" spans="1:2" x14ac:dyDescent="0.3">
      <c r="A2050" s="83">
        <v>37840</v>
      </c>
      <c r="B2050">
        <v>3.40666</v>
      </c>
    </row>
    <row r="2051" spans="1:2" x14ac:dyDescent="0.3">
      <c r="A2051" s="83">
        <v>37841</v>
      </c>
      <c r="B2051">
        <v>3.4142000000000001</v>
      </c>
    </row>
    <row r="2052" spans="1:2" x14ac:dyDescent="0.3">
      <c r="A2052" s="83">
        <v>37842</v>
      </c>
      <c r="B2052">
        <v>3.4217900000000001</v>
      </c>
    </row>
    <row r="2053" spans="1:2" x14ac:dyDescent="0.3">
      <c r="A2053" s="83">
        <v>37843</v>
      </c>
      <c r="B2053">
        <v>3.42936</v>
      </c>
    </row>
    <row r="2054" spans="1:2" x14ac:dyDescent="0.3">
      <c r="A2054" s="83">
        <v>37844</v>
      </c>
      <c r="B2054">
        <v>3.4368599999999998</v>
      </c>
    </row>
    <row r="2055" spans="1:2" x14ac:dyDescent="0.3">
      <c r="A2055" s="83">
        <v>37845</v>
      </c>
      <c r="B2055">
        <v>3.4442400000000002</v>
      </c>
    </row>
    <row r="2056" spans="1:2" x14ac:dyDescent="0.3">
      <c r="A2056" s="83">
        <v>37846</v>
      </c>
      <c r="B2056">
        <v>3.4514200000000002</v>
      </c>
    </row>
    <row r="2057" spans="1:2" x14ac:dyDescent="0.3">
      <c r="A2057" s="83">
        <v>37847</v>
      </c>
      <c r="B2057">
        <v>3.4583599999999999</v>
      </c>
    </row>
    <row r="2058" spans="1:2" x14ac:dyDescent="0.3">
      <c r="A2058" s="83">
        <v>37848</v>
      </c>
      <c r="B2058">
        <v>3.4649899999999998</v>
      </c>
    </row>
    <row r="2059" spans="1:2" x14ac:dyDescent="0.3">
      <c r="A2059" s="83">
        <v>37849</v>
      </c>
      <c r="B2059">
        <v>3.4712499999999999</v>
      </c>
    </row>
    <row r="2060" spans="1:2" x14ac:dyDescent="0.3">
      <c r="A2060" s="83">
        <v>37850</v>
      </c>
      <c r="B2060">
        <v>3.4770699999999999</v>
      </c>
    </row>
    <row r="2061" spans="1:2" x14ac:dyDescent="0.3">
      <c r="A2061" s="83">
        <v>37851</v>
      </c>
      <c r="B2061">
        <v>3.4824000000000002</v>
      </c>
    </row>
    <row r="2062" spans="1:2" x14ac:dyDescent="0.3">
      <c r="A2062" s="83">
        <v>37852</v>
      </c>
      <c r="B2062">
        <v>3.4871799999999999</v>
      </c>
    </row>
    <row r="2063" spans="1:2" x14ac:dyDescent="0.3">
      <c r="A2063" s="83">
        <v>37853</v>
      </c>
      <c r="B2063">
        <v>3.4913500000000002</v>
      </c>
    </row>
    <row r="2064" spans="1:2" x14ac:dyDescent="0.3">
      <c r="A2064" s="83">
        <v>37854</v>
      </c>
      <c r="B2064">
        <v>3.4948399999999999</v>
      </c>
    </row>
    <row r="2065" spans="1:2" x14ac:dyDescent="0.3">
      <c r="A2065" s="83">
        <v>37855</v>
      </c>
      <c r="B2065">
        <v>3.4975900000000002</v>
      </c>
    </row>
    <row r="2066" spans="1:2" x14ac:dyDescent="0.3">
      <c r="A2066" s="83">
        <v>37856</v>
      </c>
      <c r="B2066">
        <v>3.4995599999999998</v>
      </c>
    </row>
    <row r="2067" spans="1:2" x14ac:dyDescent="0.3">
      <c r="A2067" s="83">
        <v>37857</v>
      </c>
      <c r="B2067">
        <v>3.5006699999999999</v>
      </c>
    </row>
    <row r="2068" spans="1:2" x14ac:dyDescent="0.3">
      <c r="A2068" s="83">
        <v>37858</v>
      </c>
      <c r="B2068">
        <v>3.5008900000000001</v>
      </c>
    </row>
    <row r="2069" spans="1:2" x14ac:dyDescent="0.3">
      <c r="A2069" s="83">
        <v>37859</v>
      </c>
      <c r="B2069">
        <v>3.50014</v>
      </c>
    </row>
    <row r="2070" spans="1:2" x14ac:dyDescent="0.3">
      <c r="A2070" s="83">
        <v>37860</v>
      </c>
      <c r="B2070">
        <v>3.49844</v>
      </c>
    </row>
    <row r="2071" spans="1:2" x14ac:dyDescent="0.3">
      <c r="A2071" s="83">
        <v>37861</v>
      </c>
      <c r="B2071">
        <v>3.4958</v>
      </c>
    </row>
    <row r="2072" spans="1:2" x14ac:dyDescent="0.3">
      <c r="A2072" s="83">
        <v>37862</v>
      </c>
      <c r="B2072">
        <v>3.4922599999999999</v>
      </c>
    </row>
    <row r="2073" spans="1:2" x14ac:dyDescent="0.3">
      <c r="A2073" s="83">
        <v>37863</v>
      </c>
      <c r="B2073">
        <v>3.4878499999999999</v>
      </c>
    </row>
    <row r="2074" spans="1:2" x14ac:dyDescent="0.3">
      <c r="A2074" s="83">
        <v>37864</v>
      </c>
      <c r="B2074">
        <v>3.4826100000000002</v>
      </c>
    </row>
    <row r="2075" spans="1:2" x14ac:dyDescent="0.3">
      <c r="A2075" s="83">
        <v>37865</v>
      </c>
      <c r="B2075">
        <v>3.4765799999999998</v>
      </c>
    </row>
    <row r="2076" spans="1:2" x14ac:dyDescent="0.3">
      <c r="A2076" s="83">
        <v>37866</v>
      </c>
      <c r="B2076">
        <v>3.4697900000000002</v>
      </c>
    </row>
    <row r="2077" spans="1:2" x14ac:dyDescent="0.3">
      <c r="A2077" s="83">
        <v>37867</v>
      </c>
      <c r="B2077">
        <v>3.4622700000000002</v>
      </c>
    </row>
    <row r="2078" spans="1:2" x14ac:dyDescent="0.3">
      <c r="A2078" s="83">
        <v>37868</v>
      </c>
      <c r="B2078">
        <v>3.4540700000000002</v>
      </c>
    </row>
    <row r="2079" spans="1:2" x14ac:dyDescent="0.3">
      <c r="A2079" s="83">
        <v>37869</v>
      </c>
      <c r="B2079">
        <v>3.4452199999999999</v>
      </c>
    </row>
    <row r="2080" spans="1:2" x14ac:dyDescent="0.3">
      <c r="A2080" s="83">
        <v>37870</v>
      </c>
      <c r="B2080">
        <v>3.4357600000000001</v>
      </c>
    </row>
    <row r="2081" spans="1:2" x14ac:dyDescent="0.3">
      <c r="A2081" s="83">
        <v>37871</v>
      </c>
      <c r="B2081">
        <v>3.4257300000000002</v>
      </c>
    </row>
    <row r="2082" spans="1:2" x14ac:dyDescent="0.3">
      <c r="A2082" s="83">
        <v>37872</v>
      </c>
      <c r="B2082">
        <v>3.4151600000000002</v>
      </c>
    </row>
    <row r="2083" spans="1:2" x14ac:dyDescent="0.3">
      <c r="A2083" s="83">
        <v>37873</v>
      </c>
      <c r="B2083">
        <v>3.4041000000000001</v>
      </c>
    </row>
    <row r="2084" spans="1:2" x14ac:dyDescent="0.3">
      <c r="A2084" s="83">
        <v>37874</v>
      </c>
      <c r="B2084">
        <v>3.3925700000000001</v>
      </c>
    </row>
    <row r="2085" spans="1:2" x14ac:dyDescent="0.3">
      <c r="A2085" s="83">
        <v>37875</v>
      </c>
      <c r="B2085">
        <v>3.38062</v>
      </c>
    </row>
    <row r="2086" spans="1:2" x14ac:dyDescent="0.3">
      <c r="A2086" s="83">
        <v>37876</v>
      </c>
      <c r="B2086">
        <v>3.3682799999999999</v>
      </c>
    </row>
    <row r="2087" spans="1:2" x14ac:dyDescent="0.3">
      <c r="A2087" s="83">
        <v>37877</v>
      </c>
      <c r="B2087">
        <v>3.3555799999999998</v>
      </c>
    </row>
    <row r="2088" spans="1:2" x14ac:dyDescent="0.3">
      <c r="A2088" s="83">
        <v>37878</v>
      </c>
      <c r="B2088">
        <v>3.3425699999999998</v>
      </c>
    </row>
    <row r="2089" spans="1:2" x14ac:dyDescent="0.3">
      <c r="A2089" s="83">
        <v>37879</v>
      </c>
      <c r="B2089">
        <v>3.3292700000000002</v>
      </c>
    </row>
    <row r="2090" spans="1:2" x14ac:dyDescent="0.3">
      <c r="A2090" s="83">
        <v>37880</v>
      </c>
      <c r="B2090">
        <v>3.3157199999999998</v>
      </c>
    </row>
    <row r="2091" spans="1:2" x14ac:dyDescent="0.3">
      <c r="A2091" s="83">
        <v>37881</v>
      </c>
      <c r="B2091">
        <v>3.3019400000000001</v>
      </c>
    </row>
    <row r="2092" spans="1:2" x14ac:dyDescent="0.3">
      <c r="A2092" s="83">
        <v>37882</v>
      </c>
      <c r="B2092">
        <v>3.2879800000000001</v>
      </c>
    </row>
    <row r="2093" spans="1:2" x14ac:dyDescent="0.3">
      <c r="A2093" s="83">
        <v>37883</v>
      </c>
      <c r="B2093">
        <v>3.27386</v>
      </c>
    </row>
    <row r="2094" spans="1:2" x14ac:dyDescent="0.3">
      <c r="A2094" s="83">
        <v>37884</v>
      </c>
      <c r="B2094">
        <v>3.2596099999999999</v>
      </c>
    </row>
    <row r="2095" spans="1:2" x14ac:dyDescent="0.3">
      <c r="A2095" s="83">
        <v>37885</v>
      </c>
      <c r="B2095">
        <v>3.2452700000000001</v>
      </c>
    </row>
    <row r="2096" spans="1:2" x14ac:dyDescent="0.3">
      <c r="A2096" s="83">
        <v>37886</v>
      </c>
      <c r="B2096">
        <v>3.2308500000000002</v>
      </c>
    </row>
    <row r="2097" spans="1:2" x14ac:dyDescent="0.3">
      <c r="A2097" s="83">
        <v>37887</v>
      </c>
      <c r="B2097">
        <v>3.21638</v>
      </c>
    </row>
    <row r="2098" spans="1:2" x14ac:dyDescent="0.3">
      <c r="A2098" s="83">
        <v>37888</v>
      </c>
      <c r="B2098">
        <v>3.2019000000000002</v>
      </c>
    </row>
    <row r="2099" spans="1:2" x14ac:dyDescent="0.3">
      <c r="A2099" s="83">
        <v>37889</v>
      </c>
      <c r="B2099">
        <v>3.1874199999999999</v>
      </c>
    </row>
    <row r="2100" spans="1:2" x14ac:dyDescent="0.3">
      <c r="A2100" s="83">
        <v>37890</v>
      </c>
      <c r="B2100">
        <v>3.1729699999999998</v>
      </c>
    </row>
    <row r="2101" spans="1:2" x14ac:dyDescent="0.3">
      <c r="A2101" s="83">
        <v>37891</v>
      </c>
      <c r="B2101">
        <v>3.1585800000000002</v>
      </c>
    </row>
    <row r="2102" spans="1:2" x14ac:dyDescent="0.3">
      <c r="A2102" s="83">
        <v>37892</v>
      </c>
      <c r="B2102">
        <v>3.1442600000000001</v>
      </c>
    </row>
    <row r="2103" spans="1:2" x14ac:dyDescent="0.3">
      <c r="A2103" s="83">
        <v>37893</v>
      </c>
      <c r="B2103">
        <v>3.1300400000000002</v>
      </c>
    </row>
    <row r="2104" spans="1:2" x14ac:dyDescent="0.3">
      <c r="A2104" s="83">
        <v>37894</v>
      </c>
      <c r="B2104">
        <v>3.1159300000000001</v>
      </c>
    </row>
    <row r="2105" spans="1:2" x14ac:dyDescent="0.3">
      <c r="A2105" s="83">
        <v>37895</v>
      </c>
      <c r="B2105">
        <v>3.1019700000000001</v>
      </c>
    </row>
    <row r="2106" spans="1:2" x14ac:dyDescent="0.3">
      <c r="A2106" s="83">
        <v>37896</v>
      </c>
      <c r="B2106">
        <v>3.0881599999999998</v>
      </c>
    </row>
    <row r="2107" spans="1:2" x14ac:dyDescent="0.3">
      <c r="A2107" s="83">
        <v>37897</v>
      </c>
      <c r="B2107">
        <v>3.0745300000000002</v>
      </c>
    </row>
    <row r="2108" spans="1:2" x14ac:dyDescent="0.3">
      <c r="A2108" s="83">
        <v>37898</v>
      </c>
      <c r="B2108">
        <v>3.06108</v>
      </c>
    </row>
    <row r="2109" spans="1:2" x14ac:dyDescent="0.3">
      <c r="A2109" s="83">
        <v>37899</v>
      </c>
      <c r="B2109">
        <v>3.0478299999999998</v>
      </c>
    </row>
    <row r="2110" spans="1:2" x14ac:dyDescent="0.3">
      <c r="A2110" s="83">
        <v>37900</v>
      </c>
      <c r="B2110">
        <v>3.0347900000000001</v>
      </c>
    </row>
    <row r="2111" spans="1:2" x14ac:dyDescent="0.3">
      <c r="A2111" s="83">
        <v>37901</v>
      </c>
      <c r="B2111">
        <v>3.0219399999999998</v>
      </c>
    </row>
    <row r="2112" spans="1:2" x14ac:dyDescent="0.3">
      <c r="A2112" s="83">
        <v>37902</v>
      </c>
      <c r="B2112">
        <v>3.0093000000000001</v>
      </c>
    </row>
    <row r="2113" spans="1:2" x14ac:dyDescent="0.3">
      <c r="A2113" s="83">
        <v>37903</v>
      </c>
      <c r="B2113">
        <v>2.99688</v>
      </c>
    </row>
    <row r="2114" spans="1:2" x14ac:dyDescent="0.3">
      <c r="A2114" s="83">
        <v>37904</v>
      </c>
      <c r="B2114">
        <v>2.9846699999999999</v>
      </c>
    </row>
    <row r="2115" spans="1:2" x14ac:dyDescent="0.3">
      <c r="A2115" s="83">
        <v>37905</v>
      </c>
      <c r="B2115">
        <v>2.9726900000000001</v>
      </c>
    </row>
    <row r="2116" spans="1:2" x14ac:dyDescent="0.3">
      <c r="A2116" s="83">
        <v>37906</v>
      </c>
      <c r="B2116">
        <v>2.9609200000000002</v>
      </c>
    </row>
    <row r="2117" spans="1:2" x14ac:dyDescent="0.3">
      <c r="A2117" s="83">
        <v>37907</v>
      </c>
      <c r="B2117">
        <v>2.9493900000000002</v>
      </c>
    </row>
    <row r="2118" spans="1:2" x14ac:dyDescent="0.3">
      <c r="A2118" s="83">
        <v>37908</v>
      </c>
      <c r="B2118">
        <v>2.9380799999999998</v>
      </c>
    </row>
    <row r="2119" spans="1:2" x14ac:dyDescent="0.3">
      <c r="A2119" s="83">
        <v>37909</v>
      </c>
      <c r="B2119">
        <v>2.927</v>
      </c>
    </row>
    <row r="2120" spans="1:2" x14ac:dyDescent="0.3">
      <c r="A2120" s="83">
        <v>37910</v>
      </c>
      <c r="B2120">
        <v>2.91615</v>
      </c>
    </row>
    <row r="2121" spans="1:2" x14ac:dyDescent="0.3">
      <c r="A2121" s="83">
        <v>37911</v>
      </c>
      <c r="B2121">
        <v>2.9055399999999998</v>
      </c>
    </row>
    <row r="2122" spans="1:2" x14ac:dyDescent="0.3">
      <c r="A2122" s="83">
        <v>37912</v>
      </c>
      <c r="B2122">
        <v>2.8951600000000002</v>
      </c>
    </row>
    <row r="2123" spans="1:2" x14ac:dyDescent="0.3">
      <c r="A2123" s="83">
        <v>37913</v>
      </c>
      <c r="B2123">
        <v>2.8850199999999999</v>
      </c>
    </row>
    <row r="2124" spans="1:2" x14ac:dyDescent="0.3">
      <c r="A2124" s="83">
        <v>37914</v>
      </c>
      <c r="B2124">
        <v>2.8751199999999999</v>
      </c>
    </row>
    <row r="2125" spans="1:2" x14ac:dyDescent="0.3">
      <c r="A2125" s="83">
        <v>37915</v>
      </c>
      <c r="B2125">
        <v>2.8654500000000001</v>
      </c>
    </row>
    <row r="2126" spans="1:2" x14ac:dyDescent="0.3">
      <c r="A2126" s="83">
        <v>37916</v>
      </c>
      <c r="B2126">
        <v>2.8560300000000001</v>
      </c>
    </row>
    <row r="2127" spans="1:2" x14ac:dyDescent="0.3">
      <c r="A2127" s="83">
        <v>37917</v>
      </c>
      <c r="B2127">
        <v>2.8468499999999999</v>
      </c>
    </row>
    <row r="2128" spans="1:2" x14ac:dyDescent="0.3">
      <c r="A2128" s="83">
        <v>37918</v>
      </c>
      <c r="B2128">
        <v>2.8379099999999999</v>
      </c>
    </row>
    <row r="2129" spans="1:2" x14ac:dyDescent="0.3">
      <c r="A2129" s="83">
        <v>37919</v>
      </c>
      <c r="B2129">
        <v>2.8292099999999998</v>
      </c>
    </row>
    <row r="2130" spans="1:2" x14ac:dyDescent="0.3">
      <c r="A2130" s="83">
        <v>37920</v>
      </c>
      <c r="B2130">
        <v>2.8207499999999999</v>
      </c>
    </row>
    <row r="2131" spans="1:2" x14ac:dyDescent="0.3">
      <c r="A2131" s="83">
        <v>37921</v>
      </c>
      <c r="B2131">
        <v>2.8125300000000002</v>
      </c>
    </row>
    <row r="2132" spans="1:2" x14ac:dyDescent="0.3">
      <c r="A2132" s="83">
        <v>37922</v>
      </c>
      <c r="B2132">
        <v>2.8045599999999999</v>
      </c>
    </row>
    <row r="2133" spans="1:2" x14ac:dyDescent="0.3">
      <c r="A2133" s="83">
        <v>37923</v>
      </c>
      <c r="B2133">
        <v>2.7968199999999999</v>
      </c>
    </row>
    <row r="2134" spans="1:2" x14ac:dyDescent="0.3">
      <c r="A2134" s="83">
        <v>37924</v>
      </c>
      <c r="B2134">
        <v>2.7893300000000001</v>
      </c>
    </row>
    <row r="2135" spans="1:2" x14ac:dyDescent="0.3">
      <c r="A2135" s="83">
        <v>37925</v>
      </c>
      <c r="B2135">
        <v>2.7820800000000001</v>
      </c>
    </row>
    <row r="2136" spans="1:2" x14ac:dyDescent="0.3">
      <c r="A2136" s="83">
        <v>37926</v>
      </c>
      <c r="B2136">
        <v>2.7750699999999999</v>
      </c>
    </row>
    <row r="2137" spans="1:2" x14ac:dyDescent="0.3">
      <c r="A2137" s="83">
        <v>37927</v>
      </c>
      <c r="B2137">
        <v>2.7683</v>
      </c>
    </row>
    <row r="2138" spans="1:2" x14ac:dyDescent="0.3">
      <c r="A2138" s="83">
        <v>37928</v>
      </c>
      <c r="B2138">
        <v>2.7617699999999998</v>
      </c>
    </row>
    <row r="2139" spans="1:2" x14ac:dyDescent="0.3">
      <c r="A2139" s="83">
        <v>37929</v>
      </c>
      <c r="B2139">
        <v>2.7554799999999999</v>
      </c>
    </row>
    <row r="2140" spans="1:2" x14ac:dyDescent="0.3">
      <c r="A2140" s="83">
        <v>37930</v>
      </c>
      <c r="B2140">
        <v>2.7494200000000002</v>
      </c>
    </row>
    <row r="2141" spans="1:2" x14ac:dyDescent="0.3">
      <c r="A2141" s="83">
        <v>37931</v>
      </c>
      <c r="B2141">
        <v>2.7435999999999998</v>
      </c>
    </row>
    <row r="2142" spans="1:2" x14ac:dyDescent="0.3">
      <c r="A2142" s="83">
        <v>37932</v>
      </c>
      <c r="B2142">
        <v>2.7380200000000001</v>
      </c>
    </row>
    <row r="2143" spans="1:2" x14ac:dyDescent="0.3">
      <c r="A2143" s="83">
        <v>37933</v>
      </c>
      <c r="B2143">
        <v>2.7326800000000002</v>
      </c>
    </row>
    <row r="2144" spans="1:2" x14ac:dyDescent="0.3">
      <c r="A2144" s="83">
        <v>37934</v>
      </c>
      <c r="B2144">
        <v>2.7275700000000001</v>
      </c>
    </row>
    <row r="2145" spans="1:2" x14ac:dyDescent="0.3">
      <c r="A2145" s="83">
        <v>37935</v>
      </c>
      <c r="B2145">
        <v>2.7226900000000001</v>
      </c>
    </row>
    <row r="2146" spans="1:2" x14ac:dyDescent="0.3">
      <c r="A2146" s="83">
        <v>37936</v>
      </c>
      <c r="B2146">
        <v>2.7180399999999998</v>
      </c>
    </row>
    <row r="2147" spans="1:2" x14ac:dyDescent="0.3">
      <c r="A2147" s="83">
        <v>37937</v>
      </c>
      <c r="B2147">
        <v>2.7136200000000001</v>
      </c>
    </row>
    <row r="2148" spans="1:2" x14ac:dyDescent="0.3">
      <c r="A2148" s="83">
        <v>37938</v>
      </c>
      <c r="B2148">
        <v>2.7094399999999998</v>
      </c>
    </row>
    <row r="2149" spans="1:2" x14ac:dyDescent="0.3">
      <c r="A2149" s="83">
        <v>37939</v>
      </c>
      <c r="B2149">
        <v>2.7054800000000001</v>
      </c>
    </row>
    <row r="2150" spans="1:2" x14ac:dyDescent="0.3">
      <c r="A2150" s="83">
        <v>37940</v>
      </c>
      <c r="B2150">
        <v>2.7017500000000001</v>
      </c>
    </row>
    <row r="2151" spans="1:2" x14ac:dyDescent="0.3">
      <c r="A2151" s="83">
        <v>37941</v>
      </c>
      <c r="B2151">
        <v>2.6982499999999998</v>
      </c>
    </row>
    <row r="2152" spans="1:2" x14ac:dyDescent="0.3">
      <c r="A2152" s="83">
        <v>37942</v>
      </c>
      <c r="B2152">
        <v>2.6949700000000001</v>
      </c>
    </row>
    <row r="2153" spans="1:2" x14ac:dyDescent="0.3">
      <c r="A2153" s="83">
        <v>37943</v>
      </c>
      <c r="B2153">
        <v>2.69191</v>
      </c>
    </row>
    <row r="2154" spans="1:2" x14ac:dyDescent="0.3">
      <c r="A2154" s="83">
        <v>37944</v>
      </c>
      <c r="B2154">
        <v>2.6890800000000001</v>
      </c>
    </row>
    <row r="2155" spans="1:2" x14ac:dyDescent="0.3">
      <c r="A2155" s="83">
        <v>37945</v>
      </c>
      <c r="B2155">
        <v>2.6864499999999998</v>
      </c>
    </row>
    <row r="2156" spans="1:2" x14ac:dyDescent="0.3">
      <c r="A2156" s="83">
        <v>37946</v>
      </c>
      <c r="B2156">
        <v>2.68404</v>
      </c>
    </row>
    <row r="2157" spans="1:2" x14ac:dyDescent="0.3">
      <c r="A2157" s="83">
        <v>37947</v>
      </c>
      <c r="B2157">
        <v>2.6818200000000001</v>
      </c>
    </row>
    <row r="2158" spans="1:2" x14ac:dyDescent="0.3">
      <c r="A2158" s="83">
        <v>37948</v>
      </c>
      <c r="B2158">
        <v>2.6798000000000002</v>
      </c>
    </row>
    <row r="2159" spans="1:2" x14ac:dyDescent="0.3">
      <c r="A2159" s="83">
        <v>37949</v>
      </c>
      <c r="B2159">
        <v>2.6779600000000001</v>
      </c>
    </row>
    <row r="2160" spans="1:2" x14ac:dyDescent="0.3">
      <c r="A2160" s="83">
        <v>37950</v>
      </c>
      <c r="B2160">
        <v>2.67631</v>
      </c>
    </row>
    <row r="2161" spans="1:2" x14ac:dyDescent="0.3">
      <c r="A2161" s="83">
        <v>37951</v>
      </c>
      <c r="B2161">
        <v>2.67483</v>
      </c>
    </row>
    <row r="2162" spans="1:2" x14ac:dyDescent="0.3">
      <c r="A2162" s="83">
        <v>37952</v>
      </c>
      <c r="B2162">
        <v>2.6735199999999999</v>
      </c>
    </row>
    <row r="2163" spans="1:2" x14ac:dyDescent="0.3">
      <c r="A2163" s="83">
        <v>37953</v>
      </c>
      <c r="B2163">
        <v>2.6723699999999999</v>
      </c>
    </row>
    <row r="2164" spans="1:2" x14ac:dyDescent="0.3">
      <c r="A2164" s="83">
        <v>37954</v>
      </c>
      <c r="B2164">
        <v>2.6713900000000002</v>
      </c>
    </row>
    <row r="2165" spans="1:2" x14ac:dyDescent="0.3">
      <c r="A2165" s="83">
        <v>37955</v>
      </c>
      <c r="B2165">
        <v>2.67055</v>
      </c>
    </row>
    <row r="2166" spans="1:2" x14ac:dyDescent="0.3">
      <c r="A2166" s="83">
        <v>37956</v>
      </c>
      <c r="B2166">
        <v>2.6698599999999999</v>
      </c>
    </row>
    <row r="2167" spans="1:2" x14ac:dyDescent="0.3">
      <c r="A2167" s="83">
        <v>37957</v>
      </c>
      <c r="B2167">
        <v>2.6693199999999999</v>
      </c>
    </row>
    <row r="2168" spans="1:2" x14ac:dyDescent="0.3">
      <c r="A2168" s="83">
        <v>37958</v>
      </c>
      <c r="B2168">
        <v>2.6689099999999999</v>
      </c>
    </row>
    <row r="2169" spans="1:2" x14ac:dyDescent="0.3">
      <c r="A2169" s="83">
        <v>37959</v>
      </c>
      <c r="B2169">
        <v>2.6686399999999999</v>
      </c>
    </row>
    <row r="2170" spans="1:2" x14ac:dyDescent="0.3">
      <c r="A2170" s="83">
        <v>37960</v>
      </c>
      <c r="B2170">
        <v>2.6684999999999999</v>
      </c>
    </row>
    <row r="2171" spans="1:2" x14ac:dyDescent="0.3">
      <c r="A2171" s="83">
        <v>37961</v>
      </c>
      <c r="B2171">
        <v>2.6684800000000002</v>
      </c>
    </row>
    <row r="2172" spans="1:2" x14ac:dyDescent="0.3">
      <c r="A2172" s="83">
        <v>37962</v>
      </c>
      <c r="B2172">
        <v>2.66858</v>
      </c>
    </row>
    <row r="2173" spans="1:2" x14ac:dyDescent="0.3">
      <c r="A2173" s="83">
        <v>37963</v>
      </c>
      <c r="B2173">
        <v>2.6688000000000001</v>
      </c>
    </row>
    <row r="2174" spans="1:2" x14ac:dyDescent="0.3">
      <c r="A2174" s="83">
        <v>37964</v>
      </c>
      <c r="B2174">
        <v>2.66913</v>
      </c>
    </row>
    <row r="2175" spans="1:2" x14ac:dyDescent="0.3">
      <c r="A2175" s="83">
        <v>37965</v>
      </c>
      <c r="B2175">
        <v>2.6695700000000002</v>
      </c>
    </row>
    <row r="2176" spans="1:2" x14ac:dyDescent="0.3">
      <c r="A2176" s="83">
        <v>37966</v>
      </c>
      <c r="B2176">
        <v>2.6701100000000002</v>
      </c>
    </row>
    <row r="2177" spans="1:2" x14ac:dyDescent="0.3">
      <c r="A2177" s="83">
        <v>37967</v>
      </c>
      <c r="B2177">
        <v>2.67075</v>
      </c>
    </row>
    <row r="2178" spans="1:2" x14ac:dyDescent="0.3">
      <c r="A2178" s="83">
        <v>37968</v>
      </c>
      <c r="B2178">
        <v>2.6714899999999999</v>
      </c>
    </row>
    <row r="2179" spans="1:2" x14ac:dyDescent="0.3">
      <c r="A2179" s="83">
        <v>37969</v>
      </c>
      <c r="B2179">
        <v>2.67232</v>
      </c>
    </row>
    <row r="2180" spans="1:2" x14ac:dyDescent="0.3">
      <c r="A2180" s="83">
        <v>37970</v>
      </c>
      <c r="B2180">
        <v>2.6732499999999999</v>
      </c>
    </row>
    <row r="2181" spans="1:2" x14ac:dyDescent="0.3">
      <c r="A2181" s="83">
        <v>37971</v>
      </c>
      <c r="B2181">
        <v>2.6742599999999999</v>
      </c>
    </row>
    <row r="2182" spans="1:2" x14ac:dyDescent="0.3">
      <c r="A2182" s="83">
        <v>37972</v>
      </c>
      <c r="B2182">
        <v>2.6753499999999999</v>
      </c>
    </row>
    <row r="2183" spans="1:2" x14ac:dyDescent="0.3">
      <c r="A2183" s="83">
        <v>37973</v>
      </c>
      <c r="B2183">
        <v>2.67652</v>
      </c>
    </row>
    <row r="2184" spans="1:2" x14ac:dyDescent="0.3">
      <c r="A2184" s="83">
        <v>37974</v>
      </c>
      <c r="B2184">
        <v>2.6777700000000002</v>
      </c>
    </row>
    <row r="2185" spans="1:2" x14ac:dyDescent="0.3">
      <c r="A2185" s="83">
        <v>37975</v>
      </c>
      <c r="B2185">
        <v>2.6791</v>
      </c>
    </row>
    <row r="2186" spans="1:2" x14ac:dyDescent="0.3">
      <c r="A2186" s="83">
        <v>37976</v>
      </c>
      <c r="B2186">
        <v>2.6804899999999998</v>
      </c>
    </row>
    <row r="2187" spans="1:2" x14ac:dyDescent="0.3">
      <c r="A2187" s="83">
        <v>37977</v>
      </c>
      <c r="B2187">
        <v>2.6819600000000001</v>
      </c>
    </row>
    <row r="2188" spans="1:2" x14ac:dyDescent="0.3">
      <c r="A2188" s="83">
        <v>37978</v>
      </c>
      <c r="B2188">
        <v>2.6834899999999999</v>
      </c>
    </row>
    <row r="2189" spans="1:2" x14ac:dyDescent="0.3">
      <c r="A2189" s="83">
        <v>37979</v>
      </c>
      <c r="B2189">
        <v>2.6850800000000001</v>
      </c>
    </row>
    <row r="2190" spans="1:2" x14ac:dyDescent="0.3">
      <c r="A2190" s="83">
        <v>37980</v>
      </c>
      <c r="B2190">
        <v>2.6867399999999999</v>
      </c>
    </row>
    <row r="2191" spans="1:2" x14ac:dyDescent="0.3">
      <c r="A2191" s="83">
        <v>37981</v>
      </c>
      <c r="B2191">
        <v>2.6884600000000001</v>
      </c>
    </row>
    <row r="2192" spans="1:2" x14ac:dyDescent="0.3">
      <c r="A2192" s="83">
        <v>37982</v>
      </c>
      <c r="B2192">
        <v>2.6902400000000002</v>
      </c>
    </row>
    <row r="2193" spans="1:2" x14ac:dyDescent="0.3">
      <c r="A2193" s="83">
        <v>37983</v>
      </c>
      <c r="B2193">
        <v>2.6920799999999998</v>
      </c>
    </row>
    <row r="2194" spans="1:2" x14ac:dyDescent="0.3">
      <c r="A2194" s="83">
        <v>37984</v>
      </c>
      <c r="B2194">
        <v>2.6939899999999999</v>
      </c>
    </row>
    <row r="2195" spans="1:2" x14ac:dyDescent="0.3">
      <c r="A2195" s="83">
        <v>37985</v>
      </c>
      <c r="B2195">
        <v>2.6959599999999999</v>
      </c>
    </row>
    <row r="2196" spans="1:2" x14ac:dyDescent="0.3">
      <c r="A2196" s="83">
        <v>37986</v>
      </c>
      <c r="B2196">
        <v>2.698</v>
      </c>
    </row>
    <row r="2197" spans="1:2" x14ac:dyDescent="0.3">
      <c r="A2197" s="83">
        <v>37987</v>
      </c>
      <c r="B2197">
        <v>2.68289</v>
      </c>
    </row>
    <row r="2198" spans="1:2" x14ac:dyDescent="0.3">
      <c r="A2198" s="83">
        <v>37988</v>
      </c>
      <c r="B2198">
        <v>2.6842800000000002</v>
      </c>
    </row>
    <row r="2199" spans="1:2" x14ac:dyDescent="0.3">
      <c r="A2199" s="83">
        <v>37989</v>
      </c>
      <c r="B2199">
        <v>2.68573</v>
      </c>
    </row>
    <row r="2200" spans="1:2" x14ac:dyDescent="0.3">
      <c r="A2200" s="83">
        <v>37990</v>
      </c>
      <c r="B2200">
        <v>2.6872400000000001</v>
      </c>
    </row>
    <row r="2201" spans="1:2" x14ac:dyDescent="0.3">
      <c r="A2201" s="83">
        <v>37991</v>
      </c>
      <c r="B2201">
        <v>2.6888100000000001</v>
      </c>
    </row>
    <row r="2202" spans="1:2" x14ac:dyDescent="0.3">
      <c r="A2202" s="83">
        <v>37992</v>
      </c>
      <c r="B2202">
        <v>2.6904499999999998</v>
      </c>
    </row>
    <row r="2203" spans="1:2" x14ac:dyDescent="0.3">
      <c r="A2203" s="83">
        <v>37993</v>
      </c>
      <c r="B2203">
        <v>2.6921400000000002</v>
      </c>
    </row>
    <row r="2204" spans="1:2" x14ac:dyDescent="0.3">
      <c r="A2204" s="83">
        <v>37994</v>
      </c>
      <c r="B2204">
        <v>2.6939000000000002</v>
      </c>
    </row>
    <row r="2205" spans="1:2" x14ac:dyDescent="0.3">
      <c r="A2205" s="83">
        <v>37995</v>
      </c>
      <c r="B2205">
        <v>2.6957200000000001</v>
      </c>
    </row>
    <row r="2206" spans="1:2" x14ac:dyDescent="0.3">
      <c r="A2206" s="83">
        <v>37996</v>
      </c>
      <c r="B2206">
        <v>2.6976100000000001</v>
      </c>
    </row>
    <row r="2207" spans="1:2" x14ac:dyDescent="0.3">
      <c r="A2207" s="83">
        <v>37997</v>
      </c>
      <c r="B2207">
        <v>2.69956</v>
      </c>
    </row>
    <row r="2208" spans="1:2" x14ac:dyDescent="0.3">
      <c r="A2208" s="83">
        <v>37998</v>
      </c>
      <c r="B2208">
        <v>2.7015699999999998</v>
      </c>
    </row>
    <row r="2209" spans="1:2" x14ac:dyDescent="0.3">
      <c r="A2209" s="83">
        <v>37999</v>
      </c>
      <c r="B2209">
        <v>2.7036600000000002</v>
      </c>
    </row>
    <row r="2210" spans="1:2" x14ac:dyDescent="0.3">
      <c r="A2210" s="83">
        <v>38000</v>
      </c>
      <c r="B2210">
        <v>2.70581</v>
      </c>
    </row>
    <row r="2211" spans="1:2" x14ac:dyDescent="0.3">
      <c r="A2211" s="83">
        <v>38001</v>
      </c>
      <c r="B2211">
        <v>2.7080299999999999</v>
      </c>
    </row>
    <row r="2212" spans="1:2" x14ac:dyDescent="0.3">
      <c r="A2212" s="83">
        <v>38002</v>
      </c>
      <c r="B2212">
        <v>2.7103199999999998</v>
      </c>
    </row>
    <row r="2213" spans="1:2" x14ac:dyDescent="0.3">
      <c r="A2213" s="83">
        <v>38003</v>
      </c>
      <c r="B2213">
        <v>2.7126800000000002</v>
      </c>
    </row>
    <row r="2214" spans="1:2" x14ac:dyDescent="0.3">
      <c r="A2214" s="83">
        <v>38004</v>
      </c>
      <c r="B2214">
        <v>2.7151200000000002</v>
      </c>
    </row>
    <row r="2215" spans="1:2" x14ac:dyDescent="0.3">
      <c r="A2215" s="83">
        <v>38005</v>
      </c>
      <c r="B2215">
        <v>2.7176399999999998</v>
      </c>
    </row>
    <row r="2216" spans="1:2" x14ac:dyDescent="0.3">
      <c r="A2216" s="83">
        <v>38006</v>
      </c>
      <c r="B2216">
        <v>2.7202299999999999</v>
      </c>
    </row>
    <row r="2217" spans="1:2" x14ac:dyDescent="0.3">
      <c r="A2217" s="83">
        <v>38007</v>
      </c>
      <c r="B2217">
        <v>2.7229100000000002</v>
      </c>
    </row>
    <row r="2218" spans="1:2" x14ac:dyDescent="0.3">
      <c r="A2218" s="83">
        <v>38008</v>
      </c>
      <c r="B2218">
        <v>2.72567</v>
      </c>
    </row>
    <row r="2219" spans="1:2" x14ac:dyDescent="0.3">
      <c r="A2219" s="83">
        <v>38009</v>
      </c>
      <c r="B2219">
        <v>2.7285200000000001</v>
      </c>
    </row>
    <row r="2220" spans="1:2" x14ac:dyDescent="0.3">
      <c r="A2220" s="83">
        <v>38010</v>
      </c>
      <c r="B2220">
        <v>2.7314600000000002</v>
      </c>
    </row>
    <row r="2221" spans="1:2" x14ac:dyDescent="0.3">
      <c r="A2221" s="83">
        <v>38011</v>
      </c>
      <c r="B2221">
        <v>2.7344900000000001</v>
      </c>
    </row>
    <row r="2222" spans="1:2" x14ac:dyDescent="0.3">
      <c r="A2222" s="83">
        <v>38012</v>
      </c>
      <c r="B2222">
        <v>2.7376100000000001</v>
      </c>
    </row>
    <row r="2223" spans="1:2" x14ac:dyDescent="0.3">
      <c r="A2223" s="83">
        <v>38013</v>
      </c>
      <c r="B2223">
        <v>2.7408399999999999</v>
      </c>
    </row>
    <row r="2224" spans="1:2" x14ac:dyDescent="0.3">
      <c r="A2224" s="83">
        <v>38014</v>
      </c>
      <c r="B2224">
        <v>2.7441599999999999</v>
      </c>
    </row>
    <row r="2225" spans="1:2" x14ac:dyDescent="0.3">
      <c r="A2225" s="83">
        <v>38015</v>
      </c>
      <c r="B2225">
        <v>2.7475999999999998</v>
      </c>
    </row>
    <row r="2226" spans="1:2" x14ac:dyDescent="0.3">
      <c r="A2226" s="83">
        <v>38016</v>
      </c>
      <c r="B2226">
        <v>2.7511399999999999</v>
      </c>
    </row>
    <row r="2227" spans="1:2" x14ac:dyDescent="0.3">
      <c r="A2227" s="83">
        <v>38017</v>
      </c>
      <c r="B2227">
        <v>2.7547999999999999</v>
      </c>
    </row>
    <row r="2228" spans="1:2" x14ac:dyDescent="0.3">
      <c r="A2228" s="83">
        <v>38018</v>
      </c>
      <c r="B2228">
        <v>2.7585700000000002</v>
      </c>
    </row>
    <row r="2229" spans="1:2" x14ac:dyDescent="0.3">
      <c r="A2229" s="83">
        <v>38019</v>
      </c>
      <c r="B2229">
        <v>2.76247</v>
      </c>
    </row>
    <row r="2230" spans="1:2" x14ac:dyDescent="0.3">
      <c r="A2230" s="83">
        <v>38020</v>
      </c>
      <c r="B2230">
        <v>2.7665000000000002</v>
      </c>
    </row>
    <row r="2231" spans="1:2" x14ac:dyDescent="0.3">
      <c r="A2231" s="83">
        <v>38021</v>
      </c>
      <c r="B2231">
        <v>2.7706599999999999</v>
      </c>
    </row>
    <row r="2232" spans="1:2" x14ac:dyDescent="0.3">
      <c r="A2232" s="83">
        <v>38022</v>
      </c>
      <c r="B2232">
        <v>2.77495</v>
      </c>
    </row>
    <row r="2233" spans="1:2" x14ac:dyDescent="0.3">
      <c r="A2233" s="83">
        <v>38023</v>
      </c>
      <c r="B2233">
        <v>2.7793899999999998</v>
      </c>
    </row>
    <row r="2234" spans="1:2" x14ac:dyDescent="0.3">
      <c r="A2234" s="83">
        <v>38024</v>
      </c>
      <c r="B2234">
        <v>2.7839700000000001</v>
      </c>
    </row>
    <row r="2235" spans="1:2" x14ac:dyDescent="0.3">
      <c r="A2235" s="83">
        <v>38025</v>
      </c>
      <c r="B2235">
        <v>2.7887</v>
      </c>
    </row>
    <row r="2236" spans="1:2" x14ac:dyDescent="0.3">
      <c r="A2236" s="83">
        <v>38026</v>
      </c>
      <c r="B2236">
        <v>2.79358</v>
      </c>
    </row>
    <row r="2237" spans="1:2" x14ac:dyDescent="0.3">
      <c r="A2237" s="83">
        <v>38027</v>
      </c>
      <c r="B2237">
        <v>2.7985899999999999</v>
      </c>
    </row>
    <row r="2238" spans="1:2" x14ac:dyDescent="0.3">
      <c r="A2238" s="83">
        <v>38028</v>
      </c>
      <c r="B2238">
        <v>2.8037399999999999</v>
      </c>
    </row>
    <row r="2239" spans="1:2" x14ac:dyDescent="0.3">
      <c r="A2239" s="83">
        <v>38029</v>
      </c>
      <c r="B2239">
        <v>2.8090199999999999</v>
      </c>
    </row>
    <row r="2240" spans="1:2" x14ac:dyDescent="0.3">
      <c r="A2240" s="83">
        <v>38030</v>
      </c>
      <c r="B2240">
        <v>2.8144300000000002</v>
      </c>
    </row>
    <row r="2241" spans="1:2" x14ac:dyDescent="0.3">
      <c r="A2241" s="83">
        <v>38031</v>
      </c>
      <c r="B2241">
        <v>2.8199700000000001</v>
      </c>
    </row>
    <row r="2242" spans="1:2" x14ac:dyDescent="0.3">
      <c r="A2242" s="83">
        <v>38032</v>
      </c>
      <c r="B2242">
        <v>2.8256199999999998</v>
      </c>
    </row>
    <row r="2243" spans="1:2" x14ac:dyDescent="0.3">
      <c r="A2243" s="83">
        <v>38033</v>
      </c>
      <c r="B2243">
        <v>2.8313899999999999</v>
      </c>
    </row>
    <row r="2244" spans="1:2" x14ac:dyDescent="0.3">
      <c r="A2244" s="83">
        <v>38034</v>
      </c>
      <c r="B2244">
        <v>2.8372600000000001</v>
      </c>
    </row>
    <row r="2245" spans="1:2" x14ac:dyDescent="0.3">
      <c r="A2245" s="83">
        <v>38035</v>
      </c>
      <c r="B2245">
        <v>2.8432400000000002</v>
      </c>
    </row>
    <row r="2246" spans="1:2" x14ac:dyDescent="0.3">
      <c r="A2246" s="83">
        <v>38036</v>
      </c>
      <c r="B2246">
        <v>2.8493200000000001</v>
      </c>
    </row>
    <row r="2247" spans="1:2" x14ac:dyDescent="0.3">
      <c r="A2247" s="83">
        <v>38037</v>
      </c>
      <c r="B2247">
        <v>2.8554900000000001</v>
      </c>
    </row>
    <row r="2248" spans="1:2" x14ac:dyDescent="0.3">
      <c r="A2248" s="83">
        <v>38038</v>
      </c>
      <c r="B2248">
        <v>2.8617499999999998</v>
      </c>
    </row>
    <row r="2249" spans="1:2" x14ac:dyDescent="0.3">
      <c r="A2249" s="83">
        <v>38039</v>
      </c>
      <c r="B2249">
        <v>2.86809</v>
      </c>
    </row>
    <row r="2250" spans="1:2" x14ac:dyDescent="0.3">
      <c r="A2250" s="83">
        <v>38040</v>
      </c>
      <c r="B2250">
        <v>2.8744999999999998</v>
      </c>
    </row>
    <row r="2251" spans="1:2" x14ac:dyDescent="0.3">
      <c r="A2251" s="83">
        <v>38041</v>
      </c>
      <c r="B2251">
        <v>2.8809800000000001</v>
      </c>
    </row>
    <row r="2252" spans="1:2" x14ac:dyDescent="0.3">
      <c r="A2252" s="83">
        <v>38042</v>
      </c>
      <c r="B2252">
        <v>2.8875199999999999</v>
      </c>
    </row>
    <row r="2253" spans="1:2" x14ac:dyDescent="0.3">
      <c r="A2253" s="83">
        <v>38043</v>
      </c>
      <c r="B2253">
        <v>2.89411</v>
      </c>
    </row>
    <row r="2254" spans="1:2" x14ac:dyDescent="0.3">
      <c r="A2254" s="83">
        <v>38044</v>
      </c>
      <c r="B2254">
        <v>2.9007499999999999</v>
      </c>
    </row>
    <row r="2255" spans="1:2" x14ac:dyDescent="0.3">
      <c r="A2255" s="83">
        <v>38045</v>
      </c>
      <c r="B2255">
        <v>2.9074300000000002</v>
      </c>
    </row>
    <row r="2256" spans="1:2" x14ac:dyDescent="0.3">
      <c r="A2256" s="83">
        <v>38046</v>
      </c>
      <c r="B2256">
        <v>2.9141300000000001</v>
      </c>
    </row>
    <row r="2257" spans="1:2" x14ac:dyDescent="0.3">
      <c r="A2257" s="83">
        <v>38047</v>
      </c>
      <c r="B2257">
        <v>2.9208500000000002</v>
      </c>
    </row>
    <row r="2258" spans="1:2" x14ac:dyDescent="0.3">
      <c r="A2258" s="83">
        <v>38048</v>
      </c>
      <c r="B2258">
        <v>2.9275899999999999</v>
      </c>
    </row>
    <row r="2259" spans="1:2" x14ac:dyDescent="0.3">
      <c r="A2259" s="83">
        <v>38049</v>
      </c>
      <c r="B2259">
        <v>2.93432</v>
      </c>
    </row>
    <row r="2260" spans="1:2" x14ac:dyDescent="0.3">
      <c r="A2260" s="83">
        <v>38050</v>
      </c>
      <c r="B2260">
        <v>2.9410500000000002</v>
      </c>
    </row>
    <row r="2261" spans="1:2" x14ac:dyDescent="0.3">
      <c r="A2261" s="83">
        <v>38051</v>
      </c>
      <c r="B2261">
        <v>2.9477600000000002</v>
      </c>
    </row>
    <row r="2262" spans="1:2" x14ac:dyDescent="0.3">
      <c r="A2262" s="83">
        <v>38052</v>
      </c>
      <c r="B2262">
        <v>2.95445</v>
      </c>
    </row>
    <row r="2263" spans="1:2" x14ac:dyDescent="0.3">
      <c r="A2263" s="83">
        <v>38053</v>
      </c>
      <c r="B2263">
        <v>2.96109</v>
      </c>
    </row>
    <row r="2264" spans="1:2" x14ac:dyDescent="0.3">
      <c r="A2264" s="83">
        <v>38054</v>
      </c>
      <c r="B2264">
        <v>2.9676800000000001</v>
      </c>
    </row>
    <row r="2265" spans="1:2" x14ac:dyDescent="0.3">
      <c r="A2265" s="83">
        <v>38055</v>
      </c>
      <c r="B2265">
        <v>2.97424</v>
      </c>
    </row>
    <row r="2266" spans="1:2" x14ac:dyDescent="0.3">
      <c r="A2266" s="83">
        <v>38056</v>
      </c>
      <c r="B2266">
        <v>2.9807600000000001</v>
      </c>
    </row>
    <row r="2267" spans="1:2" x14ac:dyDescent="0.3">
      <c r="A2267" s="83">
        <v>38057</v>
      </c>
      <c r="B2267">
        <v>2.9872800000000002</v>
      </c>
    </row>
    <row r="2268" spans="1:2" x14ac:dyDescent="0.3">
      <c r="A2268" s="83">
        <v>38058</v>
      </c>
      <c r="B2268">
        <v>2.9937999999999998</v>
      </c>
    </row>
    <row r="2269" spans="1:2" x14ac:dyDescent="0.3">
      <c r="A2269" s="83">
        <v>38059</v>
      </c>
      <c r="B2269">
        <v>3.00034</v>
      </c>
    </row>
    <row r="2270" spans="1:2" x14ac:dyDescent="0.3">
      <c r="A2270" s="83">
        <v>38060</v>
      </c>
      <c r="B2270">
        <v>3.00692</v>
      </c>
    </row>
    <row r="2271" spans="1:2" x14ac:dyDescent="0.3">
      <c r="A2271" s="83">
        <v>38061</v>
      </c>
      <c r="B2271">
        <v>3.01355</v>
      </c>
    </row>
    <row r="2272" spans="1:2" x14ac:dyDescent="0.3">
      <c r="A2272" s="83">
        <v>38062</v>
      </c>
      <c r="B2272">
        <v>3.0202599999999999</v>
      </c>
    </row>
    <row r="2273" spans="1:2" x14ac:dyDescent="0.3">
      <c r="A2273" s="83">
        <v>38063</v>
      </c>
      <c r="B2273">
        <v>3.0270600000000001</v>
      </c>
    </row>
    <row r="2274" spans="1:2" x14ac:dyDescent="0.3">
      <c r="A2274" s="83">
        <v>38064</v>
      </c>
      <c r="B2274">
        <v>3.03396</v>
      </c>
    </row>
    <row r="2275" spans="1:2" x14ac:dyDescent="0.3">
      <c r="A2275" s="83">
        <v>38065</v>
      </c>
      <c r="B2275">
        <v>3.0409799999999998</v>
      </c>
    </row>
    <row r="2276" spans="1:2" x14ac:dyDescent="0.3">
      <c r="A2276" s="83">
        <v>38066</v>
      </c>
      <c r="B2276">
        <v>3.0481400000000001</v>
      </c>
    </row>
    <row r="2277" spans="1:2" x14ac:dyDescent="0.3">
      <c r="A2277" s="83">
        <v>38067</v>
      </c>
      <c r="B2277">
        <v>3.0554600000000001</v>
      </c>
    </row>
    <row r="2278" spans="1:2" x14ac:dyDescent="0.3">
      <c r="A2278" s="83">
        <v>38068</v>
      </c>
      <c r="B2278">
        <v>3.0629499999999998</v>
      </c>
    </row>
    <row r="2279" spans="1:2" x14ac:dyDescent="0.3">
      <c r="A2279" s="83">
        <v>38069</v>
      </c>
      <c r="B2279">
        <v>3.07064</v>
      </c>
    </row>
    <row r="2280" spans="1:2" x14ac:dyDescent="0.3">
      <c r="A2280" s="83">
        <v>38070</v>
      </c>
      <c r="B2280">
        <v>3.0785300000000002</v>
      </c>
    </row>
    <row r="2281" spans="1:2" x14ac:dyDescent="0.3">
      <c r="A2281" s="83">
        <v>38071</v>
      </c>
      <c r="B2281">
        <v>3.0866500000000001</v>
      </c>
    </row>
    <row r="2282" spans="1:2" x14ac:dyDescent="0.3">
      <c r="A2282" s="83">
        <v>38072</v>
      </c>
      <c r="B2282">
        <v>3.0950199999999999</v>
      </c>
    </row>
    <row r="2283" spans="1:2" x14ac:dyDescent="0.3">
      <c r="A2283" s="83">
        <v>38073</v>
      </c>
      <c r="B2283">
        <v>3.10365</v>
      </c>
    </row>
    <row r="2284" spans="1:2" x14ac:dyDescent="0.3">
      <c r="A2284" s="83">
        <v>38074</v>
      </c>
      <c r="B2284">
        <v>3.1125600000000002</v>
      </c>
    </row>
    <row r="2285" spans="1:2" x14ac:dyDescent="0.3">
      <c r="A2285" s="83">
        <v>38075</v>
      </c>
      <c r="B2285">
        <v>3.1217800000000002</v>
      </c>
    </row>
    <row r="2286" spans="1:2" x14ac:dyDescent="0.3">
      <c r="A2286" s="83">
        <v>38076</v>
      </c>
      <c r="B2286">
        <v>3.13131</v>
      </c>
    </row>
    <row r="2287" spans="1:2" x14ac:dyDescent="0.3">
      <c r="A2287" s="83">
        <v>38077</v>
      </c>
      <c r="B2287">
        <v>3.1411899999999999</v>
      </c>
    </row>
    <row r="2288" spans="1:2" x14ac:dyDescent="0.3">
      <c r="A2288" s="83">
        <v>38078</v>
      </c>
      <c r="B2288">
        <v>3.1514199999999999</v>
      </c>
    </row>
    <row r="2289" spans="1:2" x14ac:dyDescent="0.3">
      <c r="A2289" s="83">
        <v>38079</v>
      </c>
      <c r="B2289">
        <v>3.1620400000000002</v>
      </c>
    </row>
    <row r="2290" spans="1:2" x14ac:dyDescent="0.3">
      <c r="A2290" s="83">
        <v>38080</v>
      </c>
      <c r="B2290">
        <v>3.17306</v>
      </c>
    </row>
    <row r="2291" spans="1:2" x14ac:dyDescent="0.3">
      <c r="A2291" s="83">
        <v>38081</v>
      </c>
      <c r="B2291">
        <v>3.1844800000000002</v>
      </c>
    </row>
    <row r="2292" spans="1:2" x14ac:dyDescent="0.3">
      <c r="A2292" s="83">
        <v>38082</v>
      </c>
      <c r="B2292">
        <v>3.19631</v>
      </c>
    </row>
    <row r="2293" spans="1:2" x14ac:dyDescent="0.3">
      <c r="A2293" s="83">
        <v>38083</v>
      </c>
      <c r="B2293">
        <v>3.20852</v>
      </c>
    </row>
    <row r="2294" spans="1:2" x14ac:dyDescent="0.3">
      <c r="A2294" s="83">
        <v>38084</v>
      </c>
      <c r="B2294">
        <v>3.22112</v>
      </c>
    </row>
    <row r="2295" spans="1:2" x14ac:dyDescent="0.3">
      <c r="A2295" s="83">
        <v>38085</v>
      </c>
      <c r="B2295">
        <v>3.2340800000000001</v>
      </c>
    </row>
    <row r="2296" spans="1:2" x14ac:dyDescent="0.3">
      <c r="A2296" s="83">
        <v>38086</v>
      </c>
      <c r="B2296">
        <v>3.2474099999999999</v>
      </c>
    </row>
    <row r="2297" spans="1:2" x14ac:dyDescent="0.3">
      <c r="A2297" s="83">
        <v>38087</v>
      </c>
      <c r="B2297">
        <v>3.2610899999999998</v>
      </c>
    </row>
    <row r="2298" spans="1:2" x14ac:dyDescent="0.3">
      <c r="A2298" s="83">
        <v>38088</v>
      </c>
      <c r="B2298">
        <v>3.2751100000000002</v>
      </c>
    </row>
    <row r="2299" spans="1:2" x14ac:dyDescent="0.3">
      <c r="A2299" s="83">
        <v>38089</v>
      </c>
      <c r="B2299">
        <v>3.2894700000000001</v>
      </c>
    </row>
    <row r="2300" spans="1:2" x14ac:dyDescent="0.3">
      <c r="A2300" s="83">
        <v>38090</v>
      </c>
      <c r="B2300">
        <v>3.30416</v>
      </c>
    </row>
    <row r="2301" spans="1:2" x14ac:dyDescent="0.3">
      <c r="A2301" s="83">
        <v>38091</v>
      </c>
      <c r="B2301">
        <v>3.3191799999999998</v>
      </c>
    </row>
    <row r="2302" spans="1:2" x14ac:dyDescent="0.3">
      <c r="A2302" s="83">
        <v>38092</v>
      </c>
      <c r="B2302">
        <v>3.3345199999999999</v>
      </c>
    </row>
    <row r="2303" spans="1:2" x14ac:dyDescent="0.3">
      <c r="A2303" s="83">
        <v>38093</v>
      </c>
      <c r="B2303">
        <v>3.3501699999999999</v>
      </c>
    </row>
    <row r="2304" spans="1:2" x14ac:dyDescent="0.3">
      <c r="A2304" s="83">
        <v>38094</v>
      </c>
      <c r="B2304">
        <v>3.36612</v>
      </c>
    </row>
    <row r="2305" spans="1:2" x14ac:dyDescent="0.3">
      <c r="A2305" s="83">
        <v>38095</v>
      </c>
      <c r="B2305">
        <v>3.3823799999999999</v>
      </c>
    </row>
    <row r="2306" spans="1:2" x14ac:dyDescent="0.3">
      <c r="A2306" s="83">
        <v>38096</v>
      </c>
      <c r="B2306">
        <v>3.3989400000000001</v>
      </c>
    </row>
    <row r="2307" spans="1:2" x14ac:dyDescent="0.3">
      <c r="A2307" s="83">
        <v>38097</v>
      </c>
      <c r="B2307">
        <v>3.4157899999999999</v>
      </c>
    </row>
    <row r="2308" spans="1:2" x14ac:dyDescent="0.3">
      <c r="A2308" s="83">
        <v>38098</v>
      </c>
      <c r="B2308">
        <v>3.4329299999999998</v>
      </c>
    </row>
    <row r="2309" spans="1:2" x14ac:dyDescent="0.3">
      <c r="A2309" s="83">
        <v>38099</v>
      </c>
      <c r="B2309">
        <v>3.4503599999999999</v>
      </c>
    </row>
    <row r="2310" spans="1:2" x14ac:dyDescent="0.3">
      <c r="A2310" s="83">
        <v>38100</v>
      </c>
      <c r="B2310">
        <v>3.46807</v>
      </c>
    </row>
    <row r="2311" spans="1:2" x14ac:dyDescent="0.3">
      <c r="A2311" s="83">
        <v>38101</v>
      </c>
      <c r="B2311">
        <v>3.4860600000000002</v>
      </c>
    </row>
    <row r="2312" spans="1:2" x14ac:dyDescent="0.3">
      <c r="A2312" s="83">
        <v>38102</v>
      </c>
      <c r="B2312">
        <v>3.5043299999999999</v>
      </c>
    </row>
    <row r="2313" spans="1:2" x14ac:dyDescent="0.3">
      <c r="A2313" s="83">
        <v>38103</v>
      </c>
      <c r="B2313">
        <v>3.5228700000000002</v>
      </c>
    </row>
    <row r="2314" spans="1:2" x14ac:dyDescent="0.3">
      <c r="A2314" s="83">
        <v>38104</v>
      </c>
      <c r="B2314">
        <v>3.54169</v>
      </c>
    </row>
    <row r="2315" spans="1:2" x14ac:dyDescent="0.3">
      <c r="A2315" s="83">
        <v>38105</v>
      </c>
      <c r="B2315">
        <v>3.5607799999999998</v>
      </c>
    </row>
    <row r="2316" spans="1:2" x14ac:dyDescent="0.3">
      <c r="A2316" s="83">
        <v>38106</v>
      </c>
      <c r="B2316">
        <v>3.58013</v>
      </c>
    </row>
    <row r="2317" spans="1:2" x14ac:dyDescent="0.3">
      <c r="A2317" s="83">
        <v>38107</v>
      </c>
      <c r="B2317">
        <v>3.5997400000000002</v>
      </c>
    </row>
    <row r="2318" spans="1:2" x14ac:dyDescent="0.3">
      <c r="A2318" s="83">
        <v>38108</v>
      </c>
      <c r="B2318">
        <v>3.6196000000000002</v>
      </c>
    </row>
    <row r="2319" spans="1:2" x14ac:dyDescent="0.3">
      <c r="A2319" s="83">
        <v>38109</v>
      </c>
      <c r="B2319">
        <v>3.6396999999999999</v>
      </c>
    </row>
    <row r="2320" spans="1:2" x14ac:dyDescent="0.3">
      <c r="A2320" s="83">
        <v>38110</v>
      </c>
      <c r="B2320">
        <v>3.6600299999999999</v>
      </c>
    </row>
    <row r="2321" spans="1:2" x14ac:dyDescent="0.3">
      <c r="A2321" s="83">
        <v>38111</v>
      </c>
      <c r="B2321">
        <v>3.68058</v>
      </c>
    </row>
    <row r="2322" spans="1:2" x14ac:dyDescent="0.3">
      <c r="A2322" s="83">
        <v>38112</v>
      </c>
      <c r="B2322">
        <v>3.7013500000000001</v>
      </c>
    </row>
    <row r="2323" spans="1:2" x14ac:dyDescent="0.3">
      <c r="A2323" s="83">
        <v>38113</v>
      </c>
      <c r="B2323">
        <v>3.7223099999999998</v>
      </c>
    </row>
    <row r="2324" spans="1:2" x14ac:dyDescent="0.3">
      <c r="A2324" s="83">
        <v>38114</v>
      </c>
      <c r="B2324">
        <v>3.7434500000000002</v>
      </c>
    </row>
    <row r="2325" spans="1:2" x14ac:dyDescent="0.3">
      <c r="A2325" s="83">
        <v>38115</v>
      </c>
      <c r="B2325">
        <v>3.7647699999999999</v>
      </c>
    </row>
    <row r="2326" spans="1:2" x14ac:dyDescent="0.3">
      <c r="A2326" s="83">
        <v>38116</v>
      </c>
      <c r="B2326">
        <v>3.7862300000000002</v>
      </c>
    </row>
    <row r="2327" spans="1:2" x14ac:dyDescent="0.3">
      <c r="A2327" s="83">
        <v>38117</v>
      </c>
      <c r="B2327">
        <v>3.80783</v>
      </c>
    </row>
    <row r="2328" spans="1:2" x14ac:dyDescent="0.3">
      <c r="A2328" s="83">
        <v>38118</v>
      </c>
      <c r="B2328">
        <v>3.8295499999999998</v>
      </c>
    </row>
    <row r="2329" spans="1:2" x14ac:dyDescent="0.3">
      <c r="A2329" s="83">
        <v>38119</v>
      </c>
      <c r="B2329">
        <v>3.8513600000000001</v>
      </c>
    </row>
    <row r="2330" spans="1:2" x14ac:dyDescent="0.3">
      <c r="A2330" s="83">
        <v>38120</v>
      </c>
      <c r="B2330">
        <v>3.8732500000000001</v>
      </c>
    </row>
    <row r="2331" spans="1:2" x14ac:dyDescent="0.3">
      <c r="A2331" s="83">
        <v>38121</v>
      </c>
      <c r="B2331">
        <v>3.8951799999999999</v>
      </c>
    </row>
    <row r="2332" spans="1:2" x14ac:dyDescent="0.3">
      <c r="A2332" s="83">
        <v>38122</v>
      </c>
      <c r="B2332">
        <v>3.9171499999999999</v>
      </c>
    </row>
    <row r="2333" spans="1:2" x14ac:dyDescent="0.3">
      <c r="A2333" s="83">
        <v>38123</v>
      </c>
      <c r="B2333">
        <v>3.9391099999999999</v>
      </c>
    </row>
    <row r="2334" spans="1:2" x14ac:dyDescent="0.3">
      <c r="A2334" s="83">
        <v>38124</v>
      </c>
      <c r="B2334">
        <v>3.9610400000000001</v>
      </c>
    </row>
    <row r="2335" spans="1:2" x14ac:dyDescent="0.3">
      <c r="A2335" s="83">
        <v>38125</v>
      </c>
      <c r="B2335">
        <v>3.98292</v>
      </c>
    </row>
    <row r="2336" spans="1:2" x14ac:dyDescent="0.3">
      <c r="A2336" s="83">
        <v>38126</v>
      </c>
      <c r="B2336">
        <v>4.0047100000000002</v>
      </c>
    </row>
    <row r="2337" spans="1:2" x14ac:dyDescent="0.3">
      <c r="A2337" s="83">
        <v>38127</v>
      </c>
      <c r="B2337">
        <v>4.0263799999999996</v>
      </c>
    </row>
    <row r="2338" spans="1:2" x14ac:dyDescent="0.3">
      <c r="A2338" s="83">
        <v>38128</v>
      </c>
      <c r="B2338">
        <v>4.0478800000000001</v>
      </c>
    </row>
    <row r="2339" spans="1:2" x14ac:dyDescent="0.3">
      <c r="A2339" s="83">
        <v>38129</v>
      </c>
      <c r="B2339">
        <v>4.0691899999999999</v>
      </c>
    </row>
    <row r="2340" spans="1:2" x14ac:dyDescent="0.3">
      <c r="A2340" s="83">
        <v>38130</v>
      </c>
      <c r="B2340">
        <v>4.0902399999999997</v>
      </c>
    </row>
    <row r="2341" spans="1:2" x14ac:dyDescent="0.3">
      <c r="A2341" s="83">
        <v>38131</v>
      </c>
      <c r="B2341">
        <v>4.1109799999999996</v>
      </c>
    </row>
    <row r="2342" spans="1:2" x14ac:dyDescent="0.3">
      <c r="A2342" s="83">
        <v>38132</v>
      </c>
      <c r="B2342">
        <v>4.1313800000000001</v>
      </c>
    </row>
    <row r="2343" spans="1:2" x14ac:dyDescent="0.3">
      <c r="A2343" s="83">
        <v>38133</v>
      </c>
      <c r="B2343">
        <v>4.1513600000000004</v>
      </c>
    </row>
    <row r="2344" spans="1:2" x14ac:dyDescent="0.3">
      <c r="A2344" s="83">
        <v>38134</v>
      </c>
      <c r="B2344">
        <v>4.1708800000000004</v>
      </c>
    </row>
    <row r="2345" spans="1:2" x14ac:dyDescent="0.3">
      <c r="A2345" s="83">
        <v>38135</v>
      </c>
      <c r="B2345">
        <v>4.1898900000000001</v>
      </c>
    </row>
    <row r="2346" spans="1:2" x14ac:dyDescent="0.3">
      <c r="A2346" s="83">
        <v>38136</v>
      </c>
      <c r="B2346">
        <v>4.2083199999999996</v>
      </c>
    </row>
    <row r="2347" spans="1:2" x14ac:dyDescent="0.3">
      <c r="A2347" s="83">
        <v>38137</v>
      </c>
      <c r="B2347">
        <v>4.2261199999999999</v>
      </c>
    </row>
    <row r="2348" spans="1:2" x14ac:dyDescent="0.3">
      <c r="A2348" s="83">
        <v>38138</v>
      </c>
      <c r="B2348">
        <v>4.2432299999999996</v>
      </c>
    </row>
    <row r="2349" spans="1:2" x14ac:dyDescent="0.3">
      <c r="A2349" s="83">
        <v>38139</v>
      </c>
      <c r="B2349">
        <v>4.2595900000000002</v>
      </c>
    </row>
    <row r="2350" spans="1:2" x14ac:dyDescent="0.3">
      <c r="A2350" s="83">
        <v>38140</v>
      </c>
      <c r="B2350">
        <v>4.27515</v>
      </c>
    </row>
    <row r="2351" spans="1:2" x14ac:dyDescent="0.3">
      <c r="A2351" s="83">
        <v>38141</v>
      </c>
      <c r="B2351">
        <v>4.2898399999999999</v>
      </c>
    </row>
    <row r="2352" spans="1:2" x14ac:dyDescent="0.3">
      <c r="A2352" s="83">
        <v>38142</v>
      </c>
      <c r="B2352">
        <v>4.3036099999999999</v>
      </c>
    </row>
    <row r="2353" spans="1:2" x14ac:dyDescent="0.3">
      <c r="A2353" s="83">
        <v>38143</v>
      </c>
      <c r="B2353">
        <v>4.3163900000000002</v>
      </c>
    </row>
    <row r="2354" spans="1:2" x14ac:dyDescent="0.3">
      <c r="A2354" s="83">
        <v>38144</v>
      </c>
      <c r="B2354">
        <v>4.3281400000000003</v>
      </c>
    </row>
    <row r="2355" spans="1:2" x14ac:dyDescent="0.3">
      <c r="A2355" s="83">
        <v>38145</v>
      </c>
      <c r="B2355">
        <v>4.3387799999999999</v>
      </c>
    </row>
    <row r="2356" spans="1:2" x14ac:dyDescent="0.3">
      <c r="A2356" s="83">
        <v>38146</v>
      </c>
      <c r="B2356">
        <v>4.3482599999999998</v>
      </c>
    </row>
    <row r="2357" spans="1:2" x14ac:dyDescent="0.3">
      <c r="A2357" s="83">
        <v>38147</v>
      </c>
      <c r="B2357">
        <v>4.3565300000000002</v>
      </c>
    </row>
    <row r="2358" spans="1:2" x14ac:dyDescent="0.3">
      <c r="A2358" s="83">
        <v>38148</v>
      </c>
      <c r="B2358">
        <v>4.3635400000000004</v>
      </c>
    </row>
    <row r="2359" spans="1:2" x14ac:dyDescent="0.3">
      <c r="A2359" s="83">
        <v>38149</v>
      </c>
      <c r="B2359">
        <v>4.3692200000000003</v>
      </c>
    </row>
    <row r="2360" spans="1:2" x14ac:dyDescent="0.3">
      <c r="A2360" s="83">
        <v>38150</v>
      </c>
      <c r="B2360">
        <v>4.3735299999999997</v>
      </c>
    </row>
    <row r="2361" spans="1:2" x14ac:dyDescent="0.3">
      <c r="A2361" s="83">
        <v>38151</v>
      </c>
      <c r="B2361">
        <v>4.37643</v>
      </c>
    </row>
    <row r="2362" spans="1:2" x14ac:dyDescent="0.3">
      <c r="A2362" s="83">
        <v>38152</v>
      </c>
      <c r="B2362">
        <v>4.3778800000000002</v>
      </c>
    </row>
    <row r="2363" spans="1:2" x14ac:dyDescent="0.3">
      <c r="A2363" s="83">
        <v>38153</v>
      </c>
      <c r="B2363">
        <v>4.3779000000000003</v>
      </c>
    </row>
    <row r="2364" spans="1:2" x14ac:dyDescent="0.3">
      <c r="A2364" s="83">
        <v>38154</v>
      </c>
      <c r="B2364">
        <v>4.3765700000000001</v>
      </c>
    </row>
    <row r="2365" spans="1:2" x14ac:dyDescent="0.3">
      <c r="A2365" s="83">
        <v>38155</v>
      </c>
      <c r="B2365">
        <v>4.3739400000000002</v>
      </c>
    </row>
    <row r="2366" spans="1:2" x14ac:dyDescent="0.3">
      <c r="A2366" s="83">
        <v>38156</v>
      </c>
      <c r="B2366">
        <v>4.3700700000000001</v>
      </c>
    </row>
    <row r="2367" spans="1:2" x14ac:dyDescent="0.3">
      <c r="A2367" s="83">
        <v>38157</v>
      </c>
      <c r="B2367">
        <v>4.36503</v>
      </c>
    </row>
    <row r="2368" spans="1:2" x14ac:dyDescent="0.3">
      <c r="A2368" s="83">
        <v>38158</v>
      </c>
      <c r="B2368">
        <v>4.3588699999999996</v>
      </c>
    </row>
    <row r="2369" spans="1:2" x14ac:dyDescent="0.3">
      <c r="A2369" s="83">
        <v>38159</v>
      </c>
      <c r="B2369">
        <v>4.3516599999999999</v>
      </c>
    </row>
    <row r="2370" spans="1:2" x14ac:dyDescent="0.3">
      <c r="A2370" s="83">
        <v>38160</v>
      </c>
      <c r="B2370">
        <v>4.3434799999999996</v>
      </c>
    </row>
    <row r="2371" spans="1:2" x14ac:dyDescent="0.3">
      <c r="A2371" s="83">
        <v>38161</v>
      </c>
      <c r="B2371">
        <v>4.3343800000000003</v>
      </c>
    </row>
    <row r="2372" spans="1:2" x14ac:dyDescent="0.3">
      <c r="A2372" s="83">
        <v>38162</v>
      </c>
      <c r="B2372">
        <v>4.3244199999999999</v>
      </c>
    </row>
    <row r="2373" spans="1:2" x14ac:dyDescent="0.3">
      <c r="A2373" s="83">
        <v>38163</v>
      </c>
      <c r="B2373">
        <v>4.3136900000000002</v>
      </c>
    </row>
    <row r="2374" spans="1:2" x14ac:dyDescent="0.3">
      <c r="A2374" s="83">
        <v>38164</v>
      </c>
      <c r="B2374">
        <v>4.3022299999999998</v>
      </c>
    </row>
    <row r="2375" spans="1:2" x14ac:dyDescent="0.3">
      <c r="A2375" s="83">
        <v>38165</v>
      </c>
      <c r="B2375">
        <v>4.2901100000000003</v>
      </c>
    </row>
    <row r="2376" spans="1:2" x14ac:dyDescent="0.3">
      <c r="A2376" s="83">
        <v>38166</v>
      </c>
      <c r="B2376">
        <v>4.2774000000000001</v>
      </c>
    </row>
    <row r="2377" spans="1:2" x14ac:dyDescent="0.3">
      <c r="A2377" s="83">
        <v>38167</v>
      </c>
      <c r="B2377">
        <v>4.2641499999999999</v>
      </c>
    </row>
    <row r="2378" spans="1:2" x14ac:dyDescent="0.3">
      <c r="A2378" s="83">
        <v>38168</v>
      </c>
      <c r="B2378">
        <v>4.2504299999999997</v>
      </c>
    </row>
    <row r="2379" spans="1:2" x14ac:dyDescent="0.3">
      <c r="A2379" s="83">
        <v>38169</v>
      </c>
      <c r="B2379">
        <v>4.2363</v>
      </c>
    </row>
    <row r="2380" spans="1:2" x14ac:dyDescent="0.3">
      <c r="A2380" s="83">
        <v>38170</v>
      </c>
      <c r="B2380">
        <v>4.2218200000000001</v>
      </c>
    </row>
    <row r="2381" spans="1:2" x14ac:dyDescent="0.3">
      <c r="A2381" s="83">
        <v>38171</v>
      </c>
      <c r="B2381">
        <v>4.2070299999999996</v>
      </c>
    </row>
    <row r="2382" spans="1:2" x14ac:dyDescent="0.3">
      <c r="A2382" s="83">
        <v>38172</v>
      </c>
      <c r="B2382">
        <v>4.1920000000000002</v>
      </c>
    </row>
    <row r="2383" spans="1:2" x14ac:dyDescent="0.3">
      <c r="A2383" s="83">
        <v>38173</v>
      </c>
      <c r="B2383">
        <v>4.1767899999999996</v>
      </c>
    </row>
    <row r="2384" spans="1:2" x14ac:dyDescent="0.3">
      <c r="A2384" s="83">
        <v>38174</v>
      </c>
      <c r="B2384">
        <v>4.1614300000000002</v>
      </c>
    </row>
    <row r="2385" spans="1:2" x14ac:dyDescent="0.3">
      <c r="A2385" s="83">
        <v>38175</v>
      </c>
      <c r="B2385">
        <v>4.1459799999999998</v>
      </c>
    </row>
    <row r="2386" spans="1:2" x14ac:dyDescent="0.3">
      <c r="A2386" s="83">
        <v>38176</v>
      </c>
      <c r="B2386">
        <v>4.1304999999999996</v>
      </c>
    </row>
    <row r="2387" spans="1:2" x14ac:dyDescent="0.3">
      <c r="A2387" s="83">
        <v>38177</v>
      </c>
      <c r="B2387">
        <v>4.1150200000000003</v>
      </c>
    </row>
    <row r="2388" spans="1:2" x14ac:dyDescent="0.3">
      <c r="A2388" s="83">
        <v>38178</v>
      </c>
      <c r="B2388">
        <v>4.0995900000000001</v>
      </c>
    </row>
    <row r="2389" spans="1:2" x14ac:dyDescent="0.3">
      <c r="A2389" s="83">
        <v>38179</v>
      </c>
      <c r="B2389">
        <v>4.0842599999999996</v>
      </c>
    </row>
    <row r="2390" spans="1:2" x14ac:dyDescent="0.3">
      <c r="A2390" s="83">
        <v>38180</v>
      </c>
      <c r="B2390">
        <v>4.0690600000000003</v>
      </c>
    </row>
    <row r="2391" spans="1:2" x14ac:dyDescent="0.3">
      <c r="A2391" s="83">
        <v>38181</v>
      </c>
      <c r="B2391">
        <v>4.0540500000000002</v>
      </c>
    </row>
    <row r="2392" spans="1:2" x14ac:dyDescent="0.3">
      <c r="A2392" s="83">
        <v>38182</v>
      </c>
      <c r="B2392">
        <v>4.03925</v>
      </c>
    </row>
    <row r="2393" spans="1:2" x14ac:dyDescent="0.3">
      <c r="A2393" s="83">
        <v>38183</v>
      </c>
      <c r="B2393">
        <v>4.0247000000000002</v>
      </c>
    </row>
    <row r="2394" spans="1:2" x14ac:dyDescent="0.3">
      <c r="A2394" s="83">
        <v>38184</v>
      </c>
      <c r="B2394">
        <v>4.0104499999999996</v>
      </c>
    </row>
    <row r="2395" spans="1:2" x14ac:dyDescent="0.3">
      <c r="A2395" s="83">
        <v>38185</v>
      </c>
      <c r="B2395">
        <v>3.9965299999999999</v>
      </c>
    </row>
    <row r="2396" spans="1:2" x14ac:dyDescent="0.3">
      <c r="A2396" s="83">
        <v>38186</v>
      </c>
      <c r="B2396">
        <v>3.9829599999999998</v>
      </c>
    </row>
    <row r="2397" spans="1:2" x14ac:dyDescent="0.3">
      <c r="A2397" s="83">
        <v>38187</v>
      </c>
      <c r="B2397">
        <v>3.9697900000000002</v>
      </c>
    </row>
    <row r="2398" spans="1:2" x14ac:dyDescent="0.3">
      <c r="A2398" s="83">
        <v>38188</v>
      </c>
      <c r="B2398">
        <v>3.9570500000000002</v>
      </c>
    </row>
    <row r="2399" spans="1:2" x14ac:dyDescent="0.3">
      <c r="A2399" s="83">
        <v>38189</v>
      </c>
      <c r="B2399">
        <v>3.94476</v>
      </c>
    </row>
    <row r="2400" spans="1:2" x14ac:dyDescent="0.3">
      <c r="A2400" s="83">
        <v>38190</v>
      </c>
      <c r="B2400">
        <v>3.9329299999999998</v>
      </c>
    </row>
    <row r="2401" spans="1:2" x14ac:dyDescent="0.3">
      <c r="A2401" s="83">
        <v>38191</v>
      </c>
      <c r="B2401">
        <v>3.9215200000000001</v>
      </c>
    </row>
    <row r="2402" spans="1:2" x14ac:dyDescent="0.3">
      <c r="A2402" s="83">
        <v>38192</v>
      </c>
      <c r="B2402">
        <v>3.9104899999999998</v>
      </c>
    </row>
    <row r="2403" spans="1:2" x14ac:dyDescent="0.3">
      <c r="A2403" s="83">
        <v>38193</v>
      </c>
      <c r="B2403">
        <v>3.8997999999999999</v>
      </c>
    </row>
    <row r="2404" spans="1:2" x14ac:dyDescent="0.3">
      <c r="A2404" s="83">
        <v>38194</v>
      </c>
      <c r="B2404">
        <v>3.8894199999999999</v>
      </c>
    </row>
    <row r="2405" spans="1:2" x14ac:dyDescent="0.3">
      <c r="A2405" s="83">
        <v>38195</v>
      </c>
      <c r="B2405">
        <v>3.8793199999999999</v>
      </c>
    </row>
    <row r="2406" spans="1:2" x14ac:dyDescent="0.3">
      <c r="A2406" s="83">
        <v>38196</v>
      </c>
      <c r="B2406">
        <v>3.8694600000000001</v>
      </c>
    </row>
    <row r="2407" spans="1:2" x14ac:dyDescent="0.3">
      <c r="A2407" s="83">
        <v>38197</v>
      </c>
      <c r="B2407">
        <v>3.85981</v>
      </c>
    </row>
    <row r="2408" spans="1:2" x14ac:dyDescent="0.3">
      <c r="A2408" s="83">
        <v>38198</v>
      </c>
      <c r="B2408">
        <v>3.8503500000000002</v>
      </c>
    </row>
    <row r="2409" spans="1:2" x14ac:dyDescent="0.3">
      <c r="A2409" s="83">
        <v>38199</v>
      </c>
      <c r="B2409">
        <v>3.8410299999999999</v>
      </c>
    </row>
    <row r="2410" spans="1:2" x14ac:dyDescent="0.3">
      <c r="A2410" s="83">
        <v>38200</v>
      </c>
      <c r="B2410">
        <v>3.8318400000000001</v>
      </c>
    </row>
    <row r="2411" spans="1:2" x14ac:dyDescent="0.3">
      <c r="A2411" s="83">
        <v>38201</v>
      </c>
      <c r="B2411">
        <v>3.82274</v>
      </c>
    </row>
    <row r="2412" spans="1:2" x14ac:dyDescent="0.3">
      <c r="A2412" s="83">
        <v>38202</v>
      </c>
      <c r="B2412">
        <v>3.8137099999999999</v>
      </c>
    </row>
    <row r="2413" spans="1:2" x14ac:dyDescent="0.3">
      <c r="A2413" s="83">
        <v>38203</v>
      </c>
      <c r="B2413">
        <v>3.8047200000000001</v>
      </c>
    </row>
    <row r="2414" spans="1:2" x14ac:dyDescent="0.3">
      <c r="A2414" s="83">
        <v>38204</v>
      </c>
      <c r="B2414">
        <v>3.7957399999999999</v>
      </c>
    </row>
    <row r="2415" spans="1:2" x14ac:dyDescent="0.3">
      <c r="A2415" s="83">
        <v>38205</v>
      </c>
      <c r="B2415">
        <v>3.7867500000000001</v>
      </c>
    </row>
    <row r="2416" spans="1:2" x14ac:dyDescent="0.3">
      <c r="A2416" s="83">
        <v>38206</v>
      </c>
      <c r="B2416">
        <v>3.77773</v>
      </c>
    </row>
    <row r="2417" spans="1:2" x14ac:dyDescent="0.3">
      <c r="A2417" s="83">
        <v>38207</v>
      </c>
      <c r="B2417">
        <v>3.76864</v>
      </c>
    </row>
    <row r="2418" spans="1:2" x14ac:dyDescent="0.3">
      <c r="A2418" s="83">
        <v>38208</v>
      </c>
      <c r="B2418">
        <v>3.7594799999999999</v>
      </c>
    </row>
    <row r="2419" spans="1:2" x14ac:dyDescent="0.3">
      <c r="A2419" s="83">
        <v>38209</v>
      </c>
      <c r="B2419">
        <v>3.7502</v>
      </c>
    </row>
    <row r="2420" spans="1:2" x14ac:dyDescent="0.3">
      <c r="A2420" s="83">
        <v>38210</v>
      </c>
      <c r="B2420">
        <v>3.7408000000000001</v>
      </c>
    </row>
    <row r="2421" spans="1:2" x14ac:dyDescent="0.3">
      <c r="A2421" s="83">
        <v>38211</v>
      </c>
      <c r="B2421">
        <v>3.7312500000000002</v>
      </c>
    </row>
    <row r="2422" spans="1:2" x14ac:dyDescent="0.3">
      <c r="A2422" s="83">
        <v>38212</v>
      </c>
      <c r="B2422">
        <v>3.72153</v>
      </c>
    </row>
    <row r="2423" spans="1:2" x14ac:dyDescent="0.3">
      <c r="A2423" s="83">
        <v>38213</v>
      </c>
      <c r="B2423">
        <v>3.7116199999999999</v>
      </c>
    </row>
    <row r="2424" spans="1:2" x14ac:dyDescent="0.3">
      <c r="A2424" s="83">
        <v>38214</v>
      </c>
      <c r="B2424">
        <v>3.7014999999999998</v>
      </c>
    </row>
    <row r="2425" spans="1:2" x14ac:dyDescent="0.3">
      <c r="A2425" s="83">
        <v>38215</v>
      </c>
      <c r="B2425">
        <v>3.69116</v>
      </c>
    </row>
    <row r="2426" spans="1:2" x14ac:dyDescent="0.3">
      <c r="A2426" s="83">
        <v>38216</v>
      </c>
      <c r="B2426">
        <v>3.6805699999999999</v>
      </c>
    </row>
    <row r="2427" spans="1:2" x14ac:dyDescent="0.3">
      <c r="A2427" s="83">
        <v>38217</v>
      </c>
      <c r="B2427">
        <v>3.6697299999999999</v>
      </c>
    </row>
    <row r="2428" spans="1:2" x14ac:dyDescent="0.3">
      <c r="A2428" s="83">
        <v>38218</v>
      </c>
      <c r="B2428">
        <v>3.6585999999999999</v>
      </c>
    </row>
    <row r="2429" spans="1:2" x14ac:dyDescent="0.3">
      <c r="A2429" s="83">
        <v>38219</v>
      </c>
      <c r="B2429">
        <v>3.6471800000000001</v>
      </c>
    </row>
    <row r="2430" spans="1:2" x14ac:dyDescent="0.3">
      <c r="A2430" s="83">
        <v>38220</v>
      </c>
      <c r="B2430">
        <v>3.6354600000000001</v>
      </c>
    </row>
    <row r="2431" spans="1:2" x14ac:dyDescent="0.3">
      <c r="A2431" s="83">
        <v>38221</v>
      </c>
      <c r="B2431">
        <v>3.6234099999999998</v>
      </c>
    </row>
    <row r="2432" spans="1:2" x14ac:dyDescent="0.3">
      <c r="A2432" s="83">
        <v>38222</v>
      </c>
      <c r="B2432">
        <v>3.61103</v>
      </c>
    </row>
    <row r="2433" spans="1:2" x14ac:dyDescent="0.3">
      <c r="A2433" s="83">
        <v>38223</v>
      </c>
      <c r="B2433">
        <v>3.5983000000000001</v>
      </c>
    </row>
    <row r="2434" spans="1:2" x14ac:dyDescent="0.3">
      <c r="A2434" s="83">
        <v>38224</v>
      </c>
      <c r="B2434">
        <v>3.58521</v>
      </c>
    </row>
    <row r="2435" spans="1:2" x14ac:dyDescent="0.3">
      <c r="A2435" s="83">
        <v>38225</v>
      </c>
      <c r="B2435">
        <v>3.57178</v>
      </c>
    </row>
    <row r="2436" spans="1:2" x14ac:dyDescent="0.3">
      <c r="A2436" s="83">
        <v>38226</v>
      </c>
      <c r="B2436">
        <v>3.5580400000000001</v>
      </c>
    </row>
    <row r="2437" spans="1:2" x14ac:dyDescent="0.3">
      <c r="A2437" s="83">
        <v>38227</v>
      </c>
      <c r="B2437">
        <v>3.544</v>
      </c>
    </row>
    <row r="2438" spans="1:2" x14ac:dyDescent="0.3">
      <c r="A2438" s="83">
        <v>38228</v>
      </c>
      <c r="B2438">
        <v>3.5297100000000001</v>
      </c>
    </row>
    <row r="2439" spans="1:2" x14ac:dyDescent="0.3">
      <c r="A2439" s="83">
        <v>38229</v>
      </c>
      <c r="B2439">
        <v>3.51519</v>
      </c>
    </row>
    <row r="2440" spans="1:2" x14ac:dyDescent="0.3">
      <c r="A2440" s="83">
        <v>38230</v>
      </c>
      <c r="B2440">
        <v>3.50047</v>
      </c>
    </row>
    <row r="2441" spans="1:2" x14ac:dyDescent="0.3">
      <c r="A2441" s="83">
        <v>38231</v>
      </c>
      <c r="B2441">
        <v>3.4855800000000001</v>
      </c>
    </row>
    <row r="2442" spans="1:2" x14ac:dyDescent="0.3">
      <c r="A2442" s="83">
        <v>38232</v>
      </c>
      <c r="B2442">
        <v>3.4705400000000002</v>
      </c>
    </row>
    <row r="2443" spans="1:2" x14ac:dyDescent="0.3">
      <c r="A2443" s="83">
        <v>38233</v>
      </c>
      <c r="B2443">
        <v>3.4553699999999998</v>
      </c>
    </row>
    <row r="2444" spans="1:2" x14ac:dyDescent="0.3">
      <c r="A2444" s="83">
        <v>38234</v>
      </c>
      <c r="B2444">
        <v>3.4401099999999998</v>
      </c>
    </row>
    <row r="2445" spans="1:2" x14ac:dyDescent="0.3">
      <c r="A2445" s="83">
        <v>38235</v>
      </c>
      <c r="B2445">
        <v>3.4247800000000002</v>
      </c>
    </row>
    <row r="2446" spans="1:2" x14ac:dyDescent="0.3">
      <c r="A2446" s="83">
        <v>38236</v>
      </c>
      <c r="B2446">
        <v>3.4094000000000002</v>
      </c>
    </row>
    <row r="2447" spans="1:2" x14ac:dyDescent="0.3">
      <c r="A2447" s="83">
        <v>38237</v>
      </c>
      <c r="B2447">
        <v>3.3939900000000001</v>
      </c>
    </row>
    <row r="2448" spans="1:2" x14ac:dyDescent="0.3">
      <c r="A2448" s="83">
        <v>38238</v>
      </c>
      <c r="B2448">
        <v>3.3785799999999999</v>
      </c>
    </row>
    <row r="2449" spans="1:2" x14ac:dyDescent="0.3">
      <c r="A2449" s="83">
        <v>38239</v>
      </c>
      <c r="B2449">
        <v>3.3631799999999998</v>
      </c>
    </row>
    <row r="2450" spans="1:2" x14ac:dyDescent="0.3">
      <c r="A2450" s="83">
        <v>38240</v>
      </c>
      <c r="B2450">
        <v>3.34782</v>
      </c>
    </row>
    <row r="2451" spans="1:2" x14ac:dyDescent="0.3">
      <c r="A2451" s="83">
        <v>38241</v>
      </c>
      <c r="B2451">
        <v>3.3325100000000001</v>
      </c>
    </row>
    <row r="2452" spans="1:2" x14ac:dyDescent="0.3">
      <c r="A2452" s="83">
        <v>38242</v>
      </c>
      <c r="B2452">
        <v>3.3172799999999998</v>
      </c>
    </row>
    <row r="2453" spans="1:2" x14ac:dyDescent="0.3">
      <c r="A2453" s="83">
        <v>38243</v>
      </c>
      <c r="B2453">
        <v>3.3021400000000001</v>
      </c>
    </row>
    <row r="2454" spans="1:2" x14ac:dyDescent="0.3">
      <c r="A2454" s="83">
        <v>38244</v>
      </c>
      <c r="B2454">
        <v>3.2871199999999998</v>
      </c>
    </row>
    <row r="2455" spans="1:2" x14ac:dyDescent="0.3">
      <c r="A2455" s="83">
        <v>38245</v>
      </c>
      <c r="B2455">
        <v>3.2722199999999999</v>
      </c>
    </row>
    <row r="2456" spans="1:2" x14ac:dyDescent="0.3">
      <c r="A2456" s="83">
        <v>38246</v>
      </c>
      <c r="B2456">
        <v>3.25746</v>
      </c>
    </row>
    <row r="2457" spans="1:2" x14ac:dyDescent="0.3">
      <c r="A2457" s="83">
        <v>38247</v>
      </c>
      <c r="B2457">
        <v>3.2428599999999999</v>
      </c>
    </row>
    <row r="2458" spans="1:2" x14ac:dyDescent="0.3">
      <c r="A2458" s="83">
        <v>38248</v>
      </c>
      <c r="B2458">
        <v>3.2284299999999999</v>
      </c>
    </row>
    <row r="2459" spans="1:2" x14ac:dyDescent="0.3">
      <c r="A2459" s="83">
        <v>38249</v>
      </c>
      <c r="B2459">
        <v>3.2141999999999999</v>
      </c>
    </row>
    <row r="2460" spans="1:2" x14ac:dyDescent="0.3">
      <c r="A2460" s="83">
        <v>38250</v>
      </c>
      <c r="B2460">
        <v>3.2001599999999999</v>
      </c>
    </row>
    <row r="2461" spans="1:2" x14ac:dyDescent="0.3">
      <c r="A2461" s="83">
        <v>38251</v>
      </c>
      <c r="B2461">
        <v>3.18634</v>
      </c>
    </row>
    <row r="2462" spans="1:2" x14ac:dyDescent="0.3">
      <c r="A2462" s="83">
        <v>38252</v>
      </c>
      <c r="B2462">
        <v>3.1727500000000002</v>
      </c>
    </row>
    <row r="2463" spans="1:2" x14ac:dyDescent="0.3">
      <c r="A2463" s="83">
        <v>38253</v>
      </c>
      <c r="B2463">
        <v>3.1594000000000002</v>
      </c>
    </row>
    <row r="2464" spans="1:2" x14ac:dyDescent="0.3">
      <c r="A2464" s="83">
        <v>38254</v>
      </c>
      <c r="B2464">
        <v>3.1463000000000001</v>
      </c>
    </row>
    <row r="2465" spans="1:2" x14ac:dyDescent="0.3">
      <c r="A2465" s="83">
        <v>38255</v>
      </c>
      <c r="B2465">
        <v>3.1334599999999999</v>
      </c>
    </row>
    <row r="2466" spans="1:2" x14ac:dyDescent="0.3">
      <c r="A2466" s="83">
        <v>38256</v>
      </c>
      <c r="B2466">
        <v>3.1208999999999998</v>
      </c>
    </row>
    <row r="2467" spans="1:2" x14ac:dyDescent="0.3">
      <c r="A2467" s="83">
        <v>38257</v>
      </c>
      <c r="B2467">
        <v>3.1086299999999998</v>
      </c>
    </row>
    <row r="2468" spans="1:2" x14ac:dyDescent="0.3">
      <c r="A2468" s="83">
        <v>38258</v>
      </c>
      <c r="B2468">
        <v>3.0966499999999999</v>
      </c>
    </row>
    <row r="2469" spans="1:2" x14ac:dyDescent="0.3">
      <c r="A2469" s="83">
        <v>38259</v>
      </c>
      <c r="B2469">
        <v>3.0849700000000002</v>
      </c>
    </row>
    <row r="2470" spans="1:2" x14ac:dyDescent="0.3">
      <c r="A2470" s="83">
        <v>38260</v>
      </c>
      <c r="B2470">
        <v>3.07362</v>
      </c>
    </row>
    <row r="2471" spans="1:2" x14ac:dyDescent="0.3">
      <c r="A2471" s="83">
        <v>38261</v>
      </c>
      <c r="B2471">
        <v>3.0625800000000001</v>
      </c>
    </row>
    <row r="2472" spans="1:2" x14ac:dyDescent="0.3">
      <c r="A2472" s="83">
        <v>38262</v>
      </c>
      <c r="B2472">
        <v>3.0518900000000002</v>
      </c>
    </row>
    <row r="2473" spans="1:2" x14ac:dyDescent="0.3">
      <c r="A2473" s="83">
        <v>38263</v>
      </c>
      <c r="B2473">
        <v>3.0415199999999998</v>
      </c>
    </row>
    <row r="2474" spans="1:2" x14ac:dyDescent="0.3">
      <c r="A2474" s="83">
        <v>38264</v>
      </c>
      <c r="B2474">
        <v>3.0314899999999998</v>
      </c>
    </row>
    <row r="2475" spans="1:2" x14ac:dyDescent="0.3">
      <c r="A2475" s="83">
        <v>38265</v>
      </c>
      <c r="B2475">
        <v>3.0217700000000001</v>
      </c>
    </row>
    <row r="2476" spans="1:2" x14ac:dyDescent="0.3">
      <c r="A2476" s="83">
        <v>38266</v>
      </c>
      <c r="B2476">
        <v>3.0123500000000001</v>
      </c>
    </row>
    <row r="2477" spans="1:2" x14ac:dyDescent="0.3">
      <c r="A2477" s="83">
        <v>38267</v>
      </c>
      <c r="B2477">
        <v>3.0032199999999998</v>
      </c>
    </row>
    <row r="2478" spans="1:2" x14ac:dyDescent="0.3">
      <c r="A2478" s="83">
        <v>38268</v>
      </c>
      <c r="B2478">
        <v>2.99437</v>
      </c>
    </row>
    <row r="2479" spans="1:2" x14ac:dyDescent="0.3">
      <c r="A2479" s="83">
        <v>38269</v>
      </c>
      <c r="B2479">
        <v>2.9857999999999998</v>
      </c>
    </row>
    <row r="2480" spans="1:2" x14ac:dyDescent="0.3">
      <c r="A2480" s="83">
        <v>38270</v>
      </c>
      <c r="B2480">
        <v>2.97749</v>
      </c>
    </row>
    <row r="2481" spans="1:2" x14ac:dyDescent="0.3">
      <c r="A2481" s="83">
        <v>38271</v>
      </c>
      <c r="B2481">
        <v>2.96943</v>
      </c>
    </row>
    <row r="2482" spans="1:2" x14ac:dyDescent="0.3">
      <c r="A2482" s="83">
        <v>38272</v>
      </c>
      <c r="B2482">
        <v>2.9616199999999999</v>
      </c>
    </row>
    <row r="2483" spans="1:2" x14ac:dyDescent="0.3">
      <c r="A2483" s="83">
        <v>38273</v>
      </c>
      <c r="B2483">
        <v>2.95404</v>
      </c>
    </row>
    <row r="2484" spans="1:2" x14ac:dyDescent="0.3">
      <c r="A2484" s="83">
        <v>38274</v>
      </c>
      <c r="B2484">
        <v>2.9466899999999998</v>
      </c>
    </row>
    <row r="2485" spans="1:2" x14ac:dyDescent="0.3">
      <c r="A2485" s="83">
        <v>38275</v>
      </c>
      <c r="B2485">
        <v>2.9395600000000002</v>
      </c>
    </row>
    <row r="2486" spans="1:2" x14ac:dyDescent="0.3">
      <c r="A2486" s="83">
        <v>38276</v>
      </c>
      <c r="B2486">
        <v>2.9326400000000001</v>
      </c>
    </row>
    <row r="2487" spans="1:2" x14ac:dyDescent="0.3">
      <c r="A2487" s="83">
        <v>38277</v>
      </c>
      <c r="B2487">
        <v>2.9259200000000001</v>
      </c>
    </row>
    <row r="2488" spans="1:2" x14ac:dyDescent="0.3">
      <c r="A2488" s="83">
        <v>38278</v>
      </c>
      <c r="B2488">
        <v>2.9194</v>
      </c>
    </row>
    <row r="2489" spans="1:2" x14ac:dyDescent="0.3">
      <c r="A2489" s="83">
        <v>38279</v>
      </c>
      <c r="B2489">
        <v>2.9130600000000002</v>
      </c>
    </row>
    <row r="2490" spans="1:2" x14ac:dyDescent="0.3">
      <c r="A2490" s="83">
        <v>38280</v>
      </c>
      <c r="B2490">
        <v>2.9068999999999998</v>
      </c>
    </row>
    <row r="2491" spans="1:2" x14ac:dyDescent="0.3">
      <c r="A2491" s="83">
        <v>38281</v>
      </c>
      <c r="B2491">
        <v>2.9009100000000001</v>
      </c>
    </row>
    <row r="2492" spans="1:2" x14ac:dyDescent="0.3">
      <c r="A2492" s="83">
        <v>38282</v>
      </c>
      <c r="B2492">
        <v>2.8950900000000002</v>
      </c>
    </row>
    <row r="2493" spans="1:2" x14ac:dyDescent="0.3">
      <c r="A2493" s="83">
        <v>38283</v>
      </c>
      <c r="B2493">
        <v>2.8894199999999999</v>
      </c>
    </row>
    <row r="2494" spans="1:2" x14ac:dyDescent="0.3">
      <c r="A2494" s="83">
        <v>38284</v>
      </c>
      <c r="B2494">
        <v>2.8839100000000002</v>
      </c>
    </row>
    <row r="2495" spans="1:2" x14ac:dyDescent="0.3">
      <c r="A2495" s="83">
        <v>38285</v>
      </c>
      <c r="B2495">
        <v>2.8785400000000001</v>
      </c>
    </row>
    <row r="2496" spans="1:2" x14ac:dyDescent="0.3">
      <c r="A2496" s="83">
        <v>38286</v>
      </c>
      <c r="B2496">
        <v>2.8733</v>
      </c>
    </row>
    <row r="2497" spans="1:2" x14ac:dyDescent="0.3">
      <c r="A2497" s="83">
        <v>38287</v>
      </c>
      <c r="B2497">
        <v>2.8681999999999999</v>
      </c>
    </row>
    <row r="2498" spans="1:2" x14ac:dyDescent="0.3">
      <c r="A2498" s="83">
        <v>38288</v>
      </c>
      <c r="B2498">
        <v>2.8632300000000002</v>
      </c>
    </row>
    <row r="2499" spans="1:2" x14ac:dyDescent="0.3">
      <c r="A2499" s="83">
        <v>38289</v>
      </c>
      <c r="B2499">
        <v>2.8583699999999999</v>
      </c>
    </row>
    <row r="2500" spans="1:2" x14ac:dyDescent="0.3">
      <c r="A2500" s="83">
        <v>38290</v>
      </c>
      <c r="B2500">
        <v>2.8536199999999998</v>
      </c>
    </row>
    <row r="2501" spans="1:2" x14ac:dyDescent="0.3">
      <c r="A2501" s="83">
        <v>38291</v>
      </c>
      <c r="B2501">
        <v>2.8489800000000001</v>
      </c>
    </row>
    <row r="2502" spans="1:2" x14ac:dyDescent="0.3">
      <c r="A2502" s="83">
        <v>38292</v>
      </c>
      <c r="B2502">
        <v>2.8444400000000001</v>
      </c>
    </row>
    <row r="2503" spans="1:2" x14ac:dyDescent="0.3">
      <c r="A2503" s="83">
        <v>38293</v>
      </c>
      <c r="B2503">
        <v>2.84</v>
      </c>
    </row>
    <row r="2504" spans="1:2" x14ac:dyDescent="0.3">
      <c r="A2504" s="83">
        <v>38294</v>
      </c>
      <c r="B2504">
        <v>2.8356400000000002</v>
      </c>
    </row>
    <row r="2505" spans="1:2" x14ac:dyDescent="0.3">
      <c r="A2505" s="83">
        <v>38295</v>
      </c>
      <c r="B2505">
        <v>2.8313700000000002</v>
      </c>
    </row>
    <row r="2506" spans="1:2" x14ac:dyDescent="0.3">
      <c r="A2506" s="83">
        <v>38296</v>
      </c>
      <c r="B2506">
        <v>2.8271799999999998</v>
      </c>
    </row>
    <row r="2507" spans="1:2" x14ac:dyDescent="0.3">
      <c r="A2507" s="83">
        <v>38297</v>
      </c>
      <c r="B2507">
        <v>2.8230499999999998</v>
      </c>
    </row>
    <row r="2508" spans="1:2" x14ac:dyDescent="0.3">
      <c r="A2508" s="83">
        <v>38298</v>
      </c>
      <c r="B2508">
        <v>2.819</v>
      </c>
    </row>
    <row r="2509" spans="1:2" x14ac:dyDescent="0.3">
      <c r="A2509" s="83">
        <v>38299</v>
      </c>
      <c r="B2509">
        <v>2.8149999999999999</v>
      </c>
    </row>
    <row r="2510" spans="1:2" x14ac:dyDescent="0.3">
      <c r="A2510" s="83">
        <v>38300</v>
      </c>
      <c r="B2510">
        <v>2.81107</v>
      </c>
    </row>
    <row r="2511" spans="1:2" x14ac:dyDescent="0.3">
      <c r="A2511" s="83">
        <v>38301</v>
      </c>
      <c r="B2511">
        <v>2.8071799999999998</v>
      </c>
    </row>
    <row r="2512" spans="1:2" x14ac:dyDescent="0.3">
      <c r="A2512" s="83">
        <v>38302</v>
      </c>
      <c r="B2512">
        <v>2.8033399999999999</v>
      </c>
    </row>
    <row r="2513" spans="1:2" x14ac:dyDescent="0.3">
      <c r="A2513" s="83">
        <v>38303</v>
      </c>
      <c r="B2513">
        <v>2.7995399999999999</v>
      </c>
    </row>
    <row r="2514" spans="1:2" x14ac:dyDescent="0.3">
      <c r="A2514" s="83">
        <v>38304</v>
      </c>
      <c r="B2514">
        <v>2.7957800000000002</v>
      </c>
    </row>
    <row r="2515" spans="1:2" x14ac:dyDescent="0.3">
      <c r="A2515" s="83">
        <v>38305</v>
      </c>
      <c r="B2515">
        <v>2.7920500000000001</v>
      </c>
    </row>
    <row r="2516" spans="1:2" x14ac:dyDescent="0.3">
      <c r="A2516" s="83">
        <v>38306</v>
      </c>
      <c r="B2516">
        <v>2.7883499999999999</v>
      </c>
    </row>
    <row r="2517" spans="1:2" x14ac:dyDescent="0.3">
      <c r="A2517" s="83">
        <v>38307</v>
      </c>
      <c r="B2517">
        <v>2.7846600000000001</v>
      </c>
    </row>
    <row r="2518" spans="1:2" x14ac:dyDescent="0.3">
      <c r="A2518" s="83">
        <v>38308</v>
      </c>
      <c r="B2518">
        <v>2.7810000000000001</v>
      </c>
    </row>
    <row r="2519" spans="1:2" x14ac:dyDescent="0.3">
      <c r="A2519" s="83">
        <v>38309</v>
      </c>
      <c r="B2519">
        <v>2.7773500000000002</v>
      </c>
    </row>
    <row r="2520" spans="1:2" x14ac:dyDescent="0.3">
      <c r="A2520" s="83">
        <v>38310</v>
      </c>
      <c r="B2520">
        <v>2.77372</v>
      </c>
    </row>
    <row r="2521" spans="1:2" x14ac:dyDescent="0.3">
      <c r="A2521" s="83">
        <v>38311</v>
      </c>
      <c r="B2521">
        <v>2.7700999999999998</v>
      </c>
    </row>
    <row r="2522" spans="1:2" x14ac:dyDescent="0.3">
      <c r="A2522" s="83">
        <v>38312</v>
      </c>
      <c r="B2522">
        <v>2.7665000000000002</v>
      </c>
    </row>
    <row r="2523" spans="1:2" x14ac:dyDescent="0.3">
      <c r="A2523" s="83">
        <v>38313</v>
      </c>
      <c r="B2523">
        <v>2.7629199999999998</v>
      </c>
    </row>
    <row r="2524" spans="1:2" x14ac:dyDescent="0.3">
      <c r="A2524" s="83">
        <v>38314</v>
      </c>
      <c r="B2524">
        <v>2.75936</v>
      </c>
    </row>
    <row r="2525" spans="1:2" x14ac:dyDescent="0.3">
      <c r="A2525" s="83">
        <v>38315</v>
      </c>
      <c r="B2525">
        <v>2.75583</v>
      </c>
    </row>
    <row r="2526" spans="1:2" x14ac:dyDescent="0.3">
      <c r="A2526" s="83">
        <v>38316</v>
      </c>
      <c r="B2526">
        <v>2.7523200000000001</v>
      </c>
    </row>
    <row r="2527" spans="1:2" x14ac:dyDescent="0.3">
      <c r="A2527" s="83">
        <v>38317</v>
      </c>
      <c r="B2527">
        <v>2.74884</v>
      </c>
    </row>
    <row r="2528" spans="1:2" x14ac:dyDescent="0.3">
      <c r="A2528" s="83">
        <v>38318</v>
      </c>
      <c r="B2528">
        <v>2.7453799999999999</v>
      </c>
    </row>
    <row r="2529" spans="1:2" x14ac:dyDescent="0.3">
      <c r="A2529" s="83">
        <v>38319</v>
      </c>
      <c r="B2529">
        <v>2.7419500000000001</v>
      </c>
    </row>
    <row r="2530" spans="1:2" x14ac:dyDescent="0.3">
      <c r="A2530" s="83">
        <v>38320</v>
      </c>
      <c r="B2530">
        <v>2.73855</v>
      </c>
    </row>
    <row r="2531" spans="1:2" x14ac:dyDescent="0.3">
      <c r="A2531" s="83">
        <v>38321</v>
      </c>
      <c r="B2531">
        <v>2.7351899999999998</v>
      </c>
    </row>
    <row r="2532" spans="1:2" x14ac:dyDescent="0.3">
      <c r="A2532" s="83">
        <v>38322</v>
      </c>
      <c r="B2532">
        <v>2.7318600000000002</v>
      </c>
    </row>
    <row r="2533" spans="1:2" x14ac:dyDescent="0.3">
      <c r="A2533" s="83">
        <v>38323</v>
      </c>
      <c r="B2533">
        <v>2.7285599999999999</v>
      </c>
    </row>
    <row r="2534" spans="1:2" x14ac:dyDescent="0.3">
      <c r="A2534" s="83">
        <v>38324</v>
      </c>
      <c r="B2534">
        <v>2.7252999999999998</v>
      </c>
    </row>
    <row r="2535" spans="1:2" x14ac:dyDescent="0.3">
      <c r="A2535" s="83">
        <v>38325</v>
      </c>
      <c r="B2535">
        <v>2.7220800000000001</v>
      </c>
    </row>
    <row r="2536" spans="1:2" x14ac:dyDescent="0.3">
      <c r="A2536" s="83">
        <v>38326</v>
      </c>
      <c r="B2536">
        <v>2.71889</v>
      </c>
    </row>
    <row r="2537" spans="1:2" x14ac:dyDescent="0.3">
      <c r="A2537" s="83">
        <v>38327</v>
      </c>
      <c r="B2537">
        <v>2.7157499999999999</v>
      </c>
    </row>
    <row r="2538" spans="1:2" x14ac:dyDescent="0.3">
      <c r="A2538" s="83">
        <v>38328</v>
      </c>
      <c r="B2538">
        <v>2.71265</v>
      </c>
    </row>
    <row r="2539" spans="1:2" x14ac:dyDescent="0.3">
      <c r="A2539" s="83">
        <v>38329</v>
      </c>
      <c r="B2539">
        <v>2.7095899999999999</v>
      </c>
    </row>
    <row r="2540" spans="1:2" x14ac:dyDescent="0.3">
      <c r="A2540" s="83">
        <v>38330</v>
      </c>
      <c r="B2540">
        <v>2.7065800000000002</v>
      </c>
    </row>
    <row r="2541" spans="1:2" x14ac:dyDescent="0.3">
      <c r="A2541" s="83">
        <v>38331</v>
      </c>
      <c r="B2541">
        <v>2.7036199999999999</v>
      </c>
    </row>
    <row r="2542" spans="1:2" x14ac:dyDescent="0.3">
      <c r="A2542" s="83">
        <v>38332</v>
      </c>
      <c r="B2542">
        <v>2.7006999999999999</v>
      </c>
    </row>
    <row r="2543" spans="1:2" x14ac:dyDescent="0.3">
      <c r="A2543" s="83">
        <v>38333</v>
      </c>
      <c r="B2543">
        <v>2.6978300000000002</v>
      </c>
    </row>
    <row r="2544" spans="1:2" x14ac:dyDescent="0.3">
      <c r="A2544" s="83">
        <v>38334</v>
      </c>
      <c r="B2544">
        <v>2.69502</v>
      </c>
    </row>
    <row r="2545" spans="1:2" x14ac:dyDescent="0.3">
      <c r="A2545" s="83">
        <v>38335</v>
      </c>
      <c r="B2545">
        <v>2.69225</v>
      </c>
    </row>
    <row r="2546" spans="1:2" x14ac:dyDescent="0.3">
      <c r="A2546" s="83">
        <v>38336</v>
      </c>
      <c r="B2546">
        <v>2.68954</v>
      </c>
    </row>
    <row r="2547" spans="1:2" x14ac:dyDescent="0.3">
      <c r="A2547" s="83">
        <v>38337</v>
      </c>
      <c r="B2547">
        <v>2.68689</v>
      </c>
    </row>
    <row r="2548" spans="1:2" x14ac:dyDescent="0.3">
      <c r="A2548" s="83">
        <v>38338</v>
      </c>
      <c r="B2548">
        <v>2.6842899999999998</v>
      </c>
    </row>
    <row r="2549" spans="1:2" x14ac:dyDescent="0.3">
      <c r="A2549" s="83">
        <v>38339</v>
      </c>
      <c r="B2549">
        <v>2.6817500000000001</v>
      </c>
    </row>
    <row r="2550" spans="1:2" x14ac:dyDescent="0.3">
      <c r="A2550" s="83">
        <v>38340</v>
      </c>
      <c r="B2550">
        <v>2.6792699999999998</v>
      </c>
    </row>
    <row r="2551" spans="1:2" x14ac:dyDescent="0.3">
      <c r="A2551" s="83">
        <v>38341</v>
      </c>
      <c r="B2551">
        <v>2.67685</v>
      </c>
    </row>
    <row r="2552" spans="1:2" x14ac:dyDescent="0.3">
      <c r="A2552" s="83">
        <v>38342</v>
      </c>
      <c r="B2552">
        <v>2.6745000000000001</v>
      </c>
    </row>
    <row r="2553" spans="1:2" x14ac:dyDescent="0.3">
      <c r="A2553" s="83">
        <v>38343</v>
      </c>
      <c r="B2553">
        <v>2.6722000000000001</v>
      </c>
    </row>
    <row r="2554" spans="1:2" x14ac:dyDescent="0.3">
      <c r="A2554" s="83">
        <v>38344</v>
      </c>
      <c r="B2554">
        <v>2.6699700000000002</v>
      </c>
    </row>
    <row r="2555" spans="1:2" x14ac:dyDescent="0.3">
      <c r="A2555" s="83">
        <v>38345</v>
      </c>
      <c r="B2555">
        <v>2.6678199999999999</v>
      </c>
    </row>
    <row r="2556" spans="1:2" x14ac:dyDescent="0.3">
      <c r="A2556" s="83">
        <v>38346</v>
      </c>
      <c r="B2556">
        <v>2.66574</v>
      </c>
    </row>
    <row r="2557" spans="1:2" x14ac:dyDescent="0.3">
      <c r="A2557" s="83">
        <v>38347</v>
      </c>
      <c r="B2557">
        <v>2.6637400000000002</v>
      </c>
    </row>
    <row r="2558" spans="1:2" x14ac:dyDescent="0.3">
      <c r="A2558" s="83">
        <v>38348</v>
      </c>
      <c r="B2558">
        <v>2.6618400000000002</v>
      </c>
    </row>
    <row r="2559" spans="1:2" x14ac:dyDescent="0.3">
      <c r="A2559" s="83">
        <v>38349</v>
      </c>
      <c r="B2559">
        <v>2.6600299999999999</v>
      </c>
    </row>
    <row r="2560" spans="1:2" x14ac:dyDescent="0.3">
      <c r="A2560" s="83">
        <v>38350</v>
      </c>
      <c r="B2560">
        <v>2.6583199999999998</v>
      </c>
    </row>
    <row r="2561" spans="1:2" x14ac:dyDescent="0.3">
      <c r="A2561" s="83">
        <v>38351</v>
      </c>
      <c r="B2561">
        <v>2.65672</v>
      </c>
    </row>
    <row r="2562" spans="1:2" x14ac:dyDescent="0.3">
      <c r="A2562" s="83">
        <v>38352</v>
      </c>
      <c r="B2562">
        <v>2.65523</v>
      </c>
    </row>
    <row r="2563" spans="1:2" x14ac:dyDescent="0.3">
      <c r="A2563" s="83">
        <v>38353</v>
      </c>
      <c r="B2563">
        <v>2.6747899999999998</v>
      </c>
    </row>
    <row r="2564" spans="1:2" x14ac:dyDescent="0.3">
      <c r="A2564" s="83">
        <v>38354</v>
      </c>
      <c r="B2564">
        <v>2.67231</v>
      </c>
    </row>
    <row r="2565" spans="1:2" x14ac:dyDescent="0.3">
      <c r="A2565" s="83">
        <v>38355</v>
      </c>
      <c r="B2565">
        <v>2.6699000000000002</v>
      </c>
    </row>
    <row r="2566" spans="1:2" x14ac:dyDescent="0.3">
      <c r="A2566" s="83">
        <v>38356</v>
      </c>
      <c r="B2566">
        <v>2.6675599999999999</v>
      </c>
    </row>
    <row r="2567" spans="1:2" x14ac:dyDescent="0.3">
      <c r="A2567" s="83">
        <v>38357</v>
      </c>
      <c r="B2567">
        <v>2.6652800000000001</v>
      </c>
    </row>
    <row r="2568" spans="1:2" x14ac:dyDescent="0.3">
      <c r="A2568" s="83">
        <v>38358</v>
      </c>
      <c r="B2568">
        <v>2.66309</v>
      </c>
    </row>
    <row r="2569" spans="1:2" x14ac:dyDescent="0.3">
      <c r="A2569" s="83">
        <v>38359</v>
      </c>
      <c r="B2569">
        <v>2.6609799999999999</v>
      </c>
    </row>
    <row r="2570" spans="1:2" x14ac:dyDescent="0.3">
      <c r="A2570" s="83">
        <v>38360</v>
      </c>
      <c r="B2570">
        <v>2.6589700000000001</v>
      </c>
    </row>
    <row r="2571" spans="1:2" x14ac:dyDescent="0.3">
      <c r="A2571" s="83">
        <v>38361</v>
      </c>
      <c r="B2571">
        <v>2.6570499999999999</v>
      </c>
    </row>
    <row r="2572" spans="1:2" x14ac:dyDescent="0.3">
      <c r="A2572" s="83">
        <v>38362</v>
      </c>
      <c r="B2572">
        <v>2.65523</v>
      </c>
    </row>
    <row r="2573" spans="1:2" x14ac:dyDescent="0.3">
      <c r="A2573" s="83">
        <v>38363</v>
      </c>
      <c r="B2573">
        <v>2.6535199999999999</v>
      </c>
    </row>
    <row r="2574" spans="1:2" x14ac:dyDescent="0.3">
      <c r="A2574" s="83">
        <v>38364</v>
      </c>
      <c r="B2574">
        <v>2.6519300000000001</v>
      </c>
    </row>
    <row r="2575" spans="1:2" x14ac:dyDescent="0.3">
      <c r="A2575" s="83">
        <v>38365</v>
      </c>
      <c r="B2575">
        <v>2.6504599999999998</v>
      </c>
    </row>
    <row r="2576" spans="1:2" x14ac:dyDescent="0.3">
      <c r="A2576" s="83">
        <v>38366</v>
      </c>
      <c r="B2576">
        <v>2.6491199999999999</v>
      </c>
    </row>
    <row r="2577" spans="1:2" x14ac:dyDescent="0.3">
      <c r="A2577" s="83">
        <v>38367</v>
      </c>
      <c r="B2577">
        <v>2.6478999999999999</v>
      </c>
    </row>
    <row r="2578" spans="1:2" x14ac:dyDescent="0.3">
      <c r="A2578" s="83">
        <v>38368</v>
      </c>
      <c r="B2578">
        <v>2.64683</v>
      </c>
    </row>
    <row r="2579" spans="1:2" x14ac:dyDescent="0.3">
      <c r="A2579" s="83">
        <v>38369</v>
      </c>
      <c r="B2579">
        <v>2.6459100000000002</v>
      </c>
    </row>
    <row r="2580" spans="1:2" x14ac:dyDescent="0.3">
      <c r="A2580" s="83">
        <v>38370</v>
      </c>
      <c r="B2580">
        <v>2.64513</v>
      </c>
    </row>
    <row r="2581" spans="1:2" x14ac:dyDescent="0.3">
      <c r="A2581" s="83">
        <v>38371</v>
      </c>
      <c r="B2581">
        <v>2.6445099999999999</v>
      </c>
    </row>
    <row r="2582" spans="1:2" x14ac:dyDescent="0.3">
      <c r="A2582" s="83">
        <v>38372</v>
      </c>
      <c r="B2582">
        <v>2.6440600000000001</v>
      </c>
    </row>
    <row r="2583" spans="1:2" x14ac:dyDescent="0.3">
      <c r="A2583" s="83">
        <v>38373</v>
      </c>
      <c r="B2583">
        <v>2.64377</v>
      </c>
    </row>
    <row r="2584" spans="1:2" x14ac:dyDescent="0.3">
      <c r="A2584" s="83">
        <v>38374</v>
      </c>
      <c r="B2584">
        <v>2.6436700000000002</v>
      </c>
    </row>
    <row r="2585" spans="1:2" x14ac:dyDescent="0.3">
      <c r="A2585" s="83">
        <v>38375</v>
      </c>
      <c r="B2585">
        <v>2.6437400000000002</v>
      </c>
    </row>
    <row r="2586" spans="1:2" x14ac:dyDescent="0.3">
      <c r="A2586" s="83">
        <v>38376</v>
      </c>
      <c r="B2586">
        <v>2.6440000000000001</v>
      </c>
    </row>
    <row r="2587" spans="1:2" x14ac:dyDescent="0.3">
      <c r="A2587" s="83">
        <v>38377</v>
      </c>
      <c r="B2587">
        <v>2.64446</v>
      </c>
    </row>
    <row r="2588" spans="1:2" x14ac:dyDescent="0.3">
      <c r="A2588" s="83">
        <v>38378</v>
      </c>
      <c r="B2588">
        <v>2.64513</v>
      </c>
    </row>
    <row r="2589" spans="1:2" x14ac:dyDescent="0.3">
      <c r="A2589" s="83">
        <v>38379</v>
      </c>
      <c r="B2589">
        <v>2.6459999999999999</v>
      </c>
    </row>
    <row r="2590" spans="1:2" x14ac:dyDescent="0.3">
      <c r="A2590" s="83">
        <v>38380</v>
      </c>
      <c r="B2590">
        <v>2.6470899999999999</v>
      </c>
    </row>
    <row r="2591" spans="1:2" x14ac:dyDescent="0.3">
      <c r="A2591" s="83">
        <v>38381</v>
      </c>
      <c r="B2591">
        <v>2.6484000000000001</v>
      </c>
    </row>
    <row r="2592" spans="1:2" x14ac:dyDescent="0.3">
      <c r="A2592" s="83">
        <v>38382</v>
      </c>
      <c r="B2592">
        <v>2.64994</v>
      </c>
    </row>
    <row r="2593" spans="1:2" x14ac:dyDescent="0.3">
      <c r="A2593" s="83">
        <v>38383</v>
      </c>
      <c r="B2593">
        <v>2.6517200000000001</v>
      </c>
    </row>
    <row r="2594" spans="1:2" x14ac:dyDescent="0.3">
      <c r="A2594" s="83">
        <v>38384</v>
      </c>
      <c r="B2594">
        <v>2.65374</v>
      </c>
    </row>
    <row r="2595" spans="1:2" x14ac:dyDescent="0.3">
      <c r="A2595" s="83">
        <v>38385</v>
      </c>
      <c r="B2595">
        <v>2.6560199999999998</v>
      </c>
    </row>
    <row r="2596" spans="1:2" x14ac:dyDescent="0.3">
      <c r="A2596" s="83">
        <v>38386</v>
      </c>
      <c r="B2596">
        <v>2.65856</v>
      </c>
    </row>
    <row r="2597" spans="1:2" x14ac:dyDescent="0.3">
      <c r="A2597" s="83">
        <v>38387</v>
      </c>
      <c r="B2597">
        <v>2.6613699999999998</v>
      </c>
    </row>
    <row r="2598" spans="1:2" x14ac:dyDescent="0.3">
      <c r="A2598" s="83">
        <v>38388</v>
      </c>
      <c r="B2598">
        <v>2.66445</v>
      </c>
    </row>
    <row r="2599" spans="1:2" x14ac:dyDescent="0.3">
      <c r="A2599" s="83">
        <v>38389</v>
      </c>
      <c r="B2599">
        <v>2.6678199999999999</v>
      </c>
    </row>
    <row r="2600" spans="1:2" x14ac:dyDescent="0.3">
      <c r="A2600" s="83">
        <v>38390</v>
      </c>
      <c r="B2600">
        <v>2.6714799999999999</v>
      </c>
    </row>
    <row r="2601" spans="1:2" x14ac:dyDescent="0.3">
      <c r="A2601" s="83">
        <v>38391</v>
      </c>
      <c r="B2601">
        <v>2.67544</v>
      </c>
    </row>
    <row r="2602" spans="1:2" x14ac:dyDescent="0.3">
      <c r="A2602" s="83">
        <v>38392</v>
      </c>
      <c r="B2602">
        <v>2.6796700000000002</v>
      </c>
    </row>
    <row r="2603" spans="1:2" x14ac:dyDescent="0.3">
      <c r="A2603" s="83">
        <v>38393</v>
      </c>
      <c r="B2603">
        <v>2.6841900000000001</v>
      </c>
    </row>
    <row r="2604" spans="1:2" x14ac:dyDescent="0.3">
      <c r="A2604" s="83">
        <v>38394</v>
      </c>
      <c r="B2604">
        <v>2.6889699999999999</v>
      </c>
    </row>
    <row r="2605" spans="1:2" x14ac:dyDescent="0.3">
      <c r="A2605" s="83">
        <v>38395</v>
      </c>
      <c r="B2605">
        <v>2.69401</v>
      </c>
    </row>
    <row r="2606" spans="1:2" x14ac:dyDescent="0.3">
      <c r="A2606" s="83">
        <v>38396</v>
      </c>
      <c r="B2606">
        <v>2.6993100000000001</v>
      </c>
    </row>
    <row r="2607" spans="1:2" x14ac:dyDescent="0.3">
      <c r="A2607" s="83">
        <v>38397</v>
      </c>
      <c r="B2607">
        <v>2.70486</v>
      </c>
    </row>
    <row r="2608" spans="1:2" x14ac:dyDescent="0.3">
      <c r="A2608" s="83">
        <v>38398</v>
      </c>
      <c r="B2608">
        <v>2.7106499999999998</v>
      </c>
    </row>
    <row r="2609" spans="1:2" x14ac:dyDescent="0.3">
      <c r="A2609" s="83">
        <v>38399</v>
      </c>
      <c r="B2609">
        <v>2.7166800000000002</v>
      </c>
    </row>
    <row r="2610" spans="1:2" x14ac:dyDescent="0.3">
      <c r="A2610" s="83">
        <v>38400</v>
      </c>
      <c r="B2610">
        <v>2.7229399999999999</v>
      </c>
    </row>
    <row r="2611" spans="1:2" x14ac:dyDescent="0.3">
      <c r="A2611" s="83">
        <v>38401</v>
      </c>
      <c r="B2611">
        <v>2.7294200000000002</v>
      </c>
    </row>
    <row r="2612" spans="1:2" x14ac:dyDescent="0.3">
      <c r="A2612" s="83">
        <v>38402</v>
      </c>
      <c r="B2612">
        <v>2.7361200000000001</v>
      </c>
    </row>
    <row r="2613" spans="1:2" x14ac:dyDescent="0.3">
      <c r="A2613" s="83">
        <v>38403</v>
      </c>
      <c r="B2613">
        <v>2.74302</v>
      </c>
    </row>
    <row r="2614" spans="1:2" x14ac:dyDescent="0.3">
      <c r="A2614" s="83">
        <v>38404</v>
      </c>
      <c r="B2614">
        <v>2.75013</v>
      </c>
    </row>
    <row r="2615" spans="1:2" x14ac:dyDescent="0.3">
      <c r="A2615" s="83">
        <v>38405</v>
      </c>
      <c r="B2615">
        <v>2.7574399999999999</v>
      </c>
    </row>
    <row r="2616" spans="1:2" x14ac:dyDescent="0.3">
      <c r="A2616" s="83">
        <v>38406</v>
      </c>
      <c r="B2616">
        <v>2.7649400000000002</v>
      </c>
    </row>
    <row r="2617" spans="1:2" x14ac:dyDescent="0.3">
      <c r="A2617" s="83">
        <v>38407</v>
      </c>
      <c r="B2617">
        <v>2.7726099999999998</v>
      </c>
    </row>
    <row r="2618" spans="1:2" x14ac:dyDescent="0.3">
      <c r="A2618" s="83">
        <v>38408</v>
      </c>
      <c r="B2618">
        <v>2.7804700000000002</v>
      </c>
    </row>
    <row r="2619" spans="1:2" x14ac:dyDescent="0.3">
      <c r="A2619" s="83">
        <v>38409</v>
      </c>
      <c r="B2619">
        <v>2.7884899999999999</v>
      </c>
    </row>
    <row r="2620" spans="1:2" x14ac:dyDescent="0.3">
      <c r="A2620" s="83">
        <v>38410</v>
      </c>
      <c r="B2620">
        <v>2.7966799999999998</v>
      </c>
    </row>
    <row r="2621" spans="1:2" x14ac:dyDescent="0.3">
      <c r="A2621" s="83">
        <v>38411</v>
      </c>
      <c r="B2621">
        <v>2.8050199999999998</v>
      </c>
    </row>
    <row r="2622" spans="1:2" x14ac:dyDescent="0.3">
      <c r="A2622" s="83">
        <v>38412</v>
      </c>
      <c r="B2622">
        <v>2.81351</v>
      </c>
    </row>
    <row r="2623" spans="1:2" x14ac:dyDescent="0.3">
      <c r="A2623" s="83">
        <v>38413</v>
      </c>
      <c r="B2623">
        <v>2.8221400000000001</v>
      </c>
    </row>
    <row r="2624" spans="1:2" x14ac:dyDescent="0.3">
      <c r="A2624" s="83">
        <v>38414</v>
      </c>
      <c r="B2624">
        <v>2.8309000000000002</v>
      </c>
    </row>
    <row r="2625" spans="1:2" x14ac:dyDescent="0.3">
      <c r="A2625" s="83">
        <v>38415</v>
      </c>
      <c r="B2625">
        <v>2.8397899999999998</v>
      </c>
    </row>
    <row r="2626" spans="1:2" x14ac:dyDescent="0.3">
      <c r="A2626" s="83">
        <v>38416</v>
      </c>
      <c r="B2626">
        <v>2.8488000000000002</v>
      </c>
    </row>
    <row r="2627" spans="1:2" x14ac:dyDescent="0.3">
      <c r="A2627" s="83">
        <v>38417</v>
      </c>
      <c r="B2627">
        <v>2.85791</v>
      </c>
    </row>
    <row r="2628" spans="1:2" x14ac:dyDescent="0.3">
      <c r="A2628" s="83">
        <v>38418</v>
      </c>
      <c r="B2628">
        <v>2.86713</v>
      </c>
    </row>
    <row r="2629" spans="1:2" x14ac:dyDescent="0.3">
      <c r="A2629" s="83">
        <v>38419</v>
      </c>
      <c r="B2629">
        <v>2.8764400000000001</v>
      </c>
    </row>
    <row r="2630" spans="1:2" x14ac:dyDescent="0.3">
      <c r="A2630" s="83">
        <v>38420</v>
      </c>
      <c r="B2630">
        <v>2.88584</v>
      </c>
    </row>
    <row r="2631" spans="1:2" x14ac:dyDescent="0.3">
      <c r="A2631" s="83">
        <v>38421</v>
      </c>
      <c r="B2631">
        <v>2.89533</v>
      </c>
    </row>
    <row r="2632" spans="1:2" x14ac:dyDescent="0.3">
      <c r="A2632" s="83">
        <v>38422</v>
      </c>
      <c r="B2632">
        <v>2.9049100000000001</v>
      </c>
    </row>
    <row r="2633" spans="1:2" x14ac:dyDescent="0.3">
      <c r="A2633" s="83">
        <v>38423</v>
      </c>
      <c r="B2633">
        <v>2.9146100000000001</v>
      </c>
    </row>
    <row r="2634" spans="1:2" x14ac:dyDescent="0.3">
      <c r="A2634" s="83">
        <v>38424</v>
      </c>
      <c r="B2634">
        <v>2.92442</v>
      </c>
    </row>
    <row r="2635" spans="1:2" x14ac:dyDescent="0.3">
      <c r="A2635" s="83">
        <v>38425</v>
      </c>
      <c r="B2635">
        <v>2.9343699999999999</v>
      </c>
    </row>
    <row r="2636" spans="1:2" x14ac:dyDescent="0.3">
      <c r="A2636" s="83">
        <v>38426</v>
      </c>
      <c r="B2636">
        <v>2.9444699999999999</v>
      </c>
    </row>
    <row r="2637" spans="1:2" x14ac:dyDescent="0.3">
      <c r="A2637" s="83">
        <v>38427</v>
      </c>
      <c r="B2637">
        <v>2.95472</v>
      </c>
    </row>
    <row r="2638" spans="1:2" x14ac:dyDescent="0.3">
      <c r="A2638" s="83">
        <v>38428</v>
      </c>
      <c r="B2638">
        <v>2.9651299999999998</v>
      </c>
    </row>
    <row r="2639" spans="1:2" x14ac:dyDescent="0.3">
      <c r="A2639" s="83">
        <v>38429</v>
      </c>
      <c r="B2639">
        <v>2.97573</v>
      </c>
    </row>
    <row r="2640" spans="1:2" x14ac:dyDescent="0.3">
      <c r="A2640" s="83">
        <v>38430</v>
      </c>
      <c r="B2640">
        <v>2.9865200000000001</v>
      </c>
    </row>
    <row r="2641" spans="1:2" x14ac:dyDescent="0.3">
      <c r="A2641" s="83">
        <v>38431</v>
      </c>
      <c r="B2641">
        <v>2.9975200000000002</v>
      </c>
    </row>
    <row r="2642" spans="1:2" x14ac:dyDescent="0.3">
      <c r="A2642" s="83">
        <v>38432</v>
      </c>
      <c r="B2642">
        <v>3.0087299999999999</v>
      </c>
    </row>
    <row r="2643" spans="1:2" x14ac:dyDescent="0.3">
      <c r="A2643" s="83">
        <v>38433</v>
      </c>
      <c r="B2643">
        <v>3.0201799999999999</v>
      </c>
    </row>
    <row r="2644" spans="1:2" x14ac:dyDescent="0.3">
      <c r="A2644" s="83">
        <v>38434</v>
      </c>
      <c r="B2644">
        <v>3.0318800000000001</v>
      </c>
    </row>
    <row r="2645" spans="1:2" x14ac:dyDescent="0.3">
      <c r="A2645" s="83">
        <v>38435</v>
      </c>
      <c r="B2645">
        <v>3.0438499999999999</v>
      </c>
    </row>
    <row r="2646" spans="1:2" x14ac:dyDescent="0.3">
      <c r="A2646" s="83">
        <v>38436</v>
      </c>
      <c r="B2646">
        <v>3.0560900000000002</v>
      </c>
    </row>
    <row r="2647" spans="1:2" x14ac:dyDescent="0.3">
      <c r="A2647" s="83">
        <v>38437</v>
      </c>
      <c r="B2647">
        <v>3.0686300000000002</v>
      </c>
    </row>
    <row r="2648" spans="1:2" x14ac:dyDescent="0.3">
      <c r="A2648" s="83">
        <v>38438</v>
      </c>
      <c r="B2648">
        <v>3.0814699999999999</v>
      </c>
    </row>
    <row r="2649" spans="1:2" x14ac:dyDescent="0.3">
      <c r="A2649" s="83">
        <v>38439</v>
      </c>
      <c r="B2649">
        <v>3.0946500000000001</v>
      </c>
    </row>
    <row r="2650" spans="1:2" x14ac:dyDescent="0.3">
      <c r="A2650" s="83">
        <v>38440</v>
      </c>
      <c r="B2650">
        <v>3.1081699999999999</v>
      </c>
    </row>
    <row r="2651" spans="1:2" x14ac:dyDescent="0.3">
      <c r="A2651" s="83">
        <v>38441</v>
      </c>
      <c r="B2651">
        <v>3.1220599999999998</v>
      </c>
    </row>
    <row r="2652" spans="1:2" x14ac:dyDescent="0.3">
      <c r="A2652" s="83">
        <v>38442</v>
      </c>
      <c r="B2652">
        <v>3.1363300000000001</v>
      </c>
    </row>
    <row r="2653" spans="1:2" x14ac:dyDescent="0.3">
      <c r="A2653" s="83">
        <v>38443</v>
      </c>
      <c r="B2653">
        <v>3.1510099999999999</v>
      </c>
    </row>
    <row r="2654" spans="1:2" x14ac:dyDescent="0.3">
      <c r="A2654" s="83">
        <v>38444</v>
      </c>
      <c r="B2654">
        <v>3.1661000000000001</v>
      </c>
    </row>
    <row r="2655" spans="1:2" x14ac:dyDescent="0.3">
      <c r="A2655" s="83">
        <v>38445</v>
      </c>
      <c r="B2655">
        <v>3.1816499999999999</v>
      </c>
    </row>
    <row r="2656" spans="1:2" x14ac:dyDescent="0.3">
      <c r="A2656" s="83">
        <v>38446</v>
      </c>
      <c r="B2656">
        <v>3.1976499999999999</v>
      </c>
    </row>
    <row r="2657" spans="1:2" x14ac:dyDescent="0.3">
      <c r="A2657" s="83">
        <v>38447</v>
      </c>
      <c r="B2657">
        <v>3.2141500000000001</v>
      </c>
    </row>
    <row r="2658" spans="1:2" x14ac:dyDescent="0.3">
      <c r="A2658" s="83">
        <v>38448</v>
      </c>
      <c r="B2658">
        <v>3.2311200000000002</v>
      </c>
    </row>
    <row r="2659" spans="1:2" x14ac:dyDescent="0.3">
      <c r="A2659" s="83">
        <v>38449</v>
      </c>
      <c r="B2659">
        <v>3.2486000000000002</v>
      </c>
    </row>
    <row r="2660" spans="1:2" x14ac:dyDescent="0.3">
      <c r="A2660" s="83">
        <v>38450</v>
      </c>
      <c r="B2660">
        <v>3.2665700000000002</v>
      </c>
    </row>
    <row r="2661" spans="1:2" x14ac:dyDescent="0.3">
      <c r="A2661" s="83">
        <v>38451</v>
      </c>
      <c r="B2661">
        <v>3.28504</v>
      </c>
    </row>
    <row r="2662" spans="1:2" x14ac:dyDescent="0.3">
      <c r="A2662" s="83">
        <v>38452</v>
      </c>
      <c r="B2662">
        <v>3.30403</v>
      </c>
    </row>
    <row r="2663" spans="1:2" x14ac:dyDescent="0.3">
      <c r="A2663" s="83">
        <v>38453</v>
      </c>
      <c r="B2663">
        <v>3.3235299999999999</v>
      </c>
    </row>
    <row r="2664" spans="1:2" x14ac:dyDescent="0.3">
      <c r="A2664" s="83">
        <v>38454</v>
      </c>
      <c r="B2664">
        <v>3.34355</v>
      </c>
    </row>
    <row r="2665" spans="1:2" x14ac:dyDescent="0.3">
      <c r="A2665" s="83">
        <v>38455</v>
      </c>
      <c r="B2665">
        <v>3.36409</v>
      </c>
    </row>
    <row r="2666" spans="1:2" x14ac:dyDescent="0.3">
      <c r="A2666" s="83">
        <v>38456</v>
      </c>
      <c r="B2666">
        <v>3.3851599999999999</v>
      </c>
    </row>
    <row r="2667" spans="1:2" x14ac:dyDescent="0.3">
      <c r="A2667" s="83">
        <v>38457</v>
      </c>
      <c r="B2667">
        <v>3.4067699999999999</v>
      </c>
    </row>
    <row r="2668" spans="1:2" x14ac:dyDescent="0.3">
      <c r="A2668" s="83">
        <v>38458</v>
      </c>
      <c r="B2668">
        <v>3.4289100000000001</v>
      </c>
    </row>
    <row r="2669" spans="1:2" x14ac:dyDescent="0.3">
      <c r="A2669" s="83">
        <v>38459</v>
      </c>
      <c r="B2669">
        <v>3.4516</v>
      </c>
    </row>
    <row r="2670" spans="1:2" x14ac:dyDescent="0.3">
      <c r="A2670" s="83">
        <v>38460</v>
      </c>
      <c r="B2670">
        <v>3.4748299999999999</v>
      </c>
    </row>
    <row r="2671" spans="1:2" x14ac:dyDescent="0.3">
      <c r="A2671" s="83">
        <v>38461</v>
      </c>
      <c r="B2671">
        <v>3.4986100000000002</v>
      </c>
    </row>
    <row r="2672" spans="1:2" x14ac:dyDescent="0.3">
      <c r="A2672" s="83">
        <v>38462</v>
      </c>
      <c r="B2672">
        <v>3.5229400000000002</v>
      </c>
    </row>
    <row r="2673" spans="1:2" x14ac:dyDescent="0.3">
      <c r="A2673" s="83">
        <v>38463</v>
      </c>
      <c r="B2673">
        <v>3.5478299999999998</v>
      </c>
    </row>
    <row r="2674" spans="1:2" x14ac:dyDescent="0.3">
      <c r="A2674" s="83">
        <v>38464</v>
      </c>
      <c r="B2674">
        <v>3.5732699999999999</v>
      </c>
    </row>
    <row r="2675" spans="1:2" x14ac:dyDescent="0.3">
      <c r="A2675" s="83">
        <v>38465</v>
      </c>
      <c r="B2675">
        <v>3.5992600000000001</v>
      </c>
    </row>
    <row r="2676" spans="1:2" x14ac:dyDescent="0.3">
      <c r="A2676" s="83">
        <v>38466</v>
      </c>
      <c r="B2676">
        <v>3.62581</v>
      </c>
    </row>
    <row r="2677" spans="1:2" x14ac:dyDescent="0.3">
      <c r="A2677" s="83">
        <v>38467</v>
      </c>
      <c r="B2677">
        <v>3.6529199999999999</v>
      </c>
    </row>
    <row r="2678" spans="1:2" x14ac:dyDescent="0.3">
      <c r="A2678" s="83">
        <v>38468</v>
      </c>
      <c r="B2678">
        <v>3.68058</v>
      </c>
    </row>
    <row r="2679" spans="1:2" x14ac:dyDescent="0.3">
      <c r="A2679" s="83">
        <v>38469</v>
      </c>
      <c r="B2679">
        <v>3.70879</v>
      </c>
    </row>
    <row r="2680" spans="1:2" x14ac:dyDescent="0.3">
      <c r="A2680" s="83">
        <v>38470</v>
      </c>
      <c r="B2680">
        <v>3.7375500000000001</v>
      </c>
    </row>
    <row r="2681" spans="1:2" x14ac:dyDescent="0.3">
      <c r="A2681" s="83">
        <v>38471</v>
      </c>
      <c r="B2681">
        <v>3.7668400000000002</v>
      </c>
    </row>
    <row r="2682" spans="1:2" x14ac:dyDescent="0.3">
      <c r="A2682" s="83">
        <v>38472</v>
      </c>
      <c r="B2682">
        <v>3.7966700000000002</v>
      </c>
    </row>
    <row r="2683" spans="1:2" x14ac:dyDescent="0.3">
      <c r="A2683" s="83">
        <v>38473</v>
      </c>
      <c r="B2683">
        <v>3.827</v>
      </c>
    </row>
    <row r="2684" spans="1:2" x14ac:dyDescent="0.3">
      <c r="A2684" s="83">
        <v>38474</v>
      </c>
      <c r="B2684">
        <v>3.8578399999999999</v>
      </c>
    </row>
    <row r="2685" spans="1:2" x14ac:dyDescent="0.3">
      <c r="A2685" s="83">
        <v>38475</v>
      </c>
      <c r="B2685">
        <v>3.88917</v>
      </c>
    </row>
    <row r="2686" spans="1:2" x14ac:dyDescent="0.3">
      <c r="A2686" s="83">
        <v>38476</v>
      </c>
      <c r="B2686">
        <v>3.9209700000000001</v>
      </c>
    </row>
    <row r="2687" spans="1:2" x14ac:dyDescent="0.3">
      <c r="A2687" s="83">
        <v>38477</v>
      </c>
      <c r="B2687">
        <v>3.95323</v>
      </c>
    </row>
    <row r="2688" spans="1:2" x14ac:dyDescent="0.3">
      <c r="A2688" s="83">
        <v>38478</v>
      </c>
      <c r="B2688">
        <v>3.9859399999999998</v>
      </c>
    </row>
    <row r="2689" spans="1:2" x14ac:dyDescent="0.3">
      <c r="A2689" s="83">
        <v>38479</v>
      </c>
      <c r="B2689">
        <v>4.0190599999999996</v>
      </c>
    </row>
    <row r="2690" spans="1:2" x14ac:dyDescent="0.3">
      <c r="A2690" s="83">
        <v>38480</v>
      </c>
      <c r="B2690">
        <v>4.0525900000000004</v>
      </c>
    </row>
    <row r="2691" spans="1:2" x14ac:dyDescent="0.3">
      <c r="A2691" s="83">
        <v>38481</v>
      </c>
      <c r="B2691">
        <v>4.0865</v>
      </c>
    </row>
    <row r="2692" spans="1:2" x14ac:dyDescent="0.3">
      <c r="A2692" s="83">
        <v>38482</v>
      </c>
      <c r="B2692">
        <v>4.1207799999999999</v>
      </c>
    </row>
    <row r="2693" spans="1:2" x14ac:dyDescent="0.3">
      <c r="A2693" s="83">
        <v>38483</v>
      </c>
      <c r="B2693">
        <v>4.1553899999999997</v>
      </c>
    </row>
    <row r="2694" spans="1:2" x14ac:dyDescent="0.3">
      <c r="A2694" s="83">
        <v>38484</v>
      </c>
      <c r="B2694">
        <v>4.1903199999999998</v>
      </c>
    </row>
    <row r="2695" spans="1:2" x14ac:dyDescent="0.3">
      <c r="A2695" s="83">
        <v>38485</v>
      </c>
      <c r="B2695">
        <v>4.2255399999999996</v>
      </c>
    </row>
    <row r="2696" spans="1:2" x14ac:dyDescent="0.3">
      <c r="A2696" s="83">
        <v>38486</v>
      </c>
      <c r="B2696">
        <v>4.2610200000000003</v>
      </c>
    </row>
    <row r="2697" spans="1:2" x14ac:dyDescent="0.3">
      <c r="A2697" s="83">
        <v>38487</v>
      </c>
      <c r="B2697">
        <v>4.2967300000000002</v>
      </c>
    </row>
    <row r="2698" spans="1:2" x14ac:dyDescent="0.3">
      <c r="A2698" s="83">
        <v>38488</v>
      </c>
      <c r="B2698">
        <v>4.3326399999999996</v>
      </c>
    </row>
    <row r="2699" spans="1:2" x14ac:dyDescent="0.3">
      <c r="A2699" s="83">
        <v>38489</v>
      </c>
      <c r="B2699">
        <v>4.3687199999999997</v>
      </c>
    </row>
    <row r="2700" spans="1:2" x14ac:dyDescent="0.3">
      <c r="A2700" s="83">
        <v>38490</v>
      </c>
      <c r="B2700">
        <v>4.4049300000000002</v>
      </c>
    </row>
    <row r="2701" spans="1:2" x14ac:dyDescent="0.3">
      <c r="A2701" s="83">
        <v>38491</v>
      </c>
      <c r="B2701">
        <v>4.4412399999999996</v>
      </c>
    </row>
    <row r="2702" spans="1:2" x14ac:dyDescent="0.3">
      <c r="A2702" s="83">
        <v>38492</v>
      </c>
      <c r="B2702">
        <v>4.4776100000000003</v>
      </c>
    </row>
    <row r="2703" spans="1:2" x14ac:dyDescent="0.3">
      <c r="A2703" s="83">
        <v>38493</v>
      </c>
      <c r="B2703">
        <v>4.5140000000000002</v>
      </c>
    </row>
    <row r="2704" spans="1:2" x14ac:dyDescent="0.3">
      <c r="A2704" s="83">
        <v>38494</v>
      </c>
      <c r="B2704">
        <v>4.55037</v>
      </c>
    </row>
    <row r="2705" spans="1:2" x14ac:dyDescent="0.3">
      <c r="A2705" s="83">
        <v>38495</v>
      </c>
      <c r="B2705">
        <v>4.5866600000000002</v>
      </c>
    </row>
    <row r="2706" spans="1:2" x14ac:dyDescent="0.3">
      <c r="A2706" s="83">
        <v>38496</v>
      </c>
      <c r="B2706">
        <v>4.6228300000000004</v>
      </c>
    </row>
    <row r="2707" spans="1:2" x14ac:dyDescent="0.3">
      <c r="A2707" s="83">
        <v>38497</v>
      </c>
      <c r="B2707">
        <v>4.6588000000000003</v>
      </c>
    </row>
    <row r="2708" spans="1:2" x14ac:dyDescent="0.3">
      <c r="A2708" s="83">
        <v>38498</v>
      </c>
      <c r="B2708">
        <v>4.6945199999999998</v>
      </c>
    </row>
    <row r="2709" spans="1:2" x14ac:dyDescent="0.3">
      <c r="A2709" s="83">
        <v>38499</v>
      </c>
      <c r="B2709">
        <v>4.7299300000000004</v>
      </c>
    </row>
    <row r="2710" spans="1:2" x14ac:dyDescent="0.3">
      <c r="A2710" s="83">
        <v>38500</v>
      </c>
      <c r="B2710">
        <v>4.7649499999999998</v>
      </c>
    </row>
    <row r="2711" spans="1:2" x14ac:dyDescent="0.3">
      <c r="A2711" s="83">
        <v>38501</v>
      </c>
      <c r="B2711">
        <v>4.7995200000000002</v>
      </c>
    </row>
    <row r="2712" spans="1:2" x14ac:dyDescent="0.3">
      <c r="A2712" s="83">
        <v>38502</v>
      </c>
      <c r="B2712">
        <v>4.8335600000000003</v>
      </c>
    </row>
    <row r="2713" spans="1:2" x14ac:dyDescent="0.3">
      <c r="A2713" s="83">
        <v>38503</v>
      </c>
      <c r="B2713">
        <v>4.867</v>
      </c>
    </row>
    <row r="2714" spans="1:2" x14ac:dyDescent="0.3">
      <c r="A2714" s="83">
        <v>38504</v>
      </c>
      <c r="B2714">
        <v>4.8997599999999997</v>
      </c>
    </row>
    <row r="2715" spans="1:2" x14ac:dyDescent="0.3">
      <c r="A2715" s="83">
        <v>38505</v>
      </c>
      <c r="B2715">
        <v>4.9317500000000001</v>
      </c>
    </row>
    <row r="2716" spans="1:2" x14ac:dyDescent="0.3">
      <c r="A2716" s="83">
        <v>38506</v>
      </c>
      <c r="B2716">
        <v>4.9629000000000003</v>
      </c>
    </row>
    <row r="2717" spans="1:2" x14ac:dyDescent="0.3">
      <c r="A2717" s="83">
        <v>38507</v>
      </c>
      <c r="B2717">
        <v>4.9931299999999998</v>
      </c>
    </row>
    <row r="2718" spans="1:2" x14ac:dyDescent="0.3">
      <c r="A2718" s="83">
        <v>38508</v>
      </c>
      <c r="B2718">
        <v>5.0223399999999998</v>
      </c>
    </row>
    <row r="2719" spans="1:2" x14ac:dyDescent="0.3">
      <c r="A2719" s="83">
        <v>38509</v>
      </c>
      <c r="B2719">
        <v>5.05044</v>
      </c>
    </row>
    <row r="2720" spans="1:2" x14ac:dyDescent="0.3">
      <c r="A2720" s="83">
        <v>38510</v>
      </c>
      <c r="B2720">
        <v>5.0773599999999997</v>
      </c>
    </row>
    <row r="2721" spans="1:2" x14ac:dyDescent="0.3">
      <c r="A2721" s="83">
        <v>38511</v>
      </c>
      <c r="B2721">
        <v>5.1029900000000001</v>
      </c>
    </row>
    <row r="2722" spans="1:2" x14ac:dyDescent="0.3">
      <c r="A2722" s="83">
        <v>38512</v>
      </c>
      <c r="B2722">
        <v>5.1272500000000001</v>
      </c>
    </row>
    <row r="2723" spans="1:2" x14ac:dyDescent="0.3">
      <c r="A2723" s="83">
        <v>38513</v>
      </c>
      <c r="B2723">
        <v>5.1500500000000002</v>
      </c>
    </row>
    <row r="2724" spans="1:2" x14ac:dyDescent="0.3">
      <c r="A2724" s="83">
        <v>38514</v>
      </c>
      <c r="B2724">
        <v>5.1713100000000001</v>
      </c>
    </row>
    <row r="2725" spans="1:2" x14ac:dyDescent="0.3">
      <c r="A2725" s="83">
        <v>38515</v>
      </c>
      <c r="B2725">
        <v>5.1909200000000002</v>
      </c>
    </row>
    <row r="2726" spans="1:2" x14ac:dyDescent="0.3">
      <c r="A2726" s="83">
        <v>38516</v>
      </c>
      <c r="B2726">
        <v>5.2088099999999997</v>
      </c>
    </row>
    <row r="2727" spans="1:2" x14ac:dyDescent="0.3">
      <c r="A2727" s="83">
        <v>38517</v>
      </c>
      <c r="B2727">
        <v>5.2248799999999997</v>
      </c>
    </row>
    <row r="2728" spans="1:2" x14ac:dyDescent="0.3">
      <c r="A2728" s="83">
        <v>38518</v>
      </c>
      <c r="B2728">
        <v>5.2390699999999999</v>
      </c>
    </row>
    <row r="2729" spans="1:2" x14ac:dyDescent="0.3">
      <c r="A2729" s="83">
        <v>38519</v>
      </c>
      <c r="B2729">
        <v>5.2513899999999998</v>
      </c>
    </row>
    <row r="2730" spans="1:2" x14ac:dyDescent="0.3">
      <c r="A2730" s="83">
        <v>38520</v>
      </c>
      <c r="B2730">
        <v>5.26187</v>
      </c>
    </row>
    <row r="2731" spans="1:2" x14ac:dyDescent="0.3">
      <c r="A2731" s="83">
        <v>38521</v>
      </c>
      <c r="B2731">
        <v>5.2705599999999997</v>
      </c>
    </row>
    <row r="2732" spans="1:2" x14ac:dyDescent="0.3">
      <c r="A2732" s="83">
        <v>38522</v>
      </c>
      <c r="B2732">
        <v>5.2775100000000004</v>
      </c>
    </row>
    <row r="2733" spans="1:2" x14ac:dyDescent="0.3">
      <c r="A2733" s="83">
        <v>38523</v>
      </c>
      <c r="B2733">
        <v>5.2827500000000001</v>
      </c>
    </row>
    <row r="2734" spans="1:2" x14ac:dyDescent="0.3">
      <c r="A2734" s="83">
        <v>38524</v>
      </c>
      <c r="B2734">
        <v>5.2863600000000002</v>
      </c>
    </row>
    <row r="2735" spans="1:2" x14ac:dyDescent="0.3">
      <c r="A2735" s="83">
        <v>38525</v>
      </c>
      <c r="B2735">
        <v>5.2883800000000001</v>
      </c>
    </row>
    <row r="2736" spans="1:2" x14ac:dyDescent="0.3">
      <c r="A2736" s="83">
        <v>38526</v>
      </c>
      <c r="B2736">
        <v>5.2888700000000002</v>
      </c>
    </row>
    <row r="2737" spans="1:2" x14ac:dyDescent="0.3">
      <c r="A2737" s="83">
        <v>38527</v>
      </c>
      <c r="B2737">
        <v>5.2879100000000001</v>
      </c>
    </row>
    <row r="2738" spans="1:2" x14ac:dyDescent="0.3">
      <c r="A2738" s="83">
        <v>38528</v>
      </c>
      <c r="B2738">
        <v>5.2855600000000003</v>
      </c>
    </row>
    <row r="2739" spans="1:2" x14ac:dyDescent="0.3">
      <c r="A2739" s="83">
        <v>38529</v>
      </c>
      <c r="B2739">
        <v>5.2818800000000001</v>
      </c>
    </row>
    <row r="2740" spans="1:2" x14ac:dyDescent="0.3">
      <c r="A2740" s="83">
        <v>38530</v>
      </c>
      <c r="B2740">
        <v>5.2769500000000003</v>
      </c>
    </row>
    <row r="2741" spans="1:2" x14ac:dyDescent="0.3">
      <c r="A2741" s="83">
        <v>38531</v>
      </c>
      <c r="B2741">
        <v>5.2708399999999997</v>
      </c>
    </row>
    <row r="2742" spans="1:2" x14ac:dyDescent="0.3">
      <c r="A2742" s="83">
        <v>38532</v>
      </c>
      <c r="B2742">
        <v>5.2636200000000004</v>
      </c>
    </row>
    <row r="2743" spans="1:2" x14ac:dyDescent="0.3">
      <c r="A2743" s="83">
        <v>38533</v>
      </c>
      <c r="B2743">
        <v>5.2553599999999996</v>
      </c>
    </row>
    <row r="2744" spans="1:2" x14ac:dyDescent="0.3">
      <c r="A2744" s="83">
        <v>38534</v>
      </c>
      <c r="B2744">
        <v>5.24613</v>
      </c>
    </row>
    <row r="2745" spans="1:2" x14ac:dyDescent="0.3">
      <c r="A2745" s="83">
        <v>38535</v>
      </c>
      <c r="B2745">
        <v>5.2360199999999999</v>
      </c>
    </row>
    <row r="2746" spans="1:2" x14ac:dyDescent="0.3">
      <c r="A2746" s="83">
        <v>38536</v>
      </c>
      <c r="B2746">
        <v>5.2251000000000003</v>
      </c>
    </row>
    <row r="2747" spans="1:2" x14ac:dyDescent="0.3">
      <c r="A2747" s="83">
        <v>38537</v>
      </c>
      <c r="B2747">
        <v>5.2134299999999998</v>
      </c>
    </row>
    <row r="2748" spans="1:2" x14ac:dyDescent="0.3">
      <c r="A2748" s="83">
        <v>38538</v>
      </c>
      <c r="B2748">
        <v>5.2010899999999998</v>
      </c>
    </row>
    <row r="2749" spans="1:2" x14ac:dyDescent="0.3">
      <c r="A2749" s="83">
        <v>38539</v>
      </c>
      <c r="B2749">
        <v>5.1881500000000003</v>
      </c>
    </row>
    <row r="2750" spans="1:2" x14ac:dyDescent="0.3">
      <c r="A2750" s="83">
        <v>38540</v>
      </c>
      <c r="B2750">
        <v>5.17469</v>
      </c>
    </row>
    <row r="2751" spans="1:2" x14ac:dyDescent="0.3">
      <c r="A2751" s="83">
        <v>38541</v>
      </c>
      <c r="B2751">
        <v>5.1607799999999999</v>
      </c>
    </row>
    <row r="2752" spans="1:2" x14ac:dyDescent="0.3">
      <c r="A2752" s="83">
        <v>38542</v>
      </c>
      <c r="B2752">
        <v>5.1464800000000004</v>
      </c>
    </row>
    <row r="2753" spans="1:2" x14ac:dyDescent="0.3">
      <c r="A2753" s="83">
        <v>38543</v>
      </c>
      <c r="B2753">
        <v>5.1318599999999996</v>
      </c>
    </row>
    <row r="2754" spans="1:2" x14ac:dyDescent="0.3">
      <c r="A2754" s="83">
        <v>38544</v>
      </c>
      <c r="B2754">
        <v>5.1169900000000004</v>
      </c>
    </row>
    <row r="2755" spans="1:2" x14ac:dyDescent="0.3">
      <c r="A2755" s="83">
        <v>38545</v>
      </c>
      <c r="B2755">
        <v>5.1019300000000003</v>
      </c>
    </row>
    <row r="2756" spans="1:2" x14ac:dyDescent="0.3">
      <c r="A2756" s="83">
        <v>38546</v>
      </c>
      <c r="B2756">
        <v>5.0867599999999999</v>
      </c>
    </row>
    <row r="2757" spans="1:2" x14ac:dyDescent="0.3">
      <c r="A2757" s="83">
        <v>38547</v>
      </c>
      <c r="B2757">
        <v>5.0715199999999996</v>
      </c>
    </row>
    <row r="2758" spans="1:2" x14ac:dyDescent="0.3">
      <c r="A2758" s="83">
        <v>38548</v>
      </c>
      <c r="B2758">
        <v>5.0562899999999997</v>
      </c>
    </row>
    <row r="2759" spans="1:2" x14ac:dyDescent="0.3">
      <c r="A2759" s="83">
        <v>38549</v>
      </c>
      <c r="B2759">
        <v>5.0411200000000003</v>
      </c>
    </row>
    <row r="2760" spans="1:2" x14ac:dyDescent="0.3">
      <c r="A2760" s="83">
        <v>38550</v>
      </c>
      <c r="B2760">
        <v>5.0260699999999998</v>
      </c>
    </row>
    <row r="2761" spans="1:2" x14ac:dyDescent="0.3">
      <c r="A2761" s="83">
        <v>38551</v>
      </c>
      <c r="B2761">
        <v>5.01119</v>
      </c>
    </row>
    <row r="2762" spans="1:2" x14ac:dyDescent="0.3">
      <c r="A2762" s="83">
        <v>38552</v>
      </c>
      <c r="B2762">
        <v>4.99655</v>
      </c>
    </row>
    <row r="2763" spans="1:2" x14ac:dyDescent="0.3">
      <c r="A2763" s="83">
        <v>38553</v>
      </c>
      <c r="B2763">
        <v>4.9821999999999997</v>
      </c>
    </row>
    <row r="2764" spans="1:2" x14ac:dyDescent="0.3">
      <c r="A2764" s="83">
        <v>38554</v>
      </c>
      <c r="B2764">
        <v>4.9681899999999999</v>
      </c>
    </row>
    <row r="2765" spans="1:2" x14ac:dyDescent="0.3">
      <c r="A2765" s="83">
        <v>38555</v>
      </c>
      <c r="B2765">
        <v>4.9545599999999999</v>
      </c>
    </row>
    <row r="2766" spans="1:2" x14ac:dyDescent="0.3">
      <c r="A2766" s="83">
        <v>38556</v>
      </c>
      <c r="B2766">
        <v>4.9413400000000003</v>
      </c>
    </row>
    <row r="2767" spans="1:2" x14ac:dyDescent="0.3">
      <c r="A2767" s="83">
        <v>38557</v>
      </c>
      <c r="B2767">
        <v>4.9284600000000003</v>
      </c>
    </row>
    <row r="2768" spans="1:2" x14ac:dyDescent="0.3">
      <c r="A2768" s="83">
        <v>38558</v>
      </c>
      <c r="B2768">
        <v>4.9158999999999997</v>
      </c>
    </row>
    <row r="2769" spans="1:2" x14ac:dyDescent="0.3">
      <c r="A2769" s="83">
        <v>38559</v>
      </c>
      <c r="B2769">
        <v>4.9036</v>
      </c>
    </row>
    <row r="2770" spans="1:2" x14ac:dyDescent="0.3">
      <c r="A2770" s="83">
        <v>38560</v>
      </c>
      <c r="B2770">
        <v>4.8915100000000002</v>
      </c>
    </row>
    <row r="2771" spans="1:2" x14ac:dyDescent="0.3">
      <c r="A2771" s="83">
        <v>38561</v>
      </c>
      <c r="B2771">
        <v>4.8795999999999999</v>
      </c>
    </row>
    <row r="2772" spans="1:2" x14ac:dyDescent="0.3">
      <c r="A2772" s="83">
        <v>38562</v>
      </c>
      <c r="B2772">
        <v>4.8678299999999997</v>
      </c>
    </row>
    <row r="2773" spans="1:2" x14ac:dyDescent="0.3">
      <c r="A2773" s="83">
        <v>38563</v>
      </c>
      <c r="B2773">
        <v>4.8561399999999999</v>
      </c>
    </row>
    <row r="2774" spans="1:2" x14ac:dyDescent="0.3">
      <c r="A2774" s="83">
        <v>38564</v>
      </c>
      <c r="B2774">
        <v>4.8445</v>
      </c>
    </row>
    <row r="2775" spans="1:2" x14ac:dyDescent="0.3">
      <c r="A2775" s="83">
        <v>38565</v>
      </c>
      <c r="B2775">
        <v>4.8328699999999998</v>
      </c>
    </row>
    <row r="2776" spans="1:2" x14ac:dyDescent="0.3">
      <c r="A2776" s="83">
        <v>38566</v>
      </c>
      <c r="B2776">
        <v>4.8212099999999998</v>
      </c>
    </row>
    <row r="2777" spans="1:2" x14ac:dyDescent="0.3">
      <c r="A2777" s="83">
        <v>38567</v>
      </c>
      <c r="B2777">
        <v>4.8094799999999998</v>
      </c>
    </row>
    <row r="2778" spans="1:2" x14ac:dyDescent="0.3">
      <c r="A2778" s="83">
        <v>38568</v>
      </c>
      <c r="B2778">
        <v>4.7976400000000003</v>
      </c>
    </row>
    <row r="2779" spans="1:2" x14ac:dyDescent="0.3">
      <c r="A2779" s="83">
        <v>38569</v>
      </c>
      <c r="B2779">
        <v>4.7856500000000004</v>
      </c>
    </row>
    <row r="2780" spans="1:2" x14ac:dyDescent="0.3">
      <c r="A2780" s="83">
        <v>38570</v>
      </c>
      <c r="B2780">
        <v>4.7734699999999997</v>
      </c>
    </row>
    <row r="2781" spans="1:2" x14ac:dyDescent="0.3">
      <c r="A2781" s="83">
        <v>38571</v>
      </c>
      <c r="B2781">
        <v>4.7610599999999996</v>
      </c>
    </row>
    <row r="2782" spans="1:2" x14ac:dyDescent="0.3">
      <c r="A2782" s="83">
        <v>38572</v>
      </c>
      <c r="B2782">
        <v>4.7483899999999997</v>
      </c>
    </row>
    <row r="2783" spans="1:2" x14ac:dyDescent="0.3">
      <c r="A2783" s="83">
        <v>38573</v>
      </c>
      <c r="B2783">
        <v>4.73543</v>
      </c>
    </row>
    <row r="2784" spans="1:2" x14ac:dyDescent="0.3">
      <c r="A2784" s="83">
        <v>38574</v>
      </c>
      <c r="B2784">
        <v>4.7221399999999996</v>
      </c>
    </row>
    <row r="2785" spans="1:2" x14ac:dyDescent="0.3">
      <c r="A2785" s="83">
        <v>38575</v>
      </c>
      <c r="B2785">
        <v>4.7084799999999998</v>
      </c>
    </row>
    <row r="2786" spans="1:2" x14ac:dyDescent="0.3">
      <c r="A2786" s="83">
        <v>38576</v>
      </c>
      <c r="B2786">
        <v>4.69442</v>
      </c>
    </row>
    <row r="2787" spans="1:2" x14ac:dyDescent="0.3">
      <c r="A2787" s="83">
        <v>38577</v>
      </c>
      <c r="B2787">
        <v>4.6799200000000001</v>
      </c>
    </row>
    <row r="2788" spans="1:2" x14ac:dyDescent="0.3">
      <c r="A2788" s="83">
        <v>38578</v>
      </c>
      <c r="B2788">
        <v>4.6649599999999998</v>
      </c>
    </row>
    <row r="2789" spans="1:2" x14ac:dyDescent="0.3">
      <c r="A2789" s="83">
        <v>38579</v>
      </c>
      <c r="B2789">
        <v>4.6495100000000003</v>
      </c>
    </row>
    <row r="2790" spans="1:2" x14ac:dyDescent="0.3">
      <c r="A2790" s="83">
        <v>38580</v>
      </c>
      <c r="B2790">
        <v>4.63354</v>
      </c>
    </row>
    <row r="2791" spans="1:2" x14ac:dyDescent="0.3">
      <c r="A2791" s="83">
        <v>38581</v>
      </c>
      <c r="B2791">
        <v>4.6170099999999996</v>
      </c>
    </row>
    <row r="2792" spans="1:2" x14ac:dyDescent="0.3">
      <c r="A2792" s="83">
        <v>38582</v>
      </c>
      <c r="B2792">
        <v>4.5999100000000004</v>
      </c>
    </row>
    <row r="2793" spans="1:2" x14ac:dyDescent="0.3">
      <c r="A2793" s="83">
        <v>38583</v>
      </c>
      <c r="B2793">
        <v>4.5822000000000003</v>
      </c>
    </row>
    <row r="2794" spans="1:2" x14ac:dyDescent="0.3">
      <c r="A2794" s="83">
        <v>38584</v>
      </c>
      <c r="B2794">
        <v>4.56386</v>
      </c>
    </row>
    <row r="2795" spans="1:2" x14ac:dyDescent="0.3">
      <c r="A2795" s="83">
        <v>38585</v>
      </c>
      <c r="B2795">
        <v>4.5448700000000004</v>
      </c>
    </row>
    <row r="2796" spans="1:2" x14ac:dyDescent="0.3">
      <c r="A2796" s="83">
        <v>38586</v>
      </c>
      <c r="B2796">
        <v>4.5251999999999999</v>
      </c>
    </row>
    <row r="2797" spans="1:2" x14ac:dyDescent="0.3">
      <c r="A2797" s="83">
        <v>38587</v>
      </c>
      <c r="B2797">
        <v>4.5048500000000002</v>
      </c>
    </row>
    <row r="2798" spans="1:2" x14ac:dyDescent="0.3">
      <c r="A2798" s="83">
        <v>38588</v>
      </c>
      <c r="B2798">
        <v>4.4837800000000003</v>
      </c>
    </row>
    <row r="2799" spans="1:2" x14ac:dyDescent="0.3">
      <c r="A2799" s="83">
        <v>38589</v>
      </c>
      <c r="B2799">
        <v>4.4619799999999996</v>
      </c>
    </row>
    <row r="2800" spans="1:2" x14ac:dyDescent="0.3">
      <c r="A2800" s="83">
        <v>38590</v>
      </c>
      <c r="B2800">
        <v>4.4394499999999999</v>
      </c>
    </row>
    <row r="2801" spans="1:2" x14ac:dyDescent="0.3">
      <c r="A2801" s="83">
        <v>38591</v>
      </c>
      <c r="B2801">
        <v>4.4161999999999999</v>
      </c>
    </row>
    <row r="2802" spans="1:2" x14ac:dyDescent="0.3">
      <c r="A2802" s="83">
        <v>38592</v>
      </c>
      <c r="B2802">
        <v>4.3922999999999996</v>
      </c>
    </row>
    <row r="2803" spans="1:2" x14ac:dyDescent="0.3">
      <c r="A2803" s="83">
        <v>38593</v>
      </c>
      <c r="B2803">
        <v>4.3677999999999999</v>
      </c>
    </row>
    <row r="2804" spans="1:2" x14ac:dyDescent="0.3">
      <c r="A2804" s="83">
        <v>38594</v>
      </c>
      <c r="B2804">
        <v>4.3427600000000002</v>
      </c>
    </row>
    <row r="2805" spans="1:2" x14ac:dyDescent="0.3">
      <c r="A2805" s="83">
        <v>38595</v>
      </c>
      <c r="B2805">
        <v>4.31724</v>
      </c>
    </row>
    <row r="2806" spans="1:2" x14ac:dyDescent="0.3">
      <c r="A2806" s="83">
        <v>38596</v>
      </c>
      <c r="B2806">
        <v>4.2912800000000004</v>
      </c>
    </row>
    <row r="2807" spans="1:2" x14ac:dyDescent="0.3">
      <c r="A2807" s="83">
        <v>38597</v>
      </c>
      <c r="B2807">
        <v>4.2649499999999998</v>
      </c>
    </row>
    <row r="2808" spans="1:2" x14ac:dyDescent="0.3">
      <c r="A2808" s="83">
        <v>38598</v>
      </c>
      <c r="B2808">
        <v>4.2382900000000001</v>
      </c>
    </row>
    <row r="2809" spans="1:2" x14ac:dyDescent="0.3">
      <c r="A2809" s="83">
        <v>38599</v>
      </c>
      <c r="B2809">
        <v>4.2113500000000004</v>
      </c>
    </row>
    <row r="2810" spans="1:2" x14ac:dyDescent="0.3">
      <c r="A2810" s="83">
        <v>38600</v>
      </c>
      <c r="B2810">
        <v>4.1841900000000001</v>
      </c>
    </row>
    <row r="2811" spans="1:2" x14ac:dyDescent="0.3">
      <c r="A2811" s="83">
        <v>38601</v>
      </c>
      <c r="B2811">
        <v>4.1568399999999999</v>
      </c>
    </row>
    <row r="2812" spans="1:2" x14ac:dyDescent="0.3">
      <c r="A2812" s="83">
        <v>38602</v>
      </c>
      <c r="B2812">
        <v>4.1293499999999996</v>
      </c>
    </row>
    <row r="2813" spans="1:2" x14ac:dyDescent="0.3">
      <c r="A2813" s="83">
        <v>38603</v>
      </c>
      <c r="B2813">
        <v>4.1017700000000001</v>
      </c>
    </row>
    <row r="2814" spans="1:2" x14ac:dyDescent="0.3">
      <c r="A2814" s="83">
        <v>38604</v>
      </c>
      <c r="B2814">
        <v>4.0741300000000003</v>
      </c>
    </row>
    <row r="2815" spans="1:2" x14ac:dyDescent="0.3">
      <c r="A2815" s="83">
        <v>38605</v>
      </c>
      <c r="B2815">
        <v>4.0464700000000002</v>
      </c>
    </row>
    <row r="2816" spans="1:2" x14ac:dyDescent="0.3">
      <c r="A2816" s="83">
        <v>38606</v>
      </c>
      <c r="B2816">
        <v>4.0188300000000003</v>
      </c>
    </row>
    <row r="2817" spans="1:2" x14ac:dyDescent="0.3">
      <c r="A2817" s="83">
        <v>38607</v>
      </c>
      <c r="B2817">
        <v>3.9912399999999999</v>
      </c>
    </row>
    <row r="2818" spans="1:2" x14ac:dyDescent="0.3">
      <c r="A2818" s="83">
        <v>38608</v>
      </c>
      <c r="B2818">
        <v>3.96374</v>
      </c>
    </row>
    <row r="2819" spans="1:2" x14ac:dyDescent="0.3">
      <c r="A2819" s="83">
        <v>38609</v>
      </c>
      <c r="B2819">
        <v>3.9363700000000001</v>
      </c>
    </row>
    <row r="2820" spans="1:2" x14ac:dyDescent="0.3">
      <c r="A2820" s="83">
        <v>38610</v>
      </c>
      <c r="B2820">
        <v>3.9091399999999998</v>
      </c>
    </row>
    <row r="2821" spans="1:2" x14ac:dyDescent="0.3">
      <c r="A2821" s="83">
        <v>38611</v>
      </c>
      <c r="B2821">
        <v>3.8820899999999998</v>
      </c>
    </row>
    <row r="2822" spans="1:2" x14ac:dyDescent="0.3">
      <c r="A2822" s="83">
        <v>38612</v>
      </c>
      <c r="B2822">
        <v>3.8552499999999998</v>
      </c>
    </row>
    <row r="2823" spans="1:2" x14ac:dyDescent="0.3">
      <c r="A2823" s="83">
        <v>38613</v>
      </c>
      <c r="B2823">
        <v>3.82864</v>
      </c>
    </row>
    <row r="2824" spans="1:2" x14ac:dyDescent="0.3">
      <c r="A2824" s="83">
        <v>38614</v>
      </c>
      <c r="B2824">
        <v>3.8022900000000002</v>
      </c>
    </row>
    <row r="2825" spans="1:2" x14ac:dyDescent="0.3">
      <c r="A2825" s="83">
        <v>38615</v>
      </c>
      <c r="B2825">
        <v>3.7762099999999998</v>
      </c>
    </row>
    <row r="2826" spans="1:2" x14ac:dyDescent="0.3">
      <c r="A2826" s="83">
        <v>38616</v>
      </c>
      <c r="B2826">
        <v>3.7504400000000002</v>
      </c>
    </row>
    <row r="2827" spans="1:2" x14ac:dyDescent="0.3">
      <c r="A2827" s="83">
        <v>38617</v>
      </c>
      <c r="B2827">
        <v>3.72498</v>
      </c>
    </row>
    <row r="2828" spans="1:2" x14ac:dyDescent="0.3">
      <c r="A2828" s="83">
        <v>38618</v>
      </c>
      <c r="B2828">
        <v>3.6998700000000002</v>
      </c>
    </row>
    <row r="2829" spans="1:2" x14ac:dyDescent="0.3">
      <c r="A2829" s="83">
        <v>38619</v>
      </c>
      <c r="B2829">
        <v>3.6751100000000001</v>
      </c>
    </row>
    <row r="2830" spans="1:2" x14ac:dyDescent="0.3">
      <c r="A2830" s="83">
        <v>38620</v>
      </c>
      <c r="B2830">
        <v>3.6507200000000002</v>
      </c>
    </row>
    <row r="2831" spans="1:2" x14ac:dyDescent="0.3">
      <c r="A2831" s="83">
        <v>38621</v>
      </c>
      <c r="B2831">
        <v>3.6267299999999998</v>
      </c>
    </row>
    <row r="2832" spans="1:2" x14ac:dyDescent="0.3">
      <c r="A2832" s="83">
        <v>38622</v>
      </c>
      <c r="B2832">
        <v>3.6031399999999998</v>
      </c>
    </row>
    <row r="2833" spans="1:2" x14ac:dyDescent="0.3">
      <c r="A2833" s="83">
        <v>38623</v>
      </c>
      <c r="B2833">
        <v>3.5799699999999999</v>
      </c>
    </row>
    <row r="2834" spans="1:2" x14ac:dyDescent="0.3">
      <c r="A2834" s="83">
        <v>38624</v>
      </c>
      <c r="B2834">
        <v>3.5572300000000001</v>
      </c>
    </row>
    <row r="2835" spans="1:2" x14ac:dyDescent="0.3">
      <c r="A2835" s="83">
        <v>38625</v>
      </c>
      <c r="B2835">
        <v>3.5349300000000001</v>
      </c>
    </row>
    <row r="2836" spans="1:2" x14ac:dyDescent="0.3">
      <c r="A2836" s="83">
        <v>38626</v>
      </c>
      <c r="B2836">
        <v>3.51309</v>
      </c>
    </row>
    <row r="2837" spans="1:2" x14ac:dyDescent="0.3">
      <c r="A2837" s="83">
        <v>38627</v>
      </c>
      <c r="B2837">
        <v>3.4917099999999999</v>
      </c>
    </row>
    <row r="2838" spans="1:2" x14ac:dyDescent="0.3">
      <c r="A2838" s="83">
        <v>38628</v>
      </c>
      <c r="B2838">
        <v>3.4708100000000002</v>
      </c>
    </row>
    <row r="2839" spans="1:2" x14ac:dyDescent="0.3">
      <c r="A2839" s="83">
        <v>38629</v>
      </c>
      <c r="B2839">
        <v>3.4503900000000001</v>
      </c>
    </row>
    <row r="2840" spans="1:2" x14ac:dyDescent="0.3">
      <c r="A2840" s="83">
        <v>38630</v>
      </c>
      <c r="B2840">
        <v>3.4304299999999999</v>
      </c>
    </row>
    <row r="2841" spans="1:2" x14ac:dyDescent="0.3">
      <c r="A2841" s="83">
        <v>38631</v>
      </c>
      <c r="B2841">
        <v>3.4109099999999999</v>
      </c>
    </row>
    <row r="2842" spans="1:2" x14ac:dyDescent="0.3">
      <c r="A2842" s="83">
        <v>38632</v>
      </c>
      <c r="B2842">
        <v>3.3918300000000001</v>
      </c>
    </row>
    <row r="2843" spans="1:2" x14ac:dyDescent="0.3">
      <c r="A2843" s="83">
        <v>38633</v>
      </c>
      <c r="B2843">
        <v>3.3731599999999999</v>
      </c>
    </row>
    <row r="2844" spans="1:2" x14ac:dyDescent="0.3">
      <c r="A2844" s="83">
        <v>38634</v>
      </c>
      <c r="B2844">
        <v>3.3549099999999998</v>
      </c>
    </row>
    <row r="2845" spans="1:2" x14ac:dyDescent="0.3">
      <c r="A2845" s="83">
        <v>38635</v>
      </c>
      <c r="B2845">
        <v>3.33704</v>
      </c>
    </row>
    <row r="2846" spans="1:2" x14ac:dyDescent="0.3">
      <c r="A2846" s="83">
        <v>38636</v>
      </c>
      <c r="B2846">
        <v>3.3195600000000001</v>
      </c>
    </row>
    <row r="2847" spans="1:2" x14ac:dyDescent="0.3">
      <c r="A2847" s="83">
        <v>38637</v>
      </c>
      <c r="B2847">
        <v>3.30246</v>
      </c>
    </row>
    <row r="2848" spans="1:2" x14ac:dyDescent="0.3">
      <c r="A2848" s="83">
        <v>38638</v>
      </c>
      <c r="B2848">
        <v>3.2857099999999999</v>
      </c>
    </row>
    <row r="2849" spans="1:2" x14ac:dyDescent="0.3">
      <c r="A2849" s="83">
        <v>38639</v>
      </c>
      <c r="B2849">
        <v>3.2693099999999999</v>
      </c>
    </row>
    <row r="2850" spans="1:2" x14ac:dyDescent="0.3">
      <c r="A2850" s="83">
        <v>38640</v>
      </c>
      <c r="B2850">
        <v>3.25325</v>
      </c>
    </row>
    <row r="2851" spans="1:2" x14ac:dyDescent="0.3">
      <c r="A2851" s="83">
        <v>38641</v>
      </c>
      <c r="B2851">
        <v>3.23752</v>
      </c>
    </row>
    <row r="2852" spans="1:2" x14ac:dyDescent="0.3">
      <c r="A2852" s="83">
        <v>38642</v>
      </c>
      <c r="B2852">
        <v>3.2221199999999999</v>
      </c>
    </row>
    <row r="2853" spans="1:2" x14ac:dyDescent="0.3">
      <c r="A2853" s="83">
        <v>38643</v>
      </c>
      <c r="B2853">
        <v>3.20703</v>
      </c>
    </row>
    <row r="2854" spans="1:2" x14ac:dyDescent="0.3">
      <c r="A2854" s="83">
        <v>38644</v>
      </c>
      <c r="B2854">
        <v>3.19224</v>
      </c>
    </row>
    <row r="2855" spans="1:2" x14ac:dyDescent="0.3">
      <c r="A2855" s="83">
        <v>38645</v>
      </c>
      <c r="B2855">
        <v>3.17774</v>
      </c>
    </row>
    <row r="2856" spans="1:2" x14ac:dyDescent="0.3">
      <c r="A2856" s="83">
        <v>38646</v>
      </c>
      <c r="B2856">
        <v>3.1635399999999998</v>
      </c>
    </row>
    <row r="2857" spans="1:2" x14ac:dyDescent="0.3">
      <c r="A2857" s="83">
        <v>38647</v>
      </c>
      <c r="B2857">
        <v>3.14961</v>
      </c>
    </row>
    <row r="2858" spans="1:2" x14ac:dyDescent="0.3">
      <c r="A2858" s="83">
        <v>38648</v>
      </c>
      <c r="B2858">
        <v>3.1359599999999999</v>
      </c>
    </row>
    <row r="2859" spans="1:2" x14ac:dyDescent="0.3">
      <c r="A2859" s="83">
        <v>38649</v>
      </c>
      <c r="B2859">
        <v>3.1225800000000001</v>
      </c>
    </row>
    <row r="2860" spans="1:2" x14ac:dyDescent="0.3">
      <c r="A2860" s="83">
        <v>38650</v>
      </c>
      <c r="B2860">
        <v>3.1094599999999999</v>
      </c>
    </row>
    <row r="2861" spans="1:2" x14ac:dyDescent="0.3">
      <c r="A2861" s="83">
        <v>38651</v>
      </c>
      <c r="B2861">
        <v>3.0965799999999999</v>
      </c>
    </row>
    <row r="2862" spans="1:2" x14ac:dyDescent="0.3">
      <c r="A2862" s="83">
        <v>38652</v>
      </c>
      <c r="B2862">
        <v>3.0839599999999998</v>
      </c>
    </row>
    <row r="2863" spans="1:2" x14ac:dyDescent="0.3">
      <c r="A2863" s="83">
        <v>38653</v>
      </c>
      <c r="B2863">
        <v>3.07158</v>
      </c>
    </row>
    <row r="2864" spans="1:2" x14ac:dyDescent="0.3">
      <c r="A2864" s="83">
        <v>38654</v>
      </c>
      <c r="B2864">
        <v>3.0594299999999999</v>
      </c>
    </row>
    <row r="2865" spans="1:2" x14ac:dyDescent="0.3">
      <c r="A2865" s="83">
        <v>38655</v>
      </c>
      <c r="B2865">
        <v>3.0475099999999999</v>
      </c>
    </row>
    <row r="2866" spans="1:2" x14ac:dyDescent="0.3">
      <c r="A2866" s="83">
        <v>38656</v>
      </c>
      <c r="B2866">
        <v>3.0358200000000002</v>
      </c>
    </row>
    <row r="2867" spans="1:2" x14ac:dyDescent="0.3">
      <c r="A2867" s="83">
        <v>38657</v>
      </c>
      <c r="B2867">
        <v>3.02434</v>
      </c>
    </row>
    <row r="2868" spans="1:2" x14ac:dyDescent="0.3">
      <c r="A2868" s="83">
        <v>38658</v>
      </c>
      <c r="B2868">
        <v>3.01308</v>
      </c>
    </row>
    <row r="2869" spans="1:2" x14ac:dyDescent="0.3">
      <c r="A2869" s="83">
        <v>38659</v>
      </c>
      <c r="B2869">
        <v>3.00203</v>
      </c>
    </row>
    <row r="2870" spans="1:2" x14ac:dyDescent="0.3">
      <c r="A2870" s="83">
        <v>38660</v>
      </c>
      <c r="B2870">
        <v>2.99119</v>
      </c>
    </row>
    <row r="2871" spans="1:2" x14ac:dyDescent="0.3">
      <c r="A2871" s="83">
        <v>38661</v>
      </c>
      <c r="B2871">
        <v>2.98055</v>
      </c>
    </row>
    <row r="2872" spans="1:2" x14ac:dyDescent="0.3">
      <c r="A2872" s="83">
        <v>38662</v>
      </c>
      <c r="B2872">
        <v>2.9701</v>
      </c>
    </row>
    <row r="2873" spans="1:2" x14ac:dyDescent="0.3">
      <c r="A2873" s="83">
        <v>38663</v>
      </c>
      <c r="B2873">
        <v>2.9598399999999998</v>
      </c>
    </row>
    <row r="2874" spans="1:2" x14ac:dyDescent="0.3">
      <c r="A2874" s="83">
        <v>38664</v>
      </c>
      <c r="B2874">
        <v>2.94977</v>
      </c>
    </row>
    <row r="2875" spans="1:2" x14ac:dyDescent="0.3">
      <c r="A2875" s="83">
        <v>38665</v>
      </c>
      <c r="B2875">
        <v>2.9398900000000001</v>
      </c>
    </row>
    <row r="2876" spans="1:2" x14ac:dyDescent="0.3">
      <c r="A2876" s="83">
        <v>38666</v>
      </c>
      <c r="B2876">
        <v>2.9301900000000001</v>
      </c>
    </row>
    <row r="2877" spans="1:2" x14ac:dyDescent="0.3">
      <c r="A2877" s="83">
        <v>38667</v>
      </c>
      <c r="B2877">
        <v>2.9206599999999998</v>
      </c>
    </row>
    <row r="2878" spans="1:2" x14ac:dyDescent="0.3">
      <c r="A2878" s="83">
        <v>38668</v>
      </c>
      <c r="B2878">
        <v>2.9113099999999998</v>
      </c>
    </row>
    <row r="2879" spans="1:2" x14ac:dyDescent="0.3">
      <c r="A2879" s="83">
        <v>38669</v>
      </c>
      <c r="B2879">
        <v>2.90212</v>
      </c>
    </row>
    <row r="2880" spans="1:2" x14ac:dyDescent="0.3">
      <c r="A2880" s="83">
        <v>38670</v>
      </c>
      <c r="B2880">
        <v>2.8931100000000001</v>
      </c>
    </row>
    <row r="2881" spans="1:2" x14ac:dyDescent="0.3">
      <c r="A2881" s="83">
        <v>38671</v>
      </c>
      <c r="B2881">
        <v>2.8842500000000002</v>
      </c>
    </row>
    <row r="2882" spans="1:2" x14ac:dyDescent="0.3">
      <c r="A2882" s="83">
        <v>38672</v>
      </c>
      <c r="B2882">
        <v>2.8755600000000001</v>
      </c>
    </row>
    <row r="2883" spans="1:2" x14ac:dyDescent="0.3">
      <c r="A2883" s="83">
        <v>38673</v>
      </c>
      <c r="B2883">
        <v>2.8670300000000002</v>
      </c>
    </row>
    <row r="2884" spans="1:2" x14ac:dyDescent="0.3">
      <c r="A2884" s="83">
        <v>38674</v>
      </c>
      <c r="B2884">
        <v>2.8586499999999999</v>
      </c>
    </row>
    <row r="2885" spans="1:2" x14ac:dyDescent="0.3">
      <c r="A2885" s="83">
        <v>38675</v>
      </c>
      <c r="B2885">
        <v>2.8504200000000002</v>
      </c>
    </row>
    <row r="2886" spans="1:2" x14ac:dyDescent="0.3">
      <c r="A2886" s="83">
        <v>38676</v>
      </c>
      <c r="B2886">
        <v>2.8423400000000001</v>
      </c>
    </row>
    <row r="2887" spans="1:2" x14ac:dyDescent="0.3">
      <c r="A2887" s="83">
        <v>38677</v>
      </c>
      <c r="B2887">
        <v>2.8344100000000001</v>
      </c>
    </row>
    <row r="2888" spans="1:2" x14ac:dyDescent="0.3">
      <c r="A2888" s="83">
        <v>38678</v>
      </c>
      <c r="B2888">
        <v>2.8266300000000002</v>
      </c>
    </row>
    <row r="2889" spans="1:2" x14ac:dyDescent="0.3">
      <c r="A2889" s="83">
        <v>38679</v>
      </c>
      <c r="B2889">
        <v>2.8189899999999999</v>
      </c>
    </row>
    <row r="2890" spans="1:2" x14ac:dyDescent="0.3">
      <c r="A2890" s="83">
        <v>38680</v>
      </c>
      <c r="B2890">
        <v>2.81149</v>
      </c>
    </row>
    <row r="2891" spans="1:2" x14ac:dyDescent="0.3">
      <c r="A2891" s="83">
        <v>38681</v>
      </c>
      <c r="B2891">
        <v>2.8041299999999998</v>
      </c>
    </row>
    <row r="2892" spans="1:2" x14ac:dyDescent="0.3">
      <c r="A2892" s="83">
        <v>38682</v>
      </c>
      <c r="B2892">
        <v>2.7969200000000001</v>
      </c>
    </row>
    <row r="2893" spans="1:2" x14ac:dyDescent="0.3">
      <c r="A2893" s="83">
        <v>38683</v>
      </c>
      <c r="B2893">
        <v>2.7898299999999998</v>
      </c>
    </row>
    <row r="2894" spans="1:2" x14ac:dyDescent="0.3">
      <c r="A2894" s="83">
        <v>38684</v>
      </c>
      <c r="B2894">
        <v>2.7828900000000001</v>
      </c>
    </row>
    <row r="2895" spans="1:2" x14ac:dyDescent="0.3">
      <c r="A2895" s="83">
        <v>38685</v>
      </c>
      <c r="B2895">
        <v>2.7760699999999998</v>
      </c>
    </row>
    <row r="2896" spans="1:2" x14ac:dyDescent="0.3">
      <c r="A2896" s="83">
        <v>38686</v>
      </c>
      <c r="B2896">
        <v>2.76939</v>
      </c>
    </row>
    <row r="2897" spans="1:2" x14ac:dyDescent="0.3">
      <c r="A2897" s="83">
        <v>38687</v>
      </c>
      <c r="B2897">
        <v>2.7628400000000002</v>
      </c>
    </row>
    <row r="2898" spans="1:2" x14ac:dyDescent="0.3">
      <c r="A2898" s="83">
        <v>38688</v>
      </c>
      <c r="B2898">
        <v>2.7564099999999998</v>
      </c>
    </row>
    <row r="2899" spans="1:2" x14ac:dyDescent="0.3">
      <c r="A2899" s="83">
        <v>38689</v>
      </c>
      <c r="B2899">
        <v>2.7501099999999998</v>
      </c>
    </row>
    <row r="2900" spans="1:2" x14ac:dyDescent="0.3">
      <c r="A2900" s="83">
        <v>38690</v>
      </c>
      <c r="B2900">
        <v>2.7439300000000002</v>
      </c>
    </row>
    <row r="2901" spans="1:2" x14ac:dyDescent="0.3">
      <c r="A2901" s="83">
        <v>38691</v>
      </c>
      <c r="B2901">
        <v>2.73787</v>
      </c>
    </row>
    <row r="2902" spans="1:2" x14ac:dyDescent="0.3">
      <c r="A2902" s="83">
        <v>38692</v>
      </c>
      <c r="B2902">
        <v>2.7319300000000002</v>
      </c>
    </row>
    <row r="2903" spans="1:2" x14ac:dyDescent="0.3">
      <c r="A2903" s="83">
        <v>38693</v>
      </c>
      <c r="B2903">
        <v>2.7261099999999998</v>
      </c>
    </row>
    <row r="2904" spans="1:2" x14ac:dyDescent="0.3">
      <c r="A2904" s="83">
        <v>38694</v>
      </c>
      <c r="B2904">
        <v>2.7204100000000002</v>
      </c>
    </row>
    <row r="2905" spans="1:2" x14ac:dyDescent="0.3">
      <c r="A2905" s="83">
        <v>38695</v>
      </c>
      <c r="B2905">
        <v>2.7148099999999999</v>
      </c>
    </row>
    <row r="2906" spans="1:2" x14ac:dyDescent="0.3">
      <c r="A2906" s="83">
        <v>38696</v>
      </c>
      <c r="B2906">
        <v>2.7093400000000001</v>
      </c>
    </row>
    <row r="2907" spans="1:2" x14ac:dyDescent="0.3">
      <c r="A2907" s="83">
        <v>38697</v>
      </c>
      <c r="B2907">
        <v>2.70397</v>
      </c>
    </row>
    <row r="2908" spans="1:2" x14ac:dyDescent="0.3">
      <c r="A2908" s="83">
        <v>38698</v>
      </c>
      <c r="B2908">
        <v>2.6987000000000001</v>
      </c>
    </row>
    <row r="2909" spans="1:2" x14ac:dyDescent="0.3">
      <c r="A2909" s="83">
        <v>38699</v>
      </c>
      <c r="B2909">
        <v>2.6935500000000001</v>
      </c>
    </row>
    <row r="2910" spans="1:2" x14ac:dyDescent="0.3">
      <c r="A2910" s="83">
        <v>38700</v>
      </c>
      <c r="B2910">
        <v>2.6884999999999999</v>
      </c>
    </row>
    <row r="2911" spans="1:2" x14ac:dyDescent="0.3">
      <c r="A2911" s="83">
        <v>38701</v>
      </c>
      <c r="B2911">
        <v>2.6835499999999999</v>
      </c>
    </row>
    <row r="2912" spans="1:2" x14ac:dyDescent="0.3">
      <c r="A2912" s="83">
        <v>38702</v>
      </c>
      <c r="B2912">
        <v>2.6787000000000001</v>
      </c>
    </row>
    <row r="2913" spans="1:2" x14ac:dyDescent="0.3">
      <c r="A2913" s="83">
        <v>38703</v>
      </c>
      <c r="B2913">
        <v>2.67395</v>
      </c>
    </row>
    <row r="2914" spans="1:2" x14ac:dyDescent="0.3">
      <c r="A2914" s="83">
        <v>38704</v>
      </c>
      <c r="B2914">
        <v>2.6692999999999998</v>
      </c>
    </row>
    <row r="2915" spans="1:2" x14ac:dyDescent="0.3">
      <c r="A2915" s="83">
        <v>38705</v>
      </c>
      <c r="B2915">
        <v>2.6647400000000001</v>
      </c>
    </row>
    <row r="2916" spans="1:2" x14ac:dyDescent="0.3">
      <c r="A2916" s="83">
        <v>38706</v>
      </c>
      <c r="B2916">
        <v>2.6602700000000001</v>
      </c>
    </row>
    <row r="2917" spans="1:2" x14ac:dyDescent="0.3">
      <c r="A2917" s="83">
        <v>38707</v>
      </c>
      <c r="B2917">
        <v>2.6558999999999999</v>
      </c>
    </row>
    <row r="2918" spans="1:2" x14ac:dyDescent="0.3">
      <c r="A2918" s="83">
        <v>38708</v>
      </c>
      <c r="B2918">
        <v>2.6516099999999998</v>
      </c>
    </row>
    <row r="2919" spans="1:2" x14ac:dyDescent="0.3">
      <c r="A2919" s="83">
        <v>38709</v>
      </c>
      <c r="B2919">
        <v>2.6474099999999998</v>
      </c>
    </row>
    <row r="2920" spans="1:2" x14ac:dyDescent="0.3">
      <c r="A2920" s="83">
        <v>38710</v>
      </c>
      <c r="B2920">
        <v>2.6433</v>
      </c>
    </row>
    <row r="2921" spans="1:2" x14ac:dyDescent="0.3">
      <c r="A2921" s="83">
        <v>38711</v>
      </c>
      <c r="B2921">
        <v>2.6392799999999998</v>
      </c>
    </row>
    <row r="2922" spans="1:2" x14ac:dyDescent="0.3">
      <c r="A2922" s="83">
        <v>38712</v>
      </c>
      <c r="B2922">
        <v>2.6353499999999999</v>
      </c>
    </row>
    <row r="2923" spans="1:2" x14ac:dyDescent="0.3">
      <c r="A2923" s="83">
        <v>38713</v>
      </c>
      <c r="B2923">
        <v>2.6315300000000001</v>
      </c>
    </row>
    <row r="2924" spans="1:2" x14ac:dyDescent="0.3">
      <c r="A2924" s="83">
        <v>38714</v>
      </c>
      <c r="B2924">
        <v>2.6278100000000002</v>
      </c>
    </row>
    <row r="2925" spans="1:2" x14ac:dyDescent="0.3">
      <c r="A2925" s="83">
        <v>38715</v>
      </c>
      <c r="B2925">
        <v>2.6242000000000001</v>
      </c>
    </row>
    <row r="2926" spans="1:2" x14ac:dyDescent="0.3">
      <c r="A2926" s="83">
        <v>38716</v>
      </c>
      <c r="B2926">
        <v>2.6207199999999999</v>
      </c>
    </row>
    <row r="2927" spans="1:2" x14ac:dyDescent="0.3">
      <c r="A2927" s="83">
        <v>38717</v>
      </c>
      <c r="B2927">
        <v>2.6173500000000001</v>
      </c>
    </row>
  </sheetData>
  <sortState xmlns:xlrd2="http://schemas.microsoft.com/office/spreadsheetml/2017/richdata2" ref="D6:H63">
    <sortCondition ref="H6:H63"/>
    <sortCondition ref="D6:D63"/>
  </sortState>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2927"/>
  <sheetViews>
    <sheetView zoomScale="80" zoomScaleNormal="80" workbookViewId="0">
      <pane ySplit="5" topLeftCell="A6" activePane="bottomLeft" state="frozenSplit"/>
      <selection pane="bottomLeft" activeCell="T9" sqref="T9"/>
    </sheetView>
  </sheetViews>
  <sheetFormatPr baseColWidth="10" defaultRowHeight="12.45" x14ac:dyDescent="0.3"/>
  <cols>
    <col min="2" max="2" width="10.84375" customWidth="1"/>
    <col min="3" max="3" width="7.07421875" customWidth="1"/>
    <col min="4" max="4" width="5.53515625" customWidth="1"/>
    <col min="5" max="5" width="13.4609375" bestFit="1" customWidth="1"/>
    <col min="6" max="6" width="6" customWidth="1"/>
    <col min="13" max="13" width="7.07421875" customWidth="1"/>
    <col min="14" max="19" width="11.4609375" customWidth="1"/>
    <col min="20" max="20" width="7.07421875" customWidth="1"/>
    <col min="27" max="27" width="7.07421875" customWidth="1"/>
    <col min="34" max="34" width="7.07421875" customWidth="1"/>
    <col min="41" max="41" width="7.07421875" customWidth="1"/>
    <col min="42" max="45" width="11.4609375" customWidth="1"/>
  </cols>
  <sheetData>
    <row r="1" spans="1:45" x14ac:dyDescent="0.3">
      <c r="A1" s="62" t="s">
        <v>317</v>
      </c>
    </row>
    <row r="2" spans="1:45" ht="15.45" x14ac:dyDescent="0.4">
      <c r="G2" s="89" t="s">
        <v>168</v>
      </c>
      <c r="N2" s="89" t="s">
        <v>171</v>
      </c>
      <c r="U2" s="89" t="s">
        <v>169</v>
      </c>
      <c r="AB2" s="89" t="s">
        <v>172</v>
      </c>
      <c r="AI2" s="89" t="s">
        <v>175</v>
      </c>
      <c r="AP2" s="89" t="s">
        <v>176</v>
      </c>
      <c r="AS2" s="62" t="s">
        <v>173</v>
      </c>
    </row>
    <row r="3" spans="1:45" s="62" customFormat="1" x14ac:dyDescent="0.3">
      <c r="I3" s="92" t="s">
        <v>174</v>
      </c>
      <c r="J3" s="75">
        <f>J24+J40+J52+J65+J78+J96</f>
        <v>503785</v>
      </c>
      <c r="K3" s="66"/>
      <c r="L3" s="93">
        <f>L24+L40+L52+L65+L78+L96</f>
        <v>1630462.0541599998</v>
      </c>
      <c r="P3" s="92" t="s">
        <v>174</v>
      </c>
      <c r="Q3" s="75">
        <f>Q19+Q28+Q31+Q42+Q52+Q62</f>
        <v>18203</v>
      </c>
      <c r="R3" s="75"/>
      <c r="S3" s="93">
        <f>S19+S28+S31+S42+S52+S62</f>
        <v>57515.459699999999</v>
      </c>
      <c r="W3" s="92" t="s">
        <v>174</v>
      </c>
      <c r="X3" s="75">
        <f>X10+X17+X24+X35</f>
        <v>349642</v>
      </c>
      <c r="Y3" s="75"/>
      <c r="Z3" s="93">
        <f>Z10+Z17+Z24+Z35</f>
        <v>1035612.4637499999</v>
      </c>
      <c r="AD3" s="92" t="s">
        <v>174</v>
      </c>
      <c r="AE3" s="75">
        <f>AE8+AE17+AE30</f>
        <v>783</v>
      </c>
      <c r="AF3" s="75"/>
      <c r="AG3" s="93">
        <f>AG8+AG17+AG30</f>
        <v>2463.6246799999999</v>
      </c>
      <c r="AK3" s="92" t="s">
        <v>174</v>
      </c>
      <c r="AL3" s="75">
        <f>AL13+AL22+AL26+AL32+AL37+AL47</f>
        <v>84238</v>
      </c>
      <c r="AM3" s="75"/>
      <c r="AN3" s="93">
        <f>AN13+AN22+AN26+AN32+AN37+AN47</f>
        <v>279720.21083</v>
      </c>
    </row>
    <row r="4" spans="1:45" x14ac:dyDescent="0.3">
      <c r="G4" s="67">
        <v>1999</v>
      </c>
      <c r="H4" s="83"/>
      <c r="I4" s="83"/>
      <c r="J4" s="51"/>
      <c r="K4" s="51"/>
      <c r="N4" s="67">
        <v>1999</v>
      </c>
      <c r="O4" s="83"/>
      <c r="P4" s="83"/>
      <c r="Q4" s="51"/>
      <c r="R4" s="51"/>
      <c r="U4" s="67">
        <v>2002</v>
      </c>
      <c r="V4" s="83"/>
      <c r="W4" s="83"/>
      <c r="X4" s="51"/>
      <c r="Y4" s="51"/>
      <c r="AB4" s="67">
        <v>2003</v>
      </c>
      <c r="AC4" s="83"/>
      <c r="AD4" s="83"/>
      <c r="AE4" s="51"/>
      <c r="AF4" s="51"/>
      <c r="AI4" s="67">
        <v>1999</v>
      </c>
      <c r="AJ4" s="83"/>
      <c r="AK4" s="83"/>
      <c r="AL4" s="51"/>
      <c r="AM4" s="51"/>
      <c r="AP4" s="92" t="s">
        <v>174</v>
      </c>
      <c r="AQ4" s="75">
        <f>AQ33</f>
        <v>181084</v>
      </c>
      <c r="AR4" s="75"/>
      <c r="AS4" s="93">
        <f>AS33</f>
        <v>651925.85133000009</v>
      </c>
    </row>
    <row r="5" spans="1:45" x14ac:dyDescent="0.3">
      <c r="A5" s="84" t="s">
        <v>161</v>
      </c>
      <c r="B5" s="84" t="s">
        <v>162</v>
      </c>
      <c r="C5" s="84"/>
      <c r="D5" s="84" t="s">
        <v>163</v>
      </c>
      <c r="E5" s="84" t="s">
        <v>164</v>
      </c>
      <c r="F5" s="84"/>
      <c r="G5" s="67" t="s">
        <v>160</v>
      </c>
      <c r="H5" s="85" t="s">
        <v>165</v>
      </c>
      <c r="I5" s="67">
        <v>1999</v>
      </c>
      <c r="J5" s="67" t="s">
        <v>187</v>
      </c>
      <c r="K5" s="67" t="s">
        <v>166</v>
      </c>
      <c r="L5" s="67" t="s">
        <v>167</v>
      </c>
      <c r="N5" s="67" t="s">
        <v>160</v>
      </c>
      <c r="O5" s="85" t="s">
        <v>165</v>
      </c>
      <c r="P5" s="67">
        <v>1999</v>
      </c>
      <c r="Q5" s="67" t="s">
        <v>187</v>
      </c>
      <c r="R5" s="67" t="s">
        <v>166</v>
      </c>
      <c r="S5" s="67" t="s">
        <v>167</v>
      </c>
      <c r="U5" s="67" t="s">
        <v>160</v>
      </c>
      <c r="V5" s="85" t="s">
        <v>165</v>
      </c>
      <c r="W5" s="67">
        <v>2002</v>
      </c>
      <c r="X5" s="67" t="s">
        <v>187</v>
      </c>
      <c r="Y5" s="67" t="s">
        <v>166</v>
      </c>
      <c r="Z5" s="67" t="s">
        <v>167</v>
      </c>
      <c r="AB5" s="67" t="s">
        <v>160</v>
      </c>
      <c r="AC5" s="85" t="s">
        <v>165</v>
      </c>
      <c r="AD5" s="67">
        <v>2003</v>
      </c>
      <c r="AE5" s="67" t="s">
        <v>187</v>
      </c>
      <c r="AF5" s="67" t="s">
        <v>166</v>
      </c>
      <c r="AG5" s="67" t="s">
        <v>167</v>
      </c>
      <c r="AI5" s="67" t="s">
        <v>160</v>
      </c>
      <c r="AJ5" s="85" t="s">
        <v>165</v>
      </c>
      <c r="AK5" s="67">
        <v>1999</v>
      </c>
      <c r="AL5" s="67" t="s">
        <v>187</v>
      </c>
      <c r="AM5" s="67" t="s">
        <v>166</v>
      </c>
      <c r="AN5" s="67" t="s">
        <v>167</v>
      </c>
      <c r="AP5" s="74">
        <v>1998</v>
      </c>
      <c r="AQ5" s="67" t="s">
        <v>187</v>
      </c>
      <c r="AR5" s="67" t="s">
        <v>166</v>
      </c>
      <c r="AS5" s="67" t="s">
        <v>167</v>
      </c>
    </row>
    <row r="6" spans="1:45" x14ac:dyDescent="0.3">
      <c r="A6" s="83">
        <v>35796</v>
      </c>
      <c r="B6">
        <v>2.8404600000000002</v>
      </c>
      <c r="D6">
        <v>1</v>
      </c>
      <c r="E6" s="83">
        <v>40179</v>
      </c>
      <c r="F6" s="83"/>
      <c r="G6" s="51">
        <v>97</v>
      </c>
      <c r="H6" s="86">
        <f>VLOOKUP(G6,$D$6:$E$155,2,FALSE)</f>
        <v>40275</v>
      </c>
      <c r="I6" s="86">
        <v>36257</v>
      </c>
      <c r="J6" s="3">
        <v>11</v>
      </c>
      <c r="K6" s="51">
        <f>VLOOKUP(I6,$A$7:$B$3005,2,FALSE)</f>
        <v>3.0694300000000001</v>
      </c>
      <c r="L6" s="87">
        <f>J6*K6</f>
        <v>33.763730000000002</v>
      </c>
      <c r="N6" s="3">
        <v>97</v>
      </c>
      <c r="O6" s="86">
        <f>VLOOKUP(N6,$D$6:$E$155,2,FALSE)</f>
        <v>40275</v>
      </c>
      <c r="P6" s="86">
        <v>36257</v>
      </c>
      <c r="Q6" s="3">
        <v>280</v>
      </c>
      <c r="R6" s="3">
        <f>VLOOKUP(P6,$A$7:$B$3005,2,FALSE)</f>
        <v>3.0694300000000001</v>
      </c>
      <c r="S6" s="87">
        <f>Q6*R6</f>
        <v>859.44040000000007</v>
      </c>
      <c r="U6" s="3">
        <v>100</v>
      </c>
      <c r="V6" s="86">
        <f>VLOOKUP(U6,$D$6:$E$155,2,FALSE)</f>
        <v>40278</v>
      </c>
      <c r="W6" s="86">
        <v>37356</v>
      </c>
      <c r="X6" s="3">
        <v>6900</v>
      </c>
      <c r="Y6" s="51">
        <f>VLOOKUP(W6,$A$6:$B$3004,2,FALSE)</f>
        <v>3.05518</v>
      </c>
      <c r="Z6" s="87">
        <f>X6*Y6</f>
        <v>21080.741999999998</v>
      </c>
      <c r="AB6" s="3">
        <v>90</v>
      </c>
      <c r="AC6" s="86">
        <f>VLOOKUP(AB6,$D$6:$E$155,2,FALSE)</f>
        <v>40268</v>
      </c>
      <c r="AD6" s="86">
        <v>37711</v>
      </c>
      <c r="AE6" s="3">
        <v>38</v>
      </c>
      <c r="AF6">
        <f>VLOOKUP(AD6,$A$6:$B$3004,2,FALSE)</f>
        <v>2.7624300000000002</v>
      </c>
      <c r="AG6" s="27">
        <f>AE6*AF6</f>
        <v>104.97234</v>
      </c>
      <c r="AI6" s="3">
        <v>97</v>
      </c>
      <c r="AJ6" s="86">
        <f>VLOOKUP(AI6,$D$6:$E$155,2,FALSE)</f>
        <v>40275</v>
      </c>
      <c r="AK6" s="86">
        <v>36257</v>
      </c>
      <c r="AL6" s="3">
        <v>4960</v>
      </c>
      <c r="AM6">
        <f>VLOOKUP(AK6,$A$6:$B$3004,2,FALSE)</f>
        <v>3.0694300000000001</v>
      </c>
      <c r="AN6" s="27">
        <f>AL6*AM6</f>
        <v>15224.372800000001</v>
      </c>
      <c r="AP6" s="86">
        <v>35908</v>
      </c>
      <c r="AQ6">
        <v>15814</v>
      </c>
      <c r="AR6">
        <f>VLOOKUP(AP6,$A$6:$B$3004,2,FALSE)</f>
        <v>3.1770700000000001</v>
      </c>
      <c r="AS6" s="27">
        <f>AQ6*AR6</f>
        <v>50242.184979999998</v>
      </c>
    </row>
    <row r="7" spans="1:45" x14ac:dyDescent="0.3">
      <c r="A7" s="83">
        <v>35797</v>
      </c>
      <c r="B7">
        <v>2.8337699999999999</v>
      </c>
      <c r="D7">
        <v>2</v>
      </c>
      <c r="E7" s="83">
        <v>40180</v>
      </c>
      <c r="F7" s="83"/>
      <c r="G7" s="51">
        <v>99</v>
      </c>
      <c r="H7" s="86">
        <f t="shared" ref="H7:H23" si="0">VLOOKUP(G7,$D$6:$E$155,2,FALSE)</f>
        <v>40277</v>
      </c>
      <c r="I7" s="86">
        <v>36259</v>
      </c>
      <c r="J7" s="3">
        <v>2216</v>
      </c>
      <c r="K7" s="51">
        <f t="shared" ref="K7:K70" si="1">VLOOKUP(I7,$A$7:$B$3005,2,FALSE)</f>
        <v>3.1002399999999999</v>
      </c>
      <c r="L7" s="87">
        <f t="shared" ref="L7:L23" si="2">J7*K7</f>
        <v>6870.13184</v>
      </c>
      <c r="N7" s="3">
        <v>99</v>
      </c>
      <c r="O7" s="86">
        <f t="shared" ref="O7:O61" si="3">VLOOKUP(N7,$D$6:$E$155,2,FALSE)</f>
        <v>40277</v>
      </c>
      <c r="P7" s="86">
        <v>36259</v>
      </c>
      <c r="Q7" s="3">
        <v>148</v>
      </c>
      <c r="R7" s="3">
        <f t="shared" ref="R7:R61" si="4">VLOOKUP(P7,$A$7:$B$3005,2,FALSE)</f>
        <v>3.1002399999999999</v>
      </c>
      <c r="S7" s="87">
        <f t="shared" ref="S7:S61" si="5">Q7*R7</f>
        <v>458.83551999999997</v>
      </c>
      <c r="U7" s="3">
        <v>101</v>
      </c>
      <c r="V7" s="86">
        <f t="shared" ref="V7:V34" si="6">VLOOKUP(U7,$D$6:$E$155,2,FALSE)</f>
        <v>40279</v>
      </c>
      <c r="W7" s="86">
        <v>37357</v>
      </c>
      <c r="X7" s="3">
        <v>8359</v>
      </c>
      <c r="Y7" s="51">
        <f t="shared" ref="Y7:Y34" si="7">VLOOKUP(W7,$A$6:$B$3004,2,FALSE)</f>
        <v>3.0664600000000002</v>
      </c>
      <c r="Z7" s="87">
        <f t="shared" ref="Z7:Z34" si="8">X7*Y7</f>
        <v>25632.539140000001</v>
      </c>
      <c r="AB7" s="3">
        <v>92</v>
      </c>
      <c r="AC7" s="86">
        <f t="shared" ref="AC7:AC29" si="9">VLOOKUP(AB7,$D$6:$E$155,2,FALSE)</f>
        <v>40270</v>
      </c>
      <c r="AD7" s="86">
        <v>37713</v>
      </c>
      <c r="AE7" s="3">
        <v>35</v>
      </c>
      <c r="AF7">
        <f t="shared" ref="AF7:AF29" si="10">VLOOKUP(AD7,$A$6:$B$3004,2,FALSE)</f>
        <v>2.7828599999999999</v>
      </c>
      <c r="AG7" s="27">
        <f t="shared" ref="AG7:AG29" si="11">AE7*AF7</f>
        <v>97.400099999999995</v>
      </c>
      <c r="AI7" s="3">
        <v>112</v>
      </c>
      <c r="AJ7" s="86">
        <f t="shared" ref="AJ7:AJ46" si="12">VLOOKUP(AI7,$D$6:$E$155,2,FALSE)</f>
        <v>40290</v>
      </c>
      <c r="AK7" s="86">
        <v>36272</v>
      </c>
      <c r="AL7" s="3">
        <v>4160</v>
      </c>
      <c r="AM7">
        <f t="shared" ref="AM7:AM46" si="13">VLOOKUP(AK7,$A$6:$B$3004,2,FALSE)</f>
        <v>3.3272900000000001</v>
      </c>
      <c r="AN7" s="27">
        <f t="shared" ref="AN7:AN46" si="14">AL7*AM7</f>
        <v>13841.526400000001</v>
      </c>
      <c r="AP7" s="86">
        <v>35914</v>
      </c>
      <c r="AQ7">
        <v>14211</v>
      </c>
      <c r="AR7">
        <f>VLOOKUP(AP7,$A$6:$B$3004,2,FALSE)</f>
        <v>3.2996500000000002</v>
      </c>
      <c r="AS7" s="27">
        <f t="shared" ref="AS7:AS32" si="15">AQ7*AR7</f>
        <v>46891.326150000001</v>
      </c>
    </row>
    <row r="8" spans="1:45" x14ac:dyDescent="0.3">
      <c r="A8" s="83">
        <v>35798</v>
      </c>
      <c r="B8">
        <v>2.82708</v>
      </c>
      <c r="D8">
        <v>3</v>
      </c>
      <c r="E8" s="83">
        <v>40181</v>
      </c>
      <c r="F8" s="83"/>
      <c r="G8" s="51">
        <v>102</v>
      </c>
      <c r="H8" s="86">
        <f t="shared" si="0"/>
        <v>40280</v>
      </c>
      <c r="I8" s="86">
        <v>36262</v>
      </c>
      <c r="J8" s="3">
        <v>5294</v>
      </c>
      <c r="K8" s="51">
        <f t="shared" si="1"/>
        <v>3.1489799999999999</v>
      </c>
      <c r="L8" s="87">
        <f t="shared" si="2"/>
        <v>16670.700119999998</v>
      </c>
      <c r="N8" s="3">
        <v>102</v>
      </c>
      <c r="O8" s="86">
        <f t="shared" si="3"/>
        <v>40280</v>
      </c>
      <c r="P8" s="86">
        <v>36262</v>
      </c>
      <c r="Q8" s="3">
        <v>600</v>
      </c>
      <c r="R8" s="3">
        <f t="shared" si="4"/>
        <v>3.1489799999999999</v>
      </c>
      <c r="S8" s="87">
        <f t="shared" si="5"/>
        <v>1889.3879999999999</v>
      </c>
      <c r="U8" s="3">
        <v>102</v>
      </c>
      <c r="V8" s="86">
        <f t="shared" si="6"/>
        <v>40280</v>
      </c>
      <c r="W8" s="86">
        <v>37358</v>
      </c>
      <c r="X8" s="3">
        <v>6410</v>
      </c>
      <c r="Y8" s="51">
        <f t="shared" si="7"/>
        <v>3.0782099999999999</v>
      </c>
      <c r="Z8" s="87">
        <f t="shared" si="8"/>
        <v>19731.326099999998</v>
      </c>
      <c r="AB8" s="3"/>
      <c r="AC8" s="86"/>
      <c r="AD8" s="86"/>
      <c r="AE8" s="74">
        <f>SUM(AE6:AE7)</f>
        <v>73</v>
      </c>
      <c r="AF8" s="74"/>
      <c r="AG8" s="88">
        <f>SUM(AG6:AG7)</f>
        <v>202.37243999999998</v>
      </c>
      <c r="AI8" s="3">
        <v>118</v>
      </c>
      <c r="AJ8" s="86">
        <f t="shared" si="12"/>
        <v>40296</v>
      </c>
      <c r="AK8" s="86">
        <v>36278</v>
      </c>
      <c r="AL8" s="3">
        <v>5849</v>
      </c>
      <c r="AM8">
        <f t="shared" si="13"/>
        <v>3.4395199999999999</v>
      </c>
      <c r="AN8" s="27">
        <f t="shared" si="14"/>
        <v>20117.752479999999</v>
      </c>
      <c r="AP8" s="86">
        <v>35927</v>
      </c>
      <c r="AQ8">
        <v>18849</v>
      </c>
      <c r="AR8">
        <f t="shared" ref="AR8:AR32" si="16">VLOOKUP(AP8,$A$6:$B$3004,2,FALSE)</f>
        <v>3.57402</v>
      </c>
      <c r="AS8" s="27">
        <f t="shared" si="15"/>
        <v>67366.702980000002</v>
      </c>
    </row>
    <row r="9" spans="1:45" x14ac:dyDescent="0.3">
      <c r="A9" s="83">
        <v>35799</v>
      </c>
      <c r="B9">
        <v>2.8203900000000002</v>
      </c>
      <c r="D9">
        <v>4</v>
      </c>
      <c r="E9" s="83">
        <v>40182</v>
      </c>
      <c r="F9" s="83"/>
      <c r="G9" s="51">
        <v>104</v>
      </c>
      <c r="H9" s="86">
        <f t="shared" si="0"/>
        <v>40282</v>
      </c>
      <c r="I9" s="86">
        <v>36264</v>
      </c>
      <c r="J9" s="3">
        <v>23690</v>
      </c>
      <c r="K9" s="51">
        <f t="shared" si="1"/>
        <v>3.1829399999999999</v>
      </c>
      <c r="L9" s="87">
        <f t="shared" si="2"/>
        <v>75403.848599999998</v>
      </c>
      <c r="N9" s="3">
        <v>104</v>
      </c>
      <c r="O9" s="86">
        <f t="shared" si="3"/>
        <v>40282</v>
      </c>
      <c r="P9" s="86">
        <v>36264</v>
      </c>
      <c r="Q9" s="3">
        <v>2500</v>
      </c>
      <c r="R9" s="3">
        <f t="shared" si="4"/>
        <v>3.1829399999999999</v>
      </c>
      <c r="S9" s="87">
        <f t="shared" si="5"/>
        <v>7957.3499999999995</v>
      </c>
      <c r="U9" s="3">
        <v>103</v>
      </c>
      <c r="V9" s="86">
        <f t="shared" si="6"/>
        <v>40281</v>
      </c>
      <c r="W9" s="86">
        <v>37359</v>
      </c>
      <c r="X9" s="3">
        <v>7112</v>
      </c>
      <c r="Y9" s="51">
        <f t="shared" si="7"/>
        <v>3.0904600000000002</v>
      </c>
      <c r="Z9" s="87">
        <f t="shared" si="8"/>
        <v>21979.35152</v>
      </c>
      <c r="AB9" s="74">
        <v>2004</v>
      </c>
      <c r="AC9" s="86"/>
      <c r="AD9" s="86"/>
      <c r="AE9" s="3"/>
      <c r="AG9" s="27"/>
      <c r="AI9" s="3">
        <v>123</v>
      </c>
      <c r="AJ9" s="86">
        <f t="shared" si="12"/>
        <v>40301</v>
      </c>
      <c r="AK9" s="86">
        <v>36283</v>
      </c>
      <c r="AL9" s="3">
        <v>5390</v>
      </c>
      <c r="AM9">
        <f t="shared" si="13"/>
        <v>3.5324200000000001</v>
      </c>
      <c r="AN9" s="27">
        <f t="shared" si="14"/>
        <v>19039.7438</v>
      </c>
      <c r="AP9" s="86">
        <v>35928</v>
      </c>
      <c r="AQ9">
        <v>23103</v>
      </c>
      <c r="AR9">
        <f t="shared" si="16"/>
        <v>3.5937000000000001</v>
      </c>
      <c r="AS9" s="27">
        <f t="shared" si="15"/>
        <v>83025.251100000009</v>
      </c>
    </row>
    <row r="10" spans="1:45" x14ac:dyDescent="0.3">
      <c r="A10" s="83">
        <v>35800</v>
      </c>
      <c r="B10">
        <v>2.81372</v>
      </c>
      <c r="D10">
        <v>5</v>
      </c>
      <c r="E10" s="83">
        <v>40183</v>
      </c>
      <c r="F10" s="83"/>
      <c r="G10" s="51">
        <v>106</v>
      </c>
      <c r="H10" s="86">
        <f t="shared" si="0"/>
        <v>40284</v>
      </c>
      <c r="I10" s="86">
        <v>36266</v>
      </c>
      <c r="J10" s="3">
        <v>11301</v>
      </c>
      <c r="K10" s="51">
        <f t="shared" si="1"/>
        <v>3.2179199999999999</v>
      </c>
      <c r="L10" s="87">
        <f t="shared" si="2"/>
        <v>36365.713920000002</v>
      </c>
      <c r="N10" s="3">
        <v>109</v>
      </c>
      <c r="O10" s="86">
        <f t="shared" si="3"/>
        <v>40287</v>
      </c>
      <c r="P10" s="86">
        <v>36269</v>
      </c>
      <c r="Q10" s="3">
        <v>48</v>
      </c>
      <c r="R10" s="3">
        <f t="shared" si="4"/>
        <v>3.2719299999999998</v>
      </c>
      <c r="S10" s="87">
        <f t="shared" si="5"/>
        <v>157.05264</v>
      </c>
      <c r="U10" s="3"/>
      <c r="V10" s="86"/>
      <c r="W10" s="86"/>
      <c r="X10" s="74">
        <f>SUM(X6:X9)</f>
        <v>28781</v>
      </c>
      <c r="Y10" s="74"/>
      <c r="Z10" s="88">
        <f>SUM(Z6:Z9)</f>
        <v>88423.958759999994</v>
      </c>
      <c r="AB10" s="3">
        <v>53</v>
      </c>
      <c r="AC10" s="86">
        <f t="shared" si="9"/>
        <v>40231</v>
      </c>
      <c r="AD10" s="86">
        <v>38039</v>
      </c>
      <c r="AE10" s="3">
        <v>56</v>
      </c>
      <c r="AF10">
        <f t="shared" si="10"/>
        <v>2.86809</v>
      </c>
      <c r="AG10" s="27">
        <f t="shared" si="11"/>
        <v>160.61304000000001</v>
      </c>
      <c r="AI10" s="3">
        <v>125</v>
      </c>
      <c r="AJ10" s="86">
        <f t="shared" si="12"/>
        <v>40303</v>
      </c>
      <c r="AK10" s="86">
        <v>36285</v>
      </c>
      <c r="AL10" s="3">
        <v>3435</v>
      </c>
      <c r="AM10">
        <f t="shared" si="13"/>
        <v>3.5693899999999998</v>
      </c>
      <c r="AN10" s="27">
        <f t="shared" si="14"/>
        <v>12260.854649999999</v>
      </c>
      <c r="AP10" s="86">
        <v>35929</v>
      </c>
      <c r="AQ10">
        <v>9443</v>
      </c>
      <c r="AR10">
        <f t="shared" si="16"/>
        <v>3.61293</v>
      </c>
      <c r="AS10" s="27">
        <f t="shared" si="15"/>
        <v>34116.897989999998</v>
      </c>
    </row>
    <row r="11" spans="1:45" x14ac:dyDescent="0.3">
      <c r="A11" s="83">
        <v>35801</v>
      </c>
      <c r="B11">
        <v>2.80708</v>
      </c>
      <c r="D11">
        <v>6</v>
      </c>
      <c r="E11" s="83">
        <v>40184</v>
      </c>
      <c r="F11" s="83"/>
      <c r="G11" s="51">
        <v>109</v>
      </c>
      <c r="H11" s="86">
        <f t="shared" si="0"/>
        <v>40287</v>
      </c>
      <c r="I11" s="86">
        <v>36269</v>
      </c>
      <c r="J11" s="3">
        <v>10845</v>
      </c>
      <c r="K11" s="51">
        <f t="shared" si="1"/>
        <v>3.2719299999999998</v>
      </c>
      <c r="L11" s="87">
        <f t="shared" si="2"/>
        <v>35484.080849999998</v>
      </c>
      <c r="N11" s="3">
        <v>112</v>
      </c>
      <c r="O11" s="86">
        <f t="shared" si="3"/>
        <v>40290</v>
      </c>
      <c r="P11" s="86">
        <v>36272</v>
      </c>
      <c r="Q11" s="3">
        <v>420</v>
      </c>
      <c r="R11" s="3">
        <f t="shared" si="4"/>
        <v>3.3272900000000001</v>
      </c>
      <c r="S11" s="87">
        <f t="shared" si="5"/>
        <v>1397.4618</v>
      </c>
      <c r="U11" s="74">
        <v>2003</v>
      </c>
      <c r="V11" s="86"/>
      <c r="W11" s="86"/>
      <c r="X11" s="3"/>
      <c r="Y11" s="51"/>
      <c r="Z11" s="87"/>
      <c r="AB11" s="3">
        <v>54</v>
      </c>
      <c r="AC11" s="86">
        <f t="shared" si="9"/>
        <v>40232</v>
      </c>
      <c r="AD11" s="86">
        <v>38040</v>
      </c>
      <c r="AE11" s="3">
        <v>43</v>
      </c>
      <c r="AF11">
        <f t="shared" si="10"/>
        <v>2.8744999999999998</v>
      </c>
      <c r="AG11" s="27">
        <f t="shared" si="11"/>
        <v>123.6035</v>
      </c>
      <c r="AI11" s="3">
        <v>132</v>
      </c>
      <c r="AJ11" s="86">
        <f t="shared" si="12"/>
        <v>40310</v>
      </c>
      <c r="AK11" s="86">
        <v>36292</v>
      </c>
      <c r="AL11" s="3">
        <v>5989</v>
      </c>
      <c r="AM11">
        <f t="shared" si="13"/>
        <v>3.6981099999999998</v>
      </c>
      <c r="AN11" s="27">
        <f t="shared" si="14"/>
        <v>22147.980789999998</v>
      </c>
      <c r="AP11" s="86">
        <v>35930</v>
      </c>
      <c r="AQ11">
        <v>13981</v>
      </c>
      <c r="AR11">
        <f t="shared" si="16"/>
        <v>3.63165</v>
      </c>
      <c r="AS11" s="27">
        <f t="shared" si="15"/>
        <v>50774.09865</v>
      </c>
    </row>
    <row r="12" spans="1:45" x14ac:dyDescent="0.3">
      <c r="A12" s="83">
        <v>35802</v>
      </c>
      <c r="B12">
        <v>2.8004600000000002</v>
      </c>
      <c r="D12">
        <v>7</v>
      </c>
      <c r="E12" s="83">
        <v>40185</v>
      </c>
      <c r="F12" s="83"/>
      <c r="G12" s="51">
        <v>112</v>
      </c>
      <c r="H12" s="86">
        <f t="shared" si="0"/>
        <v>40290</v>
      </c>
      <c r="I12" s="86">
        <v>36272</v>
      </c>
      <c r="J12" s="3">
        <v>8405</v>
      </c>
      <c r="K12" s="51">
        <f t="shared" si="1"/>
        <v>3.3272900000000001</v>
      </c>
      <c r="L12" s="87">
        <f t="shared" si="2"/>
        <v>27965.872449999999</v>
      </c>
      <c r="N12" s="3">
        <v>114</v>
      </c>
      <c r="O12" s="86">
        <f t="shared" si="3"/>
        <v>40292</v>
      </c>
      <c r="P12" s="86">
        <v>36274</v>
      </c>
      <c r="Q12" s="3">
        <v>2500</v>
      </c>
      <c r="R12" s="3">
        <f t="shared" si="4"/>
        <v>3.3646400000000001</v>
      </c>
      <c r="S12" s="87">
        <f t="shared" si="5"/>
        <v>8411.6</v>
      </c>
      <c r="U12" s="3">
        <v>63</v>
      </c>
      <c r="V12" s="86">
        <f t="shared" si="6"/>
        <v>40241</v>
      </c>
      <c r="W12" s="86">
        <v>37684</v>
      </c>
      <c r="X12" s="3">
        <v>24056</v>
      </c>
      <c r="Y12" s="51">
        <f t="shared" si="7"/>
        <v>2.6809699999999999</v>
      </c>
      <c r="Z12" s="87">
        <f t="shared" si="8"/>
        <v>64493.414319999996</v>
      </c>
      <c r="AB12" s="3">
        <v>81</v>
      </c>
      <c r="AC12" s="86">
        <f t="shared" si="9"/>
        <v>40259</v>
      </c>
      <c r="AD12" s="86">
        <v>38068</v>
      </c>
      <c r="AE12" s="3">
        <v>41</v>
      </c>
      <c r="AF12">
        <f t="shared" si="10"/>
        <v>3.0629499999999998</v>
      </c>
      <c r="AG12" s="27">
        <f t="shared" si="11"/>
        <v>125.58094999999999</v>
      </c>
      <c r="AI12" s="3">
        <v>137</v>
      </c>
      <c r="AJ12" s="86">
        <f t="shared" si="12"/>
        <v>40315</v>
      </c>
      <c r="AK12" s="86">
        <v>36297</v>
      </c>
      <c r="AL12" s="3">
        <v>5958</v>
      </c>
      <c r="AM12">
        <f t="shared" si="13"/>
        <v>3.7895599999999998</v>
      </c>
      <c r="AN12" s="27">
        <f t="shared" si="14"/>
        <v>22578.198479999999</v>
      </c>
      <c r="AP12" s="86">
        <v>35931</v>
      </c>
      <c r="AQ12">
        <v>6141</v>
      </c>
      <c r="AR12">
        <f t="shared" si="16"/>
        <v>3.6497999999999999</v>
      </c>
      <c r="AS12" s="27">
        <f t="shared" si="15"/>
        <v>22413.4218</v>
      </c>
    </row>
    <row r="13" spans="1:45" x14ac:dyDescent="0.3">
      <c r="A13" s="83">
        <v>35803</v>
      </c>
      <c r="B13">
        <v>2.7938800000000001</v>
      </c>
      <c r="D13">
        <v>8</v>
      </c>
      <c r="E13" s="83">
        <v>40186</v>
      </c>
      <c r="F13" s="83"/>
      <c r="G13" s="51">
        <v>114</v>
      </c>
      <c r="H13" s="86">
        <f t="shared" si="0"/>
        <v>40292</v>
      </c>
      <c r="I13" s="86">
        <v>36274</v>
      </c>
      <c r="J13" s="3">
        <v>19148</v>
      </c>
      <c r="K13" s="51">
        <f t="shared" si="1"/>
        <v>3.3646400000000001</v>
      </c>
      <c r="L13" s="87">
        <f t="shared" si="2"/>
        <v>64426.12672</v>
      </c>
      <c r="N13" s="3">
        <v>118</v>
      </c>
      <c r="O13" s="86">
        <f t="shared" si="3"/>
        <v>40296</v>
      </c>
      <c r="P13" s="86">
        <v>36278</v>
      </c>
      <c r="Q13" s="3">
        <v>125</v>
      </c>
      <c r="R13" s="3">
        <f t="shared" si="4"/>
        <v>3.4395199999999999</v>
      </c>
      <c r="S13" s="87">
        <f t="shared" si="5"/>
        <v>429.94</v>
      </c>
      <c r="U13" s="3">
        <v>69</v>
      </c>
      <c r="V13" s="86">
        <f t="shared" si="6"/>
        <v>40247</v>
      </c>
      <c r="W13" s="86">
        <v>37690</v>
      </c>
      <c r="X13" s="3">
        <v>2944</v>
      </c>
      <c r="Y13" s="51">
        <f t="shared" si="7"/>
        <v>2.6831900000000002</v>
      </c>
      <c r="Z13" s="87">
        <f t="shared" si="8"/>
        <v>7899.3113600000006</v>
      </c>
      <c r="AB13" s="3">
        <v>93</v>
      </c>
      <c r="AC13" s="86">
        <f t="shared" si="9"/>
        <v>40271</v>
      </c>
      <c r="AD13" s="86">
        <v>38080</v>
      </c>
      <c r="AE13" s="3">
        <v>31</v>
      </c>
      <c r="AF13">
        <f t="shared" si="10"/>
        <v>3.17306</v>
      </c>
      <c r="AG13" s="27">
        <f t="shared" si="11"/>
        <v>98.364859999999993</v>
      </c>
      <c r="AI13" s="3"/>
      <c r="AJ13" s="86"/>
      <c r="AK13" s="86"/>
      <c r="AL13" s="74">
        <f>SUM(AL6:AL12)</f>
        <v>35741</v>
      </c>
      <c r="AM13" s="74"/>
      <c r="AN13" s="88">
        <f>SUM(AN6:AN12)</f>
        <v>125210.42939999999</v>
      </c>
      <c r="AP13" s="86">
        <v>35932</v>
      </c>
      <c r="AQ13">
        <v>5840</v>
      </c>
      <c r="AR13">
        <f t="shared" si="16"/>
        <v>3.6673399999999998</v>
      </c>
      <c r="AS13" s="27">
        <f t="shared" si="15"/>
        <v>21417.265599999999</v>
      </c>
    </row>
    <row r="14" spans="1:45" x14ac:dyDescent="0.3">
      <c r="A14" s="83">
        <v>35804</v>
      </c>
      <c r="B14">
        <v>2.78735</v>
      </c>
      <c r="D14">
        <v>9</v>
      </c>
      <c r="E14" s="83">
        <v>40187</v>
      </c>
      <c r="F14" s="83"/>
      <c r="G14" s="51">
        <v>116</v>
      </c>
      <c r="H14" s="86">
        <f t="shared" si="0"/>
        <v>40294</v>
      </c>
      <c r="I14" s="86">
        <v>36276</v>
      </c>
      <c r="J14" s="3">
        <v>8158</v>
      </c>
      <c r="K14" s="51">
        <f t="shared" si="1"/>
        <v>3.40211</v>
      </c>
      <c r="L14" s="87">
        <f t="shared" si="2"/>
        <v>27754.413379999998</v>
      </c>
      <c r="N14" s="3">
        <v>120</v>
      </c>
      <c r="O14" s="86">
        <f t="shared" si="3"/>
        <v>40298</v>
      </c>
      <c r="P14" s="86">
        <v>36280</v>
      </c>
      <c r="Q14" s="3">
        <v>29</v>
      </c>
      <c r="R14" s="3">
        <f t="shared" si="4"/>
        <v>3.4767800000000002</v>
      </c>
      <c r="S14" s="87">
        <f t="shared" si="5"/>
        <v>100.82662000000001</v>
      </c>
      <c r="U14" s="3">
        <v>76</v>
      </c>
      <c r="V14" s="86">
        <f t="shared" si="6"/>
        <v>40254</v>
      </c>
      <c r="W14" s="86">
        <v>37697</v>
      </c>
      <c r="X14" s="3">
        <v>43000</v>
      </c>
      <c r="Y14" s="51">
        <f t="shared" si="7"/>
        <v>2.6910500000000002</v>
      </c>
      <c r="Z14" s="87">
        <f t="shared" si="8"/>
        <v>115715.15000000001</v>
      </c>
      <c r="AB14" s="3">
        <v>94</v>
      </c>
      <c r="AC14" s="86">
        <f t="shared" si="9"/>
        <v>40272</v>
      </c>
      <c r="AD14" s="86">
        <v>38081</v>
      </c>
      <c r="AE14" s="3">
        <v>94</v>
      </c>
      <c r="AF14">
        <f t="shared" si="10"/>
        <v>3.1844800000000002</v>
      </c>
      <c r="AG14" s="27">
        <f t="shared" si="11"/>
        <v>299.34112000000005</v>
      </c>
      <c r="AI14" s="74">
        <v>2000</v>
      </c>
      <c r="AJ14" s="86"/>
      <c r="AK14" s="86"/>
      <c r="AL14" s="3"/>
      <c r="AN14" s="27"/>
      <c r="AP14" s="86">
        <v>35933</v>
      </c>
      <c r="AQ14">
        <v>5253</v>
      </c>
      <c r="AR14">
        <f t="shared" si="16"/>
        <v>3.6842000000000001</v>
      </c>
      <c r="AS14" s="27">
        <f t="shared" si="15"/>
        <v>19353.102600000002</v>
      </c>
    </row>
    <row r="15" spans="1:45" x14ac:dyDescent="0.3">
      <c r="A15" s="83">
        <v>35805</v>
      </c>
      <c r="B15">
        <v>2.7808700000000002</v>
      </c>
      <c r="D15">
        <v>10</v>
      </c>
      <c r="E15" s="83">
        <v>40188</v>
      </c>
      <c r="F15" s="83"/>
      <c r="G15" s="51">
        <v>118</v>
      </c>
      <c r="H15" s="86">
        <f t="shared" si="0"/>
        <v>40296</v>
      </c>
      <c r="I15" s="86">
        <v>36278</v>
      </c>
      <c r="J15" s="3">
        <v>11392</v>
      </c>
      <c r="K15" s="51">
        <f t="shared" si="1"/>
        <v>3.4395199999999999</v>
      </c>
      <c r="L15" s="87">
        <f t="shared" si="2"/>
        <v>39183.011839999999</v>
      </c>
      <c r="N15" s="3">
        <v>123</v>
      </c>
      <c r="O15" s="86">
        <f t="shared" si="3"/>
        <v>40301</v>
      </c>
      <c r="P15" s="86">
        <v>36283</v>
      </c>
      <c r="Q15" s="3">
        <v>10</v>
      </c>
      <c r="R15" s="3">
        <f t="shared" si="4"/>
        <v>3.5324200000000001</v>
      </c>
      <c r="S15" s="87">
        <f t="shared" si="5"/>
        <v>35.324200000000005</v>
      </c>
      <c r="U15" s="3">
        <v>91</v>
      </c>
      <c r="V15" s="86">
        <f t="shared" si="6"/>
        <v>40269</v>
      </c>
      <c r="W15" s="86">
        <v>37712</v>
      </c>
      <c r="X15" s="3">
        <v>14726</v>
      </c>
      <c r="Y15" s="51">
        <f t="shared" si="7"/>
        <v>2.7722199999999999</v>
      </c>
      <c r="Z15" s="87">
        <f t="shared" si="8"/>
        <v>40823.711719999999</v>
      </c>
      <c r="AB15" s="3">
        <v>108</v>
      </c>
      <c r="AC15" s="86">
        <f t="shared" si="9"/>
        <v>40286</v>
      </c>
      <c r="AD15" s="86">
        <v>38095</v>
      </c>
      <c r="AE15" s="3">
        <v>49</v>
      </c>
      <c r="AF15">
        <f t="shared" si="10"/>
        <v>3.3823799999999999</v>
      </c>
      <c r="AG15" s="27">
        <f t="shared" si="11"/>
        <v>165.73661999999999</v>
      </c>
      <c r="AI15">
        <v>107</v>
      </c>
      <c r="AJ15" s="86">
        <f t="shared" si="12"/>
        <v>40285</v>
      </c>
      <c r="AK15" s="86">
        <v>36633</v>
      </c>
      <c r="AL15" s="3">
        <v>4539</v>
      </c>
      <c r="AM15">
        <f t="shared" si="13"/>
        <v>3.0252400000000002</v>
      </c>
      <c r="AN15" s="27">
        <f t="shared" si="14"/>
        <v>13731.56436</v>
      </c>
      <c r="AP15" s="86">
        <v>35934</v>
      </c>
      <c r="AQ15">
        <v>9745</v>
      </c>
      <c r="AR15">
        <f t="shared" si="16"/>
        <v>3.7003200000000001</v>
      </c>
      <c r="AS15" s="27">
        <f t="shared" si="15"/>
        <v>36059.618399999999</v>
      </c>
    </row>
    <row r="16" spans="1:45" x14ac:dyDescent="0.3">
      <c r="A16" s="83">
        <v>35806</v>
      </c>
      <c r="B16">
        <v>2.7744599999999999</v>
      </c>
      <c r="D16">
        <v>11</v>
      </c>
      <c r="E16" s="83">
        <v>40189</v>
      </c>
      <c r="F16" s="83"/>
      <c r="G16" s="51">
        <v>120</v>
      </c>
      <c r="H16" s="86">
        <f t="shared" si="0"/>
        <v>40298</v>
      </c>
      <c r="I16" s="86">
        <v>36280</v>
      </c>
      <c r="J16" s="3">
        <v>8668</v>
      </c>
      <c r="K16" s="51">
        <f t="shared" si="1"/>
        <v>3.4767800000000002</v>
      </c>
      <c r="L16" s="87">
        <f t="shared" si="2"/>
        <v>30136.729040000002</v>
      </c>
      <c r="N16" s="3">
        <v>125</v>
      </c>
      <c r="O16" s="86">
        <f t="shared" si="3"/>
        <v>40303</v>
      </c>
      <c r="P16" s="86">
        <v>36285</v>
      </c>
      <c r="Q16" s="3">
        <v>263</v>
      </c>
      <c r="R16" s="3">
        <f t="shared" si="4"/>
        <v>3.5693899999999998</v>
      </c>
      <c r="S16" s="87">
        <f t="shared" si="5"/>
        <v>938.74956999999995</v>
      </c>
      <c r="U16" s="3">
        <v>92</v>
      </c>
      <c r="V16" s="86">
        <f t="shared" si="6"/>
        <v>40270</v>
      </c>
      <c r="W16" s="86">
        <v>37713</v>
      </c>
      <c r="X16" s="3">
        <v>6705</v>
      </c>
      <c r="Y16" s="51">
        <f t="shared" si="7"/>
        <v>2.7828599999999999</v>
      </c>
      <c r="Z16" s="87">
        <f t="shared" si="8"/>
        <v>18659.076300000001</v>
      </c>
      <c r="AB16" s="3">
        <v>111</v>
      </c>
      <c r="AC16" s="86">
        <f t="shared" si="9"/>
        <v>40289</v>
      </c>
      <c r="AD16" s="86">
        <v>38098</v>
      </c>
      <c r="AE16" s="3">
        <v>25</v>
      </c>
      <c r="AF16">
        <f t="shared" si="10"/>
        <v>3.4329299999999998</v>
      </c>
      <c r="AG16" s="27">
        <f t="shared" si="11"/>
        <v>85.823250000000002</v>
      </c>
      <c r="AI16">
        <v>109</v>
      </c>
      <c r="AJ16" s="86">
        <f t="shared" si="12"/>
        <v>40287</v>
      </c>
      <c r="AK16" s="86">
        <v>36635</v>
      </c>
      <c r="AL16" s="3">
        <v>2594</v>
      </c>
      <c r="AM16">
        <f t="shared" si="13"/>
        <v>3.0627</v>
      </c>
      <c r="AN16" s="27">
        <f t="shared" si="14"/>
        <v>7944.6437999999998</v>
      </c>
      <c r="AP16" s="86">
        <v>35935</v>
      </c>
      <c r="AQ16">
        <v>12003</v>
      </c>
      <c r="AR16">
        <f t="shared" si="16"/>
        <v>3.7156400000000001</v>
      </c>
      <c r="AS16" s="27">
        <f t="shared" si="15"/>
        <v>44598.82692</v>
      </c>
    </row>
    <row r="17" spans="1:45" x14ac:dyDescent="0.3">
      <c r="A17" s="83">
        <v>35807</v>
      </c>
      <c r="B17">
        <v>2.7681200000000001</v>
      </c>
      <c r="D17">
        <v>12</v>
      </c>
      <c r="E17" s="83">
        <v>40190</v>
      </c>
      <c r="F17" s="83"/>
      <c r="G17" s="51">
        <v>123</v>
      </c>
      <c r="H17" s="86">
        <f t="shared" si="0"/>
        <v>40301</v>
      </c>
      <c r="I17" s="86">
        <v>36283</v>
      </c>
      <c r="J17" s="3">
        <v>273</v>
      </c>
      <c r="K17" s="51">
        <f t="shared" si="1"/>
        <v>3.5324200000000001</v>
      </c>
      <c r="L17" s="87">
        <f t="shared" si="2"/>
        <v>964.35066000000006</v>
      </c>
      <c r="N17" s="3">
        <v>132</v>
      </c>
      <c r="O17" s="86">
        <f t="shared" si="3"/>
        <v>40310</v>
      </c>
      <c r="P17" s="86">
        <v>36292</v>
      </c>
      <c r="Q17" s="3">
        <v>860</v>
      </c>
      <c r="R17" s="3">
        <f t="shared" si="4"/>
        <v>3.6981099999999998</v>
      </c>
      <c r="S17" s="87">
        <f t="shared" si="5"/>
        <v>3180.3745999999996</v>
      </c>
      <c r="U17" s="3"/>
      <c r="V17" s="86"/>
      <c r="W17" s="86"/>
      <c r="X17" s="74">
        <f>SUM(X12:X16)</f>
        <v>91431</v>
      </c>
      <c r="Y17" s="74"/>
      <c r="Z17" s="88">
        <f>SUM(Z12:Z16)</f>
        <v>247590.66369999998</v>
      </c>
      <c r="AB17" s="3"/>
      <c r="AC17" s="86"/>
      <c r="AD17" s="86"/>
      <c r="AE17" s="74">
        <f>SUM(AE10:AE16)</f>
        <v>339</v>
      </c>
      <c r="AF17" s="74"/>
      <c r="AG17" s="88">
        <f>SUM(AG10:AG16)</f>
        <v>1059.0633399999999</v>
      </c>
      <c r="AI17">
        <v>111</v>
      </c>
      <c r="AJ17" s="86">
        <f t="shared" si="12"/>
        <v>40289</v>
      </c>
      <c r="AK17" s="86">
        <v>36637</v>
      </c>
      <c r="AL17" s="3">
        <v>2341</v>
      </c>
      <c r="AM17">
        <f t="shared" si="13"/>
        <v>3.1021399999999999</v>
      </c>
      <c r="AN17" s="27">
        <f t="shared" si="14"/>
        <v>7262.1097399999999</v>
      </c>
      <c r="AP17" s="86">
        <v>35936</v>
      </c>
      <c r="AQ17">
        <v>10707</v>
      </c>
      <c r="AR17">
        <f t="shared" si="16"/>
        <v>3.7301099999999998</v>
      </c>
      <c r="AS17" s="27">
        <f t="shared" si="15"/>
        <v>39938.287769999995</v>
      </c>
    </row>
    <row r="18" spans="1:45" x14ac:dyDescent="0.3">
      <c r="A18" s="83">
        <v>35808</v>
      </c>
      <c r="B18">
        <v>2.76187</v>
      </c>
      <c r="D18">
        <v>13</v>
      </c>
      <c r="E18" s="83">
        <v>40191</v>
      </c>
      <c r="F18" s="83"/>
      <c r="G18" s="51">
        <v>125</v>
      </c>
      <c r="H18" s="86">
        <f t="shared" si="0"/>
        <v>40303</v>
      </c>
      <c r="I18" s="86">
        <v>36285</v>
      </c>
      <c r="J18" s="3">
        <v>233</v>
      </c>
      <c r="K18" s="51">
        <f t="shared" si="1"/>
        <v>3.5693899999999998</v>
      </c>
      <c r="L18" s="87">
        <f t="shared" si="2"/>
        <v>831.66786999999999</v>
      </c>
      <c r="N18" s="3">
        <v>137</v>
      </c>
      <c r="O18" s="86">
        <f t="shared" si="3"/>
        <v>40315</v>
      </c>
      <c r="P18" s="86">
        <v>36297</v>
      </c>
      <c r="Q18" s="3">
        <v>45</v>
      </c>
      <c r="R18" s="3">
        <f t="shared" si="4"/>
        <v>3.7895599999999998</v>
      </c>
      <c r="S18" s="87">
        <f t="shared" si="5"/>
        <v>170.53019999999998</v>
      </c>
      <c r="U18" s="74">
        <v>2004</v>
      </c>
      <c r="V18" s="86"/>
      <c r="W18" s="86"/>
      <c r="X18" s="3"/>
      <c r="Y18" s="51"/>
      <c r="Z18" s="87"/>
      <c r="AB18" s="74">
        <v>2005</v>
      </c>
      <c r="AC18" s="86"/>
      <c r="AD18" s="86"/>
      <c r="AE18" s="3"/>
      <c r="AG18" s="27"/>
      <c r="AI18">
        <v>116</v>
      </c>
      <c r="AJ18" s="86">
        <f t="shared" si="12"/>
        <v>40294</v>
      </c>
      <c r="AK18" s="86">
        <v>36642</v>
      </c>
      <c r="AL18" s="3">
        <v>557</v>
      </c>
      <c r="AM18">
        <f t="shared" si="13"/>
        <v>3.2083699999999999</v>
      </c>
      <c r="AN18" s="27">
        <f t="shared" si="14"/>
        <v>1787.0620899999999</v>
      </c>
      <c r="AP18" s="86">
        <v>35937</v>
      </c>
      <c r="AQ18">
        <v>8119</v>
      </c>
      <c r="AR18">
        <f t="shared" si="16"/>
        <v>3.7436699999999998</v>
      </c>
      <c r="AS18" s="27">
        <f t="shared" si="15"/>
        <v>30394.85673</v>
      </c>
    </row>
    <row r="19" spans="1:45" x14ac:dyDescent="0.3">
      <c r="A19" s="83">
        <v>35809</v>
      </c>
      <c r="B19">
        <v>2.7557</v>
      </c>
      <c r="D19">
        <v>14</v>
      </c>
      <c r="E19" s="83">
        <v>40192</v>
      </c>
      <c r="F19" s="83"/>
      <c r="G19" s="51">
        <v>128</v>
      </c>
      <c r="H19" s="86">
        <f t="shared" si="0"/>
        <v>40306</v>
      </c>
      <c r="I19" s="86">
        <v>36288</v>
      </c>
      <c r="J19" s="3">
        <v>2455</v>
      </c>
      <c r="K19" s="51">
        <f t="shared" si="1"/>
        <v>3.62466</v>
      </c>
      <c r="L19" s="87">
        <f t="shared" si="2"/>
        <v>8898.5403000000006</v>
      </c>
      <c r="N19" s="3"/>
      <c r="O19" s="86"/>
      <c r="P19" s="86"/>
      <c r="Q19" s="74">
        <f>SUM(Q6:Q18)</f>
        <v>7828</v>
      </c>
      <c r="R19" s="74"/>
      <c r="S19" s="88">
        <f>SUM(S6:S18)</f>
        <v>25986.87355</v>
      </c>
      <c r="U19" s="3">
        <v>53</v>
      </c>
      <c r="V19" s="86">
        <f t="shared" si="6"/>
        <v>40231</v>
      </c>
      <c r="W19" s="86">
        <v>38039</v>
      </c>
      <c r="X19" s="3">
        <v>11000</v>
      </c>
      <c r="Y19" s="51">
        <f t="shared" si="7"/>
        <v>2.86809</v>
      </c>
      <c r="Z19" s="87">
        <f t="shared" si="8"/>
        <v>31548.99</v>
      </c>
      <c r="AB19" s="3">
        <v>81</v>
      </c>
      <c r="AC19" s="86">
        <f t="shared" si="9"/>
        <v>40259</v>
      </c>
      <c r="AD19" s="86">
        <v>38433</v>
      </c>
      <c r="AE19" s="3">
        <v>12</v>
      </c>
      <c r="AF19">
        <f t="shared" si="10"/>
        <v>3.0201799999999999</v>
      </c>
      <c r="AG19" s="27">
        <f t="shared" si="11"/>
        <v>36.242159999999998</v>
      </c>
      <c r="AI19">
        <v>121</v>
      </c>
      <c r="AJ19" s="86">
        <f t="shared" si="12"/>
        <v>40299</v>
      </c>
      <c r="AK19" s="86">
        <v>36647</v>
      </c>
      <c r="AL19" s="3">
        <v>3506</v>
      </c>
      <c r="AM19">
        <f t="shared" si="13"/>
        <v>3.3235299999999999</v>
      </c>
      <c r="AN19" s="27">
        <f t="shared" si="14"/>
        <v>11652.296179999999</v>
      </c>
      <c r="AP19" s="86">
        <v>35938</v>
      </c>
      <c r="AQ19">
        <v>9658</v>
      </c>
      <c r="AR19">
        <f t="shared" si="16"/>
        <v>3.75631</v>
      </c>
      <c r="AS19" s="27">
        <f t="shared" si="15"/>
        <v>36278.441980000003</v>
      </c>
    </row>
    <row r="20" spans="1:45" x14ac:dyDescent="0.3">
      <c r="A20" s="83">
        <v>35810</v>
      </c>
      <c r="B20">
        <v>2.7496200000000002</v>
      </c>
      <c r="D20">
        <v>15</v>
      </c>
      <c r="E20" s="83">
        <v>40193</v>
      </c>
      <c r="F20" s="83"/>
      <c r="G20" s="51">
        <v>129</v>
      </c>
      <c r="H20" s="86">
        <f t="shared" si="0"/>
        <v>40307</v>
      </c>
      <c r="I20" s="86">
        <v>36289</v>
      </c>
      <c r="J20" s="3">
        <v>6667</v>
      </c>
      <c r="K20" s="51">
        <f t="shared" si="1"/>
        <v>3.6430500000000001</v>
      </c>
      <c r="L20" s="87">
        <f t="shared" si="2"/>
        <v>24288.214350000002</v>
      </c>
      <c r="N20" s="74">
        <v>2000</v>
      </c>
      <c r="O20" s="86"/>
      <c r="P20" s="86"/>
      <c r="Q20" s="3"/>
      <c r="R20" s="3"/>
      <c r="S20" s="87"/>
      <c r="U20" s="3">
        <v>54</v>
      </c>
      <c r="V20" s="86">
        <f t="shared" si="6"/>
        <v>40232</v>
      </c>
      <c r="W20" s="86">
        <v>38040</v>
      </c>
      <c r="X20" s="3">
        <v>19900</v>
      </c>
      <c r="Y20" s="51">
        <f t="shared" si="7"/>
        <v>2.8744999999999998</v>
      </c>
      <c r="Z20" s="87">
        <f t="shared" si="8"/>
        <v>57202.549999999996</v>
      </c>
      <c r="AB20" s="3">
        <v>82</v>
      </c>
      <c r="AC20" s="86">
        <f t="shared" si="9"/>
        <v>40260</v>
      </c>
      <c r="AD20" s="86">
        <v>38434</v>
      </c>
      <c r="AE20" s="3">
        <v>21</v>
      </c>
      <c r="AF20">
        <f t="shared" si="10"/>
        <v>3.0318800000000001</v>
      </c>
      <c r="AG20" s="27">
        <f t="shared" si="11"/>
        <v>63.66948</v>
      </c>
      <c r="AI20">
        <v>123</v>
      </c>
      <c r="AJ20" s="86">
        <f t="shared" si="12"/>
        <v>40301</v>
      </c>
      <c r="AK20" s="86">
        <v>36649</v>
      </c>
      <c r="AL20" s="3">
        <v>3802</v>
      </c>
      <c r="AM20">
        <f t="shared" si="13"/>
        <v>3.3716900000000001</v>
      </c>
      <c r="AN20" s="27">
        <f t="shared" si="14"/>
        <v>12819.16538</v>
      </c>
      <c r="AP20" s="86">
        <v>35939</v>
      </c>
      <c r="AQ20">
        <v>6602</v>
      </c>
      <c r="AR20">
        <f t="shared" si="16"/>
        <v>3.7679999999999998</v>
      </c>
      <c r="AS20" s="27">
        <f t="shared" si="15"/>
        <v>24876.335999999999</v>
      </c>
    </row>
    <row r="21" spans="1:45" x14ac:dyDescent="0.3">
      <c r="A21" s="83">
        <v>35811</v>
      </c>
      <c r="B21">
        <v>2.7436500000000001</v>
      </c>
      <c r="D21">
        <v>16</v>
      </c>
      <c r="E21" s="83">
        <v>40194</v>
      </c>
      <c r="F21" s="83"/>
      <c r="G21" s="51">
        <v>132</v>
      </c>
      <c r="H21" s="86">
        <f t="shared" si="0"/>
        <v>40310</v>
      </c>
      <c r="I21" s="86">
        <v>36292</v>
      </c>
      <c r="J21" s="3">
        <v>16097</v>
      </c>
      <c r="K21" s="51">
        <f t="shared" si="1"/>
        <v>3.6981099999999998</v>
      </c>
      <c r="L21" s="87">
        <f t="shared" si="2"/>
        <v>59528.476669999996</v>
      </c>
      <c r="M21" s="3"/>
      <c r="N21" s="3">
        <v>107</v>
      </c>
      <c r="O21" s="86">
        <f t="shared" si="3"/>
        <v>40285</v>
      </c>
      <c r="P21" s="86">
        <v>36633</v>
      </c>
      <c r="Q21" s="3">
        <v>129</v>
      </c>
      <c r="R21" s="3">
        <f t="shared" si="4"/>
        <v>3.0252400000000002</v>
      </c>
      <c r="S21" s="87">
        <f t="shared" si="5"/>
        <v>390.25596000000002</v>
      </c>
      <c r="T21" s="3"/>
      <c r="U21" s="3">
        <v>80</v>
      </c>
      <c r="V21" s="86">
        <f t="shared" si="6"/>
        <v>40258</v>
      </c>
      <c r="W21" s="86">
        <v>38067</v>
      </c>
      <c r="X21" s="3">
        <v>20629</v>
      </c>
      <c r="Y21" s="51">
        <f t="shared" si="7"/>
        <v>3.0554600000000001</v>
      </c>
      <c r="Z21" s="87">
        <f t="shared" si="8"/>
        <v>63031.084340000001</v>
      </c>
      <c r="AB21" s="3">
        <v>83</v>
      </c>
      <c r="AC21" s="86">
        <f t="shared" si="9"/>
        <v>40261</v>
      </c>
      <c r="AD21" s="86">
        <v>38435</v>
      </c>
      <c r="AE21" s="3">
        <v>29</v>
      </c>
      <c r="AF21">
        <f t="shared" si="10"/>
        <v>3.0438499999999999</v>
      </c>
      <c r="AG21" s="27">
        <f t="shared" si="11"/>
        <v>88.271649999999994</v>
      </c>
      <c r="AI21">
        <v>137</v>
      </c>
      <c r="AJ21" s="86">
        <f t="shared" si="12"/>
        <v>40315</v>
      </c>
      <c r="AK21" s="86">
        <v>36663</v>
      </c>
      <c r="AL21" s="3">
        <v>1998</v>
      </c>
      <c r="AM21">
        <f t="shared" si="13"/>
        <v>3.7282099999999998</v>
      </c>
      <c r="AN21" s="27">
        <f t="shared" si="14"/>
        <v>7448.9635799999996</v>
      </c>
      <c r="AP21" s="86">
        <v>35940</v>
      </c>
      <c r="AQ21">
        <v>1469</v>
      </c>
      <c r="AR21">
        <f t="shared" si="16"/>
        <v>3.7787299999999999</v>
      </c>
      <c r="AS21" s="27">
        <f t="shared" si="15"/>
        <v>5550.9543699999995</v>
      </c>
    </row>
    <row r="22" spans="1:45" x14ac:dyDescent="0.3">
      <c r="A22" s="83">
        <v>35812</v>
      </c>
      <c r="B22">
        <v>2.7377899999999999</v>
      </c>
      <c r="D22">
        <v>17</v>
      </c>
      <c r="E22" s="83">
        <v>40195</v>
      </c>
      <c r="F22" s="83"/>
      <c r="G22" s="51">
        <v>134</v>
      </c>
      <c r="H22" s="86">
        <f t="shared" si="0"/>
        <v>40312</v>
      </c>
      <c r="I22" s="86">
        <v>36294</v>
      </c>
      <c r="J22" s="3">
        <v>17471</v>
      </c>
      <c r="K22" s="51">
        <f t="shared" si="1"/>
        <v>3.7347399999999999</v>
      </c>
      <c r="L22" s="87">
        <f t="shared" si="2"/>
        <v>65249.642540000001</v>
      </c>
      <c r="M22" s="3"/>
      <c r="N22" s="3">
        <v>109</v>
      </c>
      <c r="O22" s="86">
        <f t="shared" si="3"/>
        <v>40287</v>
      </c>
      <c r="P22" s="86">
        <v>36635</v>
      </c>
      <c r="Q22" s="3">
        <v>65</v>
      </c>
      <c r="R22" s="3">
        <f t="shared" si="4"/>
        <v>3.0627</v>
      </c>
      <c r="S22" s="87">
        <f t="shared" si="5"/>
        <v>199.07550000000001</v>
      </c>
      <c r="T22" s="3"/>
      <c r="U22" s="3">
        <v>81</v>
      </c>
      <c r="V22" s="86">
        <f t="shared" si="6"/>
        <v>40259</v>
      </c>
      <c r="W22" s="86">
        <v>38068</v>
      </c>
      <c r="X22" s="3">
        <v>31111</v>
      </c>
      <c r="Y22" s="51">
        <f t="shared" si="7"/>
        <v>3.0629499999999998</v>
      </c>
      <c r="Z22" s="87">
        <f t="shared" si="8"/>
        <v>95291.437449999998</v>
      </c>
      <c r="AB22" s="3">
        <v>84</v>
      </c>
      <c r="AC22" s="86">
        <f t="shared" si="9"/>
        <v>40262</v>
      </c>
      <c r="AD22" s="86">
        <v>38436</v>
      </c>
      <c r="AE22" s="3">
        <v>27</v>
      </c>
      <c r="AF22">
        <f t="shared" si="10"/>
        <v>3.0560900000000002</v>
      </c>
      <c r="AG22" s="27">
        <f t="shared" si="11"/>
        <v>82.514430000000004</v>
      </c>
      <c r="AI22" s="3"/>
      <c r="AJ22" s="86"/>
      <c r="AK22" s="86"/>
      <c r="AL22" s="74">
        <f>SUM(AL15:AL21)</f>
        <v>19337</v>
      </c>
      <c r="AM22" s="74"/>
      <c r="AN22" s="88">
        <f>SUM(AN15:AN21)</f>
        <v>62645.805129999993</v>
      </c>
      <c r="AP22" s="86">
        <v>35941</v>
      </c>
      <c r="AQ22">
        <v>1715</v>
      </c>
      <c r="AR22">
        <f t="shared" si="16"/>
        <v>3.7884799999999998</v>
      </c>
      <c r="AS22" s="27">
        <f t="shared" si="15"/>
        <v>6497.2431999999999</v>
      </c>
    </row>
    <row r="23" spans="1:45" x14ac:dyDescent="0.3">
      <c r="A23" s="83">
        <v>35813</v>
      </c>
      <c r="B23">
        <v>2.7320500000000001</v>
      </c>
      <c r="D23">
        <v>18</v>
      </c>
      <c r="E23" s="83">
        <v>40196</v>
      </c>
      <c r="F23" s="83"/>
      <c r="G23" s="51">
        <v>137</v>
      </c>
      <c r="H23" s="86">
        <f t="shared" si="0"/>
        <v>40315</v>
      </c>
      <c r="I23" s="86">
        <v>36297</v>
      </c>
      <c r="J23" s="3">
        <v>1621</v>
      </c>
      <c r="K23" s="51">
        <f t="shared" si="1"/>
        <v>3.7895599999999998</v>
      </c>
      <c r="L23" s="87">
        <f t="shared" si="2"/>
        <v>6142.8767600000001</v>
      </c>
      <c r="M23" s="3"/>
      <c r="N23" s="3">
        <v>111</v>
      </c>
      <c r="O23" s="86">
        <f t="shared" si="3"/>
        <v>40289</v>
      </c>
      <c r="P23" s="86">
        <v>36637</v>
      </c>
      <c r="Q23" s="3">
        <v>60</v>
      </c>
      <c r="R23" s="3">
        <f t="shared" si="4"/>
        <v>3.1021399999999999</v>
      </c>
      <c r="S23" s="87">
        <f t="shared" si="5"/>
        <v>186.1284</v>
      </c>
      <c r="T23" s="3"/>
      <c r="U23" s="3">
        <v>110</v>
      </c>
      <c r="V23" s="86">
        <f t="shared" si="6"/>
        <v>40288</v>
      </c>
      <c r="W23" s="86">
        <v>38097</v>
      </c>
      <c r="X23" s="3">
        <v>500</v>
      </c>
      <c r="Y23" s="51">
        <f t="shared" si="7"/>
        <v>3.4157899999999999</v>
      </c>
      <c r="Z23" s="87">
        <f t="shared" si="8"/>
        <v>1707.895</v>
      </c>
      <c r="AB23" s="3">
        <v>85</v>
      </c>
      <c r="AC23" s="86">
        <f t="shared" si="9"/>
        <v>40263</v>
      </c>
      <c r="AD23" s="86">
        <v>38437</v>
      </c>
      <c r="AE23" s="3">
        <v>20</v>
      </c>
      <c r="AF23">
        <f t="shared" si="10"/>
        <v>3.0686300000000002</v>
      </c>
      <c r="AG23" s="27">
        <f t="shared" si="11"/>
        <v>61.372600000000006</v>
      </c>
      <c r="AI23" s="74">
        <v>2002</v>
      </c>
      <c r="AJ23" s="86"/>
      <c r="AK23" s="86"/>
      <c r="AL23" s="3"/>
      <c r="AN23" s="27"/>
      <c r="AP23" s="86">
        <v>35943</v>
      </c>
      <c r="AQ23">
        <v>3419</v>
      </c>
      <c r="AR23">
        <f t="shared" si="16"/>
        <v>3.8049900000000001</v>
      </c>
      <c r="AS23" s="27">
        <f t="shared" si="15"/>
        <v>13009.26081</v>
      </c>
    </row>
    <row r="24" spans="1:45" x14ac:dyDescent="0.3">
      <c r="A24" s="83">
        <v>35814</v>
      </c>
      <c r="B24">
        <v>2.7264300000000001</v>
      </c>
      <c r="D24">
        <v>19</v>
      </c>
      <c r="E24" s="83">
        <v>40197</v>
      </c>
      <c r="F24" s="83"/>
      <c r="G24" s="3"/>
      <c r="H24" s="86"/>
      <c r="I24" s="86"/>
      <c r="J24" s="74">
        <f>SUM(J6:J23)</f>
        <v>153945</v>
      </c>
      <c r="K24" s="51"/>
      <c r="L24" s="88">
        <f>SUM(L6:L23)</f>
        <v>526198.16164000006</v>
      </c>
      <c r="M24" s="3"/>
      <c r="N24" s="3">
        <v>116</v>
      </c>
      <c r="O24" s="86">
        <f t="shared" si="3"/>
        <v>40294</v>
      </c>
      <c r="P24" s="86">
        <v>36642</v>
      </c>
      <c r="Q24" s="3">
        <v>23</v>
      </c>
      <c r="R24" s="3">
        <f t="shared" si="4"/>
        <v>3.2083699999999999</v>
      </c>
      <c r="S24" s="87">
        <f t="shared" si="5"/>
        <v>73.792509999999993</v>
      </c>
      <c r="T24" s="3"/>
      <c r="U24" s="3"/>
      <c r="V24" s="86"/>
      <c r="W24" s="86"/>
      <c r="X24" s="74">
        <f>SUM(X19:X23)</f>
        <v>83140</v>
      </c>
      <c r="Y24" s="74"/>
      <c r="Z24" s="88">
        <f>SUM(Z19:Z23)</f>
        <v>248781.95678999997</v>
      </c>
      <c r="AB24" s="3">
        <v>86</v>
      </c>
      <c r="AC24" s="86">
        <f t="shared" si="9"/>
        <v>40264</v>
      </c>
      <c r="AD24" s="86">
        <v>38438</v>
      </c>
      <c r="AE24" s="3">
        <v>20</v>
      </c>
      <c r="AF24">
        <f t="shared" si="10"/>
        <v>3.0814699999999999</v>
      </c>
      <c r="AG24" s="27">
        <f t="shared" si="11"/>
        <v>61.629399999999997</v>
      </c>
      <c r="AI24" s="3">
        <v>100</v>
      </c>
      <c r="AJ24" s="86">
        <f t="shared" si="12"/>
        <v>40278</v>
      </c>
      <c r="AK24" s="86">
        <v>37356</v>
      </c>
      <c r="AL24" s="3">
        <v>4239</v>
      </c>
      <c r="AM24">
        <f t="shared" si="13"/>
        <v>3.05518</v>
      </c>
      <c r="AN24" s="27">
        <f t="shared" si="14"/>
        <v>12950.908020000001</v>
      </c>
      <c r="AP24" s="86">
        <v>35944</v>
      </c>
      <c r="AQ24">
        <v>2105</v>
      </c>
      <c r="AR24">
        <f t="shared" si="16"/>
        <v>3.8117299999999998</v>
      </c>
      <c r="AS24" s="27">
        <f t="shared" si="15"/>
        <v>8023.6916499999998</v>
      </c>
    </row>
    <row r="25" spans="1:45" x14ac:dyDescent="0.3">
      <c r="A25" s="83">
        <v>35815</v>
      </c>
      <c r="B25">
        <v>2.7209500000000002</v>
      </c>
      <c r="D25">
        <v>20</v>
      </c>
      <c r="E25" s="83">
        <v>40198</v>
      </c>
      <c r="F25" s="83"/>
      <c r="G25" s="67">
        <v>2000</v>
      </c>
      <c r="H25" s="72"/>
      <c r="I25" s="83"/>
      <c r="J25" s="3"/>
      <c r="K25" s="51"/>
      <c r="M25" s="3"/>
      <c r="N25" s="3">
        <v>121</v>
      </c>
      <c r="O25" s="86">
        <f t="shared" si="3"/>
        <v>40299</v>
      </c>
      <c r="P25" s="86">
        <v>36647</v>
      </c>
      <c r="Q25" s="3">
        <v>43</v>
      </c>
      <c r="R25" s="3">
        <f t="shared" si="4"/>
        <v>3.3235299999999999</v>
      </c>
      <c r="S25" s="87">
        <f t="shared" si="5"/>
        <v>142.91179</v>
      </c>
      <c r="T25" s="3"/>
      <c r="U25" s="74">
        <v>2005</v>
      </c>
      <c r="V25" s="86"/>
      <c r="W25" s="86"/>
      <c r="X25" s="3"/>
      <c r="Y25" s="51"/>
      <c r="Z25" s="87"/>
      <c r="AA25" s="3"/>
      <c r="AB25" s="3">
        <v>88</v>
      </c>
      <c r="AC25" s="86">
        <f t="shared" si="9"/>
        <v>40266</v>
      </c>
      <c r="AD25" s="86">
        <v>38440</v>
      </c>
      <c r="AE25" s="3">
        <v>37</v>
      </c>
      <c r="AF25">
        <f t="shared" si="10"/>
        <v>3.1081699999999999</v>
      </c>
      <c r="AG25" s="27">
        <f t="shared" si="11"/>
        <v>115.00229</v>
      </c>
      <c r="AI25" s="3">
        <v>113</v>
      </c>
      <c r="AJ25" s="86">
        <f t="shared" si="12"/>
        <v>40291</v>
      </c>
      <c r="AK25" s="86">
        <v>37369</v>
      </c>
      <c r="AL25" s="3">
        <v>380</v>
      </c>
      <c r="AM25">
        <f t="shared" si="13"/>
        <v>3.24282</v>
      </c>
      <c r="AN25" s="27">
        <f t="shared" si="14"/>
        <v>1232.2716</v>
      </c>
      <c r="AP25" s="86">
        <v>35945</v>
      </c>
      <c r="AQ25">
        <v>697</v>
      </c>
      <c r="AR25">
        <f t="shared" si="16"/>
        <v>3.81745</v>
      </c>
      <c r="AS25" s="27">
        <f t="shared" si="15"/>
        <v>2660.7626500000001</v>
      </c>
    </row>
    <row r="26" spans="1:45" x14ac:dyDescent="0.3">
      <c r="A26" s="83">
        <v>35816</v>
      </c>
      <c r="B26">
        <v>2.7156099999999999</v>
      </c>
      <c r="D26">
        <v>21</v>
      </c>
      <c r="E26" s="83">
        <v>40199</v>
      </c>
      <c r="F26" s="27"/>
      <c r="G26" s="87">
        <v>107</v>
      </c>
      <c r="H26" s="86">
        <f>VLOOKUP(G26,$D$6:$E$155,2,FALSE)</f>
        <v>40285</v>
      </c>
      <c r="I26" s="83">
        <v>36633</v>
      </c>
      <c r="J26" s="3">
        <v>13</v>
      </c>
      <c r="K26" s="51">
        <f t="shared" si="1"/>
        <v>3.0252400000000002</v>
      </c>
      <c r="L26" s="87">
        <f>J26*K26</f>
        <v>39.328119999999998</v>
      </c>
      <c r="M26" s="3"/>
      <c r="N26" s="3">
        <v>133</v>
      </c>
      <c r="O26" s="86">
        <f t="shared" si="3"/>
        <v>40311</v>
      </c>
      <c r="P26" s="86">
        <v>36659</v>
      </c>
      <c r="Q26" s="3">
        <v>26</v>
      </c>
      <c r="R26" s="3">
        <f t="shared" si="4"/>
        <v>3.6247099999999999</v>
      </c>
      <c r="S26" s="87">
        <f t="shared" si="5"/>
        <v>94.242459999999994</v>
      </c>
      <c r="U26" s="3">
        <v>81</v>
      </c>
      <c r="V26" s="86">
        <f t="shared" si="6"/>
        <v>40259</v>
      </c>
      <c r="W26" s="86">
        <v>38433</v>
      </c>
      <c r="X26" s="3">
        <v>10077</v>
      </c>
      <c r="Y26" s="51">
        <f t="shared" si="7"/>
        <v>3.0201799999999999</v>
      </c>
      <c r="Z26" s="87">
        <f t="shared" si="8"/>
        <v>30434.353859999999</v>
      </c>
      <c r="AB26" s="3">
        <v>89</v>
      </c>
      <c r="AC26" s="86">
        <f t="shared" si="9"/>
        <v>40267</v>
      </c>
      <c r="AD26" s="86">
        <v>38441</v>
      </c>
      <c r="AE26" s="3">
        <v>90</v>
      </c>
      <c r="AF26">
        <f t="shared" si="10"/>
        <v>3.1220599999999998</v>
      </c>
      <c r="AG26" s="27">
        <f t="shared" si="11"/>
        <v>280.98539999999997</v>
      </c>
      <c r="AI26" s="3"/>
      <c r="AJ26" s="86"/>
      <c r="AK26" s="86"/>
      <c r="AL26" s="74">
        <f>SUM(AL24:AL25)</f>
        <v>4619</v>
      </c>
      <c r="AM26" s="74"/>
      <c r="AN26" s="88">
        <f>SUM(AN24:AN25)</f>
        <v>14183.179620000001</v>
      </c>
      <c r="AP26" s="86">
        <v>35946</v>
      </c>
      <c r="AQ26">
        <v>561</v>
      </c>
      <c r="AR26">
        <f t="shared" si="16"/>
        <v>3.8221500000000002</v>
      </c>
      <c r="AS26" s="27">
        <f t="shared" si="15"/>
        <v>2144.22615</v>
      </c>
    </row>
    <row r="27" spans="1:45" x14ac:dyDescent="0.3">
      <c r="A27" s="83">
        <v>35817</v>
      </c>
      <c r="B27">
        <v>2.71041</v>
      </c>
      <c r="D27">
        <v>22</v>
      </c>
      <c r="E27" s="83">
        <v>40200</v>
      </c>
      <c r="F27" s="27"/>
      <c r="G27" s="87">
        <v>109</v>
      </c>
      <c r="H27" s="86">
        <f>VLOOKUP(G27,$D$6:$E$155,2,FALSE)</f>
        <v>40287</v>
      </c>
      <c r="I27" s="83">
        <v>36635</v>
      </c>
      <c r="J27" s="3">
        <v>77</v>
      </c>
      <c r="K27" s="51">
        <f t="shared" si="1"/>
        <v>3.0627</v>
      </c>
      <c r="L27" s="87">
        <f t="shared" ref="L27:L90" si="17">J27*K27</f>
        <v>235.8279</v>
      </c>
      <c r="M27" s="3"/>
      <c r="N27" s="3">
        <v>137</v>
      </c>
      <c r="O27" s="86">
        <f t="shared" si="3"/>
        <v>40315</v>
      </c>
      <c r="P27" s="86">
        <v>36663</v>
      </c>
      <c r="Q27" s="3">
        <v>114</v>
      </c>
      <c r="R27" s="3">
        <f t="shared" si="4"/>
        <v>3.7282099999999998</v>
      </c>
      <c r="S27" s="87">
        <f t="shared" si="5"/>
        <v>425.01594</v>
      </c>
      <c r="U27" s="3">
        <v>82</v>
      </c>
      <c r="V27" s="86">
        <f t="shared" si="6"/>
        <v>40260</v>
      </c>
      <c r="W27" s="86">
        <v>38434</v>
      </c>
      <c r="X27" s="3">
        <v>17721</v>
      </c>
      <c r="Y27" s="51">
        <f t="shared" si="7"/>
        <v>3.0318800000000001</v>
      </c>
      <c r="Z27" s="87">
        <f t="shared" si="8"/>
        <v>53727.945480000002</v>
      </c>
      <c r="AB27" s="3">
        <v>110</v>
      </c>
      <c r="AC27" s="86">
        <f t="shared" si="9"/>
        <v>40288</v>
      </c>
      <c r="AD27" s="86">
        <v>38462</v>
      </c>
      <c r="AE27" s="3">
        <v>32</v>
      </c>
      <c r="AF27">
        <f t="shared" si="10"/>
        <v>3.5229400000000002</v>
      </c>
      <c r="AG27" s="27">
        <f t="shared" si="11"/>
        <v>112.73408000000001</v>
      </c>
      <c r="AI27" s="74">
        <v>2003</v>
      </c>
      <c r="AJ27" s="86"/>
      <c r="AK27" s="86"/>
      <c r="AL27" s="3"/>
      <c r="AN27" s="27"/>
      <c r="AP27" s="86">
        <v>35947</v>
      </c>
      <c r="AQ27">
        <v>534</v>
      </c>
      <c r="AR27">
        <f t="shared" si="16"/>
        <v>3.8258100000000002</v>
      </c>
      <c r="AS27" s="27">
        <f t="shared" si="15"/>
        <v>2042.98254</v>
      </c>
    </row>
    <row r="28" spans="1:45" x14ac:dyDescent="0.3">
      <c r="A28" s="83">
        <v>35818</v>
      </c>
      <c r="B28">
        <v>2.7053699999999998</v>
      </c>
      <c r="D28">
        <v>23</v>
      </c>
      <c r="E28" s="83">
        <v>40201</v>
      </c>
      <c r="F28" s="27"/>
      <c r="G28" s="87">
        <v>111</v>
      </c>
      <c r="H28" s="86">
        <f>VLOOKUP(G28,$D$6:$E$155,2,FALSE)</f>
        <v>40289</v>
      </c>
      <c r="I28" s="83">
        <v>36637</v>
      </c>
      <c r="J28" s="3">
        <v>13</v>
      </c>
      <c r="K28" s="51">
        <f t="shared" si="1"/>
        <v>3.1021399999999999</v>
      </c>
      <c r="L28" s="87">
        <f t="shared" si="17"/>
        <v>40.327819999999996</v>
      </c>
      <c r="M28" s="3"/>
      <c r="N28" s="3"/>
      <c r="O28" s="86"/>
      <c r="P28" s="86"/>
      <c r="Q28" s="74">
        <f>SUM(Q21:Q27)</f>
        <v>460</v>
      </c>
      <c r="R28" s="74"/>
      <c r="S28" s="88">
        <f>SUM(S21:S27)</f>
        <v>1511.42256</v>
      </c>
      <c r="U28" s="3">
        <v>83</v>
      </c>
      <c r="V28" s="86">
        <f t="shared" si="6"/>
        <v>40261</v>
      </c>
      <c r="W28" s="86">
        <v>38435</v>
      </c>
      <c r="X28" s="3">
        <v>18167</v>
      </c>
      <c r="Y28" s="51">
        <f t="shared" si="7"/>
        <v>3.0438499999999999</v>
      </c>
      <c r="Z28" s="87">
        <f t="shared" si="8"/>
        <v>55297.622949999997</v>
      </c>
      <c r="AB28" s="3">
        <v>112</v>
      </c>
      <c r="AC28" s="86">
        <f t="shared" si="9"/>
        <v>40290</v>
      </c>
      <c r="AD28" s="86">
        <v>38464</v>
      </c>
      <c r="AE28" s="3">
        <v>43</v>
      </c>
      <c r="AF28">
        <f t="shared" si="10"/>
        <v>3.5732699999999999</v>
      </c>
      <c r="AG28" s="27">
        <f t="shared" si="11"/>
        <v>153.65061</v>
      </c>
      <c r="AI28" s="3">
        <v>88</v>
      </c>
      <c r="AJ28" s="86">
        <f t="shared" si="12"/>
        <v>40266</v>
      </c>
      <c r="AK28" s="86">
        <v>37709</v>
      </c>
      <c r="AL28" s="3">
        <v>5497</v>
      </c>
      <c r="AM28">
        <f t="shared" si="13"/>
        <v>2.74519</v>
      </c>
      <c r="AN28" s="27">
        <f t="shared" si="14"/>
        <v>15090.309429999999</v>
      </c>
      <c r="AP28" s="86">
        <v>35948</v>
      </c>
      <c r="AQ28">
        <v>340</v>
      </c>
      <c r="AR28">
        <f t="shared" si="16"/>
        <v>3.82843</v>
      </c>
      <c r="AS28" s="27">
        <f t="shared" si="15"/>
        <v>1301.6661999999999</v>
      </c>
    </row>
    <row r="29" spans="1:45" x14ac:dyDescent="0.3">
      <c r="A29" s="83">
        <v>35819</v>
      </c>
      <c r="B29">
        <v>2.7004899999999998</v>
      </c>
      <c r="D29">
        <v>24</v>
      </c>
      <c r="E29" s="83">
        <v>40202</v>
      </c>
      <c r="F29" s="27"/>
      <c r="G29" s="87">
        <v>114</v>
      </c>
      <c r="H29" s="86">
        <f t="shared" ref="H29:H39" si="18">VLOOKUP(G29,$D$6:$E$155,2,FALSE)</f>
        <v>40292</v>
      </c>
      <c r="I29" s="83">
        <v>36640</v>
      </c>
      <c r="J29" s="3">
        <v>9</v>
      </c>
      <c r="K29" s="51">
        <f t="shared" si="1"/>
        <v>3.1646700000000001</v>
      </c>
      <c r="L29" s="87">
        <f t="shared" si="17"/>
        <v>28.482030000000002</v>
      </c>
      <c r="M29" s="3"/>
      <c r="N29" s="74">
        <v>2002</v>
      </c>
      <c r="O29" s="86"/>
      <c r="P29" s="86"/>
      <c r="Q29" s="3"/>
      <c r="R29" s="3"/>
      <c r="S29" s="87"/>
      <c r="U29" s="3">
        <v>84</v>
      </c>
      <c r="V29" s="86">
        <f t="shared" si="6"/>
        <v>40262</v>
      </c>
      <c r="W29" s="86">
        <v>38436</v>
      </c>
      <c r="X29" s="3">
        <v>16523</v>
      </c>
      <c r="Y29" s="51">
        <f t="shared" si="7"/>
        <v>3.0560900000000002</v>
      </c>
      <c r="Z29" s="87">
        <f t="shared" si="8"/>
        <v>50495.775070000003</v>
      </c>
      <c r="AB29" s="3">
        <v>115</v>
      </c>
      <c r="AC29" s="86">
        <f t="shared" si="9"/>
        <v>40293</v>
      </c>
      <c r="AD29" s="86">
        <v>38467</v>
      </c>
      <c r="AE29" s="3">
        <v>40</v>
      </c>
      <c r="AF29">
        <f t="shared" si="10"/>
        <v>3.6529199999999999</v>
      </c>
      <c r="AG29" s="27">
        <f t="shared" si="11"/>
        <v>146.11680000000001</v>
      </c>
      <c r="AI29" s="3">
        <v>104</v>
      </c>
      <c r="AJ29" s="86">
        <f t="shared" si="12"/>
        <v>40282</v>
      </c>
      <c r="AK29" s="86">
        <v>37725</v>
      </c>
      <c r="AL29" s="3">
        <v>422</v>
      </c>
      <c r="AM29">
        <f t="shared" si="13"/>
        <v>2.97587</v>
      </c>
      <c r="AN29" s="27">
        <f t="shared" si="14"/>
        <v>1255.8171400000001</v>
      </c>
      <c r="AP29" s="86">
        <v>35952</v>
      </c>
      <c r="AQ29">
        <v>81</v>
      </c>
      <c r="AR29">
        <f t="shared" si="16"/>
        <v>3.8285999999999998</v>
      </c>
      <c r="AS29" s="27">
        <f t="shared" si="15"/>
        <v>310.11660000000001</v>
      </c>
    </row>
    <row r="30" spans="1:45" x14ac:dyDescent="0.3">
      <c r="A30" s="83">
        <v>35820</v>
      </c>
      <c r="B30">
        <v>2.6957900000000001</v>
      </c>
      <c r="D30">
        <v>25</v>
      </c>
      <c r="E30" s="83">
        <v>40203</v>
      </c>
      <c r="F30" s="27"/>
      <c r="G30" s="87">
        <v>119</v>
      </c>
      <c r="H30" s="86">
        <f t="shared" si="18"/>
        <v>40297</v>
      </c>
      <c r="I30" s="83">
        <v>36645</v>
      </c>
      <c r="J30" s="3">
        <v>687</v>
      </c>
      <c r="K30" s="51">
        <f t="shared" si="1"/>
        <v>3.27651</v>
      </c>
      <c r="L30" s="87">
        <f t="shared" si="17"/>
        <v>2250.9623700000002</v>
      </c>
      <c r="N30" s="3">
        <v>102</v>
      </c>
      <c r="O30" s="86">
        <f t="shared" si="3"/>
        <v>40280</v>
      </c>
      <c r="P30" s="86">
        <v>37358</v>
      </c>
      <c r="Q30" s="3">
        <v>20</v>
      </c>
      <c r="R30" s="3">
        <f t="shared" si="4"/>
        <v>3.0782099999999999</v>
      </c>
      <c r="S30" s="87">
        <f t="shared" si="5"/>
        <v>61.5642</v>
      </c>
      <c r="U30" s="3">
        <v>85</v>
      </c>
      <c r="V30" s="86">
        <f t="shared" si="6"/>
        <v>40263</v>
      </c>
      <c r="W30" s="86">
        <v>38437</v>
      </c>
      <c r="X30" s="3">
        <v>15116</v>
      </c>
      <c r="Y30" s="51">
        <f t="shared" si="7"/>
        <v>3.0686300000000002</v>
      </c>
      <c r="Z30" s="87">
        <f t="shared" si="8"/>
        <v>46385.411080000005</v>
      </c>
      <c r="AE30" s="74">
        <f>SUM(AE19:AE29)</f>
        <v>371</v>
      </c>
      <c r="AF30" s="74"/>
      <c r="AG30" s="88">
        <f>SUM(AG19:AG29)</f>
        <v>1202.1888999999999</v>
      </c>
      <c r="AI30" s="3">
        <v>106</v>
      </c>
      <c r="AJ30" s="86">
        <f t="shared" si="12"/>
        <v>40284</v>
      </c>
      <c r="AK30" s="86">
        <v>37727</v>
      </c>
      <c r="AL30" s="3">
        <v>1699</v>
      </c>
      <c r="AM30">
        <f t="shared" si="13"/>
        <v>3.01681</v>
      </c>
      <c r="AN30" s="27">
        <f t="shared" si="14"/>
        <v>5125.5601900000001</v>
      </c>
      <c r="AP30" s="86">
        <v>35957</v>
      </c>
      <c r="AQ30">
        <v>380</v>
      </c>
      <c r="AR30">
        <f t="shared" si="16"/>
        <v>3.80592</v>
      </c>
      <c r="AS30" s="27">
        <f t="shared" si="15"/>
        <v>1446.2496000000001</v>
      </c>
    </row>
    <row r="31" spans="1:45" x14ac:dyDescent="0.3">
      <c r="A31" s="83">
        <v>35821</v>
      </c>
      <c r="B31">
        <v>2.6912500000000001</v>
      </c>
      <c r="D31">
        <v>26</v>
      </c>
      <c r="E31" s="83">
        <v>40204</v>
      </c>
      <c r="F31" s="27"/>
      <c r="G31" s="87">
        <v>121</v>
      </c>
      <c r="H31" s="86">
        <f t="shared" si="18"/>
        <v>40299</v>
      </c>
      <c r="I31" s="83">
        <v>36647</v>
      </c>
      <c r="J31" s="3">
        <v>2569</v>
      </c>
      <c r="K31" s="51">
        <f t="shared" si="1"/>
        <v>3.3235299999999999</v>
      </c>
      <c r="L31" s="87">
        <f t="shared" si="17"/>
        <v>8538.1485699999994</v>
      </c>
      <c r="N31" s="3"/>
      <c r="O31" s="86"/>
      <c r="P31" s="86"/>
      <c r="Q31" s="74">
        <v>20</v>
      </c>
      <c r="R31" s="74"/>
      <c r="S31" s="88">
        <v>63</v>
      </c>
      <c r="U31" s="3">
        <v>86</v>
      </c>
      <c r="V31" s="86">
        <f t="shared" si="6"/>
        <v>40264</v>
      </c>
      <c r="W31" s="86">
        <v>38438</v>
      </c>
      <c r="X31" s="3">
        <v>15651</v>
      </c>
      <c r="Y31" s="51">
        <f t="shared" si="7"/>
        <v>3.0814699999999999</v>
      </c>
      <c r="Z31" s="87">
        <f t="shared" si="8"/>
        <v>48228.086969999997</v>
      </c>
      <c r="AI31" s="3">
        <v>119</v>
      </c>
      <c r="AJ31" s="86">
        <f t="shared" si="12"/>
        <v>40297</v>
      </c>
      <c r="AK31" s="86">
        <v>37740</v>
      </c>
      <c r="AL31" s="3">
        <v>4100</v>
      </c>
      <c r="AM31">
        <f t="shared" si="13"/>
        <v>3.2858499999999999</v>
      </c>
      <c r="AN31" s="27">
        <f t="shared" si="14"/>
        <v>13471.985000000001</v>
      </c>
      <c r="AP31" s="86">
        <v>35958</v>
      </c>
      <c r="AQ31">
        <v>239</v>
      </c>
      <c r="AR31">
        <f t="shared" si="16"/>
        <v>3.7984399999999998</v>
      </c>
      <c r="AS31" s="27">
        <f t="shared" si="15"/>
        <v>907.82715999999994</v>
      </c>
    </row>
    <row r="32" spans="1:45" x14ac:dyDescent="0.3">
      <c r="A32" s="83">
        <v>35822</v>
      </c>
      <c r="B32">
        <v>2.6869100000000001</v>
      </c>
      <c r="D32">
        <v>27</v>
      </c>
      <c r="E32" s="83">
        <v>40205</v>
      </c>
      <c r="F32" s="27"/>
      <c r="G32" s="87">
        <v>123</v>
      </c>
      <c r="H32" s="86">
        <f t="shared" si="18"/>
        <v>40301</v>
      </c>
      <c r="I32" s="83">
        <v>36649</v>
      </c>
      <c r="J32" s="3">
        <v>14491</v>
      </c>
      <c r="K32" s="51">
        <f t="shared" si="1"/>
        <v>3.3716900000000001</v>
      </c>
      <c r="L32" s="87">
        <f t="shared" si="17"/>
        <v>48859.159789999998</v>
      </c>
      <c r="N32" s="74">
        <v>2003</v>
      </c>
      <c r="O32" s="86"/>
      <c r="P32" s="86"/>
      <c r="Q32" s="3"/>
      <c r="R32" s="3"/>
      <c r="S32" s="87"/>
      <c r="U32" s="3">
        <v>88</v>
      </c>
      <c r="V32" s="86">
        <f t="shared" si="6"/>
        <v>40266</v>
      </c>
      <c r="W32" s="86">
        <v>38440</v>
      </c>
      <c r="X32" s="3">
        <v>23844</v>
      </c>
      <c r="Y32" s="51">
        <f t="shared" si="7"/>
        <v>3.1081699999999999</v>
      </c>
      <c r="Z32" s="87">
        <f t="shared" si="8"/>
        <v>74111.205480000004</v>
      </c>
      <c r="AI32" s="3"/>
      <c r="AJ32" s="86"/>
      <c r="AK32" s="86"/>
      <c r="AL32" s="74">
        <f>SUM(AL28:AL31)</f>
        <v>11718</v>
      </c>
      <c r="AM32" s="74"/>
      <c r="AN32" s="88">
        <f>SUM(AN28:AN31)</f>
        <v>34943.671759999997</v>
      </c>
      <c r="AP32" s="86">
        <v>35959</v>
      </c>
      <c r="AQ32">
        <v>75</v>
      </c>
      <c r="AR32">
        <f t="shared" si="16"/>
        <v>3.7900100000000001</v>
      </c>
      <c r="AS32" s="27">
        <f t="shared" si="15"/>
        <v>284.25074999999998</v>
      </c>
    </row>
    <row r="33" spans="1:45" x14ac:dyDescent="0.3">
      <c r="A33" s="83">
        <v>35823</v>
      </c>
      <c r="B33">
        <v>2.68275</v>
      </c>
      <c r="D33">
        <v>28</v>
      </c>
      <c r="E33" s="83">
        <v>40206</v>
      </c>
      <c r="F33" s="27"/>
      <c r="G33" s="87">
        <v>125</v>
      </c>
      <c r="H33" s="86">
        <f t="shared" si="18"/>
        <v>40303</v>
      </c>
      <c r="I33" s="83">
        <v>36651</v>
      </c>
      <c r="J33" s="3">
        <v>5931</v>
      </c>
      <c r="K33" s="51">
        <f t="shared" si="1"/>
        <v>3.4208699999999999</v>
      </c>
      <c r="L33" s="87">
        <f t="shared" si="17"/>
        <v>20289.179969999997</v>
      </c>
      <c r="N33" s="3">
        <v>63</v>
      </c>
      <c r="O33" s="86">
        <f t="shared" si="3"/>
        <v>40241</v>
      </c>
      <c r="P33" s="86">
        <v>37684</v>
      </c>
      <c r="Q33" s="3">
        <v>9</v>
      </c>
      <c r="R33" s="3">
        <f t="shared" si="4"/>
        <v>2.6809699999999999</v>
      </c>
      <c r="S33" s="87">
        <f t="shared" si="5"/>
        <v>24.128729999999997</v>
      </c>
      <c r="U33" s="3">
        <v>89</v>
      </c>
      <c r="V33" s="86">
        <f t="shared" si="6"/>
        <v>40267</v>
      </c>
      <c r="W33" s="86">
        <v>38441</v>
      </c>
      <c r="X33" s="3">
        <v>26976</v>
      </c>
      <c r="Y33" s="51">
        <f t="shared" si="7"/>
        <v>3.1220599999999998</v>
      </c>
      <c r="Z33" s="87">
        <f t="shared" si="8"/>
        <v>84220.690560000003</v>
      </c>
      <c r="AI33" s="74">
        <v>2004</v>
      </c>
      <c r="AJ33" s="86"/>
      <c r="AK33" s="86"/>
      <c r="AL33" s="3"/>
      <c r="AN33" s="27"/>
      <c r="AQ33" s="74">
        <f>SUM(AQ6:AQ32)</f>
        <v>181084</v>
      </c>
      <c r="AR33" s="74"/>
      <c r="AS33" s="88">
        <f>SUM(AS6:AS32)</f>
        <v>651925.85133000009</v>
      </c>
    </row>
    <row r="34" spans="1:45" x14ac:dyDescent="0.3">
      <c r="A34" s="83">
        <v>35824</v>
      </c>
      <c r="B34">
        <v>2.6787899999999998</v>
      </c>
      <c r="D34">
        <v>29</v>
      </c>
      <c r="E34" s="83">
        <v>40207</v>
      </c>
      <c r="F34" s="27"/>
      <c r="G34" s="87">
        <v>128</v>
      </c>
      <c r="H34" s="86">
        <f t="shared" si="18"/>
        <v>40306</v>
      </c>
      <c r="I34" s="83">
        <v>36654</v>
      </c>
      <c r="J34" s="3">
        <v>1492</v>
      </c>
      <c r="K34" s="51">
        <f t="shared" si="1"/>
        <v>3.4962399999999998</v>
      </c>
      <c r="L34" s="87">
        <f t="shared" si="17"/>
        <v>5216.3900800000001</v>
      </c>
      <c r="N34" s="3">
        <v>88</v>
      </c>
      <c r="O34" s="86">
        <f t="shared" si="3"/>
        <v>40266</v>
      </c>
      <c r="P34" s="86">
        <v>37709</v>
      </c>
      <c r="Q34" s="3">
        <v>423</v>
      </c>
      <c r="R34" s="3">
        <f t="shared" si="4"/>
        <v>2.74519</v>
      </c>
      <c r="S34" s="87">
        <f t="shared" si="5"/>
        <v>1161.2153700000001</v>
      </c>
      <c r="U34" s="3">
        <v>112</v>
      </c>
      <c r="V34" s="86">
        <f t="shared" si="6"/>
        <v>40290</v>
      </c>
      <c r="W34" s="86">
        <v>38464</v>
      </c>
      <c r="X34" s="3">
        <v>2215</v>
      </c>
      <c r="Y34" s="51">
        <f t="shared" si="7"/>
        <v>3.5732699999999999</v>
      </c>
      <c r="Z34" s="87">
        <f t="shared" si="8"/>
        <v>7914.7930500000002</v>
      </c>
      <c r="AI34" s="3">
        <v>92</v>
      </c>
      <c r="AJ34" s="86">
        <f t="shared" si="12"/>
        <v>40270</v>
      </c>
      <c r="AK34" s="86">
        <v>38079</v>
      </c>
      <c r="AL34" s="3">
        <v>1423</v>
      </c>
      <c r="AM34">
        <f t="shared" si="13"/>
        <v>3.1620400000000002</v>
      </c>
      <c r="AN34" s="27">
        <f t="shared" si="14"/>
        <v>4499.5829199999998</v>
      </c>
    </row>
    <row r="35" spans="1:45" x14ac:dyDescent="0.3">
      <c r="A35" s="83">
        <v>35825</v>
      </c>
      <c r="B35">
        <v>2.67503</v>
      </c>
      <c r="D35">
        <v>30</v>
      </c>
      <c r="E35" s="83">
        <v>40208</v>
      </c>
      <c r="F35" s="27"/>
      <c r="G35" s="87">
        <v>130</v>
      </c>
      <c r="H35" s="86">
        <f t="shared" si="18"/>
        <v>40308</v>
      </c>
      <c r="I35" s="83">
        <v>36656</v>
      </c>
      <c r="J35" s="3">
        <v>575</v>
      </c>
      <c r="K35" s="51">
        <f t="shared" si="1"/>
        <v>3.54731</v>
      </c>
      <c r="L35" s="87">
        <f t="shared" si="17"/>
        <v>2039.70325</v>
      </c>
      <c r="N35" s="3">
        <v>89</v>
      </c>
      <c r="O35" s="86">
        <f t="shared" si="3"/>
        <v>40267</v>
      </c>
      <c r="P35" s="86">
        <v>37710</v>
      </c>
      <c r="Q35" s="3">
        <v>420</v>
      </c>
      <c r="R35" s="3">
        <f t="shared" si="4"/>
        <v>2.7534299999999998</v>
      </c>
      <c r="S35" s="87">
        <f t="shared" si="5"/>
        <v>1156.4405999999999</v>
      </c>
      <c r="X35" s="74">
        <f>SUM(X26:X34)</f>
        <v>146290</v>
      </c>
      <c r="Y35" s="74"/>
      <c r="Z35" s="88">
        <f>SUM(Z26:Z34)</f>
        <v>450815.88449999999</v>
      </c>
      <c r="AI35" s="3">
        <v>107</v>
      </c>
      <c r="AJ35" s="86">
        <f t="shared" si="12"/>
        <v>40285</v>
      </c>
      <c r="AK35" s="86">
        <v>38094</v>
      </c>
      <c r="AL35" s="3">
        <v>1100</v>
      </c>
      <c r="AM35">
        <f t="shared" si="13"/>
        <v>3.36612</v>
      </c>
      <c r="AN35" s="27">
        <f t="shared" si="14"/>
        <v>3702.732</v>
      </c>
    </row>
    <row r="36" spans="1:45" x14ac:dyDescent="0.3">
      <c r="A36" s="83">
        <v>35826</v>
      </c>
      <c r="B36">
        <v>2.6714899999999999</v>
      </c>
      <c r="D36">
        <v>31</v>
      </c>
      <c r="E36" s="83">
        <v>40209</v>
      </c>
      <c r="F36" s="27"/>
      <c r="G36" s="87">
        <v>133</v>
      </c>
      <c r="H36" s="86">
        <f t="shared" si="18"/>
        <v>40311</v>
      </c>
      <c r="I36" s="83">
        <v>36659</v>
      </c>
      <c r="J36" s="3">
        <v>1568</v>
      </c>
      <c r="K36" s="51">
        <f t="shared" si="1"/>
        <v>3.6247099999999999</v>
      </c>
      <c r="L36" s="87">
        <f t="shared" si="17"/>
        <v>5683.5452799999994</v>
      </c>
      <c r="N36" s="3">
        <v>90</v>
      </c>
      <c r="O36" s="86">
        <f t="shared" si="3"/>
        <v>40268</v>
      </c>
      <c r="P36" s="86">
        <v>37711</v>
      </c>
      <c r="Q36" s="3">
        <v>37</v>
      </c>
      <c r="R36" s="3">
        <f t="shared" si="4"/>
        <v>2.7624300000000002</v>
      </c>
      <c r="S36" s="87">
        <f t="shared" si="5"/>
        <v>102.20991000000001</v>
      </c>
      <c r="AI36" s="3">
        <v>110</v>
      </c>
      <c r="AJ36" s="86">
        <f t="shared" si="12"/>
        <v>40288</v>
      </c>
      <c r="AK36" s="86">
        <v>38097</v>
      </c>
      <c r="AL36" s="3">
        <v>500</v>
      </c>
      <c r="AM36">
        <f t="shared" si="13"/>
        <v>3.4157899999999999</v>
      </c>
      <c r="AN36" s="27">
        <f t="shared" si="14"/>
        <v>1707.895</v>
      </c>
    </row>
    <row r="37" spans="1:45" x14ac:dyDescent="0.3">
      <c r="A37" s="83">
        <v>35827</v>
      </c>
      <c r="B37">
        <v>2.6681599999999999</v>
      </c>
      <c r="D37">
        <v>32</v>
      </c>
      <c r="E37" s="83">
        <v>40210</v>
      </c>
      <c r="F37" s="27"/>
      <c r="G37" s="87">
        <v>135</v>
      </c>
      <c r="H37" s="86">
        <f t="shared" si="18"/>
        <v>40313</v>
      </c>
      <c r="I37" s="83">
        <v>36661</v>
      </c>
      <c r="J37" s="3">
        <v>2740</v>
      </c>
      <c r="K37" s="51">
        <f t="shared" si="1"/>
        <v>3.6765099999999999</v>
      </c>
      <c r="L37" s="87">
        <f t="shared" si="17"/>
        <v>10073.6374</v>
      </c>
      <c r="N37" s="3">
        <v>91</v>
      </c>
      <c r="O37" s="86">
        <f t="shared" si="3"/>
        <v>40269</v>
      </c>
      <c r="P37" s="86">
        <v>37712</v>
      </c>
      <c r="Q37" s="3">
        <v>220</v>
      </c>
      <c r="R37" s="3">
        <f t="shared" si="4"/>
        <v>2.7722199999999999</v>
      </c>
      <c r="S37" s="87">
        <f t="shared" si="5"/>
        <v>609.88839999999993</v>
      </c>
      <c r="AI37" s="3"/>
      <c r="AJ37" s="86"/>
      <c r="AK37" s="86"/>
      <c r="AL37" s="74">
        <f>SUM(AL34:AL36)</f>
        <v>3023</v>
      </c>
      <c r="AM37" s="74"/>
      <c r="AN37" s="88">
        <f>SUM(AN34:AN36)</f>
        <v>9910.2099200000011</v>
      </c>
    </row>
    <row r="38" spans="1:45" x14ac:dyDescent="0.3">
      <c r="A38" s="83">
        <v>35828</v>
      </c>
      <c r="B38">
        <v>2.66506</v>
      </c>
      <c r="D38">
        <v>33</v>
      </c>
      <c r="E38" s="83">
        <v>40211</v>
      </c>
      <c r="F38" s="27"/>
      <c r="G38" s="87">
        <v>137</v>
      </c>
      <c r="H38" s="86">
        <f t="shared" si="18"/>
        <v>40315</v>
      </c>
      <c r="I38" s="83">
        <v>36663</v>
      </c>
      <c r="J38" s="3">
        <v>1996</v>
      </c>
      <c r="K38" s="51">
        <f t="shared" si="1"/>
        <v>3.7282099999999998</v>
      </c>
      <c r="L38" s="87">
        <f t="shared" si="17"/>
        <v>7441.5071599999992</v>
      </c>
      <c r="N38" s="3">
        <v>92</v>
      </c>
      <c r="O38" s="86">
        <f t="shared" si="3"/>
        <v>40270</v>
      </c>
      <c r="P38" s="86">
        <v>37713</v>
      </c>
      <c r="Q38" s="3">
        <v>400</v>
      </c>
      <c r="R38" s="3">
        <f t="shared" si="4"/>
        <v>2.7828599999999999</v>
      </c>
      <c r="S38" s="87">
        <f t="shared" si="5"/>
        <v>1113.144</v>
      </c>
      <c r="W38" s="86"/>
      <c r="AI38" s="74">
        <v>2005</v>
      </c>
      <c r="AJ38" s="86"/>
      <c r="AK38" s="86"/>
      <c r="AL38" s="3"/>
      <c r="AN38" s="27"/>
    </row>
    <row r="39" spans="1:45" x14ac:dyDescent="0.3">
      <c r="A39" s="83">
        <v>35829</v>
      </c>
      <c r="B39">
        <v>2.6621899999999998</v>
      </c>
      <c r="D39">
        <v>34</v>
      </c>
      <c r="E39" s="83">
        <v>40212</v>
      </c>
      <c r="F39" s="83"/>
      <c r="G39" s="87">
        <v>139</v>
      </c>
      <c r="H39" s="86">
        <f t="shared" si="18"/>
        <v>40317</v>
      </c>
      <c r="I39" s="83">
        <v>36665</v>
      </c>
      <c r="J39" s="3">
        <v>2042</v>
      </c>
      <c r="K39" s="51">
        <f t="shared" si="1"/>
        <v>3.7795399999999999</v>
      </c>
      <c r="L39" s="87">
        <f t="shared" si="17"/>
        <v>7717.8206799999998</v>
      </c>
      <c r="N39" s="3">
        <v>105</v>
      </c>
      <c r="O39" s="86">
        <f t="shared" si="3"/>
        <v>40283</v>
      </c>
      <c r="P39" s="86">
        <v>37726</v>
      </c>
      <c r="Q39" s="3">
        <v>80</v>
      </c>
      <c r="R39" s="3">
        <f t="shared" si="4"/>
        <v>2.9961500000000001</v>
      </c>
      <c r="S39" s="87">
        <f t="shared" si="5"/>
        <v>239.69200000000001</v>
      </c>
      <c r="W39" s="86"/>
      <c r="AI39" s="3">
        <v>82</v>
      </c>
      <c r="AJ39" s="86">
        <f t="shared" si="12"/>
        <v>40260</v>
      </c>
      <c r="AK39" s="86">
        <v>38434</v>
      </c>
      <c r="AL39" s="3">
        <v>1400</v>
      </c>
      <c r="AM39">
        <f t="shared" si="13"/>
        <v>3.0318800000000001</v>
      </c>
      <c r="AN39" s="27">
        <f t="shared" si="14"/>
        <v>4244.6320000000005</v>
      </c>
    </row>
    <row r="40" spans="1:45" x14ac:dyDescent="0.3">
      <c r="A40" s="83">
        <v>35830</v>
      </c>
      <c r="B40">
        <v>2.65957</v>
      </c>
      <c r="D40">
        <v>35</v>
      </c>
      <c r="E40" s="83">
        <v>40213</v>
      </c>
      <c r="F40" s="83"/>
      <c r="J40" s="74">
        <f>SUM(J26:J39)</f>
        <v>34203</v>
      </c>
      <c r="K40" s="51"/>
      <c r="L40" s="88">
        <f>SUM(L26:L39)</f>
        <v>118454.02042</v>
      </c>
      <c r="N40" s="3">
        <v>107</v>
      </c>
      <c r="O40" s="86">
        <f t="shared" si="3"/>
        <v>40285</v>
      </c>
      <c r="P40" s="86">
        <v>37728</v>
      </c>
      <c r="Q40" s="3">
        <v>110</v>
      </c>
      <c r="R40" s="3">
        <f t="shared" si="4"/>
        <v>3.0377900000000002</v>
      </c>
      <c r="S40" s="87">
        <f t="shared" si="5"/>
        <v>334.15690000000001</v>
      </c>
      <c r="W40" s="86"/>
      <c r="AI40" s="3">
        <v>88</v>
      </c>
      <c r="AJ40" s="86">
        <f t="shared" si="12"/>
        <v>40266</v>
      </c>
      <c r="AK40" s="86">
        <v>38440</v>
      </c>
      <c r="AL40" s="3">
        <v>1500</v>
      </c>
      <c r="AM40">
        <f t="shared" si="13"/>
        <v>3.1081699999999999</v>
      </c>
      <c r="AN40" s="27">
        <f t="shared" si="14"/>
        <v>4662.2550000000001</v>
      </c>
    </row>
    <row r="41" spans="1:45" x14ac:dyDescent="0.3">
      <c r="A41" s="83">
        <v>35831</v>
      </c>
      <c r="B41">
        <v>2.6571899999999999</v>
      </c>
      <c r="D41">
        <v>36</v>
      </c>
      <c r="E41" s="83">
        <v>40214</v>
      </c>
      <c r="F41" s="83"/>
      <c r="G41" s="67">
        <v>2002</v>
      </c>
      <c r="J41" s="3"/>
      <c r="K41" s="51"/>
      <c r="L41" s="87"/>
      <c r="N41" s="3">
        <v>119</v>
      </c>
      <c r="O41" s="86">
        <f t="shared" si="3"/>
        <v>40297</v>
      </c>
      <c r="P41" s="86">
        <v>37740</v>
      </c>
      <c r="Q41" s="3">
        <v>130</v>
      </c>
      <c r="R41" s="3">
        <f t="shared" si="4"/>
        <v>3.2858499999999999</v>
      </c>
      <c r="S41" s="87">
        <f t="shared" si="5"/>
        <v>427.16050000000001</v>
      </c>
      <c r="AI41" s="3">
        <v>94</v>
      </c>
      <c r="AJ41" s="86">
        <f t="shared" si="12"/>
        <v>40272</v>
      </c>
      <c r="AK41" s="86">
        <v>38446</v>
      </c>
      <c r="AL41" s="3">
        <v>1000</v>
      </c>
      <c r="AM41">
        <f t="shared" si="13"/>
        <v>3.1976499999999999</v>
      </c>
      <c r="AN41" s="27">
        <f t="shared" si="14"/>
        <v>3197.65</v>
      </c>
    </row>
    <row r="42" spans="1:45" x14ac:dyDescent="0.3">
      <c r="A42" s="83">
        <v>35832</v>
      </c>
      <c r="B42">
        <v>2.6550600000000002</v>
      </c>
      <c r="D42">
        <v>37</v>
      </c>
      <c r="E42" s="83">
        <v>40215</v>
      </c>
      <c r="F42" s="83"/>
      <c r="G42" s="3">
        <v>100</v>
      </c>
      <c r="H42" s="86">
        <f t="shared" ref="H42:H51" si="19">VLOOKUP(G42,$D$6:$E$155,2,FALSE)</f>
        <v>40278</v>
      </c>
      <c r="I42" s="83">
        <v>37356</v>
      </c>
      <c r="J42" s="3">
        <v>8762</v>
      </c>
      <c r="K42" s="51">
        <f t="shared" si="1"/>
        <v>3.05518</v>
      </c>
      <c r="L42" s="87">
        <f t="shared" si="17"/>
        <v>26769.487160000001</v>
      </c>
      <c r="N42" s="3"/>
      <c r="O42" s="86"/>
      <c r="P42" s="86"/>
      <c r="Q42" s="74">
        <f>SUM(Q33:Q41)</f>
        <v>1829</v>
      </c>
      <c r="R42" s="74"/>
      <c r="S42" s="88">
        <f>SUM(S33:S41)</f>
        <v>5168.0364099999997</v>
      </c>
      <c r="AI42" s="3">
        <v>97</v>
      </c>
      <c r="AJ42" s="86">
        <f t="shared" si="12"/>
        <v>40275</v>
      </c>
      <c r="AK42" s="86">
        <v>38449</v>
      </c>
      <c r="AL42" s="3">
        <v>2100</v>
      </c>
      <c r="AM42">
        <f t="shared" si="13"/>
        <v>3.2486000000000002</v>
      </c>
      <c r="AN42" s="27">
        <f t="shared" si="14"/>
        <v>6822.06</v>
      </c>
    </row>
    <row r="43" spans="1:45" x14ac:dyDescent="0.3">
      <c r="A43" s="83">
        <v>35833</v>
      </c>
      <c r="B43">
        <v>2.6532</v>
      </c>
      <c r="D43">
        <v>38</v>
      </c>
      <c r="E43" s="83">
        <v>40216</v>
      </c>
      <c r="F43" s="83"/>
      <c r="G43" s="3">
        <v>101</v>
      </c>
      <c r="H43" s="86">
        <f t="shared" si="19"/>
        <v>40279</v>
      </c>
      <c r="I43" s="83">
        <v>37357</v>
      </c>
      <c r="J43" s="3">
        <v>13275</v>
      </c>
      <c r="K43" s="51">
        <f t="shared" si="1"/>
        <v>3.0664600000000002</v>
      </c>
      <c r="L43" s="87">
        <f t="shared" si="17"/>
        <v>40707.256500000003</v>
      </c>
      <c r="N43" s="74">
        <v>2004</v>
      </c>
      <c r="O43" s="86"/>
      <c r="P43" s="86"/>
      <c r="Q43" s="3"/>
      <c r="R43" s="3"/>
      <c r="S43" s="87"/>
      <c r="AI43" s="3">
        <v>109</v>
      </c>
      <c r="AJ43" s="86">
        <f t="shared" si="12"/>
        <v>40287</v>
      </c>
      <c r="AK43" s="86">
        <v>38461</v>
      </c>
      <c r="AL43" s="3">
        <v>1000</v>
      </c>
      <c r="AM43">
        <f t="shared" si="13"/>
        <v>3.4986100000000002</v>
      </c>
      <c r="AN43" s="27">
        <f t="shared" si="14"/>
        <v>3498.61</v>
      </c>
    </row>
    <row r="44" spans="1:45" x14ac:dyDescent="0.3">
      <c r="A44" s="83">
        <v>35834</v>
      </c>
      <c r="B44">
        <v>2.6515900000000001</v>
      </c>
      <c r="D44">
        <v>39</v>
      </c>
      <c r="E44" s="83">
        <v>40217</v>
      </c>
      <c r="F44" s="83"/>
      <c r="G44" s="3">
        <v>102</v>
      </c>
      <c r="H44" s="86">
        <f t="shared" si="19"/>
        <v>40280</v>
      </c>
      <c r="I44" s="83">
        <v>37358</v>
      </c>
      <c r="J44" s="3">
        <v>12473</v>
      </c>
      <c r="K44" s="51">
        <f t="shared" si="1"/>
        <v>3.0782099999999999</v>
      </c>
      <c r="L44" s="87">
        <f t="shared" si="17"/>
        <v>38394.513330000002</v>
      </c>
      <c r="N44" s="3">
        <v>53</v>
      </c>
      <c r="O44" s="86">
        <f t="shared" si="3"/>
        <v>40231</v>
      </c>
      <c r="P44" s="86">
        <v>38039</v>
      </c>
      <c r="Q44" s="3">
        <v>43</v>
      </c>
      <c r="R44" s="3">
        <f t="shared" si="4"/>
        <v>2.86809</v>
      </c>
      <c r="S44" s="87">
        <f t="shared" si="5"/>
        <v>123.32787</v>
      </c>
      <c r="AI44" s="3">
        <v>111</v>
      </c>
      <c r="AJ44" s="86">
        <f t="shared" si="12"/>
        <v>40289</v>
      </c>
      <c r="AK44" s="86">
        <v>38463</v>
      </c>
      <c r="AL44" s="3">
        <v>1000</v>
      </c>
      <c r="AM44">
        <f t="shared" si="13"/>
        <v>3.5478299999999998</v>
      </c>
      <c r="AN44" s="27">
        <f t="shared" si="14"/>
        <v>3547.83</v>
      </c>
    </row>
    <row r="45" spans="1:45" x14ac:dyDescent="0.3">
      <c r="A45" s="83">
        <v>35835</v>
      </c>
      <c r="B45">
        <v>2.6502400000000002</v>
      </c>
      <c r="D45">
        <v>40</v>
      </c>
      <c r="E45" s="83">
        <v>40218</v>
      </c>
      <c r="F45" s="83"/>
      <c r="G45" s="3">
        <v>103</v>
      </c>
      <c r="H45" s="86">
        <f t="shared" si="19"/>
        <v>40281</v>
      </c>
      <c r="I45" s="83">
        <v>37359</v>
      </c>
      <c r="J45" s="3">
        <v>5365</v>
      </c>
      <c r="K45" s="51">
        <f t="shared" si="1"/>
        <v>3.0904600000000002</v>
      </c>
      <c r="L45" s="87">
        <f t="shared" si="17"/>
        <v>16580.317900000002</v>
      </c>
      <c r="N45" s="3">
        <v>54</v>
      </c>
      <c r="O45" s="86">
        <f t="shared" si="3"/>
        <v>40232</v>
      </c>
      <c r="P45" s="86">
        <v>38040</v>
      </c>
      <c r="Q45" s="3">
        <v>100</v>
      </c>
      <c r="R45" s="3">
        <f>VLOOKUP(P45,$A$7:$B$3005,2,FALSE)</f>
        <v>2.8744999999999998</v>
      </c>
      <c r="S45" s="87">
        <f>Q45*R45</f>
        <v>287.45</v>
      </c>
      <c r="AI45" s="3">
        <v>114</v>
      </c>
      <c r="AJ45" s="86">
        <f t="shared" si="12"/>
        <v>40292</v>
      </c>
      <c r="AK45" s="86">
        <v>38466</v>
      </c>
      <c r="AL45" s="3">
        <v>800</v>
      </c>
      <c r="AM45">
        <f t="shared" si="13"/>
        <v>3.62581</v>
      </c>
      <c r="AN45" s="27">
        <f t="shared" si="14"/>
        <v>2900.6480000000001</v>
      </c>
    </row>
    <row r="46" spans="1:45" x14ac:dyDescent="0.3">
      <c r="A46" s="83">
        <v>35836</v>
      </c>
      <c r="B46">
        <v>2.6491400000000001</v>
      </c>
      <c r="D46">
        <v>41</v>
      </c>
      <c r="E46" s="83">
        <v>40219</v>
      </c>
      <c r="F46" s="83"/>
      <c r="G46" s="3">
        <v>104</v>
      </c>
      <c r="H46" s="86">
        <f t="shared" si="19"/>
        <v>40282</v>
      </c>
      <c r="I46" s="83">
        <v>37360</v>
      </c>
      <c r="J46" s="3">
        <v>10072</v>
      </c>
      <c r="K46" s="51">
        <f t="shared" si="1"/>
        <v>3.1032099999999998</v>
      </c>
      <c r="L46" s="87">
        <f t="shared" si="17"/>
        <v>31255.53112</v>
      </c>
      <c r="N46" s="3">
        <v>80</v>
      </c>
      <c r="O46" s="86">
        <f t="shared" si="3"/>
        <v>40258</v>
      </c>
      <c r="P46" s="86">
        <v>38067</v>
      </c>
      <c r="Q46" s="3">
        <v>965</v>
      </c>
      <c r="R46" s="3">
        <f t="shared" si="4"/>
        <v>3.0554600000000001</v>
      </c>
      <c r="S46" s="87">
        <f t="shared" si="5"/>
        <v>2948.5189</v>
      </c>
      <c r="AI46" s="3">
        <v>125</v>
      </c>
      <c r="AJ46" s="86">
        <f t="shared" si="12"/>
        <v>40303</v>
      </c>
      <c r="AK46" s="86">
        <v>38477</v>
      </c>
      <c r="AL46" s="3">
        <v>1000</v>
      </c>
      <c r="AM46">
        <f t="shared" si="13"/>
        <v>3.95323</v>
      </c>
      <c r="AN46" s="27">
        <f t="shared" si="14"/>
        <v>3953.23</v>
      </c>
    </row>
    <row r="47" spans="1:45" x14ac:dyDescent="0.3">
      <c r="A47" s="83">
        <v>35837</v>
      </c>
      <c r="B47">
        <v>2.6482800000000002</v>
      </c>
      <c r="D47">
        <v>42</v>
      </c>
      <c r="E47" s="83">
        <v>40220</v>
      </c>
      <c r="F47" s="83"/>
      <c r="G47" s="3">
        <v>113</v>
      </c>
      <c r="H47" s="86">
        <f t="shared" si="19"/>
        <v>40291</v>
      </c>
      <c r="I47" s="83">
        <v>37369</v>
      </c>
      <c r="J47" s="3">
        <v>757</v>
      </c>
      <c r="K47" s="51">
        <f t="shared" si="1"/>
        <v>3.24282</v>
      </c>
      <c r="L47" s="87">
        <f t="shared" si="17"/>
        <v>2454.8147399999998</v>
      </c>
      <c r="N47" s="3">
        <v>81</v>
      </c>
      <c r="O47" s="86">
        <f t="shared" si="3"/>
        <v>40259</v>
      </c>
      <c r="P47" s="86">
        <v>38068</v>
      </c>
      <c r="Q47" s="3">
        <v>1689</v>
      </c>
      <c r="R47" s="3">
        <f t="shared" si="4"/>
        <v>3.0629499999999998</v>
      </c>
      <c r="S47" s="87">
        <f t="shared" si="5"/>
        <v>5173.3225499999999</v>
      </c>
      <c r="AL47" s="74">
        <f>SUM(AL39:AL46)</f>
        <v>9800</v>
      </c>
      <c r="AM47" s="74"/>
      <c r="AN47" s="88">
        <f>SUM(AN39:AN46)</f>
        <v>32826.915000000008</v>
      </c>
    </row>
    <row r="48" spans="1:45" x14ac:dyDescent="0.3">
      <c r="A48" s="83">
        <v>35838</v>
      </c>
      <c r="B48">
        <v>2.6476600000000001</v>
      </c>
      <c r="D48">
        <v>43</v>
      </c>
      <c r="E48" s="83">
        <v>40221</v>
      </c>
      <c r="F48" s="83"/>
      <c r="G48" s="3">
        <v>114</v>
      </c>
      <c r="H48" s="86">
        <f t="shared" si="19"/>
        <v>40292</v>
      </c>
      <c r="I48" s="83">
        <v>37370</v>
      </c>
      <c r="J48" s="3">
        <v>946</v>
      </c>
      <c r="K48" s="51">
        <f t="shared" si="1"/>
        <v>3.26126</v>
      </c>
      <c r="L48" s="87">
        <f t="shared" si="17"/>
        <v>3085.1519600000001</v>
      </c>
      <c r="N48" s="3">
        <v>92</v>
      </c>
      <c r="O48" s="86">
        <f t="shared" si="3"/>
        <v>40270</v>
      </c>
      <c r="P48" s="86">
        <v>38079</v>
      </c>
      <c r="Q48" s="3">
        <v>40</v>
      </c>
      <c r="R48" s="3">
        <f t="shared" si="4"/>
        <v>3.1620400000000002</v>
      </c>
      <c r="S48" s="87">
        <f t="shared" si="5"/>
        <v>126.48160000000001</v>
      </c>
    </row>
    <row r="49" spans="1:19" x14ac:dyDescent="0.3">
      <c r="A49" s="83">
        <v>35839</v>
      </c>
      <c r="B49">
        <v>2.6472699999999998</v>
      </c>
      <c r="D49">
        <v>44</v>
      </c>
      <c r="E49" s="83">
        <v>40222</v>
      </c>
      <c r="F49" s="83"/>
      <c r="G49" s="3">
        <v>115</v>
      </c>
      <c r="H49" s="86">
        <f t="shared" si="19"/>
        <v>40293</v>
      </c>
      <c r="I49" s="83">
        <v>37371</v>
      </c>
      <c r="J49" s="3">
        <v>1921</v>
      </c>
      <c r="K49" s="51">
        <f t="shared" si="1"/>
        <v>3.2803100000000001</v>
      </c>
      <c r="L49" s="87">
        <f t="shared" si="17"/>
        <v>6301.4755100000002</v>
      </c>
      <c r="N49" s="3">
        <v>94</v>
      </c>
      <c r="O49" s="86">
        <f t="shared" si="3"/>
        <v>40272</v>
      </c>
      <c r="P49" s="86">
        <v>38081</v>
      </c>
      <c r="Q49" s="3">
        <v>706</v>
      </c>
      <c r="R49" s="3">
        <f t="shared" si="4"/>
        <v>3.1844800000000002</v>
      </c>
      <c r="S49" s="87">
        <f t="shared" si="5"/>
        <v>2248.2428800000002</v>
      </c>
    </row>
    <row r="50" spans="1:19" x14ac:dyDescent="0.3">
      <c r="A50" s="83">
        <v>35840</v>
      </c>
      <c r="B50">
        <v>2.6471100000000001</v>
      </c>
      <c r="D50">
        <v>45</v>
      </c>
      <c r="E50" s="83">
        <v>40223</v>
      </c>
      <c r="F50" s="83"/>
      <c r="G50" s="3">
        <v>116</v>
      </c>
      <c r="H50" s="86">
        <f t="shared" si="19"/>
        <v>40294</v>
      </c>
      <c r="I50" s="83">
        <v>37372</v>
      </c>
      <c r="J50" s="3">
        <v>385</v>
      </c>
      <c r="K50" s="51">
        <f t="shared" si="1"/>
        <v>3.2999700000000001</v>
      </c>
      <c r="L50" s="87">
        <f t="shared" si="17"/>
        <v>1270.4884500000001</v>
      </c>
      <c r="N50" s="3">
        <v>108</v>
      </c>
      <c r="O50" s="86">
        <f t="shared" si="3"/>
        <v>40286</v>
      </c>
      <c r="P50" s="86">
        <v>38095</v>
      </c>
      <c r="Q50" s="3">
        <v>97</v>
      </c>
      <c r="R50" s="3">
        <f t="shared" si="4"/>
        <v>3.3823799999999999</v>
      </c>
      <c r="S50" s="87">
        <f t="shared" si="5"/>
        <v>328.09086000000002</v>
      </c>
    </row>
    <row r="51" spans="1:19" x14ac:dyDescent="0.3">
      <c r="A51" s="83">
        <v>35841</v>
      </c>
      <c r="B51">
        <v>2.64717</v>
      </c>
      <c r="D51">
        <v>46</v>
      </c>
      <c r="E51" s="83">
        <v>40224</v>
      </c>
      <c r="F51" s="83"/>
      <c r="G51" s="3">
        <v>117</v>
      </c>
      <c r="H51" s="86">
        <f t="shared" si="19"/>
        <v>40295</v>
      </c>
      <c r="I51" s="83">
        <v>37373</v>
      </c>
      <c r="J51" s="3">
        <v>1635</v>
      </c>
      <c r="K51" s="51">
        <f t="shared" si="1"/>
        <v>3.32023</v>
      </c>
      <c r="L51" s="87">
        <f t="shared" si="17"/>
        <v>5428.5760499999997</v>
      </c>
      <c r="N51" s="3">
        <v>110</v>
      </c>
      <c r="O51" s="86">
        <f t="shared" si="3"/>
        <v>40288</v>
      </c>
      <c r="P51" s="86">
        <v>38097</v>
      </c>
      <c r="Q51" s="3">
        <v>42</v>
      </c>
      <c r="R51" s="3">
        <f t="shared" si="4"/>
        <v>3.4157899999999999</v>
      </c>
      <c r="S51" s="87">
        <f t="shared" si="5"/>
        <v>143.46317999999999</v>
      </c>
    </row>
    <row r="52" spans="1:19" x14ac:dyDescent="0.3">
      <c r="A52" s="83">
        <v>35842</v>
      </c>
      <c r="B52">
        <v>2.64744</v>
      </c>
      <c r="D52">
        <v>47</v>
      </c>
      <c r="E52" s="83">
        <v>40225</v>
      </c>
      <c r="F52" s="83"/>
      <c r="J52" s="74">
        <f>SUM(J42:J51)</f>
        <v>55591</v>
      </c>
      <c r="K52" s="51"/>
      <c r="L52" s="88">
        <f>SUM(L42:L51)</f>
        <v>172247.61272</v>
      </c>
      <c r="N52" s="3"/>
      <c r="O52" s="86"/>
      <c r="P52" s="86"/>
      <c r="Q52" s="74">
        <f>SUM(Q44:Q51)</f>
        <v>3682</v>
      </c>
      <c r="R52" s="74"/>
      <c r="S52" s="88">
        <f>SUM(S44:S51)</f>
        <v>11378.89784</v>
      </c>
    </row>
    <row r="53" spans="1:19" x14ac:dyDescent="0.3">
      <c r="A53" s="83">
        <v>35843</v>
      </c>
      <c r="B53">
        <v>2.6479400000000002</v>
      </c>
      <c r="D53">
        <v>48</v>
      </c>
      <c r="E53" s="83">
        <v>40226</v>
      </c>
      <c r="F53" s="83"/>
      <c r="G53" s="67">
        <v>2003</v>
      </c>
      <c r="J53" s="3"/>
      <c r="K53" s="51"/>
      <c r="L53" s="87"/>
      <c r="N53" s="74">
        <v>2005</v>
      </c>
      <c r="O53" s="86"/>
      <c r="P53" s="86"/>
      <c r="Q53" s="3"/>
      <c r="R53" s="3"/>
      <c r="S53" s="87"/>
    </row>
    <row r="54" spans="1:19" x14ac:dyDescent="0.3">
      <c r="A54" s="83">
        <v>35844</v>
      </c>
      <c r="B54">
        <v>2.6486399999999999</v>
      </c>
      <c r="D54">
        <v>49</v>
      </c>
      <c r="E54" s="83">
        <v>40227</v>
      </c>
      <c r="F54" s="83"/>
      <c r="G54" s="3">
        <v>88</v>
      </c>
      <c r="H54" s="86">
        <f t="shared" ref="H54:H64" si="20">VLOOKUP(G54,$D$6:$E$155,2,FALSE)</f>
        <v>40266</v>
      </c>
      <c r="I54" s="83">
        <v>37709</v>
      </c>
      <c r="J54" s="3">
        <v>19095</v>
      </c>
      <c r="K54" s="51">
        <f t="shared" si="1"/>
        <v>2.74519</v>
      </c>
      <c r="L54" s="87">
        <f t="shared" si="17"/>
        <v>52419.403050000001</v>
      </c>
      <c r="N54" s="3">
        <v>81</v>
      </c>
      <c r="O54" s="86">
        <f t="shared" si="3"/>
        <v>40259</v>
      </c>
      <c r="P54" s="86">
        <v>38433</v>
      </c>
      <c r="Q54" s="3">
        <v>745</v>
      </c>
      <c r="R54" s="3">
        <f t="shared" si="4"/>
        <v>3.0201799999999999</v>
      </c>
      <c r="S54" s="87">
        <f t="shared" si="5"/>
        <v>2250.0340999999999</v>
      </c>
    </row>
    <row r="55" spans="1:19" x14ac:dyDescent="0.3">
      <c r="A55" s="83">
        <v>35845</v>
      </c>
      <c r="B55">
        <v>2.64954</v>
      </c>
      <c r="D55">
        <v>50</v>
      </c>
      <c r="E55" s="83">
        <v>40228</v>
      </c>
      <c r="F55" s="83"/>
      <c r="G55" s="3">
        <v>89</v>
      </c>
      <c r="H55" s="86">
        <f t="shared" si="20"/>
        <v>40267</v>
      </c>
      <c r="I55" s="83">
        <v>37710</v>
      </c>
      <c r="J55" s="3">
        <v>29536</v>
      </c>
      <c r="K55" s="51">
        <f t="shared" si="1"/>
        <v>2.7534299999999998</v>
      </c>
      <c r="L55" s="87">
        <f t="shared" si="17"/>
        <v>81325.308479999992</v>
      </c>
      <c r="N55" s="3">
        <v>82</v>
      </c>
      <c r="O55" s="86">
        <f t="shared" si="3"/>
        <v>40260</v>
      </c>
      <c r="P55" s="86">
        <v>38434</v>
      </c>
      <c r="Q55" s="3">
        <v>1168</v>
      </c>
      <c r="R55" s="3">
        <f t="shared" si="4"/>
        <v>3.0318800000000001</v>
      </c>
      <c r="S55" s="87">
        <f t="shared" si="5"/>
        <v>3541.2358400000003</v>
      </c>
    </row>
    <row r="56" spans="1:19" x14ac:dyDescent="0.3">
      <c r="A56" s="83">
        <v>35846</v>
      </c>
      <c r="B56">
        <v>2.6506400000000001</v>
      </c>
      <c r="D56">
        <v>51</v>
      </c>
      <c r="E56" s="83">
        <v>40229</v>
      </c>
      <c r="F56" s="83"/>
      <c r="G56" s="3">
        <v>90</v>
      </c>
      <c r="H56" s="86">
        <f t="shared" si="20"/>
        <v>40268</v>
      </c>
      <c r="I56" s="83">
        <v>37711</v>
      </c>
      <c r="J56" s="3">
        <v>22080</v>
      </c>
      <c r="K56" s="51">
        <f t="shared" si="1"/>
        <v>2.7624300000000002</v>
      </c>
      <c r="L56" s="87">
        <f t="shared" si="17"/>
        <v>60994.454400000002</v>
      </c>
      <c r="N56" s="3">
        <v>83</v>
      </c>
      <c r="O56" s="86">
        <f t="shared" si="3"/>
        <v>40261</v>
      </c>
      <c r="P56" s="86">
        <v>38435</v>
      </c>
      <c r="Q56" s="3">
        <v>307</v>
      </c>
      <c r="R56" s="3">
        <f t="shared" si="4"/>
        <v>3.0438499999999999</v>
      </c>
      <c r="S56" s="87">
        <f t="shared" si="5"/>
        <v>934.46195</v>
      </c>
    </row>
    <row r="57" spans="1:19" x14ac:dyDescent="0.3">
      <c r="A57" s="83">
        <v>35847</v>
      </c>
      <c r="B57">
        <v>2.6519400000000002</v>
      </c>
      <c r="D57">
        <v>52</v>
      </c>
      <c r="E57" s="83">
        <v>40230</v>
      </c>
      <c r="F57" s="83"/>
      <c r="G57" s="3">
        <v>92</v>
      </c>
      <c r="H57" s="86">
        <f t="shared" si="20"/>
        <v>40270</v>
      </c>
      <c r="I57" s="83">
        <v>37713</v>
      </c>
      <c r="J57" s="3">
        <v>11519</v>
      </c>
      <c r="K57" s="51">
        <f t="shared" si="1"/>
        <v>2.7828599999999999</v>
      </c>
      <c r="L57" s="87">
        <f t="shared" si="17"/>
        <v>32055.764339999998</v>
      </c>
      <c r="N57" s="3">
        <v>84</v>
      </c>
      <c r="O57" s="86">
        <f t="shared" si="3"/>
        <v>40262</v>
      </c>
      <c r="P57" s="86">
        <v>38436</v>
      </c>
      <c r="Q57" s="3">
        <v>279</v>
      </c>
      <c r="R57" s="3">
        <f t="shared" si="4"/>
        <v>3.0560900000000002</v>
      </c>
      <c r="S57" s="87">
        <f t="shared" si="5"/>
        <v>852.64911000000006</v>
      </c>
    </row>
    <row r="58" spans="1:19" x14ac:dyDescent="0.3">
      <c r="A58" s="83">
        <v>35848</v>
      </c>
      <c r="B58">
        <v>2.6534200000000001</v>
      </c>
      <c r="D58">
        <v>53</v>
      </c>
      <c r="E58" s="83">
        <v>40231</v>
      </c>
      <c r="F58" s="83"/>
      <c r="G58" s="3">
        <v>104</v>
      </c>
      <c r="H58" s="86">
        <f t="shared" si="20"/>
        <v>40282</v>
      </c>
      <c r="I58" s="83">
        <v>37725</v>
      </c>
      <c r="J58" s="3">
        <v>1238</v>
      </c>
      <c r="K58" s="51">
        <f t="shared" si="1"/>
        <v>2.97587</v>
      </c>
      <c r="L58" s="87">
        <f t="shared" si="17"/>
        <v>3684.1270599999998</v>
      </c>
      <c r="N58" s="3">
        <v>85</v>
      </c>
      <c r="O58" s="86">
        <f t="shared" si="3"/>
        <v>40263</v>
      </c>
      <c r="P58" s="86">
        <v>38437</v>
      </c>
      <c r="Q58" s="3">
        <v>538</v>
      </c>
      <c r="R58" s="3">
        <f t="shared" si="4"/>
        <v>3.0686300000000002</v>
      </c>
      <c r="S58" s="87">
        <f t="shared" si="5"/>
        <v>1650.9229400000002</v>
      </c>
    </row>
    <row r="59" spans="1:19" x14ac:dyDescent="0.3">
      <c r="A59" s="83">
        <v>35849</v>
      </c>
      <c r="B59">
        <v>2.6551</v>
      </c>
      <c r="D59">
        <v>54</v>
      </c>
      <c r="E59" s="83">
        <v>40232</v>
      </c>
      <c r="F59" s="83"/>
      <c r="G59" s="3">
        <v>105</v>
      </c>
      <c r="H59" s="86">
        <f t="shared" si="20"/>
        <v>40283</v>
      </c>
      <c r="I59" s="83">
        <v>37726</v>
      </c>
      <c r="J59" s="3">
        <v>3903</v>
      </c>
      <c r="K59" s="51">
        <f t="shared" si="1"/>
        <v>2.9961500000000001</v>
      </c>
      <c r="L59" s="87">
        <f t="shared" si="17"/>
        <v>11693.97345</v>
      </c>
      <c r="N59" s="3">
        <v>86</v>
      </c>
      <c r="O59" s="86">
        <f t="shared" si="3"/>
        <v>40264</v>
      </c>
      <c r="P59" s="86">
        <v>38438</v>
      </c>
      <c r="Q59" s="3">
        <v>552</v>
      </c>
      <c r="R59" s="3">
        <f t="shared" si="4"/>
        <v>3.0814699999999999</v>
      </c>
      <c r="S59" s="87">
        <f t="shared" si="5"/>
        <v>1700.97144</v>
      </c>
    </row>
    <row r="60" spans="1:19" x14ac:dyDescent="0.3">
      <c r="A60" s="83">
        <v>35850</v>
      </c>
      <c r="B60">
        <v>2.6569500000000001</v>
      </c>
      <c r="D60">
        <v>55</v>
      </c>
      <c r="E60" s="83">
        <v>40233</v>
      </c>
      <c r="F60" s="83"/>
      <c r="G60" s="3">
        <v>106</v>
      </c>
      <c r="H60" s="86">
        <f t="shared" si="20"/>
        <v>40284</v>
      </c>
      <c r="I60" s="83">
        <v>37727</v>
      </c>
      <c r="J60" s="3">
        <v>4084</v>
      </c>
      <c r="K60" s="51">
        <f t="shared" si="1"/>
        <v>3.01681</v>
      </c>
      <c r="L60" s="87">
        <f t="shared" si="17"/>
        <v>12320.652040000001</v>
      </c>
      <c r="N60" s="3">
        <v>88</v>
      </c>
      <c r="O60" s="86">
        <f t="shared" si="3"/>
        <v>40266</v>
      </c>
      <c r="P60" s="86">
        <v>38440</v>
      </c>
      <c r="Q60" s="3">
        <v>366</v>
      </c>
      <c r="R60" s="3">
        <f t="shared" si="4"/>
        <v>3.1081699999999999</v>
      </c>
      <c r="S60" s="87">
        <f t="shared" si="5"/>
        <v>1137.59022</v>
      </c>
    </row>
    <row r="61" spans="1:19" x14ac:dyDescent="0.3">
      <c r="A61" s="83">
        <v>35851</v>
      </c>
      <c r="B61">
        <v>2.6589700000000001</v>
      </c>
      <c r="D61">
        <v>56</v>
      </c>
      <c r="E61" s="83">
        <v>40234</v>
      </c>
      <c r="F61" s="83"/>
      <c r="G61" s="3">
        <v>107</v>
      </c>
      <c r="H61" s="86">
        <f t="shared" si="20"/>
        <v>40285</v>
      </c>
      <c r="I61" s="83">
        <v>37728</v>
      </c>
      <c r="J61" s="3">
        <v>4670</v>
      </c>
      <c r="K61" s="51">
        <f t="shared" si="1"/>
        <v>3.0377900000000002</v>
      </c>
      <c r="L61" s="87">
        <f t="shared" si="17"/>
        <v>14186.479300000001</v>
      </c>
      <c r="N61" s="3">
        <v>89</v>
      </c>
      <c r="O61" s="86">
        <f t="shared" si="3"/>
        <v>40267</v>
      </c>
      <c r="P61" s="86">
        <v>38441</v>
      </c>
      <c r="Q61" s="3">
        <v>429</v>
      </c>
      <c r="R61" s="3">
        <f t="shared" si="4"/>
        <v>3.1220599999999998</v>
      </c>
      <c r="S61" s="87">
        <f t="shared" si="5"/>
        <v>1339.36374</v>
      </c>
    </row>
    <row r="62" spans="1:19" x14ac:dyDescent="0.3">
      <c r="A62" s="83">
        <v>35852</v>
      </c>
      <c r="B62">
        <v>2.6611699999999998</v>
      </c>
      <c r="D62">
        <v>57</v>
      </c>
      <c r="E62" s="83">
        <v>40235</v>
      </c>
      <c r="F62" s="83"/>
      <c r="G62" s="3">
        <v>108</v>
      </c>
      <c r="H62" s="86">
        <f t="shared" si="20"/>
        <v>40286</v>
      </c>
      <c r="I62" s="83">
        <v>37729</v>
      </c>
      <c r="J62" s="3">
        <v>2029</v>
      </c>
      <c r="K62" s="51">
        <f t="shared" si="1"/>
        <v>3.0590199999999999</v>
      </c>
      <c r="L62" s="87">
        <f t="shared" si="17"/>
        <v>6206.7515800000001</v>
      </c>
      <c r="N62" s="3"/>
      <c r="O62" s="3"/>
      <c r="P62" s="3"/>
      <c r="Q62" s="74">
        <f>SUM(Q54:Q61)</f>
        <v>4384</v>
      </c>
      <c r="R62" s="74"/>
      <c r="S62" s="88">
        <f>SUM(S54:S61)</f>
        <v>13407.22934</v>
      </c>
    </row>
    <row r="63" spans="1:19" x14ac:dyDescent="0.3">
      <c r="A63" s="83">
        <v>35853</v>
      </c>
      <c r="B63">
        <v>2.6635399999999998</v>
      </c>
      <c r="D63">
        <v>58</v>
      </c>
      <c r="E63" s="83">
        <v>40236</v>
      </c>
      <c r="F63" s="83"/>
      <c r="G63" s="3">
        <v>119</v>
      </c>
      <c r="H63" s="86">
        <f t="shared" si="20"/>
        <v>40297</v>
      </c>
      <c r="I63" s="83">
        <v>37740</v>
      </c>
      <c r="J63" s="3">
        <v>21750</v>
      </c>
      <c r="K63" s="51">
        <f t="shared" si="1"/>
        <v>3.2858499999999999</v>
      </c>
      <c r="L63" s="87">
        <f t="shared" si="17"/>
        <v>71467.237500000003</v>
      </c>
      <c r="N63" s="3"/>
      <c r="O63" s="3"/>
      <c r="P63" s="3"/>
      <c r="Q63" s="3"/>
      <c r="R63" s="3"/>
      <c r="S63" s="3"/>
    </row>
    <row r="64" spans="1:19" x14ac:dyDescent="0.3">
      <c r="A64" s="83">
        <v>35854</v>
      </c>
      <c r="B64">
        <v>2.6660599999999999</v>
      </c>
      <c r="D64">
        <v>59</v>
      </c>
      <c r="E64" s="83">
        <v>40237</v>
      </c>
      <c r="F64" s="83"/>
      <c r="G64" s="3">
        <v>120</v>
      </c>
      <c r="H64" s="86">
        <f t="shared" si="20"/>
        <v>40298</v>
      </c>
      <c r="I64" s="83">
        <v>37741</v>
      </c>
      <c r="J64" s="3">
        <v>6034</v>
      </c>
      <c r="K64" s="51">
        <f t="shared" si="1"/>
        <v>3.3037899999999998</v>
      </c>
      <c r="L64" s="87">
        <f t="shared" si="17"/>
        <v>19935.068859999999</v>
      </c>
      <c r="N64" s="3"/>
      <c r="O64" s="3"/>
    </row>
    <row r="65" spans="1:19" x14ac:dyDescent="0.3">
      <c r="A65" s="83">
        <v>35855</v>
      </c>
      <c r="B65">
        <v>2.6687400000000001</v>
      </c>
      <c r="D65">
        <v>60</v>
      </c>
      <c r="E65" s="83">
        <v>40238</v>
      </c>
      <c r="F65" s="83"/>
      <c r="G65" s="3"/>
      <c r="I65" s="3"/>
      <c r="J65" s="74">
        <f>SUM(J54:J64)</f>
        <v>125938</v>
      </c>
      <c r="K65" s="51"/>
      <c r="L65" s="88">
        <f>SUM(L54:L64)</f>
        <v>366289.22005999996</v>
      </c>
      <c r="N65" s="3"/>
      <c r="O65" s="3"/>
      <c r="P65" s="3"/>
      <c r="Q65" s="3"/>
      <c r="R65" s="3"/>
      <c r="S65" s="3"/>
    </row>
    <row r="66" spans="1:19" x14ac:dyDescent="0.3">
      <c r="A66" s="83">
        <v>35856</v>
      </c>
      <c r="B66">
        <v>2.6715800000000001</v>
      </c>
      <c r="D66">
        <v>61</v>
      </c>
      <c r="E66" s="83">
        <v>40239</v>
      </c>
      <c r="F66" s="83"/>
      <c r="G66" s="67">
        <v>2004</v>
      </c>
      <c r="H66" s="72"/>
      <c r="I66" s="3"/>
      <c r="J66" s="3"/>
      <c r="K66" s="51"/>
      <c r="L66" s="87"/>
      <c r="N66" s="3"/>
      <c r="O66" s="3"/>
      <c r="P66" s="3"/>
      <c r="Q66" s="3"/>
      <c r="R66" s="3"/>
      <c r="S66" s="3"/>
    </row>
    <row r="67" spans="1:19" x14ac:dyDescent="0.3">
      <c r="A67" s="83">
        <v>35857</v>
      </c>
      <c r="B67">
        <v>2.67456</v>
      </c>
      <c r="D67">
        <v>62</v>
      </c>
      <c r="E67" s="83">
        <v>40240</v>
      </c>
      <c r="F67" s="3"/>
      <c r="G67" s="3">
        <v>92</v>
      </c>
      <c r="H67" s="86">
        <f t="shared" ref="H67:H77" si="21">VLOOKUP(G67,$D$6:$E$155,2,FALSE)</f>
        <v>40270</v>
      </c>
      <c r="I67" s="83">
        <v>38079</v>
      </c>
      <c r="J67" s="3">
        <v>6081</v>
      </c>
      <c r="K67" s="51">
        <f t="shared" si="1"/>
        <v>3.1620400000000002</v>
      </c>
      <c r="L67" s="87">
        <f t="shared" si="17"/>
        <v>19228.365240000003</v>
      </c>
      <c r="N67" s="3"/>
      <c r="O67" s="3"/>
      <c r="P67" s="3"/>
      <c r="Q67" s="3"/>
      <c r="R67" s="3"/>
      <c r="S67" s="3"/>
    </row>
    <row r="68" spans="1:19" x14ac:dyDescent="0.3">
      <c r="A68" s="83">
        <v>35858</v>
      </c>
      <c r="B68">
        <v>2.6776900000000001</v>
      </c>
      <c r="D68">
        <v>63</v>
      </c>
      <c r="E68" s="83">
        <v>40241</v>
      </c>
      <c r="F68" s="3"/>
      <c r="G68" s="3">
        <v>93</v>
      </c>
      <c r="H68" s="86">
        <f t="shared" si="21"/>
        <v>40271</v>
      </c>
      <c r="I68" s="83">
        <v>38080</v>
      </c>
      <c r="J68" s="3">
        <v>7965</v>
      </c>
      <c r="K68" s="51">
        <f t="shared" si="1"/>
        <v>3.17306</v>
      </c>
      <c r="L68" s="87">
        <f t="shared" si="17"/>
        <v>25273.422900000001</v>
      </c>
    </row>
    <row r="69" spans="1:19" x14ac:dyDescent="0.3">
      <c r="A69" s="83">
        <v>35859</v>
      </c>
      <c r="B69">
        <v>2.6809500000000002</v>
      </c>
      <c r="D69">
        <v>64</v>
      </c>
      <c r="E69" s="83">
        <v>40242</v>
      </c>
      <c r="F69" s="3"/>
      <c r="G69" s="3">
        <v>94</v>
      </c>
      <c r="H69" s="86">
        <f t="shared" si="21"/>
        <v>40272</v>
      </c>
      <c r="I69" s="83">
        <v>38081</v>
      </c>
      <c r="J69" s="3">
        <v>10544</v>
      </c>
      <c r="K69" s="51">
        <f t="shared" si="1"/>
        <v>3.1844800000000002</v>
      </c>
      <c r="L69" s="87">
        <f t="shared" si="17"/>
        <v>33577.157120000003</v>
      </c>
    </row>
    <row r="70" spans="1:19" x14ac:dyDescent="0.3">
      <c r="A70" s="83">
        <v>35860</v>
      </c>
      <c r="B70">
        <v>2.6843499999999998</v>
      </c>
      <c r="D70">
        <v>65</v>
      </c>
      <c r="E70" s="83">
        <v>40243</v>
      </c>
      <c r="F70" s="3"/>
      <c r="G70" s="3">
        <v>95</v>
      </c>
      <c r="H70" s="86">
        <f t="shared" si="21"/>
        <v>40273</v>
      </c>
      <c r="I70" s="83">
        <v>38082</v>
      </c>
      <c r="J70" s="3">
        <v>9698</v>
      </c>
      <c r="K70" s="51">
        <f t="shared" si="1"/>
        <v>3.19631</v>
      </c>
      <c r="L70" s="87">
        <f t="shared" si="17"/>
        <v>30997.81438</v>
      </c>
    </row>
    <row r="71" spans="1:19" x14ac:dyDescent="0.3">
      <c r="A71" s="83">
        <v>35861</v>
      </c>
      <c r="B71">
        <v>2.6878700000000002</v>
      </c>
      <c r="D71">
        <v>66</v>
      </c>
      <c r="E71" s="83">
        <v>40244</v>
      </c>
      <c r="F71" s="3"/>
      <c r="G71" s="3">
        <v>96</v>
      </c>
      <c r="H71" s="86">
        <f t="shared" si="21"/>
        <v>40274</v>
      </c>
      <c r="I71" s="83">
        <v>38083</v>
      </c>
      <c r="J71" s="3">
        <v>22217</v>
      </c>
      <c r="K71" s="51">
        <f t="shared" ref="K71:K95" si="22">VLOOKUP(I71,$A$7:$B$3005,2,FALSE)</f>
        <v>3.20852</v>
      </c>
      <c r="L71" s="87">
        <f t="shared" si="17"/>
        <v>71283.688840000003</v>
      </c>
    </row>
    <row r="72" spans="1:19" x14ac:dyDescent="0.3">
      <c r="A72" s="83">
        <v>35862</v>
      </c>
      <c r="B72">
        <v>2.6915200000000001</v>
      </c>
      <c r="D72">
        <v>67</v>
      </c>
      <c r="E72" s="83">
        <v>40245</v>
      </c>
      <c r="F72" s="3"/>
      <c r="G72" s="3">
        <v>105</v>
      </c>
      <c r="H72" s="86">
        <f t="shared" si="21"/>
        <v>40283</v>
      </c>
      <c r="I72" s="83">
        <v>38092</v>
      </c>
      <c r="J72" s="3">
        <v>540</v>
      </c>
      <c r="K72" s="51">
        <f>VLOOKUP(I72,$A$7:$B$3005,2,FALSE)</f>
        <v>3.3345199999999999</v>
      </c>
      <c r="L72" s="87">
        <f>J72*K72</f>
        <v>1800.6407999999999</v>
      </c>
    </row>
    <row r="73" spans="1:19" x14ac:dyDescent="0.3">
      <c r="A73" s="83">
        <v>35863</v>
      </c>
      <c r="B73">
        <v>2.6952799999999999</v>
      </c>
      <c r="D73">
        <v>68</v>
      </c>
      <c r="E73" s="83">
        <v>40246</v>
      </c>
      <c r="F73" s="3"/>
      <c r="G73" s="3">
        <v>107</v>
      </c>
      <c r="H73" s="86">
        <f t="shared" si="21"/>
        <v>40285</v>
      </c>
      <c r="I73" s="83">
        <v>38094</v>
      </c>
      <c r="J73" s="3">
        <v>3373</v>
      </c>
      <c r="K73" s="51">
        <f t="shared" si="22"/>
        <v>3.36612</v>
      </c>
      <c r="L73" s="87">
        <f t="shared" si="17"/>
        <v>11353.922759999999</v>
      </c>
    </row>
    <row r="74" spans="1:19" x14ac:dyDescent="0.3">
      <c r="A74" s="83">
        <v>35864</v>
      </c>
      <c r="B74">
        <v>2.6991700000000001</v>
      </c>
      <c r="D74">
        <v>69</v>
      </c>
      <c r="E74" s="83">
        <v>40247</v>
      </c>
      <c r="F74" s="3"/>
      <c r="G74" s="3">
        <v>108</v>
      </c>
      <c r="H74" s="86">
        <f t="shared" si="21"/>
        <v>40286</v>
      </c>
      <c r="I74" s="83">
        <v>38095</v>
      </c>
      <c r="J74" s="3">
        <v>8614</v>
      </c>
      <c r="K74" s="51">
        <f t="shared" si="22"/>
        <v>3.3823799999999999</v>
      </c>
      <c r="L74" s="87">
        <f t="shared" si="17"/>
        <v>29135.821319999999</v>
      </c>
    </row>
    <row r="75" spans="1:19" x14ac:dyDescent="0.3">
      <c r="A75" s="83">
        <v>35865</v>
      </c>
      <c r="B75">
        <v>2.7031900000000002</v>
      </c>
      <c r="D75">
        <v>70</v>
      </c>
      <c r="E75" s="83">
        <v>40248</v>
      </c>
      <c r="F75" s="3"/>
      <c r="G75" s="3">
        <v>110</v>
      </c>
      <c r="H75" s="86">
        <f t="shared" si="21"/>
        <v>40288</v>
      </c>
      <c r="I75" s="83">
        <v>38097</v>
      </c>
      <c r="J75" s="3">
        <v>3149</v>
      </c>
      <c r="K75" s="51">
        <f t="shared" si="22"/>
        <v>3.4157899999999999</v>
      </c>
      <c r="L75" s="87">
        <f t="shared" si="17"/>
        <v>10756.32271</v>
      </c>
    </row>
    <row r="76" spans="1:19" x14ac:dyDescent="0.3">
      <c r="A76" s="83">
        <v>35866</v>
      </c>
      <c r="B76">
        <v>2.70736</v>
      </c>
      <c r="D76">
        <v>71</v>
      </c>
      <c r="E76" s="83">
        <v>40249</v>
      </c>
      <c r="F76" s="3"/>
      <c r="G76" s="3">
        <v>111</v>
      </c>
      <c r="H76" s="86">
        <f t="shared" si="21"/>
        <v>40289</v>
      </c>
      <c r="I76" s="83">
        <v>38098</v>
      </c>
      <c r="J76" s="3">
        <v>9655</v>
      </c>
      <c r="K76" s="51">
        <f t="shared" si="22"/>
        <v>3.4329299999999998</v>
      </c>
      <c r="L76" s="87">
        <f t="shared" si="17"/>
        <v>33144.939149999998</v>
      </c>
    </row>
    <row r="77" spans="1:19" x14ac:dyDescent="0.3">
      <c r="A77" s="83">
        <v>35867</v>
      </c>
      <c r="B77">
        <v>2.7116899999999999</v>
      </c>
      <c r="D77">
        <v>72</v>
      </c>
      <c r="E77" s="83">
        <v>40250</v>
      </c>
      <c r="F77" s="83"/>
      <c r="G77" s="3">
        <v>120</v>
      </c>
      <c r="H77" s="86">
        <f t="shared" si="21"/>
        <v>40298</v>
      </c>
      <c r="I77" s="83">
        <v>38107</v>
      </c>
      <c r="J77" s="3">
        <v>3</v>
      </c>
      <c r="K77" s="51">
        <f t="shared" si="22"/>
        <v>3.5997400000000002</v>
      </c>
      <c r="L77" s="87">
        <f t="shared" si="17"/>
        <v>10.79922</v>
      </c>
    </row>
    <row r="78" spans="1:19" x14ac:dyDescent="0.3">
      <c r="A78" s="83">
        <v>35868</v>
      </c>
      <c r="B78">
        <v>2.71618</v>
      </c>
      <c r="D78">
        <v>73</v>
      </c>
      <c r="E78" s="83">
        <v>40251</v>
      </c>
      <c r="F78" s="83"/>
      <c r="I78" s="83"/>
      <c r="J78" s="74">
        <f>SUM(J67:J77)</f>
        <v>81839</v>
      </c>
      <c r="K78" s="51"/>
      <c r="L78" s="88">
        <f>SUM(L67:L77)</f>
        <v>266562.89444</v>
      </c>
    </row>
    <row r="79" spans="1:19" x14ac:dyDescent="0.3">
      <c r="A79" s="83">
        <v>35869</v>
      </c>
      <c r="B79">
        <v>2.7208600000000001</v>
      </c>
      <c r="D79">
        <v>74</v>
      </c>
      <c r="E79" s="83">
        <v>40252</v>
      </c>
      <c r="F79" s="83"/>
      <c r="G79" s="67">
        <v>2005</v>
      </c>
      <c r="I79" s="83"/>
      <c r="J79" s="3"/>
      <c r="K79" s="51"/>
      <c r="L79" s="87"/>
    </row>
    <row r="80" spans="1:19" x14ac:dyDescent="0.3">
      <c r="A80" s="83">
        <v>35870</v>
      </c>
      <c r="B80">
        <v>2.72573</v>
      </c>
      <c r="D80">
        <v>75</v>
      </c>
      <c r="E80" s="83">
        <v>40253</v>
      </c>
      <c r="F80" s="83"/>
      <c r="G80" s="3">
        <v>81</v>
      </c>
      <c r="H80" s="86">
        <f t="shared" ref="H80:H95" si="23">VLOOKUP(G80,$D$6:$E$155,2,FALSE)</f>
        <v>40259</v>
      </c>
      <c r="I80" s="83">
        <v>38433</v>
      </c>
      <c r="J80" s="3">
        <v>1215</v>
      </c>
      <c r="K80" s="51">
        <f t="shared" si="22"/>
        <v>3.0201799999999999</v>
      </c>
      <c r="L80" s="87">
        <f t="shared" si="17"/>
        <v>3669.5186999999996</v>
      </c>
    </row>
    <row r="81" spans="1:12" x14ac:dyDescent="0.3">
      <c r="A81" s="83">
        <v>35871</v>
      </c>
      <c r="B81">
        <v>2.7307999999999999</v>
      </c>
      <c r="D81">
        <v>76</v>
      </c>
      <c r="E81" s="83">
        <v>40254</v>
      </c>
      <c r="F81" s="83"/>
      <c r="G81" s="3">
        <v>82</v>
      </c>
      <c r="H81" s="86">
        <f t="shared" si="23"/>
        <v>40260</v>
      </c>
      <c r="I81" s="83">
        <v>38434</v>
      </c>
      <c r="J81" s="3">
        <v>446</v>
      </c>
      <c r="K81" s="51">
        <f t="shared" si="22"/>
        <v>3.0318800000000001</v>
      </c>
      <c r="L81" s="87">
        <f t="shared" si="17"/>
        <v>1352.21848</v>
      </c>
    </row>
    <row r="82" spans="1:12" x14ac:dyDescent="0.3">
      <c r="A82" s="83">
        <v>35872</v>
      </c>
      <c r="B82">
        <v>2.7361</v>
      </c>
      <c r="D82">
        <v>77</v>
      </c>
      <c r="E82" s="83">
        <v>40255</v>
      </c>
      <c r="F82" s="83"/>
      <c r="G82" s="3">
        <v>85</v>
      </c>
      <c r="H82" s="86">
        <f t="shared" si="23"/>
        <v>40263</v>
      </c>
      <c r="I82" s="83">
        <v>38437</v>
      </c>
      <c r="J82" s="3">
        <v>160</v>
      </c>
      <c r="K82" s="51">
        <f>VLOOKUP(I82,$A$7:$B$3005,2,FALSE)</f>
        <v>3.0686300000000002</v>
      </c>
      <c r="L82" s="87">
        <f t="shared" si="17"/>
        <v>490.98080000000004</v>
      </c>
    </row>
    <row r="83" spans="1:12" x14ac:dyDescent="0.3">
      <c r="A83" s="83">
        <v>35873</v>
      </c>
      <c r="B83">
        <v>2.7416299999999998</v>
      </c>
      <c r="D83">
        <v>78</v>
      </c>
      <c r="E83" s="83">
        <v>40256</v>
      </c>
      <c r="F83" s="83"/>
      <c r="G83" s="3">
        <v>88</v>
      </c>
      <c r="H83" s="86">
        <f t="shared" si="23"/>
        <v>40266</v>
      </c>
      <c r="I83" s="83">
        <v>38440</v>
      </c>
      <c r="J83" s="3">
        <v>463</v>
      </c>
      <c r="K83" s="51">
        <f t="shared" si="22"/>
        <v>3.1081699999999999</v>
      </c>
      <c r="L83" s="87">
        <f t="shared" si="17"/>
        <v>1439.0827099999999</v>
      </c>
    </row>
    <row r="84" spans="1:12" x14ac:dyDescent="0.3">
      <c r="A84" s="83">
        <v>35874</v>
      </c>
      <c r="B84">
        <v>2.7473999999999998</v>
      </c>
      <c r="D84">
        <v>79</v>
      </c>
      <c r="E84" s="83">
        <v>40257</v>
      </c>
      <c r="F84" s="83"/>
      <c r="G84" s="3">
        <v>89</v>
      </c>
      <c r="H84" s="86">
        <f>VLOOKUP(G84,$D$6:$E$155,2,FALSE)</f>
        <v>40267</v>
      </c>
      <c r="I84" s="83">
        <v>38441</v>
      </c>
      <c r="J84" s="3">
        <v>370</v>
      </c>
      <c r="K84" s="51">
        <f t="shared" si="22"/>
        <v>3.1220599999999998</v>
      </c>
      <c r="L84" s="87">
        <f t="shared" si="17"/>
        <v>1155.1622</v>
      </c>
    </row>
    <row r="85" spans="1:12" x14ac:dyDescent="0.3">
      <c r="A85" s="83">
        <v>35875</v>
      </c>
      <c r="B85">
        <v>2.7534299999999998</v>
      </c>
      <c r="D85">
        <v>80</v>
      </c>
      <c r="E85" s="83">
        <v>40258</v>
      </c>
      <c r="F85" s="83"/>
      <c r="G85" s="3">
        <v>94</v>
      </c>
      <c r="H85" s="86">
        <f t="shared" si="23"/>
        <v>40272</v>
      </c>
      <c r="I85" s="83">
        <v>38446</v>
      </c>
      <c r="J85" s="3">
        <v>486</v>
      </c>
      <c r="K85" s="51">
        <f t="shared" si="22"/>
        <v>3.1976499999999999</v>
      </c>
      <c r="L85" s="87">
        <f t="shared" si="17"/>
        <v>1554.0579</v>
      </c>
    </row>
    <row r="86" spans="1:12" x14ac:dyDescent="0.3">
      <c r="A86" s="83">
        <v>35876</v>
      </c>
      <c r="B86">
        <v>2.7597399999999999</v>
      </c>
      <c r="D86">
        <v>81</v>
      </c>
      <c r="E86" s="83">
        <v>40259</v>
      </c>
      <c r="F86" s="83"/>
      <c r="G86" s="3">
        <v>95</v>
      </c>
      <c r="H86" s="86">
        <f t="shared" si="23"/>
        <v>40273</v>
      </c>
      <c r="I86" s="83">
        <v>38447</v>
      </c>
      <c r="J86" s="3">
        <v>1385</v>
      </c>
      <c r="K86" s="51">
        <f t="shared" si="22"/>
        <v>3.2141500000000001</v>
      </c>
      <c r="L86" s="87">
        <f t="shared" si="17"/>
        <v>4451.5977499999999</v>
      </c>
    </row>
    <row r="87" spans="1:12" x14ac:dyDescent="0.3">
      <c r="A87" s="83">
        <v>35877</v>
      </c>
      <c r="B87">
        <v>2.76634</v>
      </c>
      <c r="D87">
        <v>82</v>
      </c>
      <c r="E87" s="83">
        <v>40260</v>
      </c>
      <c r="F87" s="83"/>
      <c r="G87" s="3">
        <v>97</v>
      </c>
      <c r="H87" s="86">
        <f t="shared" si="23"/>
        <v>40275</v>
      </c>
      <c r="I87" s="83">
        <v>38449</v>
      </c>
      <c r="J87" s="3">
        <v>1838</v>
      </c>
      <c r="K87" s="51">
        <f t="shared" si="22"/>
        <v>3.2486000000000002</v>
      </c>
      <c r="L87" s="87">
        <f t="shared" si="17"/>
        <v>5970.9268000000002</v>
      </c>
    </row>
    <row r="88" spans="1:12" x14ac:dyDescent="0.3">
      <c r="A88" s="83">
        <v>35878</v>
      </c>
      <c r="B88">
        <v>2.7732299999999999</v>
      </c>
      <c r="D88">
        <v>83</v>
      </c>
      <c r="E88" s="83">
        <v>40261</v>
      </c>
      <c r="F88" s="83"/>
      <c r="G88" s="3">
        <v>98</v>
      </c>
      <c r="H88" s="86">
        <f t="shared" si="23"/>
        <v>40276</v>
      </c>
      <c r="I88" s="83">
        <v>38450</v>
      </c>
      <c r="J88" s="3">
        <v>19760</v>
      </c>
      <c r="K88" s="51">
        <f t="shared" si="22"/>
        <v>3.2665700000000002</v>
      </c>
      <c r="L88" s="87">
        <f t="shared" si="17"/>
        <v>64547.423200000005</v>
      </c>
    </row>
    <row r="89" spans="1:12" x14ac:dyDescent="0.3">
      <c r="A89" s="83">
        <v>35879</v>
      </c>
      <c r="B89">
        <v>2.7804500000000001</v>
      </c>
      <c r="D89">
        <v>84</v>
      </c>
      <c r="E89" s="83">
        <v>40262</v>
      </c>
      <c r="F89" s="83"/>
      <c r="G89" s="3">
        <v>109</v>
      </c>
      <c r="H89" s="86">
        <f t="shared" si="23"/>
        <v>40287</v>
      </c>
      <c r="I89" s="83">
        <v>38461</v>
      </c>
      <c r="J89" s="3">
        <v>1532</v>
      </c>
      <c r="K89" s="51">
        <f t="shared" si="22"/>
        <v>3.4986100000000002</v>
      </c>
      <c r="L89" s="87">
        <f t="shared" si="17"/>
        <v>5359.8705200000004</v>
      </c>
    </row>
    <row r="90" spans="1:12" x14ac:dyDescent="0.3">
      <c r="A90" s="83">
        <v>35880</v>
      </c>
      <c r="B90">
        <v>2.7879999999999998</v>
      </c>
      <c r="D90">
        <v>85</v>
      </c>
      <c r="E90" s="83">
        <v>40263</v>
      </c>
      <c r="F90" s="83"/>
      <c r="G90" s="3">
        <v>110</v>
      </c>
      <c r="H90" s="86">
        <f t="shared" si="23"/>
        <v>40288</v>
      </c>
      <c r="I90" s="83">
        <v>38462</v>
      </c>
      <c r="J90" s="3">
        <v>9316</v>
      </c>
      <c r="K90" s="51">
        <f t="shared" si="22"/>
        <v>3.5229400000000002</v>
      </c>
      <c r="L90" s="87">
        <f t="shared" si="17"/>
        <v>32819.709040000002</v>
      </c>
    </row>
    <row r="91" spans="1:12" x14ac:dyDescent="0.3">
      <c r="A91" s="83">
        <v>35881</v>
      </c>
      <c r="B91">
        <v>2.7959000000000001</v>
      </c>
      <c r="D91">
        <v>86</v>
      </c>
      <c r="E91" s="83">
        <v>40264</v>
      </c>
      <c r="F91" s="83"/>
      <c r="G91" s="3">
        <v>111</v>
      </c>
      <c r="H91" s="86">
        <f t="shared" si="23"/>
        <v>40289</v>
      </c>
      <c r="I91" s="83">
        <v>38463</v>
      </c>
      <c r="J91" s="3">
        <v>2500</v>
      </c>
      <c r="K91" s="51">
        <f t="shared" si="22"/>
        <v>3.5478299999999998</v>
      </c>
      <c r="L91" s="87">
        <f>J91*K91</f>
        <v>8869.5749999999989</v>
      </c>
    </row>
    <row r="92" spans="1:12" x14ac:dyDescent="0.3">
      <c r="A92" s="83">
        <v>35882</v>
      </c>
      <c r="B92">
        <v>2.8041700000000001</v>
      </c>
      <c r="D92">
        <v>87</v>
      </c>
      <c r="E92" s="83">
        <v>40265</v>
      </c>
      <c r="F92" s="83"/>
      <c r="G92" s="3">
        <v>114</v>
      </c>
      <c r="H92" s="86">
        <f t="shared" si="23"/>
        <v>40292</v>
      </c>
      <c r="I92" s="83">
        <v>38466</v>
      </c>
      <c r="J92" s="3">
        <v>634</v>
      </c>
      <c r="K92" s="51">
        <f t="shared" si="22"/>
        <v>3.62581</v>
      </c>
      <c r="L92" s="87">
        <f>J92*K92</f>
        <v>2298.7635399999999</v>
      </c>
    </row>
    <row r="93" spans="1:12" x14ac:dyDescent="0.3">
      <c r="A93" s="83">
        <v>35883</v>
      </c>
      <c r="B93">
        <v>2.8128299999999999</v>
      </c>
      <c r="D93">
        <v>88</v>
      </c>
      <c r="E93" s="83">
        <v>40266</v>
      </c>
      <c r="F93" s="83"/>
      <c r="G93" s="3">
        <v>115</v>
      </c>
      <c r="H93" s="86">
        <f t="shared" si="23"/>
        <v>40293</v>
      </c>
      <c r="I93" s="83">
        <v>38467</v>
      </c>
      <c r="J93" s="3">
        <v>5161</v>
      </c>
      <c r="K93" s="51">
        <f t="shared" si="22"/>
        <v>3.6529199999999999</v>
      </c>
      <c r="L93" s="87">
        <f>J93*K93</f>
        <v>18852.720119999998</v>
      </c>
    </row>
    <row r="94" spans="1:12" x14ac:dyDescent="0.3">
      <c r="A94" s="83">
        <v>35884</v>
      </c>
      <c r="B94">
        <v>2.8218899999999998</v>
      </c>
      <c r="D94">
        <v>89</v>
      </c>
      <c r="E94" s="83">
        <v>40267</v>
      </c>
      <c r="F94" s="83"/>
      <c r="G94" s="3">
        <v>125</v>
      </c>
      <c r="H94" s="86">
        <f t="shared" si="23"/>
        <v>40303</v>
      </c>
      <c r="I94" s="83">
        <v>38477</v>
      </c>
      <c r="J94" s="3">
        <v>1070</v>
      </c>
      <c r="K94" s="51">
        <f t="shared" si="22"/>
        <v>3.95323</v>
      </c>
      <c r="L94" s="87">
        <f>J94*K94</f>
        <v>4229.9561000000003</v>
      </c>
    </row>
    <row r="95" spans="1:12" x14ac:dyDescent="0.3">
      <c r="A95" s="83">
        <v>35885</v>
      </c>
      <c r="B95">
        <v>2.8313700000000002</v>
      </c>
      <c r="D95">
        <v>90</v>
      </c>
      <c r="E95" s="83">
        <v>40268</v>
      </c>
      <c r="F95" s="83"/>
      <c r="G95" s="3">
        <v>126</v>
      </c>
      <c r="H95" s="86">
        <f t="shared" si="23"/>
        <v>40304</v>
      </c>
      <c r="I95" s="83">
        <v>38478</v>
      </c>
      <c r="J95" s="3">
        <v>5933</v>
      </c>
      <c r="K95" s="51">
        <f t="shared" si="22"/>
        <v>3.9859399999999998</v>
      </c>
      <c r="L95" s="87">
        <f>J95*K95</f>
        <v>23648.582019999998</v>
      </c>
    </row>
    <row r="96" spans="1:12" x14ac:dyDescent="0.3">
      <c r="A96" s="83">
        <v>35886</v>
      </c>
      <c r="B96">
        <v>2.8412899999999999</v>
      </c>
      <c r="D96">
        <v>91</v>
      </c>
      <c r="E96" s="83">
        <v>40269</v>
      </c>
      <c r="F96" s="83"/>
      <c r="H96" s="83"/>
      <c r="I96" s="83"/>
      <c r="J96" s="74">
        <f>SUM(J80:J95)</f>
        <v>52269</v>
      </c>
      <c r="K96" s="51"/>
      <c r="L96" s="88">
        <f>SUM(L80:L95)</f>
        <v>180710.14488000001</v>
      </c>
    </row>
    <row r="97" spans="1:9" x14ac:dyDescent="0.3">
      <c r="A97" s="83">
        <v>35887</v>
      </c>
      <c r="B97">
        <v>2.85168</v>
      </c>
      <c r="D97">
        <v>92</v>
      </c>
      <c r="E97" s="83">
        <v>40270</v>
      </c>
      <c r="F97" s="83"/>
      <c r="H97" s="83"/>
      <c r="I97" s="83"/>
    </row>
    <row r="98" spans="1:9" x14ac:dyDescent="0.3">
      <c r="A98" s="83">
        <v>35888</v>
      </c>
      <c r="B98">
        <v>2.8625500000000001</v>
      </c>
      <c r="D98">
        <v>93</v>
      </c>
      <c r="E98" s="83">
        <v>40271</v>
      </c>
      <c r="F98" s="83"/>
      <c r="H98" s="83"/>
    </row>
    <row r="99" spans="1:9" x14ac:dyDescent="0.3">
      <c r="A99" s="83">
        <v>35889</v>
      </c>
      <c r="B99">
        <v>2.87392</v>
      </c>
      <c r="D99">
        <v>94</v>
      </c>
      <c r="E99" s="83">
        <v>40272</v>
      </c>
      <c r="F99" s="83"/>
      <c r="H99" s="83"/>
      <c r="I99" s="83"/>
    </row>
    <row r="100" spans="1:9" x14ac:dyDescent="0.3">
      <c r="A100" s="83">
        <v>35890</v>
      </c>
      <c r="B100">
        <v>2.8858100000000002</v>
      </c>
      <c r="D100">
        <v>95</v>
      </c>
      <c r="E100" s="83">
        <v>40273</v>
      </c>
      <c r="F100" s="83"/>
      <c r="H100" s="83"/>
      <c r="I100" s="83"/>
    </row>
    <row r="101" spans="1:9" x14ac:dyDescent="0.3">
      <c r="A101" s="83">
        <v>35891</v>
      </c>
      <c r="B101">
        <v>2.8982100000000002</v>
      </c>
      <c r="D101">
        <v>96</v>
      </c>
      <c r="E101" s="83">
        <v>40274</v>
      </c>
      <c r="F101" s="83"/>
      <c r="H101" s="83"/>
      <c r="I101" s="83"/>
    </row>
    <row r="102" spans="1:9" x14ac:dyDescent="0.3">
      <c r="A102" s="83">
        <v>35892</v>
      </c>
      <c r="B102">
        <v>2.9110999999999998</v>
      </c>
      <c r="D102">
        <v>97</v>
      </c>
      <c r="E102" s="83">
        <v>40275</v>
      </c>
      <c r="F102" s="83"/>
      <c r="H102" s="83"/>
      <c r="I102" s="83"/>
    </row>
    <row r="103" spans="1:9" x14ac:dyDescent="0.3">
      <c r="A103" s="83">
        <v>35893</v>
      </c>
      <c r="B103">
        <v>2.92448</v>
      </c>
      <c r="D103">
        <v>98</v>
      </c>
      <c r="E103" s="83">
        <v>40276</v>
      </c>
      <c r="F103" s="83"/>
      <c r="H103" s="83"/>
      <c r="I103" s="83"/>
    </row>
    <row r="104" spans="1:9" x14ac:dyDescent="0.3">
      <c r="A104" s="83">
        <v>35894</v>
      </c>
      <c r="B104">
        <v>2.9383300000000001</v>
      </c>
      <c r="D104">
        <v>99</v>
      </c>
      <c r="E104" s="83">
        <v>40277</v>
      </c>
      <c r="F104" s="83"/>
      <c r="H104" s="83"/>
      <c r="I104" s="83"/>
    </row>
    <row r="105" spans="1:9" x14ac:dyDescent="0.3">
      <c r="A105" s="83">
        <v>35895</v>
      </c>
      <c r="B105">
        <v>2.9526599999999998</v>
      </c>
      <c r="D105">
        <v>100</v>
      </c>
      <c r="E105" s="83">
        <v>40278</v>
      </c>
      <c r="F105" s="83"/>
      <c r="H105" s="83"/>
      <c r="I105" s="83"/>
    </row>
    <row r="106" spans="1:9" x14ac:dyDescent="0.3">
      <c r="A106" s="83">
        <v>35896</v>
      </c>
      <c r="B106">
        <v>2.9674499999999999</v>
      </c>
      <c r="D106">
        <v>101</v>
      </c>
      <c r="E106" s="83">
        <v>40279</v>
      </c>
      <c r="F106" s="83"/>
      <c r="H106" s="83"/>
      <c r="I106" s="83"/>
    </row>
    <row r="107" spans="1:9" x14ac:dyDescent="0.3">
      <c r="A107" s="83">
        <v>35897</v>
      </c>
      <c r="B107">
        <v>2.9826899999999998</v>
      </c>
      <c r="D107">
        <v>102</v>
      </c>
      <c r="E107" s="83">
        <v>40280</v>
      </c>
      <c r="F107" s="83"/>
      <c r="H107" s="83"/>
      <c r="I107" s="83"/>
    </row>
    <row r="108" spans="1:9" x14ac:dyDescent="0.3">
      <c r="A108" s="83">
        <v>35898</v>
      </c>
      <c r="B108">
        <v>2.99838</v>
      </c>
      <c r="D108">
        <v>103</v>
      </c>
      <c r="E108" s="83">
        <v>40281</v>
      </c>
      <c r="F108" s="83"/>
      <c r="H108" s="83"/>
      <c r="I108" s="83"/>
    </row>
    <row r="109" spans="1:9" x14ac:dyDescent="0.3">
      <c r="A109" s="83">
        <v>35899</v>
      </c>
      <c r="B109">
        <v>3.0144899999999999</v>
      </c>
      <c r="D109">
        <v>104</v>
      </c>
      <c r="E109" s="83">
        <v>40282</v>
      </c>
      <c r="F109" s="83"/>
      <c r="H109" s="83"/>
      <c r="I109" s="83"/>
    </row>
    <row r="110" spans="1:9" x14ac:dyDescent="0.3">
      <c r="A110" s="83">
        <v>35900</v>
      </c>
      <c r="B110">
        <v>3.0310299999999999</v>
      </c>
      <c r="D110">
        <v>105</v>
      </c>
      <c r="E110" s="83">
        <v>40283</v>
      </c>
      <c r="F110" s="83"/>
      <c r="H110" s="83"/>
      <c r="I110" s="83"/>
    </row>
    <row r="111" spans="1:9" x14ac:dyDescent="0.3">
      <c r="A111" s="83">
        <v>35901</v>
      </c>
      <c r="B111">
        <v>3.0479699999999998</v>
      </c>
      <c r="D111">
        <v>106</v>
      </c>
      <c r="E111" s="83">
        <v>40284</v>
      </c>
      <c r="F111" s="83"/>
      <c r="H111" s="83"/>
      <c r="I111" s="83"/>
    </row>
    <row r="112" spans="1:9" x14ac:dyDescent="0.3">
      <c r="A112" s="83">
        <v>35902</v>
      </c>
      <c r="B112">
        <v>3.0653199999999998</v>
      </c>
      <c r="D112">
        <v>107</v>
      </c>
      <c r="E112" s="83">
        <v>40285</v>
      </c>
      <c r="F112" s="83"/>
      <c r="H112" s="83"/>
      <c r="I112" s="83"/>
    </row>
    <row r="113" spans="1:9" x14ac:dyDescent="0.3">
      <c r="A113" s="83">
        <v>35903</v>
      </c>
      <c r="B113">
        <v>3.0830500000000001</v>
      </c>
      <c r="D113">
        <v>108</v>
      </c>
      <c r="E113" s="83">
        <v>40286</v>
      </c>
      <c r="F113" s="83"/>
      <c r="H113" s="83"/>
      <c r="I113" s="83"/>
    </row>
    <row r="114" spans="1:9" x14ac:dyDescent="0.3">
      <c r="A114" s="83">
        <v>35904</v>
      </c>
      <c r="B114">
        <v>3.1011600000000001</v>
      </c>
      <c r="D114">
        <v>109</v>
      </c>
      <c r="E114" s="83">
        <v>40287</v>
      </c>
      <c r="F114" s="83"/>
      <c r="H114" s="83"/>
      <c r="I114" s="83"/>
    </row>
    <row r="115" spans="1:9" x14ac:dyDescent="0.3">
      <c r="A115" s="83">
        <v>35905</v>
      </c>
      <c r="B115">
        <v>3.1196299999999999</v>
      </c>
      <c r="D115">
        <v>110</v>
      </c>
      <c r="E115" s="83">
        <v>40288</v>
      </c>
      <c r="F115" s="83"/>
      <c r="H115" s="83"/>
      <c r="I115" s="83"/>
    </row>
    <row r="116" spans="1:9" x14ac:dyDescent="0.3">
      <c r="A116" s="83">
        <v>35906</v>
      </c>
      <c r="B116">
        <v>3.1384500000000002</v>
      </c>
      <c r="D116">
        <v>111</v>
      </c>
      <c r="E116" s="83">
        <v>40289</v>
      </c>
      <c r="F116" s="83"/>
      <c r="H116" s="83"/>
      <c r="I116" s="83"/>
    </row>
    <row r="117" spans="1:9" x14ac:dyDescent="0.3">
      <c r="A117" s="83">
        <v>35907</v>
      </c>
      <c r="B117">
        <v>3.1576</v>
      </c>
      <c r="D117">
        <v>112</v>
      </c>
      <c r="E117" s="83">
        <v>40290</v>
      </c>
      <c r="F117" s="83"/>
      <c r="H117" s="83"/>
      <c r="I117" s="83"/>
    </row>
    <row r="118" spans="1:9" x14ac:dyDescent="0.3">
      <c r="A118" s="83">
        <v>35908</v>
      </c>
      <c r="B118">
        <v>3.1770700000000001</v>
      </c>
      <c r="D118">
        <v>113</v>
      </c>
      <c r="E118" s="83">
        <v>40291</v>
      </c>
      <c r="F118" s="83"/>
      <c r="H118" s="83"/>
      <c r="I118" s="83"/>
    </row>
    <row r="119" spans="1:9" x14ac:dyDescent="0.3">
      <c r="A119" s="83">
        <v>35909</v>
      </c>
      <c r="B119">
        <v>3.19685</v>
      </c>
      <c r="D119">
        <v>114</v>
      </c>
      <c r="E119" s="83">
        <v>40292</v>
      </c>
      <c r="F119" s="83"/>
      <c r="H119" s="83"/>
      <c r="I119" s="83"/>
    </row>
    <row r="120" spans="1:9" x14ac:dyDescent="0.3">
      <c r="A120" s="83">
        <v>35910</v>
      </c>
      <c r="B120">
        <v>3.2169099999999999</v>
      </c>
      <c r="D120">
        <v>115</v>
      </c>
      <c r="E120" s="83">
        <v>40293</v>
      </c>
      <c r="F120" s="83"/>
      <c r="H120" s="83"/>
      <c r="I120" s="83"/>
    </row>
    <row r="121" spans="1:9" x14ac:dyDescent="0.3">
      <c r="A121" s="83">
        <v>35911</v>
      </c>
      <c r="B121">
        <v>3.23725</v>
      </c>
      <c r="D121">
        <v>116</v>
      </c>
      <c r="E121" s="83">
        <v>40294</v>
      </c>
      <c r="F121" s="83"/>
      <c r="H121" s="83"/>
      <c r="I121" s="83"/>
    </row>
    <row r="122" spans="1:9" x14ac:dyDescent="0.3">
      <c r="A122" s="83">
        <v>35912</v>
      </c>
      <c r="B122">
        <v>3.2578299999999998</v>
      </c>
      <c r="D122">
        <v>117</v>
      </c>
      <c r="E122" s="83">
        <v>40295</v>
      </c>
      <c r="F122" s="83"/>
      <c r="H122" s="83"/>
      <c r="I122" s="83"/>
    </row>
    <row r="123" spans="1:9" x14ac:dyDescent="0.3">
      <c r="A123" s="83">
        <v>35913</v>
      </c>
      <c r="B123">
        <v>3.2786400000000002</v>
      </c>
      <c r="D123">
        <v>118</v>
      </c>
      <c r="E123" s="83">
        <v>40296</v>
      </c>
      <c r="F123" s="83"/>
      <c r="H123" s="83"/>
      <c r="I123" s="83"/>
    </row>
    <row r="124" spans="1:9" x14ac:dyDescent="0.3">
      <c r="A124" s="83">
        <v>35914</v>
      </c>
      <c r="B124">
        <v>3.2996500000000002</v>
      </c>
      <c r="D124">
        <v>119</v>
      </c>
      <c r="E124" s="83">
        <v>40297</v>
      </c>
      <c r="F124" s="83"/>
      <c r="H124" s="83"/>
      <c r="I124" s="83"/>
    </row>
    <row r="125" spans="1:9" x14ac:dyDescent="0.3">
      <c r="A125" s="83">
        <v>35915</v>
      </c>
      <c r="B125">
        <v>3.3208299999999999</v>
      </c>
      <c r="D125">
        <v>120</v>
      </c>
      <c r="E125" s="83">
        <v>40298</v>
      </c>
      <c r="F125" s="83"/>
      <c r="H125" s="83"/>
      <c r="I125" s="83"/>
    </row>
    <row r="126" spans="1:9" x14ac:dyDescent="0.3">
      <c r="A126" s="83">
        <v>35916</v>
      </c>
      <c r="B126">
        <v>3.34213</v>
      </c>
      <c r="D126">
        <v>121</v>
      </c>
      <c r="E126" s="83">
        <v>40299</v>
      </c>
      <c r="F126" s="83"/>
      <c r="H126" s="83"/>
      <c r="I126" s="83"/>
    </row>
    <row r="127" spans="1:9" x14ac:dyDescent="0.3">
      <c r="A127" s="83">
        <v>35917</v>
      </c>
      <c r="B127">
        <v>3.36354</v>
      </c>
      <c r="D127">
        <v>122</v>
      </c>
      <c r="E127" s="83">
        <v>40300</v>
      </c>
      <c r="F127" s="83"/>
      <c r="H127" s="83"/>
      <c r="I127" s="83"/>
    </row>
    <row r="128" spans="1:9" x14ac:dyDescent="0.3">
      <c r="A128" s="83">
        <v>35918</v>
      </c>
      <c r="B128">
        <v>3.3849999999999998</v>
      </c>
      <c r="D128">
        <v>123</v>
      </c>
      <c r="E128" s="83">
        <v>40301</v>
      </c>
      <c r="F128" s="83"/>
      <c r="H128" s="83"/>
      <c r="I128" s="83"/>
    </row>
    <row r="129" spans="1:9" x14ac:dyDescent="0.3">
      <c r="A129" s="83">
        <v>35919</v>
      </c>
      <c r="B129">
        <v>3.4064899999999998</v>
      </c>
      <c r="D129">
        <v>124</v>
      </c>
      <c r="E129" s="83">
        <v>40302</v>
      </c>
      <c r="F129" s="83"/>
      <c r="H129" s="83"/>
      <c r="I129" s="83"/>
    </row>
    <row r="130" spans="1:9" x14ac:dyDescent="0.3">
      <c r="A130" s="83">
        <v>35920</v>
      </c>
      <c r="B130">
        <v>3.4279600000000001</v>
      </c>
      <c r="D130">
        <v>125</v>
      </c>
      <c r="E130" s="83">
        <v>40303</v>
      </c>
      <c r="F130" s="83"/>
      <c r="H130" s="83"/>
      <c r="I130" s="83"/>
    </row>
    <row r="131" spans="1:9" x14ac:dyDescent="0.3">
      <c r="A131" s="83">
        <v>35921</v>
      </c>
      <c r="B131">
        <v>3.44937</v>
      </c>
      <c r="D131">
        <v>126</v>
      </c>
      <c r="E131" s="83">
        <v>40304</v>
      </c>
      <c r="F131" s="83"/>
      <c r="H131" s="83"/>
      <c r="I131" s="83"/>
    </row>
    <row r="132" spans="1:9" x14ac:dyDescent="0.3">
      <c r="A132" s="83">
        <v>35922</v>
      </c>
      <c r="B132">
        <v>3.4706800000000002</v>
      </c>
      <c r="D132">
        <v>127</v>
      </c>
      <c r="E132" s="83">
        <v>40305</v>
      </c>
      <c r="F132" s="83"/>
      <c r="H132" s="83"/>
      <c r="I132" s="83"/>
    </row>
    <row r="133" spans="1:9" x14ac:dyDescent="0.3">
      <c r="A133" s="83">
        <v>35923</v>
      </c>
      <c r="B133">
        <v>3.4918300000000002</v>
      </c>
      <c r="D133">
        <v>128</v>
      </c>
      <c r="E133" s="83">
        <v>40306</v>
      </c>
      <c r="F133" s="83"/>
      <c r="H133" s="83"/>
      <c r="I133" s="83"/>
    </row>
    <row r="134" spans="1:9" x14ac:dyDescent="0.3">
      <c r="A134" s="83">
        <v>35924</v>
      </c>
      <c r="B134">
        <v>3.5127999999999999</v>
      </c>
      <c r="D134">
        <v>129</v>
      </c>
      <c r="E134" s="83">
        <v>40307</v>
      </c>
      <c r="F134" s="83"/>
      <c r="H134" s="83"/>
      <c r="I134" s="83"/>
    </row>
    <row r="135" spans="1:9" x14ac:dyDescent="0.3">
      <c r="A135" s="83">
        <v>35925</v>
      </c>
      <c r="B135">
        <v>3.5335100000000002</v>
      </c>
      <c r="D135">
        <v>130</v>
      </c>
      <c r="E135" s="83">
        <v>40308</v>
      </c>
      <c r="F135" s="83"/>
      <c r="H135" s="83"/>
      <c r="I135" s="83"/>
    </row>
    <row r="136" spans="1:9" x14ac:dyDescent="0.3">
      <c r="A136" s="83">
        <v>35926</v>
      </c>
      <c r="B136">
        <v>3.5539399999999999</v>
      </c>
      <c r="D136">
        <v>131</v>
      </c>
      <c r="E136" s="83">
        <v>40309</v>
      </c>
      <c r="F136" s="83"/>
      <c r="H136" s="83"/>
      <c r="I136" s="83"/>
    </row>
    <row r="137" spans="1:9" x14ac:dyDescent="0.3">
      <c r="A137" s="83">
        <v>35927</v>
      </c>
      <c r="B137">
        <v>3.57402</v>
      </c>
      <c r="D137">
        <v>132</v>
      </c>
      <c r="E137" s="83">
        <v>40310</v>
      </c>
      <c r="F137" s="83"/>
      <c r="H137" s="83"/>
      <c r="I137" s="83"/>
    </row>
    <row r="138" spans="1:9" x14ac:dyDescent="0.3">
      <c r="A138" s="83">
        <v>35928</v>
      </c>
      <c r="B138">
        <v>3.5937000000000001</v>
      </c>
      <c r="D138">
        <v>133</v>
      </c>
      <c r="E138" s="83">
        <v>40311</v>
      </c>
      <c r="F138" s="83"/>
      <c r="H138" s="83"/>
      <c r="I138" s="83"/>
    </row>
    <row r="139" spans="1:9" x14ac:dyDescent="0.3">
      <c r="A139" s="83">
        <v>35929</v>
      </c>
      <c r="B139">
        <v>3.61293</v>
      </c>
      <c r="D139">
        <v>134</v>
      </c>
      <c r="E139" s="83">
        <v>40312</v>
      </c>
      <c r="F139" s="83"/>
      <c r="H139" s="83"/>
      <c r="I139" s="83"/>
    </row>
    <row r="140" spans="1:9" x14ac:dyDescent="0.3">
      <c r="A140" s="83">
        <v>35930</v>
      </c>
      <c r="B140">
        <v>3.63165</v>
      </c>
      <c r="D140">
        <v>135</v>
      </c>
      <c r="E140" s="83">
        <v>40313</v>
      </c>
      <c r="F140" s="83"/>
      <c r="H140" s="83"/>
      <c r="I140" s="83"/>
    </row>
    <row r="141" spans="1:9" x14ac:dyDescent="0.3">
      <c r="A141" s="83">
        <v>35931</v>
      </c>
      <c r="B141">
        <v>3.6497999999999999</v>
      </c>
      <c r="D141">
        <v>136</v>
      </c>
      <c r="E141" s="83">
        <v>40314</v>
      </c>
      <c r="F141" s="83"/>
      <c r="H141" s="83"/>
      <c r="I141" s="83"/>
    </row>
    <row r="142" spans="1:9" x14ac:dyDescent="0.3">
      <c r="A142" s="83">
        <v>35932</v>
      </c>
      <c r="B142">
        <v>3.6673399999999998</v>
      </c>
      <c r="D142">
        <v>137</v>
      </c>
      <c r="E142" s="83">
        <v>40315</v>
      </c>
      <c r="F142" s="83"/>
      <c r="H142" s="83"/>
      <c r="I142" s="83"/>
    </row>
    <row r="143" spans="1:9" x14ac:dyDescent="0.3">
      <c r="A143" s="83">
        <v>35933</v>
      </c>
      <c r="B143">
        <v>3.6842000000000001</v>
      </c>
      <c r="D143">
        <v>138</v>
      </c>
      <c r="E143" s="83">
        <v>40316</v>
      </c>
      <c r="F143" s="83"/>
      <c r="H143" s="83"/>
      <c r="I143" s="83"/>
    </row>
    <row r="144" spans="1:9" x14ac:dyDescent="0.3">
      <c r="A144" s="83">
        <v>35934</v>
      </c>
      <c r="B144">
        <v>3.7003200000000001</v>
      </c>
      <c r="D144">
        <v>139</v>
      </c>
      <c r="E144" s="83">
        <v>40317</v>
      </c>
      <c r="F144" s="83"/>
      <c r="H144" s="83"/>
      <c r="I144" s="83"/>
    </row>
    <row r="145" spans="1:9" x14ac:dyDescent="0.3">
      <c r="A145" s="83">
        <v>35935</v>
      </c>
      <c r="B145">
        <v>3.7156400000000001</v>
      </c>
      <c r="D145">
        <v>140</v>
      </c>
      <c r="E145" s="83">
        <v>40318</v>
      </c>
      <c r="F145" s="83"/>
      <c r="H145" s="83"/>
      <c r="I145" s="83"/>
    </row>
    <row r="146" spans="1:9" x14ac:dyDescent="0.3">
      <c r="A146" s="83">
        <v>35936</v>
      </c>
      <c r="B146">
        <v>3.7301099999999998</v>
      </c>
      <c r="D146">
        <v>141</v>
      </c>
      <c r="E146" s="83">
        <v>40319</v>
      </c>
      <c r="F146" s="83"/>
      <c r="H146" s="83"/>
      <c r="I146" s="83"/>
    </row>
    <row r="147" spans="1:9" x14ac:dyDescent="0.3">
      <c r="A147" s="83">
        <v>35937</v>
      </c>
      <c r="B147">
        <v>3.7436699999999998</v>
      </c>
      <c r="D147">
        <v>142</v>
      </c>
      <c r="E147" s="83">
        <v>40320</v>
      </c>
      <c r="F147" s="83"/>
    </row>
    <row r="148" spans="1:9" x14ac:dyDescent="0.3">
      <c r="A148" s="83">
        <v>35938</v>
      </c>
      <c r="B148">
        <v>3.75631</v>
      </c>
      <c r="D148">
        <v>143</v>
      </c>
      <c r="E148" s="83">
        <v>40321</v>
      </c>
      <c r="F148" s="83"/>
    </row>
    <row r="149" spans="1:9" x14ac:dyDescent="0.3">
      <c r="A149" s="83">
        <v>35939</v>
      </c>
      <c r="B149">
        <v>3.7679999999999998</v>
      </c>
      <c r="D149">
        <v>144</v>
      </c>
      <c r="E149" s="83">
        <v>40322</v>
      </c>
      <c r="F149" s="83"/>
    </row>
    <row r="150" spans="1:9" x14ac:dyDescent="0.3">
      <c r="A150" s="83">
        <v>35940</v>
      </c>
      <c r="B150">
        <v>3.7787299999999999</v>
      </c>
      <c r="D150">
        <v>145</v>
      </c>
      <c r="E150" s="83">
        <v>40323</v>
      </c>
      <c r="F150" s="83"/>
    </row>
    <row r="151" spans="1:9" x14ac:dyDescent="0.3">
      <c r="A151" s="83">
        <v>35941</v>
      </c>
      <c r="B151">
        <v>3.7884799999999998</v>
      </c>
      <c r="D151">
        <v>146</v>
      </c>
      <c r="E151" s="83">
        <v>40324</v>
      </c>
      <c r="F151" s="83"/>
    </row>
    <row r="152" spans="1:9" x14ac:dyDescent="0.3">
      <c r="A152" s="83">
        <v>35942</v>
      </c>
      <c r="B152">
        <v>3.7972299999999999</v>
      </c>
      <c r="D152">
        <v>147</v>
      </c>
      <c r="E152" s="83">
        <v>40325</v>
      </c>
      <c r="F152" s="83"/>
    </row>
    <row r="153" spans="1:9" x14ac:dyDescent="0.3">
      <c r="A153" s="83">
        <v>35943</v>
      </c>
      <c r="B153">
        <v>3.8049900000000001</v>
      </c>
      <c r="D153">
        <v>148</v>
      </c>
      <c r="E153" s="83">
        <v>40326</v>
      </c>
      <c r="F153" s="83"/>
    </row>
    <row r="154" spans="1:9" x14ac:dyDescent="0.3">
      <c r="A154" s="83">
        <v>35944</v>
      </c>
      <c r="B154">
        <v>3.8117299999999998</v>
      </c>
      <c r="D154">
        <v>149</v>
      </c>
      <c r="E154" s="83">
        <v>40327</v>
      </c>
      <c r="F154" s="83"/>
    </row>
    <row r="155" spans="1:9" x14ac:dyDescent="0.3">
      <c r="A155" s="83">
        <v>35945</v>
      </c>
      <c r="B155">
        <v>3.81745</v>
      </c>
      <c r="D155">
        <v>150</v>
      </c>
      <c r="E155" s="83">
        <v>40328</v>
      </c>
      <c r="F155" s="83"/>
    </row>
    <row r="156" spans="1:9" x14ac:dyDescent="0.3">
      <c r="A156" s="83">
        <v>35946</v>
      </c>
      <c r="B156">
        <v>3.8221500000000002</v>
      </c>
    </row>
    <row r="157" spans="1:9" x14ac:dyDescent="0.3">
      <c r="A157" s="83">
        <v>35947</v>
      </c>
      <c r="B157">
        <v>3.8258100000000002</v>
      </c>
    </row>
    <row r="158" spans="1:9" x14ac:dyDescent="0.3">
      <c r="A158" s="83">
        <v>35948</v>
      </c>
      <c r="B158">
        <v>3.82843</v>
      </c>
    </row>
    <row r="159" spans="1:9" x14ac:dyDescent="0.3">
      <c r="A159" s="83">
        <v>35949</v>
      </c>
      <c r="B159">
        <v>3.8300200000000002</v>
      </c>
    </row>
    <row r="160" spans="1:9" x14ac:dyDescent="0.3">
      <c r="A160" s="83">
        <v>35950</v>
      </c>
      <c r="B160">
        <v>3.8305799999999999</v>
      </c>
    </row>
    <row r="161" spans="1:2" x14ac:dyDescent="0.3">
      <c r="A161" s="83">
        <v>35951</v>
      </c>
      <c r="B161">
        <v>3.8300999999999998</v>
      </c>
    </row>
    <row r="162" spans="1:2" x14ac:dyDescent="0.3">
      <c r="A162" s="83">
        <v>35952</v>
      </c>
      <c r="B162">
        <v>3.8285999999999998</v>
      </c>
    </row>
    <row r="163" spans="1:2" x14ac:dyDescent="0.3">
      <c r="A163" s="83">
        <v>35953</v>
      </c>
      <c r="B163">
        <v>3.8260700000000001</v>
      </c>
    </row>
    <row r="164" spans="1:2" x14ac:dyDescent="0.3">
      <c r="A164" s="83">
        <v>35954</v>
      </c>
      <c r="B164">
        <v>3.82253</v>
      </c>
    </row>
    <row r="165" spans="1:2" x14ac:dyDescent="0.3">
      <c r="A165" s="83">
        <v>35955</v>
      </c>
      <c r="B165">
        <v>3.8179799999999999</v>
      </c>
    </row>
    <row r="166" spans="1:2" x14ac:dyDescent="0.3">
      <c r="A166" s="83">
        <v>35956</v>
      </c>
      <c r="B166">
        <v>3.8124400000000001</v>
      </c>
    </row>
    <row r="167" spans="1:2" x14ac:dyDescent="0.3">
      <c r="A167" s="83">
        <v>35957</v>
      </c>
      <c r="B167">
        <v>3.80592</v>
      </c>
    </row>
    <row r="168" spans="1:2" x14ac:dyDescent="0.3">
      <c r="A168" s="83">
        <v>35958</v>
      </c>
      <c r="B168">
        <v>3.7984399999999998</v>
      </c>
    </row>
    <row r="169" spans="1:2" x14ac:dyDescent="0.3">
      <c r="A169" s="83">
        <v>35959</v>
      </c>
      <c r="B169">
        <v>3.7900100000000001</v>
      </c>
    </row>
    <row r="170" spans="1:2" x14ac:dyDescent="0.3">
      <c r="A170" s="83">
        <v>35960</v>
      </c>
      <c r="B170">
        <v>3.78064</v>
      </c>
    </row>
    <row r="171" spans="1:2" x14ac:dyDescent="0.3">
      <c r="A171" s="83">
        <v>35961</v>
      </c>
      <c r="B171">
        <v>3.7703700000000002</v>
      </c>
    </row>
    <row r="172" spans="1:2" x14ac:dyDescent="0.3">
      <c r="A172" s="83">
        <v>35962</v>
      </c>
      <c r="B172">
        <v>3.7592599999999998</v>
      </c>
    </row>
    <row r="173" spans="1:2" x14ac:dyDescent="0.3">
      <c r="A173" s="83">
        <v>35963</v>
      </c>
      <c r="B173">
        <v>3.7473800000000002</v>
      </c>
    </row>
    <row r="174" spans="1:2" x14ac:dyDescent="0.3">
      <c r="A174" s="83">
        <v>35964</v>
      </c>
      <c r="B174">
        <v>3.7347999999999999</v>
      </c>
    </row>
    <row r="175" spans="1:2" x14ac:dyDescent="0.3">
      <c r="A175" s="83">
        <v>35965</v>
      </c>
      <c r="B175">
        <v>3.7216</v>
      </c>
    </row>
    <row r="176" spans="1:2" x14ac:dyDescent="0.3">
      <c r="A176" s="83">
        <v>35966</v>
      </c>
      <c r="B176">
        <v>3.70784</v>
      </c>
    </row>
    <row r="177" spans="1:2" x14ac:dyDescent="0.3">
      <c r="A177" s="83">
        <v>35967</v>
      </c>
      <c r="B177">
        <v>3.6936</v>
      </c>
    </row>
    <row r="178" spans="1:2" x14ac:dyDescent="0.3">
      <c r="A178" s="83">
        <v>35968</v>
      </c>
      <c r="B178">
        <v>3.6789499999999999</v>
      </c>
    </row>
    <row r="179" spans="1:2" x14ac:dyDescent="0.3">
      <c r="A179" s="83">
        <v>35969</v>
      </c>
      <c r="B179">
        <v>3.6639400000000002</v>
      </c>
    </row>
    <row r="180" spans="1:2" x14ac:dyDescent="0.3">
      <c r="A180" s="83">
        <v>35970</v>
      </c>
      <c r="B180">
        <v>3.6486399999999999</v>
      </c>
    </row>
    <row r="181" spans="1:2" x14ac:dyDescent="0.3">
      <c r="A181" s="83">
        <v>35971</v>
      </c>
      <c r="B181">
        <v>3.6331199999999999</v>
      </c>
    </row>
    <row r="182" spans="1:2" x14ac:dyDescent="0.3">
      <c r="A182" s="83">
        <v>35972</v>
      </c>
      <c r="B182">
        <v>3.6174300000000001</v>
      </c>
    </row>
    <row r="183" spans="1:2" x14ac:dyDescent="0.3">
      <c r="A183" s="83">
        <v>35973</v>
      </c>
      <c r="B183">
        <v>3.6016400000000002</v>
      </c>
    </row>
    <row r="184" spans="1:2" x14ac:dyDescent="0.3">
      <c r="A184" s="83">
        <v>35974</v>
      </c>
      <c r="B184">
        <v>3.5857800000000002</v>
      </c>
    </row>
    <row r="185" spans="1:2" x14ac:dyDescent="0.3">
      <c r="A185" s="83">
        <v>35975</v>
      </c>
      <c r="B185">
        <v>3.5699299999999998</v>
      </c>
    </row>
    <row r="186" spans="1:2" x14ac:dyDescent="0.3">
      <c r="A186" s="83">
        <v>35976</v>
      </c>
      <c r="B186">
        <v>3.5541200000000002</v>
      </c>
    </row>
    <row r="187" spans="1:2" x14ac:dyDescent="0.3">
      <c r="A187" s="83">
        <v>35977</v>
      </c>
      <c r="B187">
        <v>3.5384099999999998</v>
      </c>
    </row>
    <row r="188" spans="1:2" x14ac:dyDescent="0.3">
      <c r="A188" s="83">
        <v>35978</v>
      </c>
      <c r="B188">
        <v>3.52284</v>
      </c>
    </row>
    <row r="189" spans="1:2" x14ac:dyDescent="0.3">
      <c r="A189" s="83">
        <v>35979</v>
      </c>
      <c r="B189">
        <v>3.50746</v>
      </c>
    </row>
    <row r="190" spans="1:2" x14ac:dyDescent="0.3">
      <c r="A190" s="83">
        <v>35980</v>
      </c>
      <c r="B190">
        <v>3.4923099999999998</v>
      </c>
    </row>
    <row r="191" spans="1:2" x14ac:dyDescent="0.3">
      <c r="A191" s="83">
        <v>35981</v>
      </c>
      <c r="B191">
        <v>3.47743</v>
      </c>
    </row>
    <row r="192" spans="1:2" x14ac:dyDescent="0.3">
      <c r="A192" s="83">
        <v>35982</v>
      </c>
      <c r="B192">
        <v>3.46285</v>
      </c>
    </row>
    <row r="193" spans="1:2" x14ac:dyDescent="0.3">
      <c r="A193" s="83">
        <v>35983</v>
      </c>
      <c r="B193">
        <v>3.44862</v>
      </c>
    </row>
    <row r="194" spans="1:2" x14ac:dyDescent="0.3">
      <c r="A194" s="83">
        <v>35984</v>
      </c>
      <c r="B194">
        <v>3.4347599999999998</v>
      </c>
    </row>
    <row r="195" spans="1:2" x14ac:dyDescent="0.3">
      <c r="A195" s="83">
        <v>35985</v>
      </c>
      <c r="B195">
        <v>3.4213100000000001</v>
      </c>
    </row>
    <row r="196" spans="1:2" x14ac:dyDescent="0.3">
      <c r="A196" s="83">
        <v>35986</v>
      </c>
      <c r="B196">
        <v>3.4083100000000002</v>
      </c>
    </row>
    <row r="197" spans="1:2" x14ac:dyDescent="0.3">
      <c r="A197" s="83">
        <v>35987</v>
      </c>
      <c r="B197">
        <v>3.3957799999999998</v>
      </c>
    </row>
    <row r="198" spans="1:2" x14ac:dyDescent="0.3">
      <c r="A198" s="83">
        <v>35988</v>
      </c>
      <c r="B198">
        <v>3.38375</v>
      </c>
    </row>
    <row r="199" spans="1:2" x14ac:dyDescent="0.3">
      <c r="A199" s="83">
        <v>35989</v>
      </c>
      <c r="B199">
        <v>3.3722500000000002</v>
      </c>
    </row>
    <row r="200" spans="1:2" x14ac:dyDescent="0.3">
      <c r="A200" s="83">
        <v>35990</v>
      </c>
      <c r="B200">
        <v>3.3613</v>
      </c>
    </row>
    <row r="201" spans="1:2" x14ac:dyDescent="0.3">
      <c r="A201" s="83">
        <v>35991</v>
      </c>
      <c r="B201">
        <v>3.35093</v>
      </c>
    </row>
    <row r="202" spans="1:2" x14ac:dyDescent="0.3">
      <c r="A202" s="83">
        <v>35992</v>
      </c>
      <c r="B202">
        <v>3.34117</v>
      </c>
    </row>
    <row r="203" spans="1:2" x14ac:dyDescent="0.3">
      <c r="A203" s="83">
        <v>35993</v>
      </c>
      <c r="B203">
        <v>3.3320400000000001</v>
      </c>
    </row>
    <row r="204" spans="1:2" x14ac:dyDescent="0.3">
      <c r="A204" s="83">
        <v>35994</v>
      </c>
      <c r="B204">
        <v>3.3235600000000001</v>
      </c>
    </row>
    <row r="205" spans="1:2" x14ac:dyDescent="0.3">
      <c r="A205" s="83">
        <v>35995</v>
      </c>
      <c r="B205">
        <v>3.31576</v>
      </c>
    </row>
    <row r="206" spans="1:2" x14ac:dyDescent="0.3">
      <c r="A206" s="83">
        <v>35996</v>
      </c>
      <c r="B206">
        <v>3.3086500000000001</v>
      </c>
    </row>
    <row r="207" spans="1:2" x14ac:dyDescent="0.3">
      <c r="A207" s="83">
        <v>35997</v>
      </c>
      <c r="B207">
        <v>3.30226</v>
      </c>
    </row>
    <row r="208" spans="1:2" x14ac:dyDescent="0.3">
      <c r="A208" s="83">
        <v>35998</v>
      </c>
      <c r="B208">
        <v>3.2966099999999998</v>
      </c>
    </row>
    <row r="209" spans="1:2" x14ac:dyDescent="0.3">
      <c r="A209" s="83">
        <v>35999</v>
      </c>
      <c r="B209">
        <v>3.29169</v>
      </c>
    </row>
    <row r="210" spans="1:2" x14ac:dyDescent="0.3">
      <c r="A210" s="83">
        <v>36000</v>
      </c>
      <c r="B210">
        <v>3.2874500000000002</v>
      </c>
    </row>
    <row r="211" spans="1:2" x14ac:dyDescent="0.3">
      <c r="A211" s="83">
        <v>36001</v>
      </c>
      <c r="B211">
        <v>3.2838400000000001</v>
      </c>
    </row>
    <row r="212" spans="1:2" x14ac:dyDescent="0.3">
      <c r="A212" s="83">
        <v>36002</v>
      </c>
      <c r="B212">
        <v>3.2808299999999999</v>
      </c>
    </row>
    <row r="213" spans="1:2" x14ac:dyDescent="0.3">
      <c r="A213" s="83">
        <v>36003</v>
      </c>
      <c r="B213">
        <v>3.2783600000000002</v>
      </c>
    </row>
    <row r="214" spans="1:2" x14ac:dyDescent="0.3">
      <c r="A214" s="83">
        <v>36004</v>
      </c>
      <c r="B214">
        <v>3.2764000000000002</v>
      </c>
    </row>
    <row r="215" spans="1:2" x14ac:dyDescent="0.3">
      <c r="A215" s="83">
        <v>36005</v>
      </c>
      <c r="B215">
        <v>3.2749000000000001</v>
      </c>
    </row>
    <row r="216" spans="1:2" x14ac:dyDescent="0.3">
      <c r="A216" s="83">
        <v>36006</v>
      </c>
      <c r="B216">
        <v>3.2738200000000002</v>
      </c>
    </row>
    <row r="217" spans="1:2" x14ac:dyDescent="0.3">
      <c r="A217" s="83">
        <v>36007</v>
      </c>
      <c r="B217">
        <v>3.27312</v>
      </c>
    </row>
    <row r="218" spans="1:2" x14ac:dyDescent="0.3">
      <c r="A218" s="83">
        <v>36008</v>
      </c>
      <c r="B218">
        <v>3.27277</v>
      </c>
    </row>
    <row r="219" spans="1:2" x14ac:dyDescent="0.3">
      <c r="A219" s="83">
        <v>36009</v>
      </c>
      <c r="B219">
        <v>3.2727200000000001</v>
      </c>
    </row>
    <row r="220" spans="1:2" x14ac:dyDescent="0.3">
      <c r="A220" s="83">
        <v>36010</v>
      </c>
      <c r="B220">
        <v>3.2729300000000001</v>
      </c>
    </row>
    <row r="221" spans="1:2" x14ac:dyDescent="0.3">
      <c r="A221" s="83">
        <v>36011</v>
      </c>
      <c r="B221">
        <v>3.2733699999999999</v>
      </c>
    </row>
    <row r="222" spans="1:2" x14ac:dyDescent="0.3">
      <c r="A222" s="83">
        <v>36012</v>
      </c>
      <c r="B222">
        <v>3.274</v>
      </c>
    </row>
    <row r="223" spans="1:2" x14ac:dyDescent="0.3">
      <c r="A223" s="83">
        <v>36013</v>
      </c>
      <c r="B223">
        <v>3.2747899999999999</v>
      </c>
    </row>
    <row r="224" spans="1:2" x14ac:dyDescent="0.3">
      <c r="A224" s="83">
        <v>36014</v>
      </c>
      <c r="B224">
        <v>3.27569</v>
      </c>
    </row>
    <row r="225" spans="1:2" x14ac:dyDescent="0.3">
      <c r="A225" s="83">
        <v>36015</v>
      </c>
      <c r="B225">
        <v>3.2766799999999998</v>
      </c>
    </row>
    <row r="226" spans="1:2" x14ac:dyDescent="0.3">
      <c r="A226" s="83">
        <v>36016</v>
      </c>
      <c r="B226">
        <v>3.2777099999999999</v>
      </c>
    </row>
    <row r="227" spans="1:2" x14ac:dyDescent="0.3">
      <c r="A227" s="83">
        <v>36017</v>
      </c>
      <c r="B227">
        <v>3.2787600000000001</v>
      </c>
    </row>
    <row r="228" spans="1:2" x14ac:dyDescent="0.3">
      <c r="A228" s="83">
        <v>36018</v>
      </c>
      <c r="B228">
        <v>3.2797900000000002</v>
      </c>
    </row>
    <row r="229" spans="1:2" x14ac:dyDescent="0.3">
      <c r="A229" s="83">
        <v>36019</v>
      </c>
      <c r="B229">
        <v>3.2807599999999999</v>
      </c>
    </row>
    <row r="230" spans="1:2" x14ac:dyDescent="0.3">
      <c r="A230" s="83">
        <v>36020</v>
      </c>
      <c r="B230">
        <v>3.2816399999999999</v>
      </c>
    </row>
    <row r="231" spans="1:2" x14ac:dyDescent="0.3">
      <c r="A231" s="83">
        <v>36021</v>
      </c>
      <c r="B231">
        <v>3.2824</v>
      </c>
    </row>
    <row r="232" spans="1:2" x14ac:dyDescent="0.3">
      <c r="A232" s="83">
        <v>36022</v>
      </c>
      <c r="B232">
        <v>3.28301</v>
      </c>
    </row>
    <row r="233" spans="1:2" x14ac:dyDescent="0.3">
      <c r="A233" s="83">
        <v>36023</v>
      </c>
      <c r="B233">
        <v>3.2834400000000001</v>
      </c>
    </row>
    <row r="234" spans="1:2" x14ac:dyDescent="0.3">
      <c r="A234" s="83">
        <v>36024</v>
      </c>
      <c r="B234">
        <v>3.2836500000000002</v>
      </c>
    </row>
    <row r="235" spans="1:2" x14ac:dyDescent="0.3">
      <c r="A235" s="83">
        <v>36025</v>
      </c>
      <c r="B235">
        <v>3.28362</v>
      </c>
    </row>
    <row r="236" spans="1:2" x14ac:dyDescent="0.3">
      <c r="A236" s="83">
        <v>36026</v>
      </c>
      <c r="B236">
        <v>3.2833199999999998</v>
      </c>
    </row>
    <row r="237" spans="1:2" x14ac:dyDescent="0.3">
      <c r="A237" s="83">
        <v>36027</v>
      </c>
      <c r="B237">
        <v>3.2827199999999999</v>
      </c>
    </row>
    <row r="238" spans="1:2" x14ac:dyDescent="0.3">
      <c r="A238" s="83">
        <v>36028</v>
      </c>
      <c r="B238">
        <v>3.2818000000000001</v>
      </c>
    </row>
    <row r="239" spans="1:2" x14ac:dyDescent="0.3">
      <c r="A239" s="83">
        <v>36029</v>
      </c>
      <c r="B239">
        <v>3.2805300000000002</v>
      </c>
    </row>
    <row r="240" spans="1:2" x14ac:dyDescent="0.3">
      <c r="A240" s="83">
        <v>36030</v>
      </c>
      <c r="B240">
        <v>3.2788900000000001</v>
      </c>
    </row>
    <row r="241" spans="1:2" x14ac:dyDescent="0.3">
      <c r="A241" s="83">
        <v>36031</v>
      </c>
      <c r="B241">
        <v>3.2768600000000001</v>
      </c>
    </row>
    <row r="242" spans="1:2" x14ac:dyDescent="0.3">
      <c r="A242" s="83">
        <v>36032</v>
      </c>
      <c r="B242">
        <v>3.27441</v>
      </c>
    </row>
    <row r="243" spans="1:2" x14ac:dyDescent="0.3">
      <c r="A243" s="83">
        <v>36033</v>
      </c>
      <c r="B243">
        <v>3.2715299999999998</v>
      </c>
    </row>
    <row r="244" spans="1:2" x14ac:dyDescent="0.3">
      <c r="A244" s="83">
        <v>36034</v>
      </c>
      <c r="B244">
        <v>3.2682199999999999</v>
      </c>
    </row>
    <row r="245" spans="1:2" x14ac:dyDescent="0.3">
      <c r="A245" s="83">
        <v>36035</v>
      </c>
      <c r="B245">
        <v>3.26451</v>
      </c>
    </row>
    <row r="246" spans="1:2" x14ac:dyDescent="0.3">
      <c r="A246" s="83">
        <v>36036</v>
      </c>
      <c r="B246">
        <v>3.2604199999999999</v>
      </c>
    </row>
    <row r="247" spans="1:2" x14ac:dyDescent="0.3">
      <c r="A247" s="83">
        <v>36037</v>
      </c>
      <c r="B247">
        <v>3.2559900000000002</v>
      </c>
    </row>
    <row r="248" spans="1:2" x14ac:dyDescent="0.3">
      <c r="A248" s="83">
        <v>36038</v>
      </c>
      <c r="B248">
        <v>3.25122</v>
      </c>
    </row>
    <row r="249" spans="1:2" x14ac:dyDescent="0.3">
      <c r="A249" s="83">
        <v>36039</v>
      </c>
      <c r="B249">
        <v>3.2461600000000002</v>
      </c>
    </row>
    <row r="250" spans="1:2" x14ac:dyDescent="0.3">
      <c r="A250" s="83">
        <v>36040</v>
      </c>
      <c r="B250">
        <v>3.2408199999999998</v>
      </c>
    </row>
    <row r="251" spans="1:2" x14ac:dyDescent="0.3">
      <c r="A251" s="83">
        <v>36041</v>
      </c>
      <c r="B251">
        <v>3.2352300000000001</v>
      </c>
    </row>
    <row r="252" spans="1:2" x14ac:dyDescent="0.3">
      <c r="A252" s="83">
        <v>36042</v>
      </c>
      <c r="B252">
        <v>3.2294200000000002</v>
      </c>
    </row>
    <row r="253" spans="1:2" x14ac:dyDescent="0.3">
      <c r="A253" s="83">
        <v>36043</v>
      </c>
      <c r="B253">
        <v>3.2233999999999998</v>
      </c>
    </row>
    <row r="254" spans="1:2" x14ac:dyDescent="0.3">
      <c r="A254" s="83">
        <v>36044</v>
      </c>
      <c r="B254">
        <v>3.2172000000000001</v>
      </c>
    </row>
    <row r="255" spans="1:2" x14ac:dyDescent="0.3">
      <c r="A255" s="83">
        <v>36045</v>
      </c>
      <c r="B255">
        <v>3.2108500000000002</v>
      </c>
    </row>
    <row r="256" spans="1:2" x14ac:dyDescent="0.3">
      <c r="A256" s="83">
        <v>36046</v>
      </c>
      <c r="B256">
        <v>3.2043599999999999</v>
      </c>
    </row>
    <row r="257" spans="1:2" x14ac:dyDescent="0.3">
      <c r="A257" s="83">
        <v>36047</v>
      </c>
      <c r="B257">
        <v>3.1977600000000002</v>
      </c>
    </row>
    <row r="258" spans="1:2" x14ac:dyDescent="0.3">
      <c r="A258" s="83">
        <v>36048</v>
      </c>
      <c r="B258">
        <v>3.1910699999999999</v>
      </c>
    </row>
    <row r="259" spans="1:2" x14ac:dyDescent="0.3">
      <c r="A259" s="83">
        <v>36049</v>
      </c>
      <c r="B259">
        <v>3.18431</v>
      </c>
    </row>
    <row r="260" spans="1:2" x14ac:dyDescent="0.3">
      <c r="A260" s="83">
        <v>36050</v>
      </c>
      <c r="B260">
        <v>3.1775000000000002</v>
      </c>
    </row>
    <row r="261" spans="1:2" x14ac:dyDescent="0.3">
      <c r="A261" s="83">
        <v>36051</v>
      </c>
      <c r="B261">
        <v>3.1706500000000002</v>
      </c>
    </row>
    <row r="262" spans="1:2" x14ac:dyDescent="0.3">
      <c r="A262" s="83">
        <v>36052</v>
      </c>
      <c r="B262">
        <v>3.1637900000000001</v>
      </c>
    </row>
    <row r="263" spans="1:2" x14ac:dyDescent="0.3">
      <c r="A263" s="83">
        <v>36053</v>
      </c>
      <c r="B263">
        <v>3.1569400000000001</v>
      </c>
    </row>
    <row r="264" spans="1:2" x14ac:dyDescent="0.3">
      <c r="A264" s="83">
        <v>36054</v>
      </c>
      <c r="B264">
        <v>3.1501100000000002</v>
      </c>
    </row>
    <row r="265" spans="1:2" x14ac:dyDescent="0.3">
      <c r="A265" s="83">
        <v>36055</v>
      </c>
      <c r="B265">
        <v>3.1433200000000001</v>
      </c>
    </row>
    <row r="266" spans="1:2" x14ac:dyDescent="0.3">
      <c r="A266" s="83">
        <v>36056</v>
      </c>
      <c r="B266">
        <v>3.1365799999999999</v>
      </c>
    </row>
    <row r="267" spans="1:2" x14ac:dyDescent="0.3">
      <c r="A267" s="83">
        <v>36057</v>
      </c>
      <c r="B267">
        <v>3.1299199999999998</v>
      </c>
    </row>
    <row r="268" spans="1:2" x14ac:dyDescent="0.3">
      <c r="A268" s="83">
        <v>36058</v>
      </c>
      <c r="B268">
        <v>3.1233399999999998</v>
      </c>
    </row>
    <row r="269" spans="1:2" x14ac:dyDescent="0.3">
      <c r="A269" s="83">
        <v>36059</v>
      </c>
      <c r="B269">
        <v>3.11686</v>
      </c>
    </row>
    <row r="270" spans="1:2" x14ac:dyDescent="0.3">
      <c r="A270" s="83">
        <v>36060</v>
      </c>
      <c r="B270">
        <v>3.11049</v>
      </c>
    </row>
    <row r="271" spans="1:2" x14ac:dyDescent="0.3">
      <c r="A271" s="83">
        <v>36061</v>
      </c>
      <c r="B271">
        <v>3.10425</v>
      </c>
    </row>
    <row r="272" spans="1:2" x14ac:dyDescent="0.3">
      <c r="A272" s="83">
        <v>36062</v>
      </c>
      <c r="B272">
        <v>3.09815</v>
      </c>
    </row>
    <row r="273" spans="1:2" x14ac:dyDescent="0.3">
      <c r="A273" s="83">
        <v>36063</v>
      </c>
      <c r="B273">
        <v>3.0922000000000001</v>
      </c>
    </row>
    <row r="274" spans="1:2" x14ac:dyDescent="0.3">
      <c r="A274" s="83">
        <v>36064</v>
      </c>
      <c r="B274">
        <v>3.0864199999999999</v>
      </c>
    </row>
    <row r="275" spans="1:2" x14ac:dyDescent="0.3">
      <c r="A275" s="83">
        <v>36065</v>
      </c>
      <c r="B275">
        <v>3.08081</v>
      </c>
    </row>
    <row r="276" spans="1:2" x14ac:dyDescent="0.3">
      <c r="A276" s="83">
        <v>36066</v>
      </c>
      <c r="B276">
        <v>3.07538</v>
      </c>
    </row>
    <row r="277" spans="1:2" x14ac:dyDescent="0.3">
      <c r="A277" s="83">
        <v>36067</v>
      </c>
      <c r="B277">
        <v>3.0701499999999999</v>
      </c>
    </row>
    <row r="278" spans="1:2" x14ac:dyDescent="0.3">
      <c r="A278" s="83">
        <v>36068</v>
      </c>
      <c r="B278">
        <v>3.0651299999999999</v>
      </c>
    </row>
    <row r="279" spans="1:2" x14ac:dyDescent="0.3">
      <c r="A279" s="83">
        <v>36069</v>
      </c>
      <c r="B279">
        <v>3.0603199999999999</v>
      </c>
    </row>
    <row r="280" spans="1:2" x14ac:dyDescent="0.3">
      <c r="A280" s="83">
        <v>36070</v>
      </c>
      <c r="B280">
        <v>3.0557400000000001</v>
      </c>
    </row>
    <row r="281" spans="1:2" x14ac:dyDescent="0.3">
      <c r="A281" s="83">
        <v>36071</v>
      </c>
      <c r="B281">
        <v>3.05138</v>
      </c>
    </row>
    <row r="282" spans="1:2" x14ac:dyDescent="0.3">
      <c r="A282" s="83">
        <v>36072</v>
      </c>
      <c r="B282">
        <v>3.0472600000000001</v>
      </c>
    </row>
    <row r="283" spans="1:2" x14ac:dyDescent="0.3">
      <c r="A283" s="83">
        <v>36073</v>
      </c>
      <c r="B283">
        <v>3.0433599999999998</v>
      </c>
    </row>
    <row r="284" spans="1:2" x14ac:dyDescent="0.3">
      <c r="A284" s="83">
        <v>36074</v>
      </c>
      <c r="B284">
        <v>3.0396800000000002</v>
      </c>
    </row>
    <row r="285" spans="1:2" x14ac:dyDescent="0.3">
      <c r="A285" s="83">
        <v>36075</v>
      </c>
      <c r="B285">
        <v>3.0362100000000001</v>
      </c>
    </row>
    <row r="286" spans="1:2" x14ac:dyDescent="0.3">
      <c r="A286" s="83">
        <v>36076</v>
      </c>
      <c r="B286">
        <v>3.0329199999999998</v>
      </c>
    </row>
    <row r="287" spans="1:2" x14ac:dyDescent="0.3">
      <c r="A287" s="83">
        <v>36077</v>
      </c>
      <c r="B287">
        <v>3.02983</v>
      </c>
    </row>
    <row r="288" spans="1:2" x14ac:dyDescent="0.3">
      <c r="A288" s="83">
        <v>36078</v>
      </c>
      <c r="B288">
        <v>3.02691</v>
      </c>
    </row>
    <row r="289" spans="1:2" x14ac:dyDescent="0.3">
      <c r="A289" s="83">
        <v>36079</v>
      </c>
      <c r="B289">
        <v>3.0241500000000001</v>
      </c>
    </row>
    <row r="290" spans="1:2" x14ac:dyDescent="0.3">
      <c r="A290" s="83">
        <v>36080</v>
      </c>
      <c r="B290">
        <v>3.02155</v>
      </c>
    </row>
    <row r="291" spans="1:2" x14ac:dyDescent="0.3">
      <c r="A291" s="83">
        <v>36081</v>
      </c>
      <c r="B291">
        <v>3.0190999999999999</v>
      </c>
    </row>
    <row r="292" spans="1:2" x14ac:dyDescent="0.3">
      <c r="A292" s="83">
        <v>36082</v>
      </c>
      <c r="B292">
        <v>3.0167899999999999</v>
      </c>
    </row>
    <row r="293" spans="1:2" x14ac:dyDescent="0.3">
      <c r="A293" s="83">
        <v>36083</v>
      </c>
      <c r="B293">
        <v>3.0146000000000002</v>
      </c>
    </row>
    <row r="294" spans="1:2" x14ac:dyDescent="0.3">
      <c r="A294" s="83">
        <v>36084</v>
      </c>
      <c r="B294">
        <v>3.0125199999999999</v>
      </c>
    </row>
    <row r="295" spans="1:2" x14ac:dyDescent="0.3">
      <c r="A295" s="83">
        <v>36085</v>
      </c>
      <c r="B295">
        <v>3.0105499999999998</v>
      </c>
    </row>
    <row r="296" spans="1:2" x14ac:dyDescent="0.3">
      <c r="A296" s="83">
        <v>36086</v>
      </c>
      <c r="B296">
        <v>3.00867</v>
      </c>
    </row>
    <row r="297" spans="1:2" x14ac:dyDescent="0.3">
      <c r="A297" s="83">
        <v>36087</v>
      </c>
      <c r="B297">
        <v>3.0068800000000002</v>
      </c>
    </row>
    <row r="298" spans="1:2" x14ac:dyDescent="0.3">
      <c r="A298" s="83">
        <v>36088</v>
      </c>
      <c r="B298">
        <v>3.0051600000000001</v>
      </c>
    </row>
    <row r="299" spans="1:2" x14ac:dyDescent="0.3">
      <c r="A299" s="83">
        <v>36089</v>
      </c>
      <c r="B299">
        <v>3.0034999999999998</v>
      </c>
    </row>
    <row r="300" spans="1:2" x14ac:dyDescent="0.3">
      <c r="A300" s="83">
        <v>36090</v>
      </c>
      <c r="B300">
        <v>3.0018899999999999</v>
      </c>
    </row>
    <row r="301" spans="1:2" x14ac:dyDescent="0.3">
      <c r="A301" s="83">
        <v>36091</v>
      </c>
      <c r="B301">
        <v>3.0003099999999998</v>
      </c>
    </row>
    <row r="302" spans="1:2" x14ac:dyDescent="0.3">
      <c r="A302" s="83">
        <v>36092</v>
      </c>
      <c r="B302">
        <v>2.9987699999999999</v>
      </c>
    </row>
    <row r="303" spans="1:2" x14ac:dyDescent="0.3">
      <c r="A303" s="83">
        <v>36093</v>
      </c>
      <c r="B303">
        <v>2.9972400000000001</v>
      </c>
    </row>
    <row r="304" spans="1:2" x14ac:dyDescent="0.3">
      <c r="A304" s="83">
        <v>36094</v>
      </c>
      <c r="B304">
        <v>2.9957099999999999</v>
      </c>
    </row>
    <row r="305" spans="1:2" x14ac:dyDescent="0.3">
      <c r="A305" s="83">
        <v>36095</v>
      </c>
      <c r="B305">
        <v>2.9941800000000001</v>
      </c>
    </row>
    <row r="306" spans="1:2" x14ac:dyDescent="0.3">
      <c r="A306" s="83">
        <v>36096</v>
      </c>
      <c r="B306">
        <v>2.9926200000000001</v>
      </c>
    </row>
    <row r="307" spans="1:2" x14ac:dyDescent="0.3">
      <c r="A307" s="83">
        <v>36097</v>
      </c>
      <c r="B307">
        <v>2.9910299999999999</v>
      </c>
    </row>
    <row r="308" spans="1:2" x14ac:dyDescent="0.3">
      <c r="A308" s="83">
        <v>36098</v>
      </c>
      <c r="B308">
        <v>2.9893999999999998</v>
      </c>
    </row>
    <row r="309" spans="1:2" x14ac:dyDescent="0.3">
      <c r="A309" s="83">
        <v>36099</v>
      </c>
      <c r="B309">
        <v>2.9876999999999998</v>
      </c>
    </row>
    <row r="310" spans="1:2" x14ac:dyDescent="0.3">
      <c r="A310" s="83">
        <v>36100</v>
      </c>
      <c r="B310">
        <v>2.9859399999999998</v>
      </c>
    </row>
    <row r="311" spans="1:2" x14ac:dyDescent="0.3">
      <c r="A311" s="83">
        <v>36101</v>
      </c>
      <c r="B311">
        <v>2.9840900000000001</v>
      </c>
    </row>
    <row r="312" spans="1:2" x14ac:dyDescent="0.3">
      <c r="A312" s="83">
        <v>36102</v>
      </c>
      <c r="B312">
        <v>2.9821499999999999</v>
      </c>
    </row>
    <row r="313" spans="1:2" x14ac:dyDescent="0.3">
      <c r="A313" s="83">
        <v>36103</v>
      </c>
      <c r="B313">
        <v>2.9801000000000002</v>
      </c>
    </row>
    <row r="314" spans="1:2" x14ac:dyDescent="0.3">
      <c r="A314" s="83">
        <v>36104</v>
      </c>
      <c r="B314">
        <v>2.9779200000000001</v>
      </c>
    </row>
    <row r="315" spans="1:2" x14ac:dyDescent="0.3">
      <c r="A315" s="83">
        <v>36105</v>
      </c>
      <c r="B315">
        <v>2.9756100000000001</v>
      </c>
    </row>
    <row r="316" spans="1:2" x14ac:dyDescent="0.3">
      <c r="A316" s="83">
        <v>36106</v>
      </c>
      <c r="B316">
        <v>2.97315</v>
      </c>
    </row>
    <row r="317" spans="1:2" x14ac:dyDescent="0.3">
      <c r="A317" s="83">
        <v>36107</v>
      </c>
      <c r="B317">
        <v>2.9705300000000001</v>
      </c>
    </row>
    <row r="318" spans="1:2" x14ac:dyDescent="0.3">
      <c r="A318" s="83">
        <v>36108</v>
      </c>
      <c r="B318">
        <v>2.96774</v>
      </c>
    </row>
    <row r="319" spans="1:2" x14ac:dyDescent="0.3">
      <c r="A319" s="83">
        <v>36109</v>
      </c>
      <c r="B319">
        <v>2.9647600000000001</v>
      </c>
    </row>
    <row r="320" spans="1:2" x14ac:dyDescent="0.3">
      <c r="A320" s="83">
        <v>36110</v>
      </c>
      <c r="B320">
        <v>2.96157</v>
      </c>
    </row>
    <row r="321" spans="1:2" x14ac:dyDescent="0.3">
      <c r="A321" s="83">
        <v>36111</v>
      </c>
      <c r="B321">
        <v>2.95818</v>
      </c>
    </row>
    <row r="322" spans="1:2" x14ac:dyDescent="0.3">
      <c r="A322" s="83">
        <v>36112</v>
      </c>
      <c r="B322">
        <v>2.9545499999999998</v>
      </c>
    </row>
    <row r="323" spans="1:2" x14ac:dyDescent="0.3">
      <c r="A323" s="83">
        <v>36113</v>
      </c>
      <c r="B323">
        <v>2.9506899999999998</v>
      </c>
    </row>
    <row r="324" spans="1:2" x14ac:dyDescent="0.3">
      <c r="A324" s="83">
        <v>36114</v>
      </c>
      <c r="B324">
        <v>2.94658</v>
      </c>
    </row>
    <row r="325" spans="1:2" x14ac:dyDescent="0.3">
      <c r="A325" s="83">
        <v>36115</v>
      </c>
      <c r="B325">
        <v>2.9422000000000001</v>
      </c>
    </row>
    <row r="326" spans="1:2" x14ac:dyDescent="0.3">
      <c r="A326" s="83">
        <v>36116</v>
      </c>
      <c r="B326">
        <v>2.9375499999999999</v>
      </c>
    </row>
    <row r="327" spans="1:2" x14ac:dyDescent="0.3">
      <c r="A327" s="83">
        <v>36117</v>
      </c>
      <c r="B327">
        <v>2.9326099999999999</v>
      </c>
    </row>
    <row r="328" spans="1:2" x14ac:dyDescent="0.3">
      <c r="A328" s="83">
        <v>36118</v>
      </c>
      <c r="B328">
        <v>2.9273799999999999</v>
      </c>
    </row>
    <row r="329" spans="1:2" x14ac:dyDescent="0.3">
      <c r="A329" s="83">
        <v>36119</v>
      </c>
      <c r="B329">
        <v>2.9218600000000001</v>
      </c>
    </row>
    <row r="330" spans="1:2" x14ac:dyDescent="0.3">
      <c r="A330" s="83">
        <v>36120</v>
      </c>
      <c r="B330">
        <v>2.91608</v>
      </c>
    </row>
    <row r="331" spans="1:2" x14ac:dyDescent="0.3">
      <c r="A331" s="83">
        <v>36121</v>
      </c>
      <c r="B331">
        <v>2.91004</v>
      </c>
    </row>
    <row r="332" spans="1:2" x14ac:dyDescent="0.3">
      <c r="A332" s="83">
        <v>36122</v>
      </c>
      <c r="B332">
        <v>2.9037600000000001</v>
      </c>
    </row>
    <row r="333" spans="1:2" x14ac:dyDescent="0.3">
      <c r="A333" s="83">
        <v>36123</v>
      </c>
      <c r="B333">
        <v>2.8972500000000001</v>
      </c>
    </row>
    <row r="334" spans="1:2" x14ac:dyDescent="0.3">
      <c r="A334" s="83">
        <v>36124</v>
      </c>
      <c r="B334">
        <v>2.89053</v>
      </c>
    </row>
    <row r="335" spans="1:2" x14ac:dyDescent="0.3">
      <c r="A335" s="83">
        <v>36125</v>
      </c>
      <c r="B335">
        <v>2.88361</v>
      </c>
    </row>
    <row r="336" spans="1:2" x14ac:dyDescent="0.3">
      <c r="A336" s="83">
        <v>36126</v>
      </c>
      <c r="B336">
        <v>2.8765100000000001</v>
      </c>
    </row>
    <row r="337" spans="1:2" x14ac:dyDescent="0.3">
      <c r="A337" s="83">
        <v>36127</v>
      </c>
      <c r="B337">
        <v>2.8692500000000001</v>
      </c>
    </row>
    <row r="338" spans="1:2" x14ac:dyDescent="0.3">
      <c r="A338" s="83">
        <v>36128</v>
      </c>
      <c r="B338">
        <v>2.8618399999999999</v>
      </c>
    </row>
    <row r="339" spans="1:2" x14ac:dyDescent="0.3">
      <c r="A339" s="83">
        <v>36129</v>
      </c>
      <c r="B339">
        <v>2.8542900000000002</v>
      </c>
    </row>
    <row r="340" spans="1:2" x14ac:dyDescent="0.3">
      <c r="A340" s="83">
        <v>36130</v>
      </c>
      <c r="B340">
        <v>2.8466399999999998</v>
      </c>
    </row>
    <row r="341" spans="1:2" x14ac:dyDescent="0.3">
      <c r="A341" s="83">
        <v>36131</v>
      </c>
      <c r="B341">
        <v>2.8388800000000001</v>
      </c>
    </row>
    <row r="342" spans="1:2" x14ac:dyDescent="0.3">
      <c r="A342" s="83">
        <v>36132</v>
      </c>
      <c r="B342">
        <v>2.8310499999999998</v>
      </c>
    </row>
    <row r="343" spans="1:2" x14ac:dyDescent="0.3">
      <c r="A343" s="83">
        <v>36133</v>
      </c>
      <c r="B343">
        <v>2.82315</v>
      </c>
    </row>
    <row r="344" spans="1:2" x14ac:dyDescent="0.3">
      <c r="A344" s="83">
        <v>36134</v>
      </c>
      <c r="B344">
        <v>2.81521</v>
      </c>
    </row>
    <row r="345" spans="1:2" x14ac:dyDescent="0.3">
      <c r="A345" s="83">
        <v>36135</v>
      </c>
      <c r="B345">
        <v>2.8072400000000002</v>
      </c>
    </row>
    <row r="346" spans="1:2" x14ac:dyDescent="0.3">
      <c r="A346" s="83">
        <v>36136</v>
      </c>
      <c r="B346">
        <v>2.7992699999999999</v>
      </c>
    </row>
    <row r="347" spans="1:2" x14ac:dyDescent="0.3">
      <c r="A347" s="83">
        <v>36137</v>
      </c>
      <c r="B347">
        <v>2.7913000000000001</v>
      </c>
    </row>
    <row r="348" spans="1:2" x14ac:dyDescent="0.3">
      <c r="A348" s="83">
        <v>36138</v>
      </c>
      <c r="B348">
        <v>2.7833600000000001</v>
      </c>
    </row>
    <row r="349" spans="1:2" x14ac:dyDescent="0.3">
      <c r="A349" s="83">
        <v>36139</v>
      </c>
      <c r="B349">
        <v>2.7754699999999999</v>
      </c>
    </row>
    <row r="350" spans="1:2" x14ac:dyDescent="0.3">
      <c r="A350" s="83">
        <v>36140</v>
      </c>
      <c r="B350">
        <v>2.76763</v>
      </c>
    </row>
    <row r="351" spans="1:2" x14ac:dyDescent="0.3">
      <c r="A351" s="83">
        <v>36141</v>
      </c>
      <c r="B351">
        <v>2.7598799999999999</v>
      </c>
    </row>
    <row r="352" spans="1:2" x14ac:dyDescent="0.3">
      <c r="A352" s="83">
        <v>36142</v>
      </c>
      <c r="B352">
        <v>2.75223</v>
      </c>
    </row>
    <row r="353" spans="1:2" x14ac:dyDescent="0.3">
      <c r="A353" s="83">
        <v>36143</v>
      </c>
      <c r="B353">
        <v>2.7446899999999999</v>
      </c>
    </row>
    <row r="354" spans="1:2" x14ac:dyDescent="0.3">
      <c r="A354" s="83">
        <v>36144</v>
      </c>
      <c r="B354">
        <v>2.7372800000000002</v>
      </c>
    </row>
    <row r="355" spans="1:2" x14ac:dyDescent="0.3">
      <c r="A355" s="83">
        <v>36145</v>
      </c>
      <c r="B355">
        <v>2.7300200000000001</v>
      </c>
    </row>
    <row r="356" spans="1:2" x14ac:dyDescent="0.3">
      <c r="A356" s="83">
        <v>36146</v>
      </c>
      <c r="B356">
        <v>2.7229299999999999</v>
      </c>
    </row>
    <row r="357" spans="1:2" x14ac:dyDescent="0.3">
      <c r="A357" s="83">
        <v>36147</v>
      </c>
      <c r="B357">
        <v>2.7160299999999999</v>
      </c>
    </row>
    <row r="358" spans="1:2" x14ac:dyDescent="0.3">
      <c r="A358" s="83">
        <v>36148</v>
      </c>
      <c r="B358">
        <v>2.70933</v>
      </c>
    </row>
    <row r="359" spans="1:2" x14ac:dyDescent="0.3">
      <c r="A359" s="83">
        <v>36149</v>
      </c>
      <c r="B359">
        <v>2.7028400000000001</v>
      </c>
    </row>
    <row r="360" spans="1:2" x14ac:dyDescent="0.3">
      <c r="A360" s="83">
        <v>36150</v>
      </c>
      <c r="B360">
        <v>2.69659</v>
      </c>
    </row>
    <row r="361" spans="1:2" x14ac:dyDescent="0.3">
      <c r="A361" s="83">
        <v>36151</v>
      </c>
      <c r="B361">
        <v>2.6905999999999999</v>
      </c>
    </row>
    <row r="362" spans="1:2" x14ac:dyDescent="0.3">
      <c r="A362" s="83">
        <v>36152</v>
      </c>
      <c r="B362">
        <v>2.6848700000000001</v>
      </c>
    </row>
    <row r="363" spans="1:2" x14ac:dyDescent="0.3">
      <c r="A363" s="83">
        <v>36153</v>
      </c>
      <c r="B363">
        <v>2.6794199999999999</v>
      </c>
    </row>
    <row r="364" spans="1:2" x14ac:dyDescent="0.3">
      <c r="A364" s="83">
        <v>36154</v>
      </c>
      <c r="B364">
        <v>2.6742599999999999</v>
      </c>
    </row>
    <row r="365" spans="1:2" x14ac:dyDescent="0.3">
      <c r="A365" s="83">
        <v>36155</v>
      </c>
      <c r="B365">
        <v>2.6693799999999999</v>
      </c>
    </row>
    <row r="366" spans="1:2" x14ac:dyDescent="0.3">
      <c r="A366" s="83">
        <v>36156</v>
      </c>
      <c r="B366">
        <v>2.6647799999999999</v>
      </c>
    </row>
    <row r="367" spans="1:2" x14ac:dyDescent="0.3">
      <c r="A367" s="83">
        <v>36157</v>
      </c>
      <c r="B367">
        <v>2.66045</v>
      </c>
    </row>
    <row r="368" spans="1:2" x14ac:dyDescent="0.3">
      <c r="A368" s="83">
        <v>36158</v>
      </c>
      <c r="B368">
        <v>2.65639</v>
      </c>
    </row>
    <row r="369" spans="1:2" x14ac:dyDescent="0.3">
      <c r="A369" s="83">
        <v>36159</v>
      </c>
      <c r="B369">
        <v>2.65259</v>
      </c>
    </row>
    <row r="370" spans="1:2" x14ac:dyDescent="0.3">
      <c r="A370" s="83">
        <v>36160</v>
      </c>
      <c r="B370">
        <v>2.64907</v>
      </c>
    </row>
    <row r="371" spans="1:2" x14ac:dyDescent="0.3">
      <c r="A371" s="83">
        <v>36161</v>
      </c>
      <c r="B371">
        <v>2.6805400000000001</v>
      </c>
    </row>
    <row r="372" spans="1:2" x14ac:dyDescent="0.3">
      <c r="A372" s="83">
        <v>36162</v>
      </c>
      <c r="B372">
        <v>2.67455</v>
      </c>
    </row>
    <row r="373" spans="1:2" x14ac:dyDescent="0.3">
      <c r="A373" s="83">
        <v>36163</v>
      </c>
      <c r="B373">
        <v>2.6688499999999999</v>
      </c>
    </row>
    <row r="374" spans="1:2" x14ac:dyDescent="0.3">
      <c r="A374" s="83">
        <v>36164</v>
      </c>
      <c r="B374">
        <v>2.6634500000000001</v>
      </c>
    </row>
    <row r="375" spans="1:2" x14ac:dyDescent="0.3">
      <c r="A375" s="83">
        <v>36165</v>
      </c>
      <c r="B375">
        <v>2.65835</v>
      </c>
    </row>
    <row r="376" spans="1:2" x14ac:dyDescent="0.3">
      <c r="A376" s="83">
        <v>36166</v>
      </c>
      <c r="B376">
        <v>2.6535500000000001</v>
      </c>
    </row>
    <row r="377" spans="1:2" x14ac:dyDescent="0.3">
      <c r="A377" s="83">
        <v>36167</v>
      </c>
      <c r="B377">
        <v>2.6490399999999998</v>
      </c>
    </row>
    <row r="378" spans="1:2" x14ac:dyDescent="0.3">
      <c r="A378" s="83">
        <v>36168</v>
      </c>
      <c r="B378">
        <v>2.6448100000000001</v>
      </c>
    </row>
    <row r="379" spans="1:2" x14ac:dyDescent="0.3">
      <c r="A379" s="83">
        <v>36169</v>
      </c>
      <c r="B379">
        <v>2.6408700000000001</v>
      </c>
    </row>
    <row r="380" spans="1:2" x14ac:dyDescent="0.3">
      <c r="A380" s="83">
        <v>36170</v>
      </c>
      <c r="B380">
        <v>2.6372100000000001</v>
      </c>
    </row>
    <row r="381" spans="1:2" x14ac:dyDescent="0.3">
      <c r="A381" s="83">
        <v>36171</v>
      </c>
      <c r="B381">
        <v>2.6338200000000001</v>
      </c>
    </row>
    <row r="382" spans="1:2" x14ac:dyDescent="0.3">
      <c r="A382" s="83">
        <v>36172</v>
      </c>
      <c r="B382">
        <v>2.6307</v>
      </c>
    </row>
    <row r="383" spans="1:2" x14ac:dyDescent="0.3">
      <c r="A383" s="83">
        <v>36173</v>
      </c>
      <c r="B383">
        <v>2.62785</v>
      </c>
    </row>
    <row r="384" spans="1:2" x14ac:dyDescent="0.3">
      <c r="A384" s="83">
        <v>36174</v>
      </c>
      <c r="B384">
        <v>2.6252499999999999</v>
      </c>
    </row>
    <row r="385" spans="1:2" x14ac:dyDescent="0.3">
      <c r="A385" s="83">
        <v>36175</v>
      </c>
      <c r="B385">
        <v>2.6229200000000001</v>
      </c>
    </row>
    <row r="386" spans="1:2" x14ac:dyDescent="0.3">
      <c r="A386" s="83">
        <v>36176</v>
      </c>
      <c r="B386">
        <v>2.6208300000000002</v>
      </c>
    </row>
    <row r="387" spans="1:2" x14ac:dyDescent="0.3">
      <c r="A387" s="83">
        <v>36177</v>
      </c>
      <c r="B387">
        <v>2.6189900000000002</v>
      </c>
    </row>
    <row r="388" spans="1:2" x14ac:dyDescent="0.3">
      <c r="A388" s="83">
        <v>36178</v>
      </c>
      <c r="B388">
        <v>2.6173999999999999</v>
      </c>
    </row>
    <row r="389" spans="1:2" x14ac:dyDescent="0.3">
      <c r="A389" s="83">
        <v>36179</v>
      </c>
      <c r="B389">
        <v>2.6160399999999999</v>
      </c>
    </row>
    <row r="390" spans="1:2" x14ac:dyDescent="0.3">
      <c r="A390" s="83">
        <v>36180</v>
      </c>
      <c r="B390">
        <v>2.6149200000000001</v>
      </c>
    </row>
    <row r="391" spans="1:2" x14ac:dyDescent="0.3">
      <c r="A391" s="83">
        <v>36181</v>
      </c>
      <c r="B391">
        <v>2.61402</v>
      </c>
    </row>
    <row r="392" spans="1:2" x14ac:dyDescent="0.3">
      <c r="A392" s="83">
        <v>36182</v>
      </c>
      <c r="B392">
        <v>2.6133500000000001</v>
      </c>
    </row>
    <row r="393" spans="1:2" x14ac:dyDescent="0.3">
      <c r="A393" s="83">
        <v>36183</v>
      </c>
      <c r="B393">
        <v>2.6128999999999998</v>
      </c>
    </row>
    <row r="394" spans="1:2" x14ac:dyDescent="0.3">
      <c r="A394" s="83">
        <v>36184</v>
      </c>
      <c r="B394">
        <v>2.61267</v>
      </c>
    </row>
    <row r="395" spans="1:2" x14ac:dyDescent="0.3">
      <c r="A395" s="83">
        <v>36185</v>
      </c>
      <c r="B395">
        <v>2.6126499999999999</v>
      </c>
    </row>
    <row r="396" spans="1:2" x14ac:dyDescent="0.3">
      <c r="A396" s="83">
        <v>36186</v>
      </c>
      <c r="B396">
        <v>2.6128300000000002</v>
      </c>
    </row>
    <row r="397" spans="1:2" x14ac:dyDescent="0.3">
      <c r="A397" s="83">
        <v>36187</v>
      </c>
      <c r="B397">
        <v>2.6132200000000001</v>
      </c>
    </row>
    <row r="398" spans="1:2" x14ac:dyDescent="0.3">
      <c r="A398" s="83">
        <v>36188</v>
      </c>
      <c r="B398">
        <v>2.6137999999999999</v>
      </c>
    </row>
    <row r="399" spans="1:2" x14ac:dyDescent="0.3">
      <c r="A399" s="83">
        <v>36189</v>
      </c>
      <c r="B399">
        <v>2.6145800000000001</v>
      </c>
    </row>
    <row r="400" spans="1:2" x14ac:dyDescent="0.3">
      <c r="A400" s="83">
        <v>36190</v>
      </c>
      <c r="B400">
        <v>2.6155499999999998</v>
      </c>
    </row>
    <row r="401" spans="1:2" x14ac:dyDescent="0.3">
      <c r="A401" s="83">
        <v>36191</v>
      </c>
      <c r="B401">
        <v>2.6166999999999998</v>
      </c>
    </row>
    <row r="402" spans="1:2" x14ac:dyDescent="0.3">
      <c r="A402" s="83">
        <v>36192</v>
      </c>
      <c r="B402">
        <v>2.6180300000000001</v>
      </c>
    </row>
    <row r="403" spans="1:2" x14ac:dyDescent="0.3">
      <c r="A403" s="83">
        <v>36193</v>
      </c>
      <c r="B403">
        <v>2.6195400000000002</v>
      </c>
    </row>
    <row r="404" spans="1:2" x14ac:dyDescent="0.3">
      <c r="A404" s="83">
        <v>36194</v>
      </c>
      <c r="B404">
        <v>2.6212200000000001</v>
      </c>
    </row>
    <row r="405" spans="1:2" x14ac:dyDescent="0.3">
      <c r="A405" s="83">
        <v>36195</v>
      </c>
      <c r="B405">
        <v>2.6230699999999998</v>
      </c>
    </row>
    <row r="406" spans="1:2" x14ac:dyDescent="0.3">
      <c r="A406" s="83">
        <v>36196</v>
      </c>
      <c r="B406">
        <v>2.6250800000000001</v>
      </c>
    </row>
    <row r="407" spans="1:2" x14ac:dyDescent="0.3">
      <c r="A407" s="83">
        <v>36197</v>
      </c>
      <c r="B407">
        <v>2.6272600000000002</v>
      </c>
    </row>
    <row r="408" spans="1:2" x14ac:dyDescent="0.3">
      <c r="A408" s="83">
        <v>36198</v>
      </c>
      <c r="B408">
        <v>2.6295899999999999</v>
      </c>
    </row>
    <row r="409" spans="1:2" x14ac:dyDescent="0.3">
      <c r="A409" s="83">
        <v>36199</v>
      </c>
      <c r="B409">
        <v>2.6320700000000001</v>
      </c>
    </row>
    <row r="410" spans="1:2" x14ac:dyDescent="0.3">
      <c r="A410" s="83">
        <v>36200</v>
      </c>
      <c r="B410">
        <v>2.6347100000000001</v>
      </c>
    </row>
    <row r="411" spans="1:2" x14ac:dyDescent="0.3">
      <c r="A411" s="83">
        <v>36201</v>
      </c>
      <c r="B411">
        <v>2.6375099999999998</v>
      </c>
    </row>
    <row r="412" spans="1:2" x14ac:dyDescent="0.3">
      <c r="A412" s="83">
        <v>36202</v>
      </c>
      <c r="B412">
        <v>2.64046</v>
      </c>
    </row>
    <row r="413" spans="1:2" x14ac:dyDescent="0.3">
      <c r="A413" s="83">
        <v>36203</v>
      </c>
      <c r="B413">
        <v>2.64357</v>
      </c>
    </row>
    <row r="414" spans="1:2" x14ac:dyDescent="0.3">
      <c r="A414" s="83">
        <v>36204</v>
      </c>
      <c r="B414">
        <v>2.64683</v>
      </c>
    </row>
    <row r="415" spans="1:2" x14ac:dyDescent="0.3">
      <c r="A415" s="83">
        <v>36205</v>
      </c>
      <c r="B415">
        <v>2.6502400000000002</v>
      </c>
    </row>
    <row r="416" spans="1:2" x14ac:dyDescent="0.3">
      <c r="A416" s="83">
        <v>36206</v>
      </c>
      <c r="B416">
        <v>2.65381</v>
      </c>
    </row>
    <row r="417" spans="1:2" x14ac:dyDescent="0.3">
      <c r="A417" s="83">
        <v>36207</v>
      </c>
      <c r="B417">
        <v>2.6575299999999999</v>
      </c>
    </row>
    <row r="418" spans="1:2" x14ac:dyDescent="0.3">
      <c r="A418" s="83">
        <v>36208</v>
      </c>
      <c r="B418">
        <v>2.6614100000000001</v>
      </c>
    </row>
    <row r="419" spans="1:2" x14ac:dyDescent="0.3">
      <c r="A419" s="83">
        <v>36209</v>
      </c>
      <c r="B419">
        <v>2.6654399999999998</v>
      </c>
    </row>
    <row r="420" spans="1:2" x14ac:dyDescent="0.3">
      <c r="A420" s="83">
        <v>36210</v>
      </c>
      <c r="B420">
        <v>2.6696200000000001</v>
      </c>
    </row>
    <row r="421" spans="1:2" x14ac:dyDescent="0.3">
      <c r="A421" s="83">
        <v>36211</v>
      </c>
      <c r="B421">
        <v>2.6739600000000001</v>
      </c>
    </row>
    <row r="422" spans="1:2" x14ac:dyDescent="0.3">
      <c r="A422" s="83">
        <v>36212</v>
      </c>
      <c r="B422">
        <v>2.6784500000000002</v>
      </c>
    </row>
    <row r="423" spans="1:2" x14ac:dyDescent="0.3">
      <c r="A423" s="83">
        <v>36213</v>
      </c>
      <c r="B423">
        <v>2.6831</v>
      </c>
    </row>
    <row r="424" spans="1:2" x14ac:dyDescent="0.3">
      <c r="A424" s="83">
        <v>36214</v>
      </c>
      <c r="B424">
        <v>2.6879</v>
      </c>
    </row>
    <row r="425" spans="1:2" x14ac:dyDescent="0.3">
      <c r="A425" s="83">
        <v>36215</v>
      </c>
      <c r="B425">
        <v>2.69285</v>
      </c>
    </row>
    <row r="426" spans="1:2" x14ac:dyDescent="0.3">
      <c r="A426" s="83">
        <v>36216</v>
      </c>
      <c r="B426">
        <v>2.6979500000000001</v>
      </c>
    </row>
    <row r="427" spans="1:2" x14ac:dyDescent="0.3">
      <c r="A427" s="83">
        <v>36217</v>
      </c>
      <c r="B427">
        <v>2.7032099999999999</v>
      </c>
    </row>
    <row r="428" spans="1:2" x14ac:dyDescent="0.3">
      <c r="A428" s="83">
        <v>36218</v>
      </c>
      <c r="B428">
        <v>2.7086199999999998</v>
      </c>
    </row>
    <row r="429" spans="1:2" x14ac:dyDescent="0.3">
      <c r="A429" s="83">
        <v>36219</v>
      </c>
      <c r="B429">
        <v>2.7141799999999998</v>
      </c>
    </row>
    <row r="430" spans="1:2" x14ac:dyDescent="0.3">
      <c r="A430" s="83">
        <v>36220</v>
      </c>
      <c r="B430">
        <v>2.7198899999999999</v>
      </c>
    </row>
    <row r="431" spans="1:2" x14ac:dyDescent="0.3">
      <c r="A431" s="83">
        <v>36221</v>
      </c>
      <c r="B431">
        <v>2.7257500000000001</v>
      </c>
    </row>
    <row r="432" spans="1:2" x14ac:dyDescent="0.3">
      <c r="A432" s="83">
        <v>36222</v>
      </c>
      <c r="B432">
        <v>2.73177</v>
      </c>
    </row>
    <row r="433" spans="1:2" x14ac:dyDescent="0.3">
      <c r="A433" s="83">
        <v>36223</v>
      </c>
      <c r="B433">
        <v>2.73793</v>
      </c>
    </row>
    <row r="434" spans="1:2" x14ac:dyDescent="0.3">
      <c r="A434" s="83">
        <v>36224</v>
      </c>
      <c r="B434">
        <v>2.7442299999999999</v>
      </c>
    </row>
    <row r="435" spans="1:2" x14ac:dyDescent="0.3">
      <c r="A435" s="83">
        <v>36225</v>
      </c>
      <c r="B435">
        <v>2.7506900000000001</v>
      </c>
    </row>
    <row r="436" spans="1:2" x14ac:dyDescent="0.3">
      <c r="A436" s="83">
        <v>36226</v>
      </c>
      <c r="B436">
        <v>2.7572899999999998</v>
      </c>
    </row>
    <row r="437" spans="1:2" x14ac:dyDescent="0.3">
      <c r="A437" s="83">
        <v>36227</v>
      </c>
      <c r="B437">
        <v>2.76403</v>
      </c>
    </row>
    <row r="438" spans="1:2" x14ac:dyDescent="0.3">
      <c r="A438" s="83">
        <v>36228</v>
      </c>
      <c r="B438">
        <v>2.7709199999999998</v>
      </c>
    </row>
    <row r="439" spans="1:2" x14ac:dyDescent="0.3">
      <c r="A439" s="83">
        <v>36229</v>
      </c>
      <c r="B439">
        <v>2.7779500000000001</v>
      </c>
    </row>
    <row r="440" spans="1:2" x14ac:dyDescent="0.3">
      <c r="A440" s="83">
        <v>36230</v>
      </c>
      <c r="B440">
        <v>2.7851400000000002</v>
      </c>
    </row>
    <row r="441" spans="1:2" x14ac:dyDescent="0.3">
      <c r="A441" s="83">
        <v>36231</v>
      </c>
      <c r="B441">
        <v>2.7924899999999999</v>
      </c>
    </row>
    <row r="442" spans="1:2" x14ac:dyDescent="0.3">
      <c r="A442" s="83">
        <v>36232</v>
      </c>
      <c r="B442">
        <v>2.8</v>
      </c>
    </row>
    <row r="443" spans="1:2" x14ac:dyDescent="0.3">
      <c r="A443" s="83">
        <v>36233</v>
      </c>
      <c r="B443">
        <v>2.80769</v>
      </c>
    </row>
    <row r="444" spans="1:2" x14ac:dyDescent="0.3">
      <c r="A444" s="83">
        <v>36234</v>
      </c>
      <c r="B444">
        <v>2.8155700000000001</v>
      </c>
    </row>
    <row r="445" spans="1:2" x14ac:dyDescent="0.3">
      <c r="A445" s="83">
        <v>36235</v>
      </c>
      <c r="B445">
        <v>2.8236300000000001</v>
      </c>
    </row>
    <row r="446" spans="1:2" x14ac:dyDescent="0.3">
      <c r="A446" s="83">
        <v>36236</v>
      </c>
      <c r="B446">
        <v>2.8319000000000001</v>
      </c>
    </row>
    <row r="447" spans="1:2" x14ac:dyDescent="0.3">
      <c r="A447" s="83">
        <v>36237</v>
      </c>
      <c r="B447">
        <v>2.8403700000000001</v>
      </c>
    </row>
    <row r="448" spans="1:2" x14ac:dyDescent="0.3">
      <c r="A448" s="83">
        <v>36238</v>
      </c>
      <c r="B448">
        <v>2.8490600000000001</v>
      </c>
    </row>
    <row r="449" spans="1:2" x14ac:dyDescent="0.3">
      <c r="A449" s="83">
        <v>36239</v>
      </c>
      <c r="B449">
        <v>2.8579699999999999</v>
      </c>
    </row>
    <row r="450" spans="1:2" x14ac:dyDescent="0.3">
      <c r="A450" s="83">
        <v>36240</v>
      </c>
      <c r="B450">
        <v>2.8671199999999999</v>
      </c>
    </row>
    <row r="451" spans="1:2" x14ac:dyDescent="0.3">
      <c r="A451" s="83">
        <v>36241</v>
      </c>
      <c r="B451">
        <v>2.8765100000000001</v>
      </c>
    </row>
    <row r="452" spans="1:2" x14ac:dyDescent="0.3">
      <c r="A452" s="83">
        <v>36242</v>
      </c>
      <c r="B452">
        <v>2.8861599999999998</v>
      </c>
    </row>
    <row r="453" spans="1:2" x14ac:dyDescent="0.3">
      <c r="A453" s="83">
        <v>36243</v>
      </c>
      <c r="B453">
        <v>2.8960699999999999</v>
      </c>
    </row>
    <row r="454" spans="1:2" x14ac:dyDescent="0.3">
      <c r="A454" s="83">
        <v>36244</v>
      </c>
      <c r="B454">
        <v>2.9062600000000001</v>
      </c>
    </row>
    <row r="455" spans="1:2" x14ac:dyDescent="0.3">
      <c r="A455" s="83">
        <v>36245</v>
      </c>
      <c r="B455">
        <v>2.9167399999999999</v>
      </c>
    </row>
    <row r="456" spans="1:2" x14ac:dyDescent="0.3">
      <c r="A456" s="83">
        <v>36246</v>
      </c>
      <c r="B456">
        <v>2.9275099999999998</v>
      </c>
    </row>
    <row r="457" spans="1:2" x14ac:dyDescent="0.3">
      <c r="A457" s="83">
        <v>36247</v>
      </c>
      <c r="B457">
        <v>2.93859</v>
      </c>
    </row>
    <row r="458" spans="1:2" x14ac:dyDescent="0.3">
      <c r="A458" s="83">
        <v>36248</v>
      </c>
      <c r="B458">
        <v>2.95</v>
      </c>
    </row>
    <row r="459" spans="1:2" x14ac:dyDescent="0.3">
      <c r="A459" s="83">
        <v>36249</v>
      </c>
      <c r="B459">
        <v>2.9617399999999998</v>
      </c>
    </row>
    <row r="460" spans="1:2" x14ac:dyDescent="0.3">
      <c r="A460" s="83">
        <v>36250</v>
      </c>
      <c r="B460">
        <v>2.97384</v>
      </c>
    </row>
    <row r="461" spans="1:2" x14ac:dyDescent="0.3">
      <c r="A461" s="83">
        <v>36251</v>
      </c>
      <c r="B461">
        <v>2.9863</v>
      </c>
    </row>
    <row r="462" spans="1:2" x14ac:dyDescent="0.3">
      <c r="A462" s="83">
        <v>36252</v>
      </c>
      <c r="B462">
        <v>2.9991400000000001</v>
      </c>
    </row>
    <row r="463" spans="1:2" x14ac:dyDescent="0.3">
      <c r="A463" s="83">
        <v>36253</v>
      </c>
      <c r="B463">
        <v>3.0123799999999998</v>
      </c>
    </row>
    <row r="464" spans="1:2" x14ac:dyDescent="0.3">
      <c r="A464" s="83">
        <v>36254</v>
      </c>
      <c r="B464">
        <v>3.02603</v>
      </c>
    </row>
    <row r="465" spans="1:2" x14ac:dyDescent="0.3">
      <c r="A465" s="83">
        <v>36255</v>
      </c>
      <c r="B465">
        <v>3.0400999999999998</v>
      </c>
    </row>
    <row r="466" spans="1:2" x14ac:dyDescent="0.3">
      <c r="A466" s="83">
        <v>36256</v>
      </c>
      <c r="B466">
        <v>3.05457</v>
      </c>
    </row>
    <row r="467" spans="1:2" x14ac:dyDescent="0.3">
      <c r="A467" s="83">
        <v>36257</v>
      </c>
      <c r="B467">
        <v>3.0694300000000001</v>
      </c>
    </row>
    <row r="468" spans="1:2" x14ac:dyDescent="0.3">
      <c r="A468" s="83">
        <v>36258</v>
      </c>
      <c r="B468">
        <v>3.08466</v>
      </c>
    </row>
    <row r="469" spans="1:2" x14ac:dyDescent="0.3">
      <c r="A469" s="83">
        <v>36259</v>
      </c>
      <c r="B469">
        <v>3.1002399999999999</v>
      </c>
    </row>
    <row r="470" spans="1:2" x14ac:dyDescent="0.3">
      <c r="A470" s="83">
        <v>36260</v>
      </c>
      <c r="B470">
        <v>3.1161699999999999</v>
      </c>
    </row>
    <row r="471" spans="1:2" x14ac:dyDescent="0.3">
      <c r="A471" s="83">
        <v>36261</v>
      </c>
      <c r="B471">
        <v>3.1324200000000002</v>
      </c>
    </row>
    <row r="472" spans="1:2" x14ac:dyDescent="0.3">
      <c r="A472" s="83">
        <v>36262</v>
      </c>
      <c r="B472">
        <v>3.1489799999999999</v>
      </c>
    </row>
    <row r="473" spans="1:2" x14ac:dyDescent="0.3">
      <c r="A473" s="83">
        <v>36263</v>
      </c>
      <c r="B473">
        <v>3.1658200000000001</v>
      </c>
    </row>
    <row r="474" spans="1:2" x14ac:dyDescent="0.3">
      <c r="A474" s="83">
        <v>36264</v>
      </c>
      <c r="B474">
        <v>3.1829399999999999</v>
      </c>
    </row>
    <row r="475" spans="1:2" x14ac:dyDescent="0.3">
      <c r="A475" s="83">
        <v>36265</v>
      </c>
      <c r="B475">
        <v>3.20031</v>
      </c>
    </row>
    <row r="476" spans="1:2" x14ac:dyDescent="0.3">
      <c r="A476" s="83">
        <v>36266</v>
      </c>
      <c r="B476">
        <v>3.2179199999999999</v>
      </c>
    </row>
    <row r="477" spans="1:2" x14ac:dyDescent="0.3">
      <c r="A477" s="83">
        <v>36267</v>
      </c>
      <c r="B477">
        <v>3.2357399999999998</v>
      </c>
    </row>
    <row r="478" spans="1:2" x14ac:dyDescent="0.3">
      <c r="A478" s="83">
        <v>36268</v>
      </c>
      <c r="B478">
        <v>3.2537500000000001</v>
      </c>
    </row>
    <row r="479" spans="1:2" x14ac:dyDescent="0.3">
      <c r="A479" s="83">
        <v>36269</v>
      </c>
      <c r="B479">
        <v>3.2719299999999998</v>
      </c>
    </row>
    <row r="480" spans="1:2" x14ac:dyDescent="0.3">
      <c r="A480" s="83">
        <v>36270</v>
      </c>
      <c r="B480">
        <v>3.29026</v>
      </c>
    </row>
    <row r="481" spans="1:2" x14ac:dyDescent="0.3">
      <c r="A481" s="83">
        <v>36271</v>
      </c>
      <c r="B481">
        <v>3.3087200000000001</v>
      </c>
    </row>
    <row r="482" spans="1:2" x14ac:dyDescent="0.3">
      <c r="A482" s="83">
        <v>36272</v>
      </c>
      <c r="B482">
        <v>3.3272900000000001</v>
      </c>
    </row>
    <row r="483" spans="1:2" x14ac:dyDescent="0.3">
      <c r="A483" s="83">
        <v>36273</v>
      </c>
      <c r="B483">
        <v>3.3459400000000001</v>
      </c>
    </row>
    <row r="484" spans="1:2" x14ac:dyDescent="0.3">
      <c r="A484" s="83">
        <v>36274</v>
      </c>
      <c r="B484">
        <v>3.3646400000000001</v>
      </c>
    </row>
    <row r="485" spans="1:2" x14ac:dyDescent="0.3">
      <c r="A485" s="83">
        <v>36275</v>
      </c>
      <c r="B485">
        <v>3.3833700000000002</v>
      </c>
    </row>
    <row r="486" spans="1:2" x14ac:dyDescent="0.3">
      <c r="A486" s="83">
        <v>36276</v>
      </c>
      <c r="B486">
        <v>3.40211</v>
      </c>
    </row>
    <row r="487" spans="1:2" x14ac:dyDescent="0.3">
      <c r="A487" s="83">
        <v>36277</v>
      </c>
      <c r="B487">
        <v>3.42083</v>
      </c>
    </row>
    <row r="488" spans="1:2" x14ac:dyDescent="0.3">
      <c r="A488" s="83">
        <v>36278</v>
      </c>
      <c r="B488">
        <v>3.4395199999999999</v>
      </c>
    </row>
    <row r="489" spans="1:2" x14ac:dyDescent="0.3">
      <c r="A489" s="83">
        <v>36279</v>
      </c>
      <c r="B489">
        <v>3.45817</v>
      </c>
    </row>
    <row r="490" spans="1:2" x14ac:dyDescent="0.3">
      <c r="A490" s="83">
        <v>36280</v>
      </c>
      <c r="B490">
        <v>3.4767800000000002</v>
      </c>
    </row>
    <row r="491" spans="1:2" x14ac:dyDescent="0.3">
      <c r="A491" s="83">
        <v>36281</v>
      </c>
      <c r="B491">
        <v>3.4953599999999998</v>
      </c>
    </row>
    <row r="492" spans="1:2" x14ac:dyDescent="0.3">
      <c r="A492" s="83">
        <v>36282</v>
      </c>
      <c r="B492">
        <v>3.5139</v>
      </c>
    </row>
    <row r="493" spans="1:2" x14ac:dyDescent="0.3">
      <c r="A493" s="83">
        <v>36283</v>
      </c>
      <c r="B493">
        <v>3.5324200000000001</v>
      </c>
    </row>
    <row r="494" spans="1:2" x14ac:dyDescent="0.3">
      <c r="A494" s="83">
        <v>36284</v>
      </c>
      <c r="B494">
        <v>3.5509200000000001</v>
      </c>
    </row>
    <row r="495" spans="1:2" x14ac:dyDescent="0.3">
      <c r="A495" s="83">
        <v>36285</v>
      </c>
      <c r="B495">
        <v>3.5693899999999998</v>
      </c>
    </row>
    <row r="496" spans="1:2" x14ac:dyDescent="0.3">
      <c r="A496" s="83">
        <v>36286</v>
      </c>
      <c r="B496">
        <v>3.5878299999999999</v>
      </c>
    </row>
    <row r="497" spans="1:2" x14ac:dyDescent="0.3">
      <c r="A497" s="83">
        <v>36287</v>
      </c>
      <c r="B497">
        <v>3.6062599999999998</v>
      </c>
    </row>
    <row r="498" spans="1:2" x14ac:dyDescent="0.3">
      <c r="A498" s="83">
        <v>36288</v>
      </c>
      <c r="B498">
        <v>3.62466</v>
      </c>
    </row>
    <row r="499" spans="1:2" x14ac:dyDescent="0.3">
      <c r="A499" s="83">
        <v>36289</v>
      </c>
      <c r="B499">
        <v>3.6430500000000001</v>
      </c>
    </row>
    <row r="500" spans="1:2" x14ac:dyDescent="0.3">
      <c r="A500" s="83">
        <v>36290</v>
      </c>
      <c r="B500">
        <v>3.6614200000000001</v>
      </c>
    </row>
    <row r="501" spans="1:2" x14ac:dyDescent="0.3">
      <c r="A501" s="83">
        <v>36291</v>
      </c>
      <c r="B501">
        <v>3.6797800000000001</v>
      </c>
    </row>
    <row r="502" spans="1:2" x14ac:dyDescent="0.3">
      <c r="A502" s="83">
        <v>36292</v>
      </c>
      <c r="B502">
        <v>3.6981099999999998</v>
      </c>
    </row>
    <row r="503" spans="1:2" x14ac:dyDescent="0.3">
      <c r="A503" s="83">
        <v>36293</v>
      </c>
      <c r="B503">
        <v>3.71644</v>
      </c>
    </row>
    <row r="504" spans="1:2" x14ac:dyDescent="0.3">
      <c r="A504" s="83">
        <v>36294</v>
      </c>
      <c r="B504">
        <v>3.7347399999999999</v>
      </c>
    </row>
    <row r="505" spans="1:2" x14ac:dyDescent="0.3">
      <c r="A505" s="83">
        <v>36295</v>
      </c>
      <c r="B505">
        <v>3.7530299999999999</v>
      </c>
    </row>
    <row r="506" spans="1:2" x14ac:dyDescent="0.3">
      <c r="A506" s="83">
        <v>36296</v>
      </c>
      <c r="B506">
        <v>3.7713000000000001</v>
      </c>
    </row>
    <row r="507" spans="1:2" x14ac:dyDescent="0.3">
      <c r="A507" s="83">
        <v>36297</v>
      </c>
      <c r="B507">
        <v>3.7895599999999998</v>
      </c>
    </row>
    <row r="508" spans="1:2" x14ac:dyDescent="0.3">
      <c r="A508" s="83">
        <v>36298</v>
      </c>
      <c r="B508">
        <v>3.8077899999999998</v>
      </c>
    </row>
    <row r="509" spans="1:2" x14ac:dyDescent="0.3">
      <c r="A509" s="83">
        <v>36299</v>
      </c>
      <c r="B509">
        <v>3.82599</v>
      </c>
    </row>
    <row r="510" spans="1:2" x14ac:dyDescent="0.3">
      <c r="A510" s="83">
        <v>36300</v>
      </c>
      <c r="B510">
        <v>3.8441700000000001</v>
      </c>
    </row>
    <row r="511" spans="1:2" x14ac:dyDescent="0.3">
      <c r="A511" s="83">
        <v>36301</v>
      </c>
      <c r="B511">
        <v>3.86232</v>
      </c>
    </row>
    <row r="512" spans="1:2" x14ac:dyDescent="0.3">
      <c r="A512" s="83">
        <v>36302</v>
      </c>
      <c r="B512">
        <v>3.88042</v>
      </c>
    </row>
    <row r="513" spans="1:2" x14ac:dyDescent="0.3">
      <c r="A513" s="83">
        <v>36303</v>
      </c>
      <c r="B513">
        <v>3.89845</v>
      </c>
    </row>
    <row r="514" spans="1:2" x14ac:dyDescent="0.3">
      <c r="A514" s="83">
        <v>36304</v>
      </c>
      <c r="B514">
        <v>3.9163800000000002</v>
      </c>
    </row>
    <row r="515" spans="1:2" x14ac:dyDescent="0.3">
      <c r="A515" s="83">
        <v>36305</v>
      </c>
      <c r="B515">
        <v>3.9341599999999999</v>
      </c>
    </row>
    <row r="516" spans="1:2" x14ac:dyDescent="0.3">
      <c r="A516" s="83">
        <v>36306</v>
      </c>
      <c r="B516">
        <v>3.9517600000000002</v>
      </c>
    </row>
    <row r="517" spans="1:2" x14ac:dyDescent="0.3">
      <c r="A517" s="83">
        <v>36307</v>
      </c>
      <c r="B517">
        <v>3.9691299999999998</v>
      </c>
    </row>
    <row r="518" spans="1:2" x14ac:dyDescent="0.3">
      <c r="A518" s="83">
        <v>36308</v>
      </c>
      <c r="B518">
        <v>3.9862199999999999</v>
      </c>
    </row>
    <row r="519" spans="1:2" x14ac:dyDescent="0.3">
      <c r="A519" s="83">
        <v>36309</v>
      </c>
      <c r="B519">
        <v>4.0030000000000001</v>
      </c>
    </row>
    <row r="520" spans="1:2" x14ac:dyDescent="0.3">
      <c r="A520" s="83">
        <v>36310</v>
      </c>
      <c r="B520">
        <v>4.0193899999999996</v>
      </c>
    </row>
    <row r="521" spans="1:2" x14ac:dyDescent="0.3">
      <c r="A521" s="83">
        <v>36311</v>
      </c>
      <c r="B521">
        <v>4.0353599999999998</v>
      </c>
    </row>
    <row r="522" spans="1:2" x14ac:dyDescent="0.3">
      <c r="A522" s="83">
        <v>36312</v>
      </c>
      <c r="B522">
        <v>4.0508499999999996</v>
      </c>
    </row>
    <row r="523" spans="1:2" x14ac:dyDescent="0.3">
      <c r="A523" s="83">
        <v>36313</v>
      </c>
      <c r="B523">
        <v>4.0657899999999998</v>
      </c>
    </row>
    <row r="524" spans="1:2" x14ac:dyDescent="0.3">
      <c r="A524" s="83">
        <v>36314</v>
      </c>
      <c r="B524">
        <v>4.08012</v>
      </c>
    </row>
    <row r="525" spans="1:2" x14ac:dyDescent="0.3">
      <c r="A525" s="83">
        <v>36315</v>
      </c>
      <c r="B525">
        <v>4.0937900000000003</v>
      </c>
    </row>
    <row r="526" spans="1:2" x14ac:dyDescent="0.3">
      <c r="A526" s="83">
        <v>36316</v>
      </c>
      <c r="B526">
        <v>4.1067200000000001</v>
      </c>
    </row>
    <row r="527" spans="1:2" x14ac:dyDescent="0.3">
      <c r="A527" s="83">
        <v>36317</v>
      </c>
      <c r="B527">
        <v>4.1188500000000001</v>
      </c>
    </row>
    <row r="528" spans="1:2" x14ac:dyDescent="0.3">
      <c r="A528" s="83">
        <v>36318</v>
      </c>
      <c r="B528">
        <v>4.1301100000000002</v>
      </c>
    </row>
    <row r="529" spans="1:2" x14ac:dyDescent="0.3">
      <c r="A529" s="83">
        <v>36319</v>
      </c>
      <c r="B529">
        <v>4.1404300000000003</v>
      </c>
    </row>
    <row r="530" spans="1:2" x14ac:dyDescent="0.3">
      <c r="A530" s="83">
        <v>36320</v>
      </c>
      <c r="B530">
        <v>4.1497400000000004</v>
      </c>
    </row>
    <row r="531" spans="1:2" x14ac:dyDescent="0.3">
      <c r="A531" s="83">
        <v>36321</v>
      </c>
      <c r="B531">
        <v>4.1579800000000002</v>
      </c>
    </row>
    <row r="532" spans="1:2" x14ac:dyDescent="0.3">
      <c r="A532" s="83">
        <v>36322</v>
      </c>
      <c r="B532">
        <v>4.1650600000000004</v>
      </c>
    </row>
    <row r="533" spans="1:2" x14ac:dyDescent="0.3">
      <c r="A533" s="83">
        <v>36323</v>
      </c>
      <c r="B533">
        <v>4.1709300000000002</v>
      </c>
    </row>
    <row r="534" spans="1:2" x14ac:dyDescent="0.3">
      <c r="A534" s="83">
        <v>36324</v>
      </c>
      <c r="B534">
        <v>4.1755000000000004</v>
      </c>
    </row>
    <row r="535" spans="1:2" x14ac:dyDescent="0.3">
      <c r="A535" s="83">
        <v>36325</v>
      </c>
      <c r="B535">
        <v>4.1787099999999997</v>
      </c>
    </row>
    <row r="536" spans="1:2" x14ac:dyDescent="0.3">
      <c r="A536" s="83">
        <v>36326</v>
      </c>
      <c r="B536">
        <v>4.1805000000000003</v>
      </c>
    </row>
    <row r="537" spans="1:2" x14ac:dyDescent="0.3">
      <c r="A537" s="83">
        <v>36327</v>
      </c>
      <c r="B537">
        <v>4.1809000000000003</v>
      </c>
    </row>
    <row r="538" spans="1:2" x14ac:dyDescent="0.3">
      <c r="A538" s="83">
        <v>36328</v>
      </c>
      <c r="B538">
        <v>4.1799600000000003</v>
      </c>
    </row>
    <row r="539" spans="1:2" x14ac:dyDescent="0.3">
      <c r="A539" s="83">
        <v>36329</v>
      </c>
      <c r="B539">
        <v>4.1777199999999999</v>
      </c>
    </row>
    <row r="540" spans="1:2" x14ac:dyDescent="0.3">
      <c r="A540" s="83">
        <v>36330</v>
      </c>
      <c r="B540">
        <v>4.1742499999999998</v>
      </c>
    </row>
    <row r="541" spans="1:2" x14ac:dyDescent="0.3">
      <c r="A541" s="83">
        <v>36331</v>
      </c>
      <c r="B541">
        <v>4.1696200000000001</v>
      </c>
    </row>
    <row r="542" spans="1:2" x14ac:dyDescent="0.3">
      <c r="A542" s="83">
        <v>36332</v>
      </c>
      <c r="B542">
        <v>4.1638799999999998</v>
      </c>
    </row>
    <row r="543" spans="1:2" x14ac:dyDescent="0.3">
      <c r="A543" s="83">
        <v>36333</v>
      </c>
      <c r="B543">
        <v>4.1570999999999998</v>
      </c>
    </row>
    <row r="544" spans="1:2" x14ac:dyDescent="0.3">
      <c r="A544" s="83">
        <v>36334</v>
      </c>
      <c r="B544">
        <v>4.1493700000000002</v>
      </c>
    </row>
    <row r="545" spans="1:2" x14ac:dyDescent="0.3">
      <c r="A545" s="83">
        <v>36335</v>
      </c>
      <c r="B545">
        <v>4.1407499999999997</v>
      </c>
    </row>
    <row r="546" spans="1:2" x14ac:dyDescent="0.3">
      <c r="A546" s="83">
        <v>36336</v>
      </c>
      <c r="B546">
        <v>4.1313199999999997</v>
      </c>
    </row>
    <row r="547" spans="1:2" x14ac:dyDescent="0.3">
      <c r="A547" s="83">
        <v>36337</v>
      </c>
      <c r="B547">
        <v>4.1211700000000002</v>
      </c>
    </row>
    <row r="548" spans="1:2" x14ac:dyDescent="0.3">
      <c r="A548" s="83">
        <v>36338</v>
      </c>
      <c r="B548">
        <v>4.11036</v>
      </c>
    </row>
    <row r="549" spans="1:2" x14ac:dyDescent="0.3">
      <c r="A549" s="83">
        <v>36339</v>
      </c>
      <c r="B549">
        <v>4.0989800000000001</v>
      </c>
    </row>
    <row r="550" spans="1:2" x14ac:dyDescent="0.3">
      <c r="A550" s="83">
        <v>36340</v>
      </c>
      <c r="B550">
        <v>4.08711</v>
      </c>
    </row>
    <row r="551" spans="1:2" x14ac:dyDescent="0.3">
      <c r="A551" s="83">
        <v>36341</v>
      </c>
      <c r="B551">
        <v>4.0748300000000004</v>
      </c>
    </row>
    <row r="552" spans="1:2" x14ac:dyDescent="0.3">
      <c r="A552" s="83">
        <v>36342</v>
      </c>
      <c r="B552">
        <v>4.0622199999999999</v>
      </c>
    </row>
    <row r="553" spans="1:2" x14ac:dyDescent="0.3">
      <c r="A553" s="83">
        <v>36343</v>
      </c>
      <c r="B553">
        <v>4.0493699999999997</v>
      </c>
    </row>
    <row r="554" spans="1:2" x14ac:dyDescent="0.3">
      <c r="A554" s="83">
        <v>36344</v>
      </c>
      <c r="B554">
        <v>4.03634</v>
      </c>
    </row>
    <row r="555" spans="1:2" x14ac:dyDescent="0.3">
      <c r="A555" s="83">
        <v>36345</v>
      </c>
      <c r="B555">
        <v>4.0232200000000002</v>
      </c>
    </row>
    <row r="556" spans="1:2" x14ac:dyDescent="0.3">
      <c r="A556" s="83">
        <v>36346</v>
      </c>
      <c r="B556">
        <v>4.0100899999999999</v>
      </c>
    </row>
    <row r="557" spans="1:2" x14ac:dyDescent="0.3">
      <c r="A557" s="83">
        <v>36347</v>
      </c>
      <c r="B557">
        <v>3.99702</v>
      </c>
    </row>
    <row r="558" spans="1:2" x14ac:dyDescent="0.3">
      <c r="A558" s="83">
        <v>36348</v>
      </c>
      <c r="B558">
        <v>3.9841000000000002</v>
      </c>
    </row>
    <row r="559" spans="1:2" x14ac:dyDescent="0.3">
      <c r="A559" s="83">
        <v>36349</v>
      </c>
      <c r="B559">
        <v>3.9713799999999999</v>
      </c>
    </row>
    <row r="560" spans="1:2" x14ac:dyDescent="0.3">
      <c r="A560" s="83">
        <v>36350</v>
      </c>
      <c r="B560">
        <v>3.9589599999999998</v>
      </c>
    </row>
    <row r="561" spans="1:2" x14ac:dyDescent="0.3">
      <c r="A561" s="83">
        <v>36351</v>
      </c>
      <c r="B561">
        <v>3.9468899999999998</v>
      </c>
    </row>
    <row r="562" spans="1:2" x14ac:dyDescent="0.3">
      <c r="A562" s="83">
        <v>36352</v>
      </c>
      <c r="B562">
        <v>3.9352499999999999</v>
      </c>
    </row>
    <row r="563" spans="1:2" x14ac:dyDescent="0.3">
      <c r="A563" s="83">
        <v>36353</v>
      </c>
      <c r="B563">
        <v>3.9241199999999998</v>
      </c>
    </row>
    <row r="564" spans="1:2" x14ac:dyDescent="0.3">
      <c r="A564" s="83">
        <v>36354</v>
      </c>
      <c r="B564">
        <v>3.9135499999999999</v>
      </c>
    </row>
    <row r="565" spans="1:2" x14ac:dyDescent="0.3">
      <c r="A565" s="83">
        <v>36355</v>
      </c>
      <c r="B565">
        <v>3.9036200000000001</v>
      </c>
    </row>
    <row r="566" spans="1:2" x14ac:dyDescent="0.3">
      <c r="A566" s="83">
        <v>36356</v>
      </c>
      <c r="B566">
        <v>3.8944000000000001</v>
      </c>
    </row>
    <row r="567" spans="1:2" x14ac:dyDescent="0.3">
      <c r="A567" s="83">
        <v>36357</v>
      </c>
      <c r="B567">
        <v>3.8859599999999999</v>
      </c>
    </row>
    <row r="568" spans="1:2" x14ac:dyDescent="0.3">
      <c r="A568" s="83">
        <v>36358</v>
      </c>
      <c r="B568">
        <v>3.8783599999999998</v>
      </c>
    </row>
    <row r="569" spans="1:2" x14ac:dyDescent="0.3">
      <c r="A569" s="83">
        <v>36359</v>
      </c>
      <c r="B569">
        <v>3.8716599999999999</v>
      </c>
    </row>
    <row r="570" spans="1:2" x14ac:dyDescent="0.3">
      <c r="A570" s="83">
        <v>36360</v>
      </c>
      <c r="B570">
        <v>3.8659500000000002</v>
      </c>
    </row>
    <row r="571" spans="1:2" x14ac:dyDescent="0.3">
      <c r="A571" s="83">
        <v>36361</v>
      </c>
      <c r="B571">
        <v>3.8612799999999998</v>
      </c>
    </row>
    <row r="572" spans="1:2" x14ac:dyDescent="0.3">
      <c r="A572" s="83">
        <v>36362</v>
      </c>
      <c r="B572">
        <v>3.8577300000000001</v>
      </c>
    </row>
    <row r="573" spans="1:2" x14ac:dyDescent="0.3">
      <c r="A573" s="83">
        <v>36363</v>
      </c>
      <c r="B573">
        <v>3.8553600000000001</v>
      </c>
    </row>
    <row r="574" spans="1:2" x14ac:dyDescent="0.3">
      <c r="A574" s="83">
        <v>36364</v>
      </c>
      <c r="B574">
        <v>3.8541799999999999</v>
      </c>
    </row>
    <row r="575" spans="1:2" x14ac:dyDescent="0.3">
      <c r="A575" s="83">
        <v>36365</v>
      </c>
      <c r="B575">
        <v>3.8541300000000001</v>
      </c>
    </row>
    <row r="576" spans="1:2" x14ac:dyDescent="0.3">
      <c r="A576" s="83">
        <v>36366</v>
      </c>
      <c r="B576">
        <v>3.85514</v>
      </c>
    </row>
    <row r="577" spans="1:2" x14ac:dyDescent="0.3">
      <c r="A577" s="83">
        <v>36367</v>
      </c>
      <c r="B577">
        <v>3.8571300000000002</v>
      </c>
    </row>
    <row r="578" spans="1:2" x14ac:dyDescent="0.3">
      <c r="A578" s="83">
        <v>36368</v>
      </c>
      <c r="B578">
        <v>3.8600400000000001</v>
      </c>
    </row>
    <row r="579" spans="1:2" x14ac:dyDescent="0.3">
      <c r="A579" s="83">
        <v>36369</v>
      </c>
      <c r="B579">
        <v>3.8637999999999999</v>
      </c>
    </row>
    <row r="580" spans="1:2" x14ac:dyDescent="0.3">
      <c r="A580" s="83">
        <v>36370</v>
      </c>
      <c r="B580">
        <v>3.8683299999999998</v>
      </c>
    </row>
    <row r="581" spans="1:2" x14ac:dyDescent="0.3">
      <c r="A581" s="83">
        <v>36371</v>
      </c>
      <c r="B581">
        <v>3.87357</v>
      </c>
    </row>
    <row r="582" spans="1:2" x14ac:dyDescent="0.3">
      <c r="A582" s="83">
        <v>36372</v>
      </c>
      <c r="B582">
        <v>3.8794400000000002</v>
      </c>
    </row>
    <row r="583" spans="1:2" x14ac:dyDescent="0.3">
      <c r="A583" s="83">
        <v>36373</v>
      </c>
      <c r="B583">
        <v>3.8858700000000002</v>
      </c>
    </row>
    <row r="584" spans="1:2" x14ac:dyDescent="0.3">
      <c r="A584" s="83">
        <v>36374</v>
      </c>
      <c r="B584">
        <v>3.8927800000000001</v>
      </c>
    </row>
    <row r="585" spans="1:2" x14ac:dyDescent="0.3">
      <c r="A585" s="83">
        <v>36375</v>
      </c>
      <c r="B585">
        <v>3.90008</v>
      </c>
    </row>
    <row r="586" spans="1:2" x14ac:dyDescent="0.3">
      <c r="A586" s="83">
        <v>36376</v>
      </c>
      <c r="B586">
        <v>3.9077000000000002</v>
      </c>
    </row>
    <row r="587" spans="1:2" x14ac:dyDescent="0.3">
      <c r="A587" s="83">
        <v>36377</v>
      </c>
      <c r="B587">
        <v>3.9155600000000002</v>
      </c>
    </row>
    <row r="588" spans="1:2" x14ac:dyDescent="0.3">
      <c r="A588" s="83">
        <v>36378</v>
      </c>
      <c r="B588">
        <v>3.9235699999999998</v>
      </c>
    </row>
    <row r="589" spans="1:2" x14ac:dyDescent="0.3">
      <c r="A589" s="83">
        <v>36379</v>
      </c>
      <c r="B589">
        <v>3.9316499999999999</v>
      </c>
    </row>
    <row r="590" spans="1:2" x14ac:dyDescent="0.3">
      <c r="A590" s="83">
        <v>36380</v>
      </c>
      <c r="B590">
        <v>3.9396900000000001</v>
      </c>
    </row>
    <row r="591" spans="1:2" x14ac:dyDescent="0.3">
      <c r="A591" s="83">
        <v>36381</v>
      </c>
      <c r="B591">
        <v>3.9476200000000001</v>
      </c>
    </row>
    <row r="592" spans="1:2" x14ac:dyDescent="0.3">
      <c r="A592" s="83">
        <v>36382</v>
      </c>
      <c r="B592">
        <v>3.95533</v>
      </c>
    </row>
    <row r="593" spans="1:2" x14ac:dyDescent="0.3">
      <c r="A593" s="83">
        <v>36383</v>
      </c>
      <c r="B593">
        <v>3.9627400000000002</v>
      </c>
    </row>
    <row r="594" spans="1:2" x14ac:dyDescent="0.3">
      <c r="A594" s="83">
        <v>36384</v>
      </c>
      <c r="B594">
        <v>3.9697300000000002</v>
      </c>
    </row>
    <row r="595" spans="1:2" x14ac:dyDescent="0.3">
      <c r="A595" s="83">
        <v>36385</v>
      </c>
      <c r="B595">
        <v>3.9762200000000001</v>
      </c>
    </row>
    <row r="596" spans="1:2" x14ac:dyDescent="0.3">
      <c r="A596" s="83">
        <v>36386</v>
      </c>
      <c r="B596">
        <v>3.9821</v>
      </c>
    </row>
    <row r="597" spans="1:2" x14ac:dyDescent="0.3">
      <c r="A597" s="83">
        <v>36387</v>
      </c>
      <c r="B597">
        <v>3.9872700000000001</v>
      </c>
    </row>
    <row r="598" spans="1:2" x14ac:dyDescent="0.3">
      <c r="A598" s="83">
        <v>36388</v>
      </c>
      <c r="B598">
        <v>3.9916299999999998</v>
      </c>
    </row>
    <row r="599" spans="1:2" x14ac:dyDescent="0.3">
      <c r="A599" s="83">
        <v>36389</v>
      </c>
      <c r="B599">
        <v>3.9950700000000001</v>
      </c>
    </row>
    <row r="600" spans="1:2" x14ac:dyDescent="0.3">
      <c r="A600" s="83">
        <v>36390</v>
      </c>
      <c r="B600">
        <v>3.9974799999999999</v>
      </c>
    </row>
    <row r="601" spans="1:2" x14ac:dyDescent="0.3">
      <c r="A601" s="83">
        <v>36391</v>
      </c>
      <c r="B601">
        <v>3.99878</v>
      </c>
    </row>
    <row r="602" spans="1:2" x14ac:dyDescent="0.3">
      <c r="A602" s="83">
        <v>36392</v>
      </c>
      <c r="B602">
        <v>3.9988600000000001</v>
      </c>
    </row>
    <row r="603" spans="1:2" x14ac:dyDescent="0.3">
      <c r="A603" s="83">
        <v>36393</v>
      </c>
      <c r="B603">
        <v>3.9976099999999999</v>
      </c>
    </row>
    <row r="604" spans="1:2" x14ac:dyDescent="0.3">
      <c r="A604" s="83">
        <v>36394</v>
      </c>
      <c r="B604">
        <v>3.9949499999999998</v>
      </c>
    </row>
    <row r="605" spans="1:2" x14ac:dyDescent="0.3">
      <c r="A605" s="83">
        <v>36395</v>
      </c>
      <c r="B605">
        <v>3.99078</v>
      </c>
    </row>
    <row r="606" spans="1:2" x14ac:dyDescent="0.3">
      <c r="A606" s="83">
        <v>36396</v>
      </c>
      <c r="B606">
        <v>3.9850099999999999</v>
      </c>
    </row>
    <row r="607" spans="1:2" x14ac:dyDescent="0.3">
      <c r="A607" s="83">
        <v>36397</v>
      </c>
      <c r="B607">
        <v>3.97756</v>
      </c>
    </row>
    <row r="608" spans="1:2" x14ac:dyDescent="0.3">
      <c r="A608" s="83">
        <v>36398</v>
      </c>
      <c r="B608">
        <v>3.9683700000000002</v>
      </c>
    </row>
    <row r="609" spans="1:2" x14ac:dyDescent="0.3">
      <c r="A609" s="83">
        <v>36399</v>
      </c>
      <c r="B609">
        <v>3.9574199999999999</v>
      </c>
    </row>
    <row r="610" spans="1:2" x14ac:dyDescent="0.3">
      <c r="A610" s="83">
        <v>36400</v>
      </c>
      <c r="B610">
        <v>3.9447999999999999</v>
      </c>
    </row>
    <row r="611" spans="1:2" x14ac:dyDescent="0.3">
      <c r="A611" s="83">
        <v>36401</v>
      </c>
      <c r="B611">
        <v>3.9306000000000001</v>
      </c>
    </row>
    <row r="612" spans="1:2" x14ac:dyDescent="0.3">
      <c r="A612" s="83">
        <v>36402</v>
      </c>
      <c r="B612">
        <v>3.9148800000000001</v>
      </c>
    </row>
    <row r="613" spans="1:2" x14ac:dyDescent="0.3">
      <c r="A613" s="83">
        <v>36403</v>
      </c>
      <c r="B613">
        <v>3.8977499999999998</v>
      </c>
    </row>
    <row r="614" spans="1:2" x14ac:dyDescent="0.3">
      <c r="A614" s="83">
        <v>36404</v>
      </c>
      <c r="B614">
        <v>3.8792800000000001</v>
      </c>
    </row>
    <row r="615" spans="1:2" x14ac:dyDescent="0.3">
      <c r="A615" s="83">
        <v>36405</v>
      </c>
      <c r="B615">
        <v>3.8595700000000002</v>
      </c>
    </row>
    <row r="616" spans="1:2" x14ac:dyDescent="0.3">
      <c r="A616" s="83">
        <v>36406</v>
      </c>
      <c r="B616">
        <v>3.8386999999999998</v>
      </c>
    </row>
    <row r="617" spans="1:2" x14ac:dyDescent="0.3">
      <c r="A617" s="83">
        <v>36407</v>
      </c>
      <c r="B617">
        <v>3.8167800000000001</v>
      </c>
    </row>
    <row r="618" spans="1:2" x14ac:dyDescent="0.3">
      <c r="A618" s="83">
        <v>36408</v>
      </c>
      <c r="B618">
        <v>3.7938700000000001</v>
      </c>
    </row>
    <row r="619" spans="1:2" x14ac:dyDescent="0.3">
      <c r="A619" s="83">
        <v>36409</v>
      </c>
      <c r="B619">
        <v>3.7700900000000002</v>
      </c>
    </row>
    <row r="620" spans="1:2" x14ac:dyDescent="0.3">
      <c r="A620" s="83">
        <v>36410</v>
      </c>
      <c r="B620">
        <v>3.7455099999999999</v>
      </c>
    </row>
    <row r="621" spans="1:2" x14ac:dyDescent="0.3">
      <c r="A621" s="83">
        <v>36411</v>
      </c>
      <c r="B621">
        <v>3.7202099999999998</v>
      </c>
    </row>
    <row r="622" spans="1:2" x14ac:dyDescent="0.3">
      <c r="A622" s="83">
        <v>36412</v>
      </c>
      <c r="B622">
        <v>3.6943000000000001</v>
      </c>
    </row>
    <row r="623" spans="1:2" x14ac:dyDescent="0.3">
      <c r="A623" s="83">
        <v>36413</v>
      </c>
      <c r="B623">
        <v>3.6678299999999999</v>
      </c>
    </row>
    <row r="624" spans="1:2" x14ac:dyDescent="0.3">
      <c r="A624" s="83">
        <v>36414</v>
      </c>
      <c r="B624">
        <v>3.6408999999999998</v>
      </c>
    </row>
    <row r="625" spans="1:2" x14ac:dyDescent="0.3">
      <c r="A625" s="83">
        <v>36415</v>
      </c>
      <c r="B625">
        <v>3.6135799999999998</v>
      </c>
    </row>
    <row r="626" spans="1:2" x14ac:dyDescent="0.3">
      <c r="A626" s="83">
        <v>36416</v>
      </c>
      <c r="B626">
        <v>3.58595</v>
      </c>
    </row>
    <row r="627" spans="1:2" x14ac:dyDescent="0.3">
      <c r="A627" s="83">
        <v>36417</v>
      </c>
      <c r="B627">
        <v>3.5580699999999998</v>
      </c>
    </row>
    <row r="628" spans="1:2" x14ac:dyDescent="0.3">
      <c r="A628" s="83">
        <v>36418</v>
      </c>
      <c r="B628">
        <v>3.5300199999999999</v>
      </c>
    </row>
    <row r="629" spans="1:2" x14ac:dyDescent="0.3">
      <c r="A629" s="83">
        <v>36419</v>
      </c>
      <c r="B629">
        <v>3.5018500000000001</v>
      </c>
    </row>
    <row r="630" spans="1:2" x14ac:dyDescent="0.3">
      <c r="A630" s="83">
        <v>36420</v>
      </c>
      <c r="B630">
        <v>3.4736400000000001</v>
      </c>
    </row>
    <row r="631" spans="1:2" x14ac:dyDescent="0.3">
      <c r="A631" s="83">
        <v>36421</v>
      </c>
      <c r="B631">
        <v>3.44543</v>
      </c>
    </row>
    <row r="632" spans="1:2" x14ac:dyDescent="0.3">
      <c r="A632" s="83">
        <v>36422</v>
      </c>
      <c r="B632">
        <v>3.4172799999999999</v>
      </c>
    </row>
    <row r="633" spans="1:2" x14ac:dyDescent="0.3">
      <c r="A633" s="83">
        <v>36423</v>
      </c>
      <c r="B633">
        <v>3.3892500000000001</v>
      </c>
    </row>
    <row r="634" spans="1:2" x14ac:dyDescent="0.3">
      <c r="A634" s="83">
        <v>36424</v>
      </c>
      <c r="B634">
        <v>3.36138</v>
      </c>
    </row>
    <row r="635" spans="1:2" x14ac:dyDescent="0.3">
      <c r="A635" s="83">
        <v>36425</v>
      </c>
      <c r="B635">
        <v>3.33372</v>
      </c>
    </row>
    <row r="636" spans="1:2" x14ac:dyDescent="0.3">
      <c r="A636" s="83">
        <v>36426</v>
      </c>
      <c r="B636">
        <v>3.3063099999999999</v>
      </c>
    </row>
    <row r="637" spans="1:2" x14ac:dyDescent="0.3">
      <c r="A637" s="83">
        <v>36427</v>
      </c>
      <c r="B637">
        <v>3.2791999999999999</v>
      </c>
    </row>
    <row r="638" spans="1:2" x14ac:dyDescent="0.3">
      <c r="A638" s="83">
        <v>36428</v>
      </c>
      <c r="B638">
        <v>3.2524099999999998</v>
      </c>
    </row>
    <row r="639" spans="1:2" x14ac:dyDescent="0.3">
      <c r="A639" s="83">
        <v>36429</v>
      </c>
      <c r="B639">
        <v>3.2259899999999999</v>
      </c>
    </row>
    <row r="640" spans="1:2" x14ac:dyDescent="0.3">
      <c r="A640" s="83">
        <v>36430</v>
      </c>
      <c r="B640">
        <v>3.1999599999999999</v>
      </c>
    </row>
    <row r="641" spans="1:2" x14ac:dyDescent="0.3">
      <c r="A641" s="83">
        <v>36431</v>
      </c>
      <c r="B641">
        <v>3.1743600000000001</v>
      </c>
    </row>
    <row r="642" spans="1:2" x14ac:dyDescent="0.3">
      <c r="A642" s="83">
        <v>36432</v>
      </c>
      <c r="B642">
        <v>3.1492100000000001</v>
      </c>
    </row>
    <row r="643" spans="1:2" x14ac:dyDescent="0.3">
      <c r="A643" s="83">
        <v>36433</v>
      </c>
      <c r="B643">
        <v>3.1245500000000002</v>
      </c>
    </row>
    <row r="644" spans="1:2" x14ac:dyDescent="0.3">
      <c r="A644" s="83">
        <v>36434</v>
      </c>
      <c r="B644">
        <v>3.1003799999999999</v>
      </c>
    </row>
    <row r="645" spans="1:2" x14ac:dyDescent="0.3">
      <c r="A645" s="83">
        <v>36435</v>
      </c>
      <c r="B645">
        <v>3.0767500000000001</v>
      </c>
    </row>
    <row r="646" spans="1:2" x14ac:dyDescent="0.3">
      <c r="A646" s="83">
        <v>36436</v>
      </c>
      <c r="B646">
        <v>3.0536500000000002</v>
      </c>
    </row>
    <row r="647" spans="1:2" x14ac:dyDescent="0.3">
      <c r="A647" s="83">
        <v>36437</v>
      </c>
      <c r="B647">
        <v>3.03112</v>
      </c>
    </row>
    <row r="648" spans="1:2" x14ac:dyDescent="0.3">
      <c r="A648" s="83">
        <v>36438</v>
      </c>
      <c r="B648">
        <v>3.0091299999999999</v>
      </c>
    </row>
    <row r="649" spans="1:2" x14ac:dyDescent="0.3">
      <c r="A649" s="83">
        <v>36439</v>
      </c>
      <c r="B649">
        <v>2.9876999999999998</v>
      </c>
    </row>
    <row r="650" spans="1:2" x14ac:dyDescent="0.3">
      <c r="A650" s="83">
        <v>36440</v>
      </c>
      <c r="B650">
        <v>2.9668199999999998</v>
      </c>
    </row>
    <row r="651" spans="1:2" x14ac:dyDescent="0.3">
      <c r="A651" s="83">
        <v>36441</v>
      </c>
      <c r="B651">
        <v>2.9464800000000002</v>
      </c>
    </row>
    <row r="652" spans="1:2" x14ac:dyDescent="0.3">
      <c r="A652" s="83">
        <v>36442</v>
      </c>
      <c r="B652">
        <v>2.9266800000000002</v>
      </c>
    </row>
    <row r="653" spans="1:2" x14ac:dyDescent="0.3">
      <c r="A653" s="83">
        <v>36443</v>
      </c>
      <c r="B653">
        <v>2.9074200000000001</v>
      </c>
    </row>
    <row r="654" spans="1:2" x14ac:dyDescent="0.3">
      <c r="A654" s="83">
        <v>36444</v>
      </c>
      <c r="B654">
        <v>2.88869</v>
      </c>
    </row>
    <row r="655" spans="1:2" x14ac:dyDescent="0.3">
      <c r="A655" s="83">
        <v>36445</v>
      </c>
      <c r="B655">
        <v>2.8704900000000002</v>
      </c>
    </row>
    <row r="656" spans="1:2" x14ac:dyDescent="0.3">
      <c r="A656" s="83">
        <v>36446</v>
      </c>
      <c r="B656">
        <v>2.8528199999999999</v>
      </c>
    </row>
    <row r="657" spans="1:2" x14ac:dyDescent="0.3">
      <c r="A657" s="83">
        <v>36447</v>
      </c>
      <c r="B657">
        <v>2.83568</v>
      </c>
    </row>
    <row r="658" spans="1:2" x14ac:dyDescent="0.3">
      <c r="A658" s="83">
        <v>36448</v>
      </c>
      <c r="B658">
        <v>2.8190499999999998</v>
      </c>
    </row>
    <row r="659" spans="1:2" x14ac:dyDescent="0.3">
      <c r="A659" s="83">
        <v>36449</v>
      </c>
      <c r="B659">
        <v>2.8029299999999999</v>
      </c>
    </row>
    <row r="660" spans="1:2" x14ac:dyDescent="0.3">
      <c r="A660" s="83">
        <v>36450</v>
      </c>
      <c r="B660">
        <v>2.7873299999999999</v>
      </c>
    </row>
    <row r="661" spans="1:2" x14ac:dyDescent="0.3">
      <c r="A661" s="83">
        <v>36451</v>
      </c>
      <c r="B661">
        <v>2.77224</v>
      </c>
    </row>
    <row r="662" spans="1:2" x14ac:dyDescent="0.3">
      <c r="A662" s="83">
        <v>36452</v>
      </c>
      <c r="B662">
        <v>2.7576499999999999</v>
      </c>
    </row>
    <row r="663" spans="1:2" x14ac:dyDescent="0.3">
      <c r="A663" s="83">
        <v>36453</v>
      </c>
      <c r="B663">
        <v>2.74356</v>
      </c>
    </row>
    <row r="664" spans="1:2" x14ac:dyDescent="0.3">
      <c r="A664" s="83">
        <v>36454</v>
      </c>
      <c r="B664">
        <v>2.7299600000000002</v>
      </c>
    </row>
    <row r="665" spans="1:2" x14ac:dyDescent="0.3">
      <c r="A665" s="83">
        <v>36455</v>
      </c>
      <c r="B665">
        <v>2.7168600000000001</v>
      </c>
    </row>
    <row r="666" spans="1:2" x14ac:dyDescent="0.3">
      <c r="A666" s="83">
        <v>36456</v>
      </c>
      <c r="B666">
        <v>2.70425</v>
      </c>
    </row>
    <row r="667" spans="1:2" x14ac:dyDescent="0.3">
      <c r="A667" s="83">
        <v>36457</v>
      </c>
      <c r="B667">
        <v>2.6921200000000001</v>
      </c>
    </row>
    <row r="668" spans="1:2" x14ac:dyDescent="0.3">
      <c r="A668" s="83">
        <v>36458</v>
      </c>
      <c r="B668">
        <v>2.6804800000000002</v>
      </c>
    </row>
    <row r="669" spans="1:2" x14ac:dyDescent="0.3">
      <c r="A669" s="83">
        <v>36459</v>
      </c>
      <c r="B669">
        <v>2.6693099999999998</v>
      </c>
    </row>
    <row r="670" spans="1:2" x14ac:dyDescent="0.3">
      <c r="A670" s="83">
        <v>36460</v>
      </c>
      <c r="B670">
        <v>2.65862</v>
      </c>
    </row>
    <row r="671" spans="1:2" x14ac:dyDescent="0.3">
      <c r="A671" s="83">
        <v>36461</v>
      </c>
      <c r="B671">
        <v>2.6484100000000002</v>
      </c>
    </row>
    <row r="672" spans="1:2" x14ac:dyDescent="0.3">
      <c r="A672" s="83">
        <v>36462</v>
      </c>
      <c r="B672">
        <v>2.6386599999999998</v>
      </c>
    </row>
    <row r="673" spans="1:2" x14ac:dyDescent="0.3">
      <c r="A673" s="83">
        <v>36463</v>
      </c>
      <c r="B673">
        <v>2.6293799999999998</v>
      </c>
    </row>
    <row r="674" spans="1:2" x14ac:dyDescent="0.3">
      <c r="A674" s="83">
        <v>36464</v>
      </c>
      <c r="B674">
        <v>2.6205699999999998</v>
      </c>
    </row>
    <row r="675" spans="1:2" x14ac:dyDescent="0.3">
      <c r="A675" s="83">
        <v>36465</v>
      </c>
      <c r="B675">
        <v>2.6122200000000002</v>
      </c>
    </row>
    <row r="676" spans="1:2" x14ac:dyDescent="0.3">
      <c r="A676" s="83">
        <v>36466</v>
      </c>
      <c r="B676">
        <v>2.60433</v>
      </c>
    </row>
    <row r="677" spans="1:2" x14ac:dyDescent="0.3">
      <c r="A677" s="83">
        <v>36467</v>
      </c>
      <c r="B677">
        <v>2.5968900000000001</v>
      </c>
    </row>
    <row r="678" spans="1:2" x14ac:dyDescent="0.3">
      <c r="A678" s="83">
        <v>36468</v>
      </c>
      <c r="B678">
        <v>2.5899100000000002</v>
      </c>
    </row>
    <row r="679" spans="1:2" x14ac:dyDescent="0.3">
      <c r="A679" s="83">
        <v>36469</v>
      </c>
      <c r="B679">
        <v>2.5833900000000001</v>
      </c>
    </row>
    <row r="680" spans="1:2" x14ac:dyDescent="0.3">
      <c r="A680" s="83">
        <v>36470</v>
      </c>
      <c r="B680">
        <v>2.5773199999999998</v>
      </c>
    </row>
    <row r="681" spans="1:2" x14ac:dyDescent="0.3">
      <c r="A681" s="83">
        <v>36471</v>
      </c>
      <c r="B681">
        <v>2.5716899999999998</v>
      </c>
    </row>
    <row r="682" spans="1:2" x14ac:dyDescent="0.3">
      <c r="A682" s="83">
        <v>36472</v>
      </c>
      <c r="B682">
        <v>2.5665200000000001</v>
      </c>
    </row>
    <row r="683" spans="1:2" x14ac:dyDescent="0.3">
      <c r="A683" s="83">
        <v>36473</v>
      </c>
      <c r="B683">
        <v>2.5617899999999998</v>
      </c>
    </row>
    <row r="684" spans="1:2" x14ac:dyDescent="0.3">
      <c r="A684" s="83">
        <v>36474</v>
      </c>
      <c r="B684">
        <v>2.5575100000000002</v>
      </c>
    </row>
    <row r="685" spans="1:2" x14ac:dyDescent="0.3">
      <c r="A685" s="83">
        <v>36475</v>
      </c>
      <c r="B685">
        <v>2.5536799999999999</v>
      </c>
    </row>
    <row r="686" spans="1:2" x14ac:dyDescent="0.3">
      <c r="A686" s="83">
        <v>36476</v>
      </c>
      <c r="B686">
        <v>2.5502899999999999</v>
      </c>
    </row>
    <row r="687" spans="1:2" x14ac:dyDescent="0.3">
      <c r="A687" s="83">
        <v>36477</v>
      </c>
      <c r="B687">
        <v>2.5473499999999998</v>
      </c>
    </row>
    <row r="688" spans="1:2" x14ac:dyDescent="0.3">
      <c r="A688" s="83">
        <v>36478</v>
      </c>
      <c r="B688">
        <v>2.5448400000000002</v>
      </c>
    </row>
    <row r="689" spans="1:2" x14ac:dyDescent="0.3">
      <c r="A689" s="83">
        <v>36479</v>
      </c>
      <c r="B689">
        <v>2.5427900000000001</v>
      </c>
    </row>
    <row r="690" spans="1:2" x14ac:dyDescent="0.3">
      <c r="A690" s="83">
        <v>36480</v>
      </c>
      <c r="B690">
        <v>2.5411800000000002</v>
      </c>
    </row>
    <row r="691" spans="1:2" x14ac:dyDescent="0.3">
      <c r="A691" s="83">
        <v>36481</v>
      </c>
      <c r="B691">
        <v>2.5400100000000001</v>
      </c>
    </row>
    <row r="692" spans="1:2" x14ac:dyDescent="0.3">
      <c r="A692" s="83">
        <v>36482</v>
      </c>
      <c r="B692">
        <v>2.5392800000000002</v>
      </c>
    </row>
    <row r="693" spans="1:2" x14ac:dyDescent="0.3">
      <c r="A693" s="83">
        <v>36483</v>
      </c>
      <c r="B693">
        <v>2.5390000000000001</v>
      </c>
    </row>
    <row r="694" spans="1:2" x14ac:dyDescent="0.3">
      <c r="A694" s="83">
        <v>36484</v>
      </c>
      <c r="B694">
        <v>2.5391300000000001</v>
      </c>
    </row>
    <row r="695" spans="1:2" x14ac:dyDescent="0.3">
      <c r="A695" s="83">
        <v>36485</v>
      </c>
      <c r="B695">
        <v>2.53965</v>
      </c>
    </row>
    <row r="696" spans="1:2" x14ac:dyDescent="0.3">
      <c r="A696" s="83">
        <v>36486</v>
      </c>
      <c r="B696">
        <v>2.54053</v>
      </c>
    </row>
    <row r="697" spans="1:2" x14ac:dyDescent="0.3">
      <c r="A697" s="83">
        <v>36487</v>
      </c>
      <c r="B697">
        <v>2.54176</v>
      </c>
    </row>
    <row r="698" spans="1:2" x14ac:dyDescent="0.3">
      <c r="A698" s="83">
        <v>36488</v>
      </c>
      <c r="B698">
        <v>2.5432999999999999</v>
      </c>
    </row>
    <row r="699" spans="1:2" x14ac:dyDescent="0.3">
      <c r="A699" s="83">
        <v>36489</v>
      </c>
      <c r="B699">
        <v>2.54514</v>
      </c>
    </row>
    <row r="700" spans="1:2" x14ac:dyDescent="0.3">
      <c r="A700" s="83">
        <v>36490</v>
      </c>
      <c r="B700">
        <v>2.54725</v>
      </c>
    </row>
    <row r="701" spans="1:2" x14ac:dyDescent="0.3">
      <c r="A701" s="83">
        <v>36491</v>
      </c>
      <c r="B701">
        <v>2.5496099999999999</v>
      </c>
    </row>
    <row r="702" spans="1:2" x14ac:dyDescent="0.3">
      <c r="A702" s="83">
        <v>36492</v>
      </c>
      <c r="B702">
        <v>2.5522</v>
      </c>
    </row>
    <row r="703" spans="1:2" x14ac:dyDescent="0.3">
      <c r="A703" s="83">
        <v>36493</v>
      </c>
      <c r="B703">
        <v>2.5550000000000002</v>
      </c>
    </row>
    <row r="704" spans="1:2" x14ac:dyDescent="0.3">
      <c r="A704" s="83">
        <v>36494</v>
      </c>
      <c r="B704">
        <v>2.5579800000000001</v>
      </c>
    </row>
    <row r="705" spans="1:2" x14ac:dyDescent="0.3">
      <c r="A705" s="83">
        <v>36495</v>
      </c>
      <c r="B705">
        <v>2.5611299999999999</v>
      </c>
    </row>
    <row r="706" spans="1:2" x14ac:dyDescent="0.3">
      <c r="A706" s="83">
        <v>36496</v>
      </c>
      <c r="B706">
        <v>2.5644200000000001</v>
      </c>
    </row>
    <row r="707" spans="1:2" x14ac:dyDescent="0.3">
      <c r="A707" s="83">
        <v>36497</v>
      </c>
      <c r="B707">
        <v>2.5678399999999999</v>
      </c>
    </row>
    <row r="708" spans="1:2" x14ac:dyDescent="0.3">
      <c r="A708" s="83">
        <v>36498</v>
      </c>
      <c r="B708">
        <v>2.5713699999999999</v>
      </c>
    </row>
    <row r="709" spans="1:2" x14ac:dyDescent="0.3">
      <c r="A709" s="83">
        <v>36499</v>
      </c>
      <c r="B709">
        <v>2.57498</v>
      </c>
    </row>
    <row r="710" spans="1:2" x14ac:dyDescent="0.3">
      <c r="A710" s="83">
        <v>36500</v>
      </c>
      <c r="B710">
        <v>2.5786500000000001</v>
      </c>
    </row>
    <row r="711" spans="1:2" x14ac:dyDescent="0.3">
      <c r="A711" s="83">
        <v>36501</v>
      </c>
      <c r="B711">
        <v>2.5823700000000001</v>
      </c>
    </row>
    <row r="712" spans="1:2" x14ac:dyDescent="0.3">
      <c r="A712" s="83">
        <v>36502</v>
      </c>
      <c r="B712">
        <v>2.5861200000000002</v>
      </c>
    </row>
    <row r="713" spans="1:2" x14ac:dyDescent="0.3">
      <c r="A713" s="83">
        <v>36503</v>
      </c>
      <c r="B713">
        <v>2.5898699999999999</v>
      </c>
    </row>
    <row r="714" spans="1:2" x14ac:dyDescent="0.3">
      <c r="A714" s="83">
        <v>36504</v>
      </c>
      <c r="B714">
        <v>2.59362</v>
      </c>
    </row>
    <row r="715" spans="1:2" x14ac:dyDescent="0.3">
      <c r="A715" s="83">
        <v>36505</v>
      </c>
      <c r="B715">
        <v>2.5973299999999999</v>
      </c>
    </row>
    <row r="716" spans="1:2" x14ac:dyDescent="0.3">
      <c r="A716" s="83">
        <v>36506</v>
      </c>
      <c r="B716">
        <v>2.601</v>
      </c>
    </row>
    <row r="717" spans="1:2" x14ac:dyDescent="0.3">
      <c r="A717" s="83">
        <v>36507</v>
      </c>
      <c r="B717">
        <v>2.6046100000000001</v>
      </c>
    </row>
    <row r="718" spans="1:2" x14ac:dyDescent="0.3">
      <c r="A718" s="83">
        <v>36508</v>
      </c>
      <c r="B718">
        <v>2.6081300000000001</v>
      </c>
    </row>
    <row r="719" spans="1:2" x14ac:dyDescent="0.3">
      <c r="A719" s="83">
        <v>36509</v>
      </c>
      <c r="B719">
        <v>2.6115599999999999</v>
      </c>
    </row>
    <row r="720" spans="1:2" x14ac:dyDescent="0.3">
      <c r="A720" s="83">
        <v>36510</v>
      </c>
      <c r="B720">
        <v>2.6148699999999998</v>
      </c>
    </row>
    <row r="721" spans="1:2" x14ac:dyDescent="0.3">
      <c r="A721" s="83">
        <v>36511</v>
      </c>
      <c r="B721">
        <v>2.6180599999999998</v>
      </c>
    </row>
    <row r="722" spans="1:2" x14ac:dyDescent="0.3">
      <c r="A722" s="83">
        <v>36512</v>
      </c>
      <c r="B722">
        <v>2.6210900000000001</v>
      </c>
    </row>
    <row r="723" spans="1:2" x14ac:dyDescent="0.3">
      <c r="A723" s="83">
        <v>36513</v>
      </c>
      <c r="B723">
        <v>2.6239699999999999</v>
      </c>
    </row>
    <row r="724" spans="1:2" x14ac:dyDescent="0.3">
      <c r="A724" s="83">
        <v>36514</v>
      </c>
      <c r="B724">
        <v>2.6266600000000002</v>
      </c>
    </row>
    <row r="725" spans="1:2" x14ac:dyDescent="0.3">
      <c r="A725" s="83">
        <v>36515</v>
      </c>
      <c r="B725">
        <v>2.6291699999999998</v>
      </c>
    </row>
    <row r="726" spans="1:2" x14ac:dyDescent="0.3">
      <c r="A726" s="83">
        <v>36516</v>
      </c>
      <c r="B726">
        <v>2.6314799999999998</v>
      </c>
    </row>
    <row r="727" spans="1:2" x14ac:dyDescent="0.3">
      <c r="A727" s="83">
        <v>36517</v>
      </c>
      <c r="B727">
        <v>2.6335600000000001</v>
      </c>
    </row>
    <row r="728" spans="1:2" x14ac:dyDescent="0.3">
      <c r="A728" s="83">
        <v>36518</v>
      </c>
      <c r="B728">
        <v>2.6354299999999999</v>
      </c>
    </row>
    <row r="729" spans="1:2" x14ac:dyDescent="0.3">
      <c r="A729" s="83">
        <v>36519</v>
      </c>
      <c r="B729">
        <v>2.63707</v>
      </c>
    </row>
    <row r="730" spans="1:2" x14ac:dyDescent="0.3">
      <c r="A730" s="83">
        <v>36520</v>
      </c>
      <c r="B730">
        <v>2.6385200000000002</v>
      </c>
    </row>
    <row r="731" spans="1:2" x14ac:dyDescent="0.3">
      <c r="A731" s="83">
        <v>36521</v>
      </c>
      <c r="B731">
        <v>2.63978</v>
      </c>
    </row>
    <row r="732" spans="1:2" x14ac:dyDescent="0.3">
      <c r="A732" s="83">
        <v>36522</v>
      </c>
      <c r="B732">
        <v>2.64086</v>
      </c>
    </row>
    <row r="733" spans="1:2" x14ac:dyDescent="0.3">
      <c r="A733" s="83">
        <v>36523</v>
      </c>
      <c r="B733">
        <v>2.6417799999999998</v>
      </c>
    </row>
    <row r="734" spans="1:2" x14ac:dyDescent="0.3">
      <c r="A734" s="83">
        <v>36524</v>
      </c>
      <c r="B734">
        <v>2.64255</v>
      </c>
    </row>
    <row r="735" spans="1:2" x14ac:dyDescent="0.3">
      <c r="A735" s="83">
        <v>36525</v>
      </c>
      <c r="B735">
        <v>2.6431900000000002</v>
      </c>
    </row>
    <row r="736" spans="1:2" x14ac:dyDescent="0.3">
      <c r="A736" s="83">
        <v>36526</v>
      </c>
      <c r="B736">
        <v>2.6446900000000002</v>
      </c>
    </row>
    <row r="737" spans="1:2" x14ac:dyDescent="0.3">
      <c r="A737" s="83">
        <v>36527</v>
      </c>
      <c r="B737">
        <v>2.6465999999999998</v>
      </c>
    </row>
    <row r="738" spans="1:2" x14ac:dyDescent="0.3">
      <c r="A738" s="83">
        <v>36528</v>
      </c>
      <c r="B738">
        <v>2.6483099999999999</v>
      </c>
    </row>
    <row r="739" spans="1:2" x14ac:dyDescent="0.3">
      <c r="A739" s="83">
        <v>36529</v>
      </c>
      <c r="B739">
        <v>2.64981</v>
      </c>
    </row>
    <row r="740" spans="1:2" x14ac:dyDescent="0.3">
      <c r="A740" s="83">
        <v>36530</v>
      </c>
      <c r="B740">
        <v>2.6511100000000001</v>
      </c>
    </row>
    <row r="741" spans="1:2" x14ac:dyDescent="0.3">
      <c r="A741" s="83">
        <v>36531</v>
      </c>
      <c r="B741">
        <v>2.6522299999999999</v>
      </c>
    </row>
    <row r="742" spans="1:2" x14ac:dyDescent="0.3">
      <c r="A742" s="83">
        <v>36532</v>
      </c>
      <c r="B742">
        <v>2.6531799999999999</v>
      </c>
    </row>
    <row r="743" spans="1:2" x14ac:dyDescent="0.3">
      <c r="A743" s="83">
        <v>36533</v>
      </c>
      <c r="B743">
        <v>2.6539700000000002</v>
      </c>
    </row>
    <row r="744" spans="1:2" x14ac:dyDescent="0.3">
      <c r="A744" s="83">
        <v>36534</v>
      </c>
      <c r="B744">
        <v>2.65462</v>
      </c>
    </row>
    <row r="745" spans="1:2" x14ac:dyDescent="0.3">
      <c r="A745" s="83">
        <v>36535</v>
      </c>
      <c r="B745">
        <v>2.6551399999999998</v>
      </c>
    </row>
    <row r="746" spans="1:2" x14ac:dyDescent="0.3">
      <c r="A746" s="83">
        <v>36536</v>
      </c>
      <c r="B746">
        <v>2.6555399999999998</v>
      </c>
    </row>
    <row r="747" spans="1:2" x14ac:dyDescent="0.3">
      <c r="A747" s="83">
        <v>36537</v>
      </c>
      <c r="B747">
        <v>2.65584</v>
      </c>
    </row>
    <row r="748" spans="1:2" x14ac:dyDescent="0.3">
      <c r="A748" s="83">
        <v>36538</v>
      </c>
      <c r="B748">
        <v>2.65604</v>
      </c>
    </row>
    <row r="749" spans="1:2" x14ac:dyDescent="0.3">
      <c r="A749" s="83">
        <v>36539</v>
      </c>
      <c r="B749">
        <v>2.6561699999999999</v>
      </c>
    </row>
    <row r="750" spans="1:2" x14ac:dyDescent="0.3">
      <c r="A750" s="83">
        <v>36540</v>
      </c>
      <c r="B750">
        <v>2.6562199999999998</v>
      </c>
    </row>
    <row r="751" spans="1:2" x14ac:dyDescent="0.3">
      <c r="A751" s="83">
        <v>36541</v>
      </c>
      <c r="B751">
        <v>2.6562100000000002</v>
      </c>
    </row>
    <row r="752" spans="1:2" x14ac:dyDescent="0.3">
      <c r="A752" s="83">
        <v>36542</v>
      </c>
      <c r="B752">
        <v>2.6561599999999999</v>
      </c>
    </row>
    <row r="753" spans="1:2" x14ac:dyDescent="0.3">
      <c r="A753" s="83">
        <v>36543</v>
      </c>
      <c r="B753">
        <v>2.6560700000000002</v>
      </c>
    </row>
    <row r="754" spans="1:2" x14ac:dyDescent="0.3">
      <c r="A754" s="83">
        <v>36544</v>
      </c>
      <c r="B754">
        <v>2.6559499999999998</v>
      </c>
    </row>
    <row r="755" spans="1:2" x14ac:dyDescent="0.3">
      <c r="A755" s="83">
        <v>36545</v>
      </c>
      <c r="B755">
        <v>2.6558199999999998</v>
      </c>
    </row>
    <row r="756" spans="1:2" x14ac:dyDescent="0.3">
      <c r="A756" s="83">
        <v>36546</v>
      </c>
      <c r="B756">
        <v>2.6556899999999999</v>
      </c>
    </row>
    <row r="757" spans="1:2" x14ac:dyDescent="0.3">
      <c r="A757" s="83">
        <v>36547</v>
      </c>
      <c r="B757">
        <v>2.6555499999999999</v>
      </c>
    </row>
    <row r="758" spans="1:2" x14ac:dyDescent="0.3">
      <c r="A758" s="83">
        <v>36548</v>
      </c>
      <c r="B758">
        <v>2.65543</v>
      </c>
    </row>
    <row r="759" spans="1:2" x14ac:dyDescent="0.3">
      <c r="A759" s="83">
        <v>36549</v>
      </c>
      <c r="B759">
        <v>2.6553300000000002</v>
      </c>
    </row>
    <row r="760" spans="1:2" x14ac:dyDescent="0.3">
      <c r="A760" s="83">
        <v>36550</v>
      </c>
      <c r="B760">
        <v>2.6552600000000002</v>
      </c>
    </row>
    <row r="761" spans="1:2" x14ac:dyDescent="0.3">
      <c r="A761" s="83">
        <v>36551</v>
      </c>
      <c r="B761">
        <v>2.65523</v>
      </c>
    </row>
    <row r="762" spans="1:2" x14ac:dyDescent="0.3">
      <c r="A762" s="83">
        <v>36552</v>
      </c>
      <c r="B762">
        <v>2.6552500000000001</v>
      </c>
    </row>
    <row r="763" spans="1:2" x14ac:dyDescent="0.3">
      <c r="A763" s="83">
        <v>36553</v>
      </c>
      <c r="B763">
        <v>2.6553200000000001</v>
      </c>
    </row>
    <row r="764" spans="1:2" x14ac:dyDescent="0.3">
      <c r="A764" s="83">
        <v>36554</v>
      </c>
      <c r="B764">
        <v>2.6554500000000001</v>
      </c>
    </row>
    <row r="765" spans="1:2" x14ac:dyDescent="0.3">
      <c r="A765" s="83">
        <v>36555</v>
      </c>
      <c r="B765">
        <v>2.65564</v>
      </c>
    </row>
    <row r="766" spans="1:2" x14ac:dyDescent="0.3">
      <c r="A766" s="83">
        <v>36556</v>
      </c>
      <c r="B766">
        <v>2.65591</v>
      </c>
    </row>
    <row r="767" spans="1:2" x14ac:dyDescent="0.3">
      <c r="A767" s="83">
        <v>36557</v>
      </c>
      <c r="B767">
        <v>2.6562700000000001</v>
      </c>
    </row>
    <row r="768" spans="1:2" x14ac:dyDescent="0.3">
      <c r="A768" s="83">
        <v>36558</v>
      </c>
      <c r="B768">
        <v>2.6566999999999998</v>
      </c>
    </row>
    <row r="769" spans="1:2" x14ac:dyDescent="0.3">
      <c r="A769" s="83">
        <v>36559</v>
      </c>
      <c r="B769">
        <v>2.6572300000000002</v>
      </c>
    </row>
    <row r="770" spans="1:2" x14ac:dyDescent="0.3">
      <c r="A770" s="83">
        <v>36560</v>
      </c>
      <c r="B770">
        <v>2.6578499999999998</v>
      </c>
    </row>
    <row r="771" spans="1:2" x14ac:dyDescent="0.3">
      <c r="A771" s="83">
        <v>36561</v>
      </c>
      <c r="B771">
        <v>2.6585800000000002</v>
      </c>
    </row>
    <row r="772" spans="1:2" x14ac:dyDescent="0.3">
      <c r="A772" s="83">
        <v>36562</v>
      </c>
      <c r="B772">
        <v>2.6594099999999998</v>
      </c>
    </row>
    <row r="773" spans="1:2" x14ac:dyDescent="0.3">
      <c r="A773" s="83">
        <v>36563</v>
      </c>
      <c r="B773">
        <v>2.6603500000000002</v>
      </c>
    </row>
    <row r="774" spans="1:2" x14ac:dyDescent="0.3">
      <c r="A774" s="83">
        <v>36564</v>
      </c>
      <c r="B774">
        <v>2.6614</v>
      </c>
    </row>
    <row r="775" spans="1:2" x14ac:dyDescent="0.3">
      <c r="A775" s="83">
        <v>36565</v>
      </c>
      <c r="B775">
        <v>2.66255</v>
      </c>
    </row>
    <row r="776" spans="1:2" x14ac:dyDescent="0.3">
      <c r="A776" s="83">
        <v>36566</v>
      </c>
      <c r="B776">
        <v>2.6638000000000002</v>
      </c>
    </row>
    <row r="777" spans="1:2" x14ac:dyDescent="0.3">
      <c r="A777" s="83">
        <v>36567</v>
      </c>
      <c r="B777">
        <v>2.66513</v>
      </c>
    </row>
    <row r="778" spans="1:2" x14ac:dyDescent="0.3">
      <c r="A778" s="83">
        <v>36568</v>
      </c>
      <c r="B778">
        <v>2.66655</v>
      </c>
    </row>
    <row r="779" spans="1:2" x14ac:dyDescent="0.3">
      <c r="A779" s="83">
        <v>36569</v>
      </c>
      <c r="B779">
        <v>2.66804</v>
      </c>
    </row>
    <row r="780" spans="1:2" x14ac:dyDescent="0.3">
      <c r="A780" s="83">
        <v>36570</v>
      </c>
      <c r="B780">
        <v>2.66961</v>
      </c>
    </row>
    <row r="781" spans="1:2" x14ac:dyDescent="0.3">
      <c r="A781" s="83">
        <v>36571</v>
      </c>
      <c r="B781">
        <v>2.6712500000000001</v>
      </c>
    </row>
    <row r="782" spans="1:2" x14ac:dyDescent="0.3">
      <c r="A782" s="83">
        <v>36572</v>
      </c>
      <c r="B782">
        <v>2.6729500000000002</v>
      </c>
    </row>
    <row r="783" spans="1:2" x14ac:dyDescent="0.3">
      <c r="A783" s="83">
        <v>36573</v>
      </c>
      <c r="B783">
        <v>2.6747000000000001</v>
      </c>
    </row>
    <row r="784" spans="1:2" x14ac:dyDescent="0.3">
      <c r="A784" s="83">
        <v>36574</v>
      </c>
      <c r="B784">
        <v>2.6765099999999999</v>
      </c>
    </row>
    <row r="785" spans="1:2" x14ac:dyDescent="0.3">
      <c r="A785" s="83">
        <v>36575</v>
      </c>
      <c r="B785">
        <v>2.6783700000000001</v>
      </c>
    </row>
    <row r="786" spans="1:2" x14ac:dyDescent="0.3">
      <c r="A786" s="83">
        <v>36576</v>
      </c>
      <c r="B786">
        <v>2.6802700000000002</v>
      </c>
    </row>
    <row r="787" spans="1:2" x14ac:dyDescent="0.3">
      <c r="A787" s="83">
        <v>36577</v>
      </c>
      <c r="B787">
        <v>2.68221</v>
      </c>
    </row>
    <row r="788" spans="1:2" x14ac:dyDescent="0.3">
      <c r="A788" s="83">
        <v>36578</v>
      </c>
      <c r="B788">
        <v>2.6841900000000001</v>
      </c>
    </row>
    <row r="789" spans="1:2" x14ac:dyDescent="0.3">
      <c r="A789" s="83">
        <v>36579</v>
      </c>
      <c r="B789">
        <v>2.6861899999999999</v>
      </c>
    </row>
    <row r="790" spans="1:2" x14ac:dyDescent="0.3">
      <c r="A790" s="83">
        <v>36580</v>
      </c>
      <c r="B790">
        <v>2.6882100000000002</v>
      </c>
    </row>
    <row r="791" spans="1:2" x14ac:dyDescent="0.3">
      <c r="A791" s="83">
        <v>36581</v>
      </c>
      <c r="B791">
        <v>2.6902599999999999</v>
      </c>
    </row>
    <row r="792" spans="1:2" x14ac:dyDescent="0.3">
      <c r="A792" s="83">
        <v>36582</v>
      </c>
      <c r="B792">
        <v>2.69232</v>
      </c>
    </row>
    <row r="793" spans="1:2" x14ac:dyDescent="0.3">
      <c r="A793" s="83">
        <v>36583</v>
      </c>
      <c r="B793">
        <v>2.6943899999999998</v>
      </c>
    </row>
    <row r="794" spans="1:2" x14ac:dyDescent="0.3">
      <c r="A794" s="83">
        <v>36584</v>
      </c>
      <c r="B794">
        <v>2.6964600000000001</v>
      </c>
    </row>
    <row r="795" spans="1:2" x14ac:dyDescent="0.3">
      <c r="A795" s="83">
        <v>36585</v>
      </c>
      <c r="B795">
        <v>2.6985399999999999</v>
      </c>
    </row>
    <row r="796" spans="1:2" x14ac:dyDescent="0.3">
      <c r="A796" s="83">
        <v>36586</v>
      </c>
      <c r="B796">
        <v>2.7006100000000002</v>
      </c>
    </row>
    <row r="797" spans="1:2" x14ac:dyDescent="0.3">
      <c r="A797" s="83">
        <v>36587</v>
      </c>
      <c r="B797">
        <v>2.70268</v>
      </c>
    </row>
    <row r="798" spans="1:2" x14ac:dyDescent="0.3">
      <c r="A798" s="83">
        <v>36588</v>
      </c>
      <c r="B798">
        <v>2.7047300000000001</v>
      </c>
    </row>
    <row r="799" spans="1:2" x14ac:dyDescent="0.3">
      <c r="A799" s="83">
        <v>36589</v>
      </c>
      <c r="B799">
        <v>2.7067700000000001</v>
      </c>
    </row>
    <row r="800" spans="1:2" x14ac:dyDescent="0.3">
      <c r="A800" s="83">
        <v>36590</v>
      </c>
      <c r="B800">
        <v>2.70879</v>
      </c>
    </row>
    <row r="801" spans="1:2" x14ac:dyDescent="0.3">
      <c r="A801" s="83">
        <v>36591</v>
      </c>
      <c r="B801">
        <v>2.7107800000000002</v>
      </c>
    </row>
    <row r="802" spans="1:2" x14ac:dyDescent="0.3">
      <c r="A802" s="83">
        <v>36592</v>
      </c>
      <c r="B802">
        <v>2.7127500000000002</v>
      </c>
    </row>
    <row r="803" spans="1:2" x14ac:dyDescent="0.3">
      <c r="A803" s="83">
        <v>36593</v>
      </c>
      <c r="B803">
        <v>2.71468</v>
      </c>
    </row>
    <row r="804" spans="1:2" x14ac:dyDescent="0.3">
      <c r="A804" s="83">
        <v>36594</v>
      </c>
      <c r="B804">
        <v>2.7165900000000001</v>
      </c>
    </row>
    <row r="805" spans="1:2" x14ac:dyDescent="0.3">
      <c r="A805" s="83">
        <v>36595</v>
      </c>
      <c r="B805">
        <v>2.7185000000000001</v>
      </c>
    </row>
    <row r="806" spans="1:2" x14ac:dyDescent="0.3">
      <c r="A806" s="83">
        <v>36596</v>
      </c>
      <c r="B806">
        <v>2.7204299999999999</v>
      </c>
    </row>
    <row r="807" spans="1:2" x14ac:dyDescent="0.3">
      <c r="A807" s="83">
        <v>36597</v>
      </c>
      <c r="B807">
        <v>2.72241</v>
      </c>
    </row>
    <row r="808" spans="1:2" x14ac:dyDescent="0.3">
      <c r="A808" s="83">
        <v>36598</v>
      </c>
      <c r="B808">
        <v>2.7244600000000001</v>
      </c>
    </row>
    <row r="809" spans="1:2" x14ac:dyDescent="0.3">
      <c r="A809" s="83">
        <v>36599</v>
      </c>
      <c r="B809">
        <v>2.7265999999999999</v>
      </c>
    </row>
    <row r="810" spans="1:2" x14ac:dyDescent="0.3">
      <c r="A810" s="83">
        <v>36600</v>
      </c>
      <c r="B810">
        <v>2.72885</v>
      </c>
    </row>
    <row r="811" spans="1:2" x14ac:dyDescent="0.3">
      <c r="A811" s="83">
        <v>36601</v>
      </c>
      <c r="B811">
        <v>2.7312400000000001</v>
      </c>
    </row>
    <row r="812" spans="1:2" x14ac:dyDescent="0.3">
      <c r="A812" s="83">
        <v>36602</v>
      </c>
      <c r="B812">
        <v>2.7337899999999999</v>
      </c>
    </row>
    <row r="813" spans="1:2" x14ac:dyDescent="0.3">
      <c r="A813" s="83">
        <v>36603</v>
      </c>
      <c r="B813">
        <v>2.7365300000000001</v>
      </c>
    </row>
    <row r="814" spans="1:2" x14ac:dyDescent="0.3">
      <c r="A814" s="83">
        <v>36604</v>
      </c>
      <c r="B814">
        <v>2.7394699999999998</v>
      </c>
    </row>
    <row r="815" spans="1:2" x14ac:dyDescent="0.3">
      <c r="A815" s="83">
        <v>36605</v>
      </c>
      <c r="B815">
        <v>2.7426599999999999</v>
      </c>
    </row>
    <row r="816" spans="1:2" x14ac:dyDescent="0.3">
      <c r="A816" s="83">
        <v>36606</v>
      </c>
      <c r="B816">
        <v>2.7460900000000001</v>
      </c>
    </row>
    <row r="817" spans="1:2" x14ac:dyDescent="0.3">
      <c r="A817" s="83">
        <v>36607</v>
      </c>
      <c r="B817">
        <v>2.7498200000000002</v>
      </c>
    </row>
    <row r="818" spans="1:2" x14ac:dyDescent="0.3">
      <c r="A818" s="83">
        <v>36608</v>
      </c>
      <c r="B818">
        <v>2.75386</v>
      </c>
    </row>
    <row r="819" spans="1:2" x14ac:dyDescent="0.3">
      <c r="A819" s="83">
        <v>36609</v>
      </c>
      <c r="B819">
        <v>2.7582300000000002</v>
      </c>
    </row>
    <row r="820" spans="1:2" x14ac:dyDescent="0.3">
      <c r="A820" s="83">
        <v>36610</v>
      </c>
      <c r="B820">
        <v>2.7629700000000001</v>
      </c>
    </row>
    <row r="821" spans="1:2" x14ac:dyDescent="0.3">
      <c r="A821" s="83">
        <v>36611</v>
      </c>
      <c r="B821">
        <v>2.7681</v>
      </c>
    </row>
    <row r="822" spans="1:2" x14ac:dyDescent="0.3">
      <c r="A822" s="83">
        <v>36612</v>
      </c>
      <c r="B822">
        <v>2.77366</v>
      </c>
    </row>
    <row r="823" spans="1:2" x14ac:dyDescent="0.3">
      <c r="A823" s="83">
        <v>36613</v>
      </c>
      <c r="B823">
        <v>2.7796699999999999</v>
      </c>
    </row>
    <row r="824" spans="1:2" x14ac:dyDescent="0.3">
      <c r="A824" s="83">
        <v>36614</v>
      </c>
      <c r="B824">
        <v>2.7861600000000002</v>
      </c>
    </row>
    <row r="825" spans="1:2" x14ac:dyDescent="0.3">
      <c r="A825" s="83">
        <v>36615</v>
      </c>
      <c r="B825">
        <v>2.7931699999999999</v>
      </c>
    </row>
    <row r="826" spans="1:2" x14ac:dyDescent="0.3">
      <c r="A826" s="83">
        <v>36616</v>
      </c>
      <c r="B826">
        <v>2.8007300000000002</v>
      </c>
    </row>
    <row r="827" spans="1:2" x14ac:dyDescent="0.3">
      <c r="A827" s="83">
        <v>36617</v>
      </c>
      <c r="B827">
        <v>2.8088700000000002</v>
      </c>
    </row>
    <row r="828" spans="1:2" x14ac:dyDescent="0.3">
      <c r="A828" s="83">
        <v>36618</v>
      </c>
      <c r="B828">
        <v>2.8176299999999999</v>
      </c>
    </row>
    <row r="829" spans="1:2" x14ac:dyDescent="0.3">
      <c r="A829" s="83">
        <v>36619</v>
      </c>
      <c r="B829">
        <v>2.8270400000000002</v>
      </c>
    </row>
    <row r="830" spans="1:2" x14ac:dyDescent="0.3">
      <c r="A830" s="83">
        <v>36620</v>
      </c>
      <c r="B830">
        <v>2.8371300000000002</v>
      </c>
    </row>
    <row r="831" spans="1:2" x14ac:dyDescent="0.3">
      <c r="A831" s="83">
        <v>36621</v>
      </c>
      <c r="B831">
        <v>2.84789</v>
      </c>
    </row>
    <row r="832" spans="1:2" x14ac:dyDescent="0.3">
      <c r="A832" s="83">
        <v>36622</v>
      </c>
      <c r="B832">
        <v>2.8593000000000002</v>
      </c>
    </row>
    <row r="833" spans="1:2" x14ac:dyDescent="0.3">
      <c r="A833" s="83">
        <v>36623</v>
      </c>
      <c r="B833">
        <v>2.8713500000000001</v>
      </c>
    </row>
    <row r="834" spans="1:2" x14ac:dyDescent="0.3">
      <c r="A834" s="83">
        <v>36624</v>
      </c>
      <c r="B834">
        <v>2.8840400000000002</v>
      </c>
    </row>
    <row r="835" spans="1:2" x14ac:dyDescent="0.3">
      <c r="A835" s="83">
        <v>36625</v>
      </c>
      <c r="B835">
        <v>2.8973599999999999</v>
      </c>
    </row>
    <row r="836" spans="1:2" x14ac:dyDescent="0.3">
      <c r="A836" s="83">
        <v>36626</v>
      </c>
      <c r="B836">
        <v>2.9113000000000002</v>
      </c>
    </row>
    <row r="837" spans="1:2" x14ac:dyDescent="0.3">
      <c r="A837" s="83">
        <v>36627</v>
      </c>
      <c r="B837">
        <v>2.92584</v>
      </c>
    </row>
    <row r="838" spans="1:2" x14ac:dyDescent="0.3">
      <c r="A838" s="83">
        <v>36628</v>
      </c>
      <c r="B838">
        <v>2.9409800000000001</v>
      </c>
    </row>
    <row r="839" spans="1:2" x14ac:dyDescent="0.3">
      <c r="A839" s="83">
        <v>36629</v>
      </c>
      <c r="B839">
        <v>2.9567000000000001</v>
      </c>
    </row>
    <row r="840" spans="1:2" x14ac:dyDescent="0.3">
      <c r="A840" s="83">
        <v>36630</v>
      </c>
      <c r="B840">
        <v>2.9729999999999999</v>
      </c>
    </row>
    <row r="841" spans="1:2" x14ac:dyDescent="0.3">
      <c r="A841" s="83">
        <v>36631</v>
      </c>
      <c r="B841">
        <v>2.9898699999999998</v>
      </c>
    </row>
    <row r="842" spans="1:2" x14ac:dyDescent="0.3">
      <c r="A842" s="83">
        <v>36632</v>
      </c>
      <c r="B842">
        <v>3.0072800000000002</v>
      </c>
    </row>
    <row r="843" spans="1:2" x14ac:dyDescent="0.3">
      <c r="A843" s="83">
        <v>36633</v>
      </c>
      <c r="B843">
        <v>3.0252400000000002</v>
      </c>
    </row>
    <row r="844" spans="1:2" x14ac:dyDescent="0.3">
      <c r="A844" s="83">
        <v>36634</v>
      </c>
      <c r="B844">
        <v>3.04372</v>
      </c>
    </row>
    <row r="845" spans="1:2" x14ac:dyDescent="0.3">
      <c r="A845" s="83">
        <v>36635</v>
      </c>
      <c r="B845">
        <v>3.0627</v>
      </c>
    </row>
    <row r="846" spans="1:2" x14ac:dyDescent="0.3">
      <c r="A846" s="83">
        <v>36636</v>
      </c>
      <c r="B846">
        <v>3.0821800000000001</v>
      </c>
    </row>
    <row r="847" spans="1:2" x14ac:dyDescent="0.3">
      <c r="A847" s="83">
        <v>36637</v>
      </c>
      <c r="B847">
        <v>3.1021399999999999</v>
      </c>
    </row>
    <row r="848" spans="1:2" x14ac:dyDescent="0.3">
      <c r="A848" s="83">
        <v>36638</v>
      </c>
      <c r="B848">
        <v>3.1225499999999999</v>
      </c>
    </row>
    <row r="849" spans="1:2" x14ac:dyDescent="0.3">
      <c r="A849" s="83">
        <v>36639</v>
      </c>
      <c r="B849">
        <v>3.1434099999999998</v>
      </c>
    </row>
    <row r="850" spans="1:2" x14ac:dyDescent="0.3">
      <c r="A850" s="83">
        <v>36640</v>
      </c>
      <c r="B850">
        <v>3.1646700000000001</v>
      </c>
    </row>
    <row r="851" spans="1:2" x14ac:dyDescent="0.3">
      <c r="A851" s="83">
        <v>36641</v>
      </c>
      <c r="B851">
        <v>3.18634</v>
      </c>
    </row>
    <row r="852" spans="1:2" x14ac:dyDescent="0.3">
      <c r="A852" s="83">
        <v>36642</v>
      </c>
      <c r="B852">
        <v>3.2083699999999999</v>
      </c>
    </row>
    <row r="853" spans="1:2" x14ac:dyDescent="0.3">
      <c r="A853" s="83">
        <v>36643</v>
      </c>
      <c r="B853">
        <v>3.23075</v>
      </c>
    </row>
    <row r="854" spans="1:2" x14ac:dyDescent="0.3">
      <c r="A854" s="83">
        <v>36644</v>
      </c>
      <c r="B854">
        <v>3.2534700000000001</v>
      </c>
    </row>
    <row r="855" spans="1:2" x14ac:dyDescent="0.3">
      <c r="A855" s="83">
        <v>36645</v>
      </c>
      <c r="B855">
        <v>3.27651</v>
      </c>
    </row>
    <row r="856" spans="1:2" x14ac:dyDescent="0.3">
      <c r="A856" s="83">
        <v>36646</v>
      </c>
      <c r="B856">
        <v>3.2998699999999999</v>
      </c>
    </row>
    <row r="857" spans="1:2" x14ac:dyDescent="0.3">
      <c r="A857" s="83">
        <v>36647</v>
      </c>
      <c r="B857">
        <v>3.3235299999999999</v>
      </c>
    </row>
    <row r="858" spans="1:2" x14ac:dyDescent="0.3">
      <c r="A858" s="83">
        <v>36648</v>
      </c>
      <c r="B858">
        <v>3.3474699999999999</v>
      </c>
    </row>
    <row r="859" spans="1:2" x14ac:dyDescent="0.3">
      <c r="A859" s="83">
        <v>36649</v>
      </c>
      <c r="B859">
        <v>3.3716900000000001</v>
      </c>
    </row>
    <row r="860" spans="1:2" x14ac:dyDescent="0.3">
      <c r="A860" s="83">
        <v>36650</v>
      </c>
      <c r="B860">
        <v>3.3961600000000001</v>
      </c>
    </row>
    <row r="861" spans="1:2" x14ac:dyDescent="0.3">
      <c r="A861" s="83">
        <v>36651</v>
      </c>
      <c r="B861">
        <v>3.4208699999999999</v>
      </c>
    </row>
    <row r="862" spans="1:2" x14ac:dyDescent="0.3">
      <c r="A862" s="83">
        <v>36652</v>
      </c>
      <c r="B862">
        <v>3.4457900000000001</v>
      </c>
    </row>
    <row r="863" spans="1:2" x14ac:dyDescent="0.3">
      <c r="A863" s="83">
        <v>36653</v>
      </c>
      <c r="B863">
        <v>3.47092</v>
      </c>
    </row>
    <row r="864" spans="1:2" x14ac:dyDescent="0.3">
      <c r="A864" s="83">
        <v>36654</v>
      </c>
      <c r="B864">
        <v>3.4962399999999998</v>
      </c>
    </row>
    <row r="865" spans="1:2" x14ac:dyDescent="0.3">
      <c r="A865" s="83">
        <v>36655</v>
      </c>
      <c r="B865">
        <v>3.5217100000000001</v>
      </c>
    </row>
    <row r="866" spans="1:2" x14ac:dyDescent="0.3">
      <c r="A866" s="83">
        <v>36656</v>
      </c>
      <c r="B866">
        <v>3.54731</v>
      </c>
    </row>
    <row r="867" spans="1:2" x14ac:dyDescent="0.3">
      <c r="A867" s="83">
        <v>36657</v>
      </c>
      <c r="B867">
        <v>3.5730300000000002</v>
      </c>
    </row>
    <row r="868" spans="1:2" x14ac:dyDescent="0.3">
      <c r="A868" s="83">
        <v>36658</v>
      </c>
      <c r="B868">
        <v>3.59884</v>
      </c>
    </row>
    <row r="869" spans="1:2" x14ac:dyDescent="0.3">
      <c r="A869" s="83">
        <v>36659</v>
      </c>
      <c r="B869">
        <v>3.6247099999999999</v>
      </c>
    </row>
    <row r="870" spans="1:2" x14ac:dyDescent="0.3">
      <c r="A870" s="83">
        <v>36660</v>
      </c>
      <c r="B870">
        <v>3.6506099999999999</v>
      </c>
    </row>
    <row r="871" spans="1:2" x14ac:dyDescent="0.3">
      <c r="A871" s="83">
        <v>36661</v>
      </c>
      <c r="B871">
        <v>3.6765099999999999</v>
      </c>
    </row>
    <row r="872" spans="1:2" x14ac:dyDescent="0.3">
      <c r="A872" s="83">
        <v>36662</v>
      </c>
      <c r="B872">
        <v>3.7023899999999998</v>
      </c>
    </row>
    <row r="873" spans="1:2" x14ac:dyDescent="0.3">
      <c r="A873" s="83">
        <v>36663</v>
      </c>
      <c r="B873">
        <v>3.7282099999999998</v>
      </c>
    </row>
    <row r="874" spans="1:2" x14ac:dyDescent="0.3">
      <c r="A874" s="83">
        <v>36664</v>
      </c>
      <c r="B874">
        <v>3.7539400000000001</v>
      </c>
    </row>
    <row r="875" spans="1:2" x14ac:dyDescent="0.3">
      <c r="A875" s="83">
        <v>36665</v>
      </c>
      <c r="B875">
        <v>3.7795399999999999</v>
      </c>
    </row>
    <row r="876" spans="1:2" x14ac:dyDescent="0.3">
      <c r="A876" s="83">
        <v>36666</v>
      </c>
      <c r="B876">
        <v>3.80498</v>
      </c>
    </row>
    <row r="877" spans="1:2" x14ac:dyDescent="0.3">
      <c r="A877" s="83">
        <v>36667</v>
      </c>
      <c r="B877">
        <v>3.8302200000000002</v>
      </c>
    </row>
    <row r="878" spans="1:2" x14ac:dyDescent="0.3">
      <c r="A878" s="83">
        <v>36668</v>
      </c>
      <c r="B878">
        <v>3.8552300000000002</v>
      </c>
    </row>
    <row r="879" spans="1:2" x14ac:dyDescent="0.3">
      <c r="A879" s="83">
        <v>36669</v>
      </c>
      <c r="B879">
        <v>3.88</v>
      </c>
    </row>
    <row r="880" spans="1:2" x14ac:dyDescent="0.3">
      <c r="A880" s="83">
        <v>36670</v>
      </c>
      <c r="B880">
        <v>3.90448</v>
      </c>
    </row>
    <row r="881" spans="1:2" x14ac:dyDescent="0.3">
      <c r="A881" s="83">
        <v>36671</v>
      </c>
      <c r="B881">
        <v>3.9286599999999998</v>
      </c>
    </row>
    <row r="882" spans="1:2" x14ac:dyDescent="0.3">
      <c r="A882" s="83">
        <v>36672</v>
      </c>
      <c r="B882">
        <v>3.9525000000000001</v>
      </c>
    </row>
    <row r="883" spans="1:2" x14ac:dyDescent="0.3">
      <c r="A883" s="83">
        <v>36673</v>
      </c>
      <c r="B883">
        <v>3.9759899999999999</v>
      </c>
    </row>
    <row r="884" spans="1:2" x14ac:dyDescent="0.3">
      <c r="A884" s="83">
        <v>36674</v>
      </c>
      <c r="B884">
        <v>3.9990800000000002</v>
      </c>
    </row>
    <row r="885" spans="1:2" x14ac:dyDescent="0.3">
      <c r="A885" s="83">
        <v>36675</v>
      </c>
      <c r="B885">
        <v>4.0217499999999999</v>
      </c>
    </row>
    <row r="886" spans="1:2" x14ac:dyDescent="0.3">
      <c r="A886" s="83">
        <v>36676</v>
      </c>
      <c r="B886">
        <v>4.0439699999999998</v>
      </c>
    </row>
    <row r="887" spans="1:2" x14ac:dyDescent="0.3">
      <c r="A887" s="83">
        <v>36677</v>
      </c>
      <c r="B887">
        <v>4.0657100000000002</v>
      </c>
    </row>
    <row r="888" spans="1:2" x14ac:dyDescent="0.3">
      <c r="A888" s="83">
        <v>36678</v>
      </c>
      <c r="B888">
        <v>4.0869499999999999</v>
      </c>
    </row>
    <row r="889" spans="1:2" x14ac:dyDescent="0.3">
      <c r="A889" s="83">
        <v>36679</v>
      </c>
      <c r="B889">
        <v>4.1076499999999996</v>
      </c>
    </row>
    <row r="890" spans="1:2" x14ac:dyDescent="0.3">
      <c r="A890" s="83">
        <v>36680</v>
      </c>
      <c r="B890">
        <v>4.1277799999999996</v>
      </c>
    </row>
    <row r="891" spans="1:2" x14ac:dyDescent="0.3">
      <c r="A891" s="83">
        <v>36681</v>
      </c>
      <c r="B891">
        <v>4.1473199999999997</v>
      </c>
    </row>
    <row r="892" spans="1:2" x14ac:dyDescent="0.3">
      <c r="A892" s="83">
        <v>36682</v>
      </c>
      <c r="B892">
        <v>4.1662299999999997</v>
      </c>
    </row>
    <row r="893" spans="1:2" x14ac:dyDescent="0.3">
      <c r="A893" s="83">
        <v>36683</v>
      </c>
      <c r="B893">
        <v>4.1844900000000003</v>
      </c>
    </row>
    <row r="894" spans="1:2" x14ac:dyDescent="0.3">
      <c r="A894" s="83">
        <v>36684</v>
      </c>
      <c r="B894">
        <v>4.20207</v>
      </c>
    </row>
    <row r="895" spans="1:2" x14ac:dyDescent="0.3">
      <c r="A895" s="83">
        <v>36685</v>
      </c>
      <c r="B895">
        <v>4.2189300000000003</v>
      </c>
    </row>
    <row r="896" spans="1:2" x14ac:dyDescent="0.3">
      <c r="A896" s="83">
        <v>36686</v>
      </c>
      <c r="B896">
        <v>4.2350599999999998</v>
      </c>
    </row>
    <row r="897" spans="1:2" x14ac:dyDescent="0.3">
      <c r="A897" s="83">
        <v>36687</v>
      </c>
      <c r="B897">
        <v>4.2504200000000001</v>
      </c>
    </row>
    <row r="898" spans="1:2" x14ac:dyDescent="0.3">
      <c r="A898" s="83">
        <v>36688</v>
      </c>
      <c r="B898">
        <v>4.2649800000000004</v>
      </c>
    </row>
    <row r="899" spans="1:2" x14ac:dyDescent="0.3">
      <c r="A899" s="83">
        <v>36689</v>
      </c>
      <c r="B899">
        <v>4.2787300000000004</v>
      </c>
    </row>
    <row r="900" spans="1:2" x14ac:dyDescent="0.3">
      <c r="A900" s="83">
        <v>36690</v>
      </c>
      <c r="B900">
        <v>4.2916299999999996</v>
      </c>
    </row>
    <row r="901" spans="1:2" x14ac:dyDescent="0.3">
      <c r="A901" s="83">
        <v>36691</v>
      </c>
      <c r="B901">
        <v>4.3036700000000003</v>
      </c>
    </row>
    <row r="902" spans="1:2" x14ac:dyDescent="0.3">
      <c r="A902" s="83">
        <v>36692</v>
      </c>
      <c r="B902">
        <v>4.3148499999999999</v>
      </c>
    </row>
    <row r="903" spans="1:2" x14ac:dyDescent="0.3">
      <c r="A903" s="83">
        <v>36693</v>
      </c>
      <c r="B903">
        <v>4.32517</v>
      </c>
    </row>
    <row r="904" spans="1:2" x14ac:dyDescent="0.3">
      <c r="A904" s="83">
        <v>36694</v>
      </c>
      <c r="B904">
        <v>4.3346600000000004</v>
      </c>
    </row>
    <row r="905" spans="1:2" x14ac:dyDescent="0.3">
      <c r="A905" s="83">
        <v>36695</v>
      </c>
      <c r="B905">
        <v>4.3433299999999999</v>
      </c>
    </row>
    <row r="906" spans="1:2" x14ac:dyDescent="0.3">
      <c r="A906" s="83">
        <v>36696</v>
      </c>
      <c r="B906">
        <v>4.3511899999999999</v>
      </c>
    </row>
    <row r="907" spans="1:2" x14ac:dyDescent="0.3">
      <c r="A907" s="83">
        <v>36697</v>
      </c>
      <c r="B907">
        <v>4.3582599999999996</v>
      </c>
    </row>
    <row r="908" spans="1:2" x14ac:dyDescent="0.3">
      <c r="A908" s="83">
        <v>36698</v>
      </c>
      <c r="B908">
        <v>4.36456</v>
      </c>
    </row>
    <row r="909" spans="1:2" x14ac:dyDescent="0.3">
      <c r="A909" s="83">
        <v>36699</v>
      </c>
      <c r="B909">
        <v>4.3701100000000004</v>
      </c>
    </row>
    <row r="910" spans="1:2" x14ac:dyDescent="0.3">
      <c r="A910" s="83">
        <v>36700</v>
      </c>
      <c r="B910">
        <v>4.37493</v>
      </c>
    </row>
    <row r="911" spans="1:2" x14ac:dyDescent="0.3">
      <c r="A911" s="83">
        <v>36701</v>
      </c>
      <c r="B911">
        <v>4.3790399999999998</v>
      </c>
    </row>
    <row r="912" spans="1:2" x14ac:dyDescent="0.3">
      <c r="A912" s="83">
        <v>36702</v>
      </c>
      <c r="B912">
        <v>4.38246</v>
      </c>
    </row>
    <row r="913" spans="1:2" x14ac:dyDescent="0.3">
      <c r="A913" s="83">
        <v>36703</v>
      </c>
      <c r="B913">
        <v>4.3852200000000003</v>
      </c>
    </row>
    <row r="914" spans="1:2" x14ac:dyDescent="0.3">
      <c r="A914" s="83">
        <v>36704</v>
      </c>
      <c r="B914">
        <v>4.3873300000000004</v>
      </c>
    </row>
    <row r="915" spans="1:2" x14ac:dyDescent="0.3">
      <c r="A915" s="83">
        <v>36705</v>
      </c>
      <c r="B915">
        <v>4.3888400000000001</v>
      </c>
    </row>
    <row r="916" spans="1:2" x14ac:dyDescent="0.3">
      <c r="A916" s="83">
        <v>36706</v>
      </c>
      <c r="B916">
        <v>4.3897500000000003</v>
      </c>
    </row>
    <row r="917" spans="1:2" x14ac:dyDescent="0.3">
      <c r="A917" s="83">
        <v>36707</v>
      </c>
      <c r="B917">
        <v>4.3901000000000003</v>
      </c>
    </row>
    <row r="918" spans="1:2" x14ac:dyDescent="0.3">
      <c r="A918" s="83">
        <v>36708</v>
      </c>
      <c r="B918">
        <v>4.3899100000000004</v>
      </c>
    </row>
    <row r="919" spans="1:2" x14ac:dyDescent="0.3">
      <c r="A919" s="83">
        <v>36709</v>
      </c>
      <c r="B919">
        <v>4.3892100000000003</v>
      </c>
    </row>
    <row r="920" spans="1:2" x14ac:dyDescent="0.3">
      <c r="A920" s="83">
        <v>36710</v>
      </c>
      <c r="B920">
        <v>4.3880299999999997</v>
      </c>
    </row>
    <row r="921" spans="1:2" x14ac:dyDescent="0.3">
      <c r="A921" s="83">
        <v>36711</v>
      </c>
      <c r="B921">
        <v>4.3863899999999996</v>
      </c>
    </row>
    <row r="922" spans="1:2" x14ac:dyDescent="0.3">
      <c r="A922" s="83">
        <v>36712</v>
      </c>
      <c r="B922">
        <v>4.3843399999999999</v>
      </c>
    </row>
    <row r="923" spans="1:2" x14ac:dyDescent="0.3">
      <c r="A923" s="83">
        <v>36713</v>
      </c>
      <c r="B923">
        <v>4.3818799999999998</v>
      </c>
    </row>
    <row r="924" spans="1:2" x14ac:dyDescent="0.3">
      <c r="A924" s="83">
        <v>36714</v>
      </c>
      <c r="B924">
        <v>4.37906</v>
      </c>
    </row>
    <row r="925" spans="1:2" x14ac:dyDescent="0.3">
      <c r="A925" s="83">
        <v>36715</v>
      </c>
      <c r="B925">
        <v>4.3759100000000002</v>
      </c>
    </row>
    <row r="926" spans="1:2" x14ac:dyDescent="0.3">
      <c r="A926" s="83">
        <v>36716</v>
      </c>
      <c r="B926">
        <v>4.3724499999999997</v>
      </c>
    </row>
    <row r="927" spans="1:2" x14ac:dyDescent="0.3">
      <c r="A927" s="83">
        <v>36717</v>
      </c>
      <c r="B927">
        <v>4.3687100000000001</v>
      </c>
    </row>
    <row r="928" spans="1:2" x14ac:dyDescent="0.3">
      <c r="A928" s="83">
        <v>36718</v>
      </c>
      <c r="B928">
        <v>4.3647299999999998</v>
      </c>
    </row>
    <row r="929" spans="1:2" x14ac:dyDescent="0.3">
      <c r="A929" s="83">
        <v>36719</v>
      </c>
      <c r="B929">
        <v>4.3605299999999998</v>
      </c>
    </row>
    <row r="930" spans="1:2" x14ac:dyDescent="0.3">
      <c r="A930" s="83">
        <v>36720</v>
      </c>
      <c r="B930">
        <v>4.3561500000000004</v>
      </c>
    </row>
    <row r="931" spans="1:2" x14ac:dyDescent="0.3">
      <c r="A931" s="83">
        <v>36721</v>
      </c>
      <c r="B931">
        <v>4.3516199999999996</v>
      </c>
    </row>
    <row r="932" spans="1:2" x14ac:dyDescent="0.3">
      <c r="A932" s="83">
        <v>36722</v>
      </c>
      <c r="B932">
        <v>4.3469699999999998</v>
      </c>
    </row>
    <row r="933" spans="1:2" x14ac:dyDescent="0.3">
      <c r="A933" s="83">
        <v>36723</v>
      </c>
      <c r="B933">
        <v>4.3422200000000002</v>
      </c>
    </row>
    <row r="934" spans="1:2" x14ac:dyDescent="0.3">
      <c r="A934" s="83">
        <v>36724</v>
      </c>
      <c r="B934">
        <v>4.3374300000000003</v>
      </c>
    </row>
    <row r="935" spans="1:2" x14ac:dyDescent="0.3">
      <c r="A935" s="83">
        <v>36725</v>
      </c>
      <c r="B935">
        <v>4.3326000000000002</v>
      </c>
    </row>
    <row r="936" spans="1:2" x14ac:dyDescent="0.3">
      <c r="A936" s="83">
        <v>36726</v>
      </c>
      <c r="B936">
        <v>4.3277799999999997</v>
      </c>
    </row>
    <row r="937" spans="1:2" x14ac:dyDescent="0.3">
      <c r="A937" s="83">
        <v>36727</v>
      </c>
      <c r="B937">
        <v>4.3230000000000004</v>
      </c>
    </row>
    <row r="938" spans="1:2" x14ac:dyDescent="0.3">
      <c r="A938" s="83">
        <v>36728</v>
      </c>
      <c r="B938">
        <v>4.3182900000000002</v>
      </c>
    </row>
    <row r="939" spans="1:2" x14ac:dyDescent="0.3">
      <c r="A939" s="83">
        <v>36729</v>
      </c>
      <c r="B939">
        <v>4.31365</v>
      </c>
    </row>
    <row r="940" spans="1:2" x14ac:dyDescent="0.3">
      <c r="A940" s="83">
        <v>36730</v>
      </c>
      <c r="B940">
        <v>4.3090700000000002</v>
      </c>
    </row>
    <row r="941" spans="1:2" x14ac:dyDescent="0.3">
      <c r="A941" s="83">
        <v>36731</v>
      </c>
      <c r="B941">
        <v>4.3045299999999997</v>
      </c>
    </row>
    <row r="942" spans="1:2" x14ac:dyDescent="0.3">
      <c r="A942" s="83">
        <v>36732</v>
      </c>
      <c r="B942">
        <v>4.2999900000000002</v>
      </c>
    </row>
    <row r="943" spans="1:2" x14ac:dyDescent="0.3">
      <c r="A943" s="83">
        <v>36733</v>
      </c>
      <c r="B943">
        <v>4.2954499999999998</v>
      </c>
    </row>
    <row r="944" spans="1:2" x14ac:dyDescent="0.3">
      <c r="A944" s="83">
        <v>36734</v>
      </c>
      <c r="B944">
        <v>4.29087</v>
      </c>
    </row>
    <row r="945" spans="1:2" x14ac:dyDescent="0.3">
      <c r="A945" s="83">
        <v>36735</v>
      </c>
      <c r="B945">
        <v>4.2862400000000003</v>
      </c>
    </row>
    <row r="946" spans="1:2" x14ac:dyDescent="0.3">
      <c r="A946" s="83">
        <v>36736</v>
      </c>
      <c r="B946">
        <v>4.2815399999999997</v>
      </c>
    </row>
    <row r="947" spans="1:2" x14ac:dyDescent="0.3">
      <c r="A947" s="83">
        <v>36737</v>
      </c>
      <c r="B947">
        <v>4.2767400000000002</v>
      </c>
    </row>
    <row r="948" spans="1:2" x14ac:dyDescent="0.3">
      <c r="A948" s="83">
        <v>36738</v>
      </c>
      <c r="B948">
        <v>4.2718299999999996</v>
      </c>
    </row>
    <row r="949" spans="1:2" x14ac:dyDescent="0.3">
      <c r="A949" s="83">
        <v>36739</v>
      </c>
      <c r="B949">
        <v>4.2667799999999998</v>
      </c>
    </row>
    <row r="950" spans="1:2" x14ac:dyDescent="0.3">
      <c r="A950" s="83">
        <v>36740</v>
      </c>
      <c r="B950">
        <v>4.2615800000000004</v>
      </c>
    </row>
    <row r="951" spans="1:2" x14ac:dyDescent="0.3">
      <c r="A951" s="83">
        <v>36741</v>
      </c>
      <c r="B951">
        <v>4.2561999999999998</v>
      </c>
    </row>
    <row r="952" spans="1:2" x14ac:dyDescent="0.3">
      <c r="A952" s="83">
        <v>36742</v>
      </c>
      <c r="B952">
        <v>4.2506300000000001</v>
      </c>
    </row>
    <row r="953" spans="1:2" x14ac:dyDescent="0.3">
      <c r="A953" s="83">
        <v>36743</v>
      </c>
      <c r="B953">
        <v>4.2448499999999996</v>
      </c>
    </row>
    <row r="954" spans="1:2" x14ac:dyDescent="0.3">
      <c r="A954" s="83">
        <v>36744</v>
      </c>
      <c r="B954">
        <v>4.2388300000000001</v>
      </c>
    </row>
    <row r="955" spans="1:2" x14ac:dyDescent="0.3">
      <c r="A955" s="83">
        <v>36745</v>
      </c>
      <c r="B955">
        <v>4.2325499999999998</v>
      </c>
    </row>
    <row r="956" spans="1:2" x14ac:dyDescent="0.3">
      <c r="A956" s="83">
        <v>36746</v>
      </c>
      <c r="B956">
        <v>4.2260099999999996</v>
      </c>
    </row>
    <row r="957" spans="1:2" x14ac:dyDescent="0.3">
      <c r="A957" s="83">
        <v>36747</v>
      </c>
      <c r="B957">
        <v>4.2191700000000001</v>
      </c>
    </row>
    <row r="958" spans="1:2" x14ac:dyDescent="0.3">
      <c r="A958" s="83">
        <v>36748</v>
      </c>
      <c r="B958">
        <v>4.2120199999999999</v>
      </c>
    </row>
    <row r="959" spans="1:2" x14ac:dyDescent="0.3">
      <c r="A959" s="83">
        <v>36749</v>
      </c>
      <c r="B959">
        <v>4.2045399999999997</v>
      </c>
    </row>
    <row r="960" spans="1:2" x14ac:dyDescent="0.3">
      <c r="A960" s="83">
        <v>36750</v>
      </c>
      <c r="B960">
        <v>4.19672</v>
      </c>
    </row>
    <row r="961" spans="1:2" x14ac:dyDescent="0.3">
      <c r="A961" s="83">
        <v>36751</v>
      </c>
      <c r="B961">
        <v>4.1885300000000001</v>
      </c>
    </row>
    <row r="962" spans="1:2" x14ac:dyDescent="0.3">
      <c r="A962" s="83">
        <v>36752</v>
      </c>
      <c r="B962">
        <v>4.1799499999999998</v>
      </c>
    </row>
    <row r="963" spans="1:2" x14ac:dyDescent="0.3">
      <c r="A963" s="83">
        <v>36753</v>
      </c>
      <c r="B963">
        <v>4.1709800000000001</v>
      </c>
    </row>
    <row r="964" spans="1:2" x14ac:dyDescent="0.3">
      <c r="A964" s="83">
        <v>36754</v>
      </c>
      <c r="B964">
        <v>4.1615900000000003</v>
      </c>
    </row>
    <row r="965" spans="1:2" x14ac:dyDescent="0.3">
      <c r="A965" s="83">
        <v>36755</v>
      </c>
      <c r="B965">
        <v>4.1517600000000003</v>
      </c>
    </row>
    <row r="966" spans="1:2" x14ac:dyDescent="0.3">
      <c r="A966" s="83">
        <v>36756</v>
      </c>
      <c r="B966">
        <v>4.1414900000000001</v>
      </c>
    </row>
    <row r="967" spans="1:2" x14ac:dyDescent="0.3">
      <c r="A967" s="83">
        <v>36757</v>
      </c>
      <c r="B967">
        <v>4.1307499999999999</v>
      </c>
    </row>
    <row r="968" spans="1:2" x14ac:dyDescent="0.3">
      <c r="A968" s="83">
        <v>36758</v>
      </c>
      <c r="B968">
        <v>4.1195199999999996</v>
      </c>
    </row>
    <row r="969" spans="1:2" x14ac:dyDescent="0.3">
      <c r="A969" s="83">
        <v>36759</v>
      </c>
      <c r="B969">
        <v>4.1078000000000001</v>
      </c>
    </row>
    <row r="970" spans="1:2" x14ac:dyDescent="0.3">
      <c r="A970" s="83">
        <v>36760</v>
      </c>
      <c r="B970">
        <v>4.0955700000000004</v>
      </c>
    </row>
    <row r="971" spans="1:2" x14ac:dyDescent="0.3">
      <c r="A971" s="83">
        <v>36761</v>
      </c>
      <c r="B971">
        <v>4.0828199999999999</v>
      </c>
    </row>
    <row r="972" spans="1:2" x14ac:dyDescent="0.3">
      <c r="A972" s="83">
        <v>36762</v>
      </c>
      <c r="B972">
        <v>4.0695199999999998</v>
      </c>
    </row>
    <row r="973" spans="1:2" x14ac:dyDescent="0.3">
      <c r="A973" s="83">
        <v>36763</v>
      </c>
      <c r="B973">
        <v>4.0556799999999997</v>
      </c>
    </row>
    <row r="974" spans="1:2" x14ac:dyDescent="0.3">
      <c r="A974" s="83">
        <v>36764</v>
      </c>
      <c r="B974">
        <v>4.0412999999999997</v>
      </c>
    </row>
    <row r="975" spans="1:2" x14ac:dyDescent="0.3">
      <c r="A975" s="83">
        <v>36765</v>
      </c>
      <c r="B975">
        <v>4.0264199999999999</v>
      </c>
    </row>
    <row r="976" spans="1:2" x14ac:dyDescent="0.3">
      <c r="A976" s="83">
        <v>36766</v>
      </c>
      <c r="B976">
        <v>4.0110900000000003</v>
      </c>
    </row>
    <row r="977" spans="1:2" x14ac:dyDescent="0.3">
      <c r="A977" s="83">
        <v>36767</v>
      </c>
      <c r="B977">
        <v>3.9953500000000002</v>
      </c>
    </row>
    <row r="978" spans="1:2" x14ac:dyDescent="0.3">
      <c r="A978" s="83">
        <v>36768</v>
      </c>
      <c r="B978">
        <v>3.9792200000000002</v>
      </c>
    </row>
    <row r="979" spans="1:2" x14ac:dyDescent="0.3">
      <c r="A979" s="83">
        <v>36769</v>
      </c>
      <c r="B979">
        <v>3.9627400000000002</v>
      </c>
    </row>
    <row r="980" spans="1:2" x14ac:dyDescent="0.3">
      <c r="A980" s="83">
        <v>36770</v>
      </c>
      <c r="B980">
        <v>3.9459599999999999</v>
      </c>
    </row>
    <row r="981" spans="1:2" x14ac:dyDescent="0.3">
      <c r="A981" s="83">
        <v>36771</v>
      </c>
      <c r="B981">
        <v>3.9289100000000001</v>
      </c>
    </row>
    <row r="982" spans="1:2" x14ac:dyDescent="0.3">
      <c r="A982" s="83">
        <v>36772</v>
      </c>
      <c r="B982">
        <v>3.91161</v>
      </c>
    </row>
    <row r="983" spans="1:2" x14ac:dyDescent="0.3">
      <c r="A983" s="83">
        <v>36773</v>
      </c>
      <c r="B983">
        <v>3.89411</v>
      </c>
    </row>
    <row r="984" spans="1:2" x14ac:dyDescent="0.3">
      <c r="A984" s="83">
        <v>36774</v>
      </c>
      <c r="B984">
        <v>3.87642</v>
      </c>
    </row>
    <row r="985" spans="1:2" x14ac:dyDescent="0.3">
      <c r="A985" s="83">
        <v>36775</v>
      </c>
      <c r="B985">
        <v>3.8586</v>
      </c>
    </row>
    <row r="986" spans="1:2" x14ac:dyDescent="0.3">
      <c r="A986" s="83">
        <v>36776</v>
      </c>
      <c r="B986">
        <v>3.8406500000000001</v>
      </c>
    </row>
    <row r="987" spans="1:2" x14ac:dyDescent="0.3">
      <c r="A987" s="83">
        <v>36777</v>
      </c>
      <c r="B987">
        <v>3.8226200000000001</v>
      </c>
    </row>
    <row r="988" spans="1:2" x14ac:dyDescent="0.3">
      <c r="A988" s="83">
        <v>36778</v>
      </c>
      <c r="B988">
        <v>3.8045200000000001</v>
      </c>
    </row>
    <row r="989" spans="1:2" x14ac:dyDescent="0.3">
      <c r="A989" s="83">
        <v>36779</v>
      </c>
      <c r="B989">
        <v>3.7863899999999999</v>
      </c>
    </row>
    <row r="990" spans="1:2" x14ac:dyDescent="0.3">
      <c r="A990" s="83">
        <v>36780</v>
      </c>
      <c r="B990">
        <v>3.7682500000000001</v>
      </c>
    </row>
    <row r="991" spans="1:2" x14ac:dyDescent="0.3">
      <c r="A991" s="83">
        <v>36781</v>
      </c>
      <c r="B991">
        <v>3.7501199999999999</v>
      </c>
    </row>
    <row r="992" spans="1:2" x14ac:dyDescent="0.3">
      <c r="A992" s="83">
        <v>36782</v>
      </c>
      <c r="B992">
        <v>3.73203</v>
      </c>
    </row>
    <row r="993" spans="1:2" x14ac:dyDescent="0.3">
      <c r="A993" s="83">
        <v>36783</v>
      </c>
      <c r="B993">
        <v>3.714</v>
      </c>
    </row>
    <row r="994" spans="1:2" x14ac:dyDescent="0.3">
      <c r="A994" s="83">
        <v>36784</v>
      </c>
      <c r="B994">
        <v>3.6960500000000001</v>
      </c>
    </row>
    <row r="995" spans="1:2" x14ac:dyDescent="0.3">
      <c r="A995" s="83">
        <v>36785</v>
      </c>
      <c r="B995">
        <v>3.6781999999999999</v>
      </c>
    </row>
    <row r="996" spans="1:2" x14ac:dyDescent="0.3">
      <c r="A996" s="83">
        <v>36786</v>
      </c>
      <c r="B996">
        <v>3.6604800000000002</v>
      </c>
    </row>
    <row r="997" spans="1:2" x14ac:dyDescent="0.3">
      <c r="A997" s="83">
        <v>36787</v>
      </c>
      <c r="B997">
        <v>3.64289</v>
      </c>
    </row>
    <row r="998" spans="1:2" x14ac:dyDescent="0.3">
      <c r="A998" s="83">
        <v>36788</v>
      </c>
      <c r="B998">
        <v>3.6254599999999999</v>
      </c>
    </row>
    <row r="999" spans="1:2" x14ac:dyDescent="0.3">
      <c r="A999" s="83">
        <v>36789</v>
      </c>
      <c r="B999">
        <v>3.6082000000000001</v>
      </c>
    </row>
    <row r="1000" spans="1:2" x14ac:dyDescent="0.3">
      <c r="A1000" s="83">
        <v>36790</v>
      </c>
      <c r="B1000">
        <v>3.5911300000000002</v>
      </c>
    </row>
    <row r="1001" spans="1:2" x14ac:dyDescent="0.3">
      <c r="A1001" s="83">
        <v>36791</v>
      </c>
      <c r="B1001">
        <v>3.5742699999999998</v>
      </c>
    </row>
    <row r="1002" spans="1:2" x14ac:dyDescent="0.3">
      <c r="A1002" s="83">
        <v>36792</v>
      </c>
      <c r="B1002">
        <v>3.5576300000000001</v>
      </c>
    </row>
    <row r="1003" spans="1:2" x14ac:dyDescent="0.3">
      <c r="A1003" s="83">
        <v>36793</v>
      </c>
      <c r="B1003">
        <v>3.5412300000000001</v>
      </c>
    </row>
    <row r="1004" spans="1:2" x14ac:dyDescent="0.3">
      <c r="A1004" s="83">
        <v>36794</v>
      </c>
      <c r="B1004">
        <v>3.5250699999999999</v>
      </c>
    </row>
    <row r="1005" spans="1:2" x14ac:dyDescent="0.3">
      <c r="A1005" s="83">
        <v>36795</v>
      </c>
      <c r="B1005">
        <v>3.5091800000000002</v>
      </c>
    </row>
    <row r="1006" spans="1:2" x14ac:dyDescent="0.3">
      <c r="A1006" s="83">
        <v>36796</v>
      </c>
      <c r="B1006">
        <v>3.49356</v>
      </c>
    </row>
    <row r="1007" spans="1:2" x14ac:dyDescent="0.3">
      <c r="A1007" s="83">
        <v>36797</v>
      </c>
      <c r="B1007">
        <v>3.4782299999999999</v>
      </c>
    </row>
    <row r="1008" spans="1:2" x14ac:dyDescent="0.3">
      <c r="A1008" s="83">
        <v>36798</v>
      </c>
      <c r="B1008">
        <v>3.4632000000000001</v>
      </c>
    </row>
    <row r="1009" spans="1:2" x14ac:dyDescent="0.3">
      <c r="A1009" s="83">
        <v>36799</v>
      </c>
      <c r="B1009">
        <v>3.44848</v>
      </c>
    </row>
    <row r="1010" spans="1:2" x14ac:dyDescent="0.3">
      <c r="A1010" s="83">
        <v>36800</v>
      </c>
      <c r="B1010">
        <v>3.4340700000000002</v>
      </c>
    </row>
    <row r="1011" spans="1:2" x14ac:dyDescent="0.3">
      <c r="A1011" s="83">
        <v>36801</v>
      </c>
      <c r="B1011">
        <v>3.42</v>
      </c>
    </row>
    <row r="1012" spans="1:2" x14ac:dyDescent="0.3">
      <c r="A1012" s="83">
        <v>36802</v>
      </c>
      <c r="B1012">
        <v>3.4062600000000001</v>
      </c>
    </row>
    <row r="1013" spans="1:2" x14ac:dyDescent="0.3">
      <c r="A1013" s="83">
        <v>36803</v>
      </c>
      <c r="B1013">
        <v>3.3928400000000001</v>
      </c>
    </row>
    <row r="1014" spans="1:2" x14ac:dyDescent="0.3">
      <c r="A1014" s="83">
        <v>36804</v>
      </c>
      <c r="B1014">
        <v>3.37974</v>
      </c>
    </row>
    <row r="1015" spans="1:2" x14ac:dyDescent="0.3">
      <c r="A1015" s="83">
        <v>36805</v>
      </c>
      <c r="B1015">
        <v>3.36694</v>
      </c>
    </row>
    <row r="1016" spans="1:2" x14ac:dyDescent="0.3">
      <c r="A1016" s="83">
        <v>36806</v>
      </c>
      <c r="B1016">
        <v>3.3544499999999999</v>
      </c>
    </row>
    <row r="1017" spans="1:2" x14ac:dyDescent="0.3">
      <c r="A1017" s="83">
        <v>36807</v>
      </c>
      <c r="B1017">
        <v>3.3422499999999999</v>
      </c>
    </row>
    <row r="1018" spans="1:2" x14ac:dyDescent="0.3">
      <c r="A1018" s="83">
        <v>36808</v>
      </c>
      <c r="B1018">
        <v>3.3303400000000001</v>
      </c>
    </row>
    <row r="1019" spans="1:2" x14ac:dyDescent="0.3">
      <c r="A1019" s="83">
        <v>36809</v>
      </c>
      <c r="B1019">
        <v>3.3187000000000002</v>
      </c>
    </row>
    <row r="1020" spans="1:2" x14ac:dyDescent="0.3">
      <c r="A1020" s="83">
        <v>36810</v>
      </c>
      <c r="B1020">
        <v>3.3073399999999999</v>
      </c>
    </row>
    <row r="1021" spans="1:2" x14ac:dyDescent="0.3">
      <c r="A1021" s="83">
        <v>36811</v>
      </c>
      <c r="B1021">
        <v>3.2962400000000001</v>
      </c>
    </row>
    <row r="1022" spans="1:2" x14ac:dyDescent="0.3">
      <c r="A1022" s="83">
        <v>36812</v>
      </c>
      <c r="B1022">
        <v>3.2854000000000001</v>
      </c>
    </row>
    <row r="1023" spans="1:2" x14ac:dyDescent="0.3">
      <c r="A1023" s="83">
        <v>36813</v>
      </c>
      <c r="B1023">
        <v>3.27481</v>
      </c>
    </row>
    <row r="1024" spans="1:2" x14ac:dyDescent="0.3">
      <c r="A1024" s="83">
        <v>36814</v>
      </c>
      <c r="B1024">
        <v>3.2644799999999998</v>
      </c>
    </row>
    <row r="1025" spans="1:2" x14ac:dyDescent="0.3">
      <c r="A1025" s="83">
        <v>36815</v>
      </c>
      <c r="B1025">
        <v>3.2543799999999998</v>
      </c>
    </row>
    <row r="1026" spans="1:2" x14ac:dyDescent="0.3">
      <c r="A1026" s="83">
        <v>36816</v>
      </c>
      <c r="B1026">
        <v>3.2445200000000001</v>
      </c>
    </row>
    <row r="1027" spans="1:2" x14ac:dyDescent="0.3">
      <c r="A1027" s="83">
        <v>36817</v>
      </c>
      <c r="B1027">
        <v>3.2349000000000001</v>
      </c>
    </row>
    <row r="1028" spans="1:2" x14ac:dyDescent="0.3">
      <c r="A1028" s="83">
        <v>36818</v>
      </c>
      <c r="B1028">
        <v>3.2254999999999998</v>
      </c>
    </row>
    <row r="1029" spans="1:2" x14ac:dyDescent="0.3">
      <c r="A1029" s="83">
        <v>36819</v>
      </c>
      <c r="B1029">
        <v>3.2163200000000001</v>
      </c>
    </row>
    <row r="1030" spans="1:2" x14ac:dyDescent="0.3">
      <c r="A1030" s="83">
        <v>36820</v>
      </c>
      <c r="B1030">
        <v>3.20736</v>
      </c>
    </row>
    <row r="1031" spans="1:2" x14ac:dyDescent="0.3">
      <c r="A1031" s="83">
        <v>36821</v>
      </c>
      <c r="B1031">
        <v>3.19862</v>
      </c>
    </row>
    <row r="1032" spans="1:2" x14ac:dyDescent="0.3">
      <c r="A1032" s="83">
        <v>36822</v>
      </c>
      <c r="B1032">
        <v>3.19008</v>
      </c>
    </row>
    <row r="1033" spans="1:2" x14ac:dyDescent="0.3">
      <c r="A1033" s="83">
        <v>36823</v>
      </c>
      <c r="B1033">
        <v>3.1817600000000001</v>
      </c>
    </row>
    <row r="1034" spans="1:2" x14ac:dyDescent="0.3">
      <c r="A1034" s="83">
        <v>36824</v>
      </c>
      <c r="B1034">
        <v>3.1736300000000002</v>
      </c>
    </row>
    <row r="1035" spans="1:2" x14ac:dyDescent="0.3">
      <c r="A1035" s="83">
        <v>36825</v>
      </c>
      <c r="B1035">
        <v>3.1657000000000002</v>
      </c>
    </row>
    <row r="1036" spans="1:2" x14ac:dyDescent="0.3">
      <c r="A1036" s="83">
        <v>36826</v>
      </c>
      <c r="B1036">
        <v>3.1579700000000002</v>
      </c>
    </row>
    <row r="1037" spans="1:2" x14ac:dyDescent="0.3">
      <c r="A1037" s="83">
        <v>36827</v>
      </c>
      <c r="B1037">
        <v>3.1504300000000001</v>
      </c>
    </row>
    <row r="1038" spans="1:2" x14ac:dyDescent="0.3">
      <c r="A1038" s="83">
        <v>36828</v>
      </c>
      <c r="B1038">
        <v>3.1430699999999998</v>
      </c>
    </row>
    <row r="1039" spans="1:2" x14ac:dyDescent="0.3">
      <c r="A1039" s="83">
        <v>36829</v>
      </c>
      <c r="B1039">
        <v>3.13591</v>
      </c>
    </row>
    <row r="1040" spans="1:2" x14ac:dyDescent="0.3">
      <c r="A1040" s="83">
        <v>36830</v>
      </c>
      <c r="B1040">
        <v>3.1289199999999999</v>
      </c>
    </row>
    <row r="1041" spans="1:2" x14ac:dyDescent="0.3">
      <c r="A1041" s="83">
        <v>36831</v>
      </c>
      <c r="B1041">
        <v>3.1221199999999998</v>
      </c>
    </row>
    <row r="1042" spans="1:2" x14ac:dyDescent="0.3">
      <c r="A1042" s="83">
        <v>36832</v>
      </c>
      <c r="B1042">
        <v>3.1154899999999999</v>
      </c>
    </row>
    <row r="1043" spans="1:2" x14ac:dyDescent="0.3">
      <c r="A1043" s="83">
        <v>36833</v>
      </c>
      <c r="B1043">
        <v>3.1090300000000002</v>
      </c>
    </row>
    <row r="1044" spans="1:2" x14ac:dyDescent="0.3">
      <c r="A1044" s="83">
        <v>36834</v>
      </c>
      <c r="B1044">
        <v>3.1027499999999999</v>
      </c>
    </row>
    <row r="1045" spans="1:2" x14ac:dyDescent="0.3">
      <c r="A1045" s="83">
        <v>36835</v>
      </c>
      <c r="B1045">
        <v>3.0966399999999998</v>
      </c>
    </row>
    <row r="1046" spans="1:2" x14ac:dyDescent="0.3">
      <c r="A1046" s="83">
        <v>36836</v>
      </c>
      <c r="B1046">
        <v>3.0907</v>
      </c>
    </row>
    <row r="1047" spans="1:2" x14ac:dyDescent="0.3">
      <c r="A1047" s="83">
        <v>36837</v>
      </c>
      <c r="B1047">
        <v>3.0849199999999999</v>
      </c>
    </row>
    <row r="1048" spans="1:2" x14ac:dyDescent="0.3">
      <c r="A1048" s="83">
        <v>36838</v>
      </c>
      <c r="B1048">
        <v>3.07931</v>
      </c>
    </row>
    <row r="1049" spans="1:2" x14ac:dyDescent="0.3">
      <c r="A1049" s="83">
        <v>36839</v>
      </c>
      <c r="B1049">
        <v>3.0738599999999998</v>
      </c>
    </row>
    <row r="1050" spans="1:2" x14ac:dyDescent="0.3">
      <c r="A1050" s="83">
        <v>36840</v>
      </c>
      <c r="B1050">
        <v>3.0685699999999998</v>
      </c>
    </row>
    <row r="1051" spans="1:2" x14ac:dyDescent="0.3">
      <c r="A1051" s="83">
        <v>36841</v>
      </c>
      <c r="B1051">
        <v>3.0634399999999999</v>
      </c>
    </row>
    <row r="1052" spans="1:2" x14ac:dyDescent="0.3">
      <c r="A1052" s="83">
        <v>36842</v>
      </c>
      <c r="B1052">
        <v>3.0584600000000002</v>
      </c>
    </row>
    <row r="1053" spans="1:2" x14ac:dyDescent="0.3">
      <c r="A1053" s="83">
        <v>36843</v>
      </c>
      <c r="B1053">
        <v>3.0536400000000001</v>
      </c>
    </row>
    <row r="1054" spans="1:2" x14ac:dyDescent="0.3">
      <c r="A1054" s="83">
        <v>36844</v>
      </c>
      <c r="B1054">
        <v>3.0489799999999998</v>
      </c>
    </row>
    <row r="1055" spans="1:2" x14ac:dyDescent="0.3">
      <c r="A1055" s="83">
        <v>36845</v>
      </c>
      <c r="B1055">
        <v>3.04447</v>
      </c>
    </row>
    <row r="1056" spans="1:2" x14ac:dyDescent="0.3">
      <c r="A1056" s="83">
        <v>36846</v>
      </c>
      <c r="B1056">
        <v>3.0401099999999999</v>
      </c>
    </row>
    <row r="1057" spans="1:2" x14ac:dyDescent="0.3">
      <c r="A1057" s="83">
        <v>36847</v>
      </c>
      <c r="B1057">
        <v>3.0358999999999998</v>
      </c>
    </row>
    <row r="1058" spans="1:2" x14ac:dyDescent="0.3">
      <c r="A1058" s="83">
        <v>36848</v>
      </c>
      <c r="B1058">
        <v>3.0318399999999999</v>
      </c>
    </row>
    <row r="1059" spans="1:2" x14ac:dyDescent="0.3">
      <c r="A1059" s="83">
        <v>36849</v>
      </c>
      <c r="B1059">
        <v>3.0279400000000001</v>
      </c>
    </row>
    <row r="1060" spans="1:2" x14ac:dyDescent="0.3">
      <c r="A1060" s="83">
        <v>36850</v>
      </c>
      <c r="B1060">
        <v>3.0242</v>
      </c>
    </row>
    <row r="1061" spans="1:2" x14ac:dyDescent="0.3">
      <c r="A1061" s="83">
        <v>36851</v>
      </c>
      <c r="B1061">
        <v>3.0206400000000002</v>
      </c>
    </row>
    <row r="1062" spans="1:2" x14ac:dyDescent="0.3">
      <c r="A1062" s="83">
        <v>36852</v>
      </c>
      <c r="B1062">
        <v>3.0172400000000001</v>
      </c>
    </row>
    <row r="1063" spans="1:2" x14ac:dyDescent="0.3">
      <c r="A1063" s="83">
        <v>36853</v>
      </c>
      <c r="B1063">
        <v>3.0140199999999999</v>
      </c>
    </row>
    <row r="1064" spans="1:2" x14ac:dyDescent="0.3">
      <c r="A1064" s="83">
        <v>36854</v>
      </c>
      <c r="B1064">
        <v>3.0109900000000001</v>
      </c>
    </row>
    <row r="1065" spans="1:2" x14ac:dyDescent="0.3">
      <c r="A1065" s="83">
        <v>36855</v>
      </c>
      <c r="B1065">
        <v>3.0081500000000001</v>
      </c>
    </row>
    <row r="1066" spans="1:2" x14ac:dyDescent="0.3">
      <c r="A1066" s="83">
        <v>36856</v>
      </c>
      <c r="B1066">
        <v>3.0055100000000001</v>
      </c>
    </row>
    <row r="1067" spans="1:2" x14ac:dyDescent="0.3">
      <c r="A1067" s="83">
        <v>36857</v>
      </c>
      <c r="B1067">
        <v>3.0030700000000001</v>
      </c>
    </row>
    <row r="1068" spans="1:2" x14ac:dyDescent="0.3">
      <c r="A1068" s="83">
        <v>36858</v>
      </c>
      <c r="B1068">
        <v>3.0008300000000001</v>
      </c>
    </row>
    <row r="1069" spans="1:2" x14ac:dyDescent="0.3">
      <c r="A1069" s="83">
        <v>36859</v>
      </c>
      <c r="B1069">
        <v>2.9988100000000002</v>
      </c>
    </row>
    <row r="1070" spans="1:2" x14ac:dyDescent="0.3">
      <c r="A1070" s="83">
        <v>36860</v>
      </c>
      <c r="B1070">
        <v>2.9969999999999999</v>
      </c>
    </row>
    <row r="1071" spans="1:2" x14ac:dyDescent="0.3">
      <c r="A1071" s="83">
        <v>36861</v>
      </c>
      <c r="B1071">
        <v>2.9954100000000001</v>
      </c>
    </row>
    <row r="1072" spans="1:2" x14ac:dyDescent="0.3">
      <c r="A1072" s="83">
        <v>36862</v>
      </c>
      <c r="B1072">
        <v>2.9940600000000002</v>
      </c>
    </row>
    <row r="1073" spans="1:2" x14ac:dyDescent="0.3">
      <c r="A1073" s="83">
        <v>36863</v>
      </c>
      <c r="B1073">
        <v>2.9929299999999999</v>
      </c>
    </row>
    <row r="1074" spans="1:2" x14ac:dyDescent="0.3">
      <c r="A1074" s="83">
        <v>36864</v>
      </c>
      <c r="B1074">
        <v>2.9920499999999999</v>
      </c>
    </row>
    <row r="1075" spans="1:2" x14ac:dyDescent="0.3">
      <c r="A1075" s="83">
        <v>36865</v>
      </c>
      <c r="B1075">
        <v>2.9914000000000001</v>
      </c>
    </row>
    <row r="1076" spans="1:2" x14ac:dyDescent="0.3">
      <c r="A1076" s="83">
        <v>36866</v>
      </c>
      <c r="B1076">
        <v>2.9910100000000002</v>
      </c>
    </row>
    <row r="1077" spans="1:2" x14ac:dyDescent="0.3">
      <c r="A1077" s="83">
        <v>36867</v>
      </c>
      <c r="B1077">
        <v>2.9908700000000001</v>
      </c>
    </row>
    <row r="1078" spans="1:2" x14ac:dyDescent="0.3">
      <c r="A1078" s="83">
        <v>36868</v>
      </c>
      <c r="B1078">
        <v>2.99099</v>
      </c>
    </row>
    <row r="1079" spans="1:2" x14ac:dyDescent="0.3">
      <c r="A1079" s="83">
        <v>36869</v>
      </c>
      <c r="B1079">
        <v>2.9913699999999999</v>
      </c>
    </row>
    <row r="1080" spans="1:2" x14ac:dyDescent="0.3">
      <c r="A1080" s="83">
        <v>36870</v>
      </c>
      <c r="B1080">
        <v>2.9920300000000002</v>
      </c>
    </row>
    <row r="1081" spans="1:2" x14ac:dyDescent="0.3">
      <c r="A1081" s="83">
        <v>36871</v>
      </c>
      <c r="B1081">
        <v>2.9929600000000001</v>
      </c>
    </row>
    <row r="1082" spans="1:2" x14ac:dyDescent="0.3">
      <c r="A1082" s="83">
        <v>36872</v>
      </c>
      <c r="B1082">
        <v>2.99417</v>
      </c>
    </row>
    <row r="1083" spans="1:2" x14ac:dyDescent="0.3">
      <c r="A1083" s="83">
        <v>36873</v>
      </c>
      <c r="B1083">
        <v>2.99566</v>
      </c>
    </row>
    <row r="1084" spans="1:2" x14ac:dyDescent="0.3">
      <c r="A1084" s="83">
        <v>36874</v>
      </c>
      <c r="B1084">
        <v>2.9974500000000002</v>
      </c>
    </row>
    <row r="1085" spans="1:2" x14ac:dyDescent="0.3">
      <c r="A1085" s="83">
        <v>36875</v>
      </c>
      <c r="B1085">
        <v>2.9995400000000001</v>
      </c>
    </row>
    <row r="1086" spans="1:2" x14ac:dyDescent="0.3">
      <c r="A1086" s="83">
        <v>36876</v>
      </c>
      <c r="B1086">
        <v>3.0019300000000002</v>
      </c>
    </row>
    <row r="1087" spans="1:2" x14ac:dyDescent="0.3">
      <c r="A1087" s="83">
        <v>36877</v>
      </c>
      <c r="B1087">
        <v>3.0046300000000001</v>
      </c>
    </row>
    <row r="1088" spans="1:2" x14ac:dyDescent="0.3">
      <c r="A1088" s="83">
        <v>36878</v>
      </c>
      <c r="B1088">
        <v>3.0076499999999999</v>
      </c>
    </row>
    <row r="1089" spans="1:2" x14ac:dyDescent="0.3">
      <c r="A1089" s="83">
        <v>36879</v>
      </c>
      <c r="B1089">
        <v>3.0109900000000001</v>
      </c>
    </row>
    <row r="1090" spans="1:2" x14ac:dyDescent="0.3">
      <c r="A1090" s="83">
        <v>36880</v>
      </c>
      <c r="B1090">
        <v>3.0146600000000001</v>
      </c>
    </row>
    <row r="1091" spans="1:2" x14ac:dyDescent="0.3">
      <c r="A1091" s="83">
        <v>36881</v>
      </c>
      <c r="B1091">
        <v>3.0186600000000001</v>
      </c>
    </row>
    <row r="1092" spans="1:2" x14ac:dyDescent="0.3">
      <c r="A1092" s="83">
        <v>36882</v>
      </c>
      <c r="B1092">
        <v>3.0230000000000001</v>
      </c>
    </row>
    <row r="1093" spans="1:2" x14ac:dyDescent="0.3">
      <c r="A1093" s="83">
        <v>36883</v>
      </c>
      <c r="B1093">
        <v>3.0276900000000002</v>
      </c>
    </row>
    <row r="1094" spans="1:2" x14ac:dyDescent="0.3">
      <c r="A1094" s="83">
        <v>36884</v>
      </c>
      <c r="B1094">
        <v>3.0327199999999999</v>
      </c>
    </row>
    <row r="1095" spans="1:2" x14ac:dyDescent="0.3">
      <c r="A1095" s="83">
        <v>36885</v>
      </c>
      <c r="B1095">
        <v>3.0380799999999999</v>
      </c>
    </row>
    <row r="1096" spans="1:2" x14ac:dyDescent="0.3">
      <c r="A1096" s="83">
        <v>36886</v>
      </c>
      <c r="B1096">
        <v>3.0437599999999998</v>
      </c>
    </row>
    <row r="1097" spans="1:2" x14ac:dyDescent="0.3">
      <c r="A1097" s="83">
        <v>36887</v>
      </c>
      <c r="B1097">
        <v>3.04975</v>
      </c>
    </row>
    <row r="1098" spans="1:2" x14ac:dyDescent="0.3">
      <c r="A1098" s="83">
        <v>36888</v>
      </c>
      <c r="B1098">
        <v>3.0560399999999999</v>
      </c>
    </row>
    <row r="1099" spans="1:2" x14ac:dyDescent="0.3">
      <c r="A1099" s="83">
        <v>36889</v>
      </c>
      <c r="B1099">
        <v>3.0626199999999999</v>
      </c>
    </row>
    <row r="1100" spans="1:2" x14ac:dyDescent="0.3">
      <c r="A1100" s="83">
        <v>36890</v>
      </c>
      <c r="B1100">
        <v>3.0695000000000001</v>
      </c>
    </row>
    <row r="1101" spans="1:2" x14ac:dyDescent="0.3">
      <c r="A1101" s="83">
        <v>36891</v>
      </c>
      <c r="B1101">
        <v>3.0766399999999998</v>
      </c>
    </row>
    <row r="1102" spans="1:2" x14ac:dyDescent="0.3">
      <c r="A1102" s="83">
        <v>36892</v>
      </c>
      <c r="B1102">
        <v>3.0168900000000001</v>
      </c>
    </row>
    <row r="1103" spans="1:2" x14ac:dyDescent="0.3">
      <c r="A1103" s="83">
        <v>36893</v>
      </c>
      <c r="B1103">
        <v>3.0212699999999999</v>
      </c>
    </row>
    <row r="1104" spans="1:2" x14ac:dyDescent="0.3">
      <c r="A1104" s="83">
        <v>36894</v>
      </c>
      <c r="B1104">
        <v>3.0259800000000001</v>
      </c>
    </row>
    <row r="1105" spans="1:2" x14ac:dyDescent="0.3">
      <c r="A1105" s="83">
        <v>36895</v>
      </c>
      <c r="B1105">
        <v>3.0310299999999999</v>
      </c>
    </row>
    <row r="1106" spans="1:2" x14ac:dyDescent="0.3">
      <c r="A1106" s="83">
        <v>36896</v>
      </c>
      <c r="B1106">
        <v>3.0364200000000001</v>
      </c>
    </row>
    <row r="1107" spans="1:2" x14ac:dyDescent="0.3">
      <c r="A1107" s="83">
        <v>36897</v>
      </c>
      <c r="B1107">
        <v>3.0421399999999998</v>
      </c>
    </row>
    <row r="1108" spans="1:2" x14ac:dyDescent="0.3">
      <c r="A1108" s="83">
        <v>36898</v>
      </c>
      <c r="B1108">
        <v>3.0481600000000002</v>
      </c>
    </row>
    <row r="1109" spans="1:2" x14ac:dyDescent="0.3">
      <c r="A1109" s="83">
        <v>36899</v>
      </c>
      <c r="B1109">
        <v>3.0545</v>
      </c>
    </row>
    <row r="1110" spans="1:2" x14ac:dyDescent="0.3">
      <c r="A1110" s="83">
        <v>36900</v>
      </c>
      <c r="B1110">
        <v>3.06114</v>
      </c>
    </row>
    <row r="1111" spans="1:2" x14ac:dyDescent="0.3">
      <c r="A1111" s="83">
        <v>36901</v>
      </c>
      <c r="B1111">
        <v>3.06806</v>
      </c>
    </row>
    <row r="1112" spans="1:2" x14ac:dyDescent="0.3">
      <c r="A1112" s="83">
        <v>36902</v>
      </c>
      <c r="B1112">
        <v>3.0752600000000001</v>
      </c>
    </row>
    <row r="1113" spans="1:2" x14ac:dyDescent="0.3">
      <c r="A1113" s="83">
        <v>36903</v>
      </c>
      <c r="B1113">
        <v>3.0827399999999998</v>
      </c>
    </row>
    <row r="1114" spans="1:2" x14ac:dyDescent="0.3">
      <c r="A1114" s="83">
        <v>36904</v>
      </c>
      <c r="B1114">
        <v>3.0904799999999999</v>
      </c>
    </row>
    <row r="1115" spans="1:2" x14ac:dyDescent="0.3">
      <c r="A1115" s="83">
        <v>36905</v>
      </c>
      <c r="B1115">
        <v>3.0984699999999998</v>
      </c>
    </row>
    <row r="1116" spans="1:2" x14ac:dyDescent="0.3">
      <c r="A1116" s="83">
        <v>36906</v>
      </c>
      <c r="B1116">
        <v>3.1067</v>
      </c>
    </row>
    <row r="1117" spans="1:2" x14ac:dyDescent="0.3">
      <c r="A1117" s="83">
        <v>36907</v>
      </c>
      <c r="B1117">
        <v>3.11517</v>
      </c>
    </row>
    <row r="1118" spans="1:2" x14ac:dyDescent="0.3">
      <c r="A1118" s="83">
        <v>36908</v>
      </c>
      <c r="B1118">
        <v>3.1238600000000001</v>
      </c>
    </row>
    <row r="1119" spans="1:2" x14ac:dyDescent="0.3">
      <c r="A1119" s="83">
        <v>36909</v>
      </c>
      <c r="B1119">
        <v>3.1327699999999998</v>
      </c>
    </row>
    <row r="1120" spans="1:2" x14ac:dyDescent="0.3">
      <c r="A1120" s="83">
        <v>36910</v>
      </c>
      <c r="B1120">
        <v>3.14188</v>
      </c>
    </row>
    <row r="1121" spans="1:2" x14ac:dyDescent="0.3">
      <c r="A1121" s="83">
        <v>36911</v>
      </c>
      <c r="B1121">
        <v>3.1511900000000002</v>
      </c>
    </row>
    <row r="1122" spans="1:2" x14ac:dyDescent="0.3">
      <c r="A1122" s="83">
        <v>36912</v>
      </c>
      <c r="B1122">
        <v>3.1606800000000002</v>
      </c>
    </row>
    <row r="1123" spans="1:2" x14ac:dyDescent="0.3">
      <c r="A1123" s="83">
        <v>36913</v>
      </c>
      <c r="B1123">
        <v>3.17035</v>
      </c>
    </row>
    <row r="1124" spans="1:2" x14ac:dyDescent="0.3">
      <c r="A1124" s="83">
        <v>36914</v>
      </c>
      <c r="B1124">
        <v>3.1801900000000001</v>
      </c>
    </row>
    <row r="1125" spans="1:2" x14ac:dyDescent="0.3">
      <c r="A1125" s="83">
        <v>36915</v>
      </c>
      <c r="B1125">
        <v>3.1901799999999998</v>
      </c>
    </row>
    <row r="1126" spans="1:2" x14ac:dyDescent="0.3">
      <c r="A1126" s="83">
        <v>36916</v>
      </c>
      <c r="B1126">
        <v>3.20031</v>
      </c>
    </row>
    <row r="1127" spans="1:2" x14ac:dyDescent="0.3">
      <c r="A1127" s="83">
        <v>36917</v>
      </c>
      <c r="B1127">
        <v>3.2105800000000002</v>
      </c>
    </row>
    <row r="1128" spans="1:2" x14ac:dyDescent="0.3">
      <c r="A1128" s="83">
        <v>36918</v>
      </c>
      <c r="B1128">
        <v>3.2209699999999999</v>
      </c>
    </row>
    <row r="1129" spans="1:2" x14ac:dyDescent="0.3">
      <c r="A1129" s="83">
        <v>36919</v>
      </c>
      <c r="B1129">
        <v>3.2314799999999999</v>
      </c>
    </row>
    <row r="1130" spans="1:2" x14ac:dyDescent="0.3">
      <c r="A1130" s="83">
        <v>36920</v>
      </c>
      <c r="B1130">
        <v>3.2420800000000001</v>
      </c>
    </row>
    <row r="1131" spans="1:2" x14ac:dyDescent="0.3">
      <c r="A1131" s="83">
        <v>36921</v>
      </c>
      <c r="B1131">
        <v>3.2527699999999999</v>
      </c>
    </row>
    <row r="1132" spans="1:2" x14ac:dyDescent="0.3">
      <c r="A1132" s="83">
        <v>36922</v>
      </c>
      <c r="B1132">
        <v>3.26355</v>
      </c>
    </row>
    <row r="1133" spans="1:2" x14ac:dyDescent="0.3">
      <c r="A1133" s="83">
        <v>36923</v>
      </c>
      <c r="B1133">
        <v>3.2743799999999998</v>
      </c>
    </row>
    <row r="1134" spans="1:2" x14ac:dyDescent="0.3">
      <c r="A1134" s="83">
        <v>36924</v>
      </c>
      <c r="B1134">
        <v>3.2852700000000001</v>
      </c>
    </row>
    <row r="1135" spans="1:2" x14ac:dyDescent="0.3">
      <c r="A1135" s="83">
        <v>36925</v>
      </c>
      <c r="B1135">
        <v>3.2961999999999998</v>
      </c>
    </row>
    <row r="1136" spans="1:2" x14ac:dyDescent="0.3">
      <c r="A1136" s="83">
        <v>36926</v>
      </c>
      <c r="B1136">
        <v>3.3071600000000001</v>
      </c>
    </row>
    <row r="1137" spans="1:2" x14ac:dyDescent="0.3">
      <c r="A1137" s="83">
        <v>36927</v>
      </c>
      <c r="B1137">
        <v>3.3181400000000001</v>
      </c>
    </row>
    <row r="1138" spans="1:2" x14ac:dyDescent="0.3">
      <c r="A1138" s="83">
        <v>36928</v>
      </c>
      <c r="B1138">
        <v>3.3291200000000001</v>
      </c>
    </row>
    <row r="1139" spans="1:2" x14ac:dyDescent="0.3">
      <c r="A1139" s="83">
        <v>36929</v>
      </c>
      <c r="B1139">
        <v>3.3401000000000001</v>
      </c>
    </row>
    <row r="1140" spans="1:2" x14ac:dyDescent="0.3">
      <c r="A1140" s="83">
        <v>36930</v>
      </c>
      <c r="B1140">
        <v>3.3510499999999999</v>
      </c>
    </row>
    <row r="1141" spans="1:2" x14ac:dyDescent="0.3">
      <c r="A1141" s="83">
        <v>36931</v>
      </c>
      <c r="B1141">
        <v>3.3619599999999998</v>
      </c>
    </row>
    <row r="1142" spans="1:2" x14ac:dyDescent="0.3">
      <c r="A1142" s="83">
        <v>36932</v>
      </c>
      <c r="B1142">
        <v>3.37283</v>
      </c>
    </row>
    <row r="1143" spans="1:2" x14ac:dyDescent="0.3">
      <c r="A1143" s="83">
        <v>36933</v>
      </c>
      <c r="B1143">
        <v>3.3836300000000001</v>
      </c>
    </row>
    <row r="1144" spans="1:2" x14ac:dyDescent="0.3">
      <c r="A1144" s="83">
        <v>36934</v>
      </c>
      <c r="B1144">
        <v>3.3943599999999998</v>
      </c>
    </row>
    <row r="1145" spans="1:2" x14ac:dyDescent="0.3">
      <c r="A1145" s="83">
        <v>36935</v>
      </c>
      <c r="B1145">
        <v>3.4049900000000002</v>
      </c>
    </row>
    <row r="1146" spans="1:2" x14ac:dyDescent="0.3">
      <c r="A1146" s="83">
        <v>36936</v>
      </c>
      <c r="B1146">
        <v>3.4155099999999998</v>
      </c>
    </row>
    <row r="1147" spans="1:2" x14ac:dyDescent="0.3">
      <c r="A1147" s="83">
        <v>36937</v>
      </c>
      <c r="B1147">
        <v>3.4258999999999999</v>
      </c>
    </row>
    <row r="1148" spans="1:2" x14ac:dyDescent="0.3">
      <c r="A1148" s="83">
        <v>36938</v>
      </c>
      <c r="B1148">
        <v>3.43615</v>
      </c>
    </row>
    <row r="1149" spans="1:2" x14ac:dyDescent="0.3">
      <c r="A1149" s="83">
        <v>36939</v>
      </c>
      <c r="B1149">
        <v>3.44624</v>
      </c>
    </row>
    <row r="1150" spans="1:2" x14ac:dyDescent="0.3">
      <c r="A1150" s="83">
        <v>36940</v>
      </c>
      <c r="B1150">
        <v>3.4561500000000001</v>
      </c>
    </row>
    <row r="1151" spans="1:2" x14ac:dyDescent="0.3">
      <c r="A1151" s="83">
        <v>36941</v>
      </c>
      <c r="B1151">
        <v>3.4658699999999998</v>
      </c>
    </row>
    <row r="1152" spans="1:2" x14ac:dyDescent="0.3">
      <c r="A1152" s="83">
        <v>36942</v>
      </c>
      <c r="B1152">
        <v>3.4753699999999998</v>
      </c>
    </row>
    <row r="1153" spans="1:2" x14ac:dyDescent="0.3">
      <c r="A1153" s="83">
        <v>36943</v>
      </c>
      <c r="B1153">
        <v>3.4846300000000001</v>
      </c>
    </row>
    <row r="1154" spans="1:2" x14ac:dyDescent="0.3">
      <c r="A1154" s="83">
        <v>36944</v>
      </c>
      <c r="B1154">
        <v>3.4936400000000001</v>
      </c>
    </row>
    <row r="1155" spans="1:2" x14ac:dyDescent="0.3">
      <c r="A1155" s="83">
        <v>36945</v>
      </c>
      <c r="B1155">
        <v>3.50238</v>
      </c>
    </row>
    <row r="1156" spans="1:2" x14ac:dyDescent="0.3">
      <c r="A1156" s="83">
        <v>36946</v>
      </c>
      <c r="B1156">
        <v>3.5108199999999998</v>
      </c>
    </row>
    <row r="1157" spans="1:2" x14ac:dyDescent="0.3">
      <c r="A1157" s="83">
        <v>36947</v>
      </c>
      <c r="B1157">
        <v>3.5189400000000002</v>
      </c>
    </row>
    <row r="1158" spans="1:2" x14ac:dyDescent="0.3">
      <c r="A1158" s="83">
        <v>36948</v>
      </c>
      <c r="B1158">
        <v>3.5267300000000001</v>
      </c>
    </row>
    <row r="1159" spans="1:2" x14ac:dyDescent="0.3">
      <c r="A1159" s="83">
        <v>36949</v>
      </c>
      <c r="B1159">
        <v>3.53416</v>
      </c>
    </row>
    <row r="1160" spans="1:2" x14ac:dyDescent="0.3">
      <c r="A1160" s="83">
        <v>36950</v>
      </c>
      <c r="B1160">
        <v>3.54122</v>
      </c>
    </row>
    <row r="1161" spans="1:2" x14ac:dyDescent="0.3">
      <c r="A1161" s="83">
        <v>36951</v>
      </c>
      <c r="B1161">
        <v>3.5478700000000001</v>
      </c>
    </row>
    <row r="1162" spans="1:2" x14ac:dyDescent="0.3">
      <c r="A1162" s="83">
        <v>36952</v>
      </c>
      <c r="B1162">
        <v>3.5541</v>
      </c>
    </row>
    <row r="1163" spans="1:2" x14ac:dyDescent="0.3">
      <c r="A1163" s="83">
        <v>36953</v>
      </c>
      <c r="B1163">
        <v>3.5598800000000002</v>
      </c>
    </row>
    <row r="1164" spans="1:2" x14ac:dyDescent="0.3">
      <c r="A1164" s="83">
        <v>36954</v>
      </c>
      <c r="B1164">
        <v>3.5651999999999999</v>
      </c>
    </row>
    <row r="1165" spans="1:2" x14ac:dyDescent="0.3">
      <c r="A1165" s="83">
        <v>36955</v>
      </c>
      <c r="B1165">
        <v>3.57003</v>
      </c>
    </row>
    <row r="1166" spans="1:2" x14ac:dyDescent="0.3">
      <c r="A1166" s="83">
        <v>36956</v>
      </c>
      <c r="B1166">
        <v>3.5743399999999999</v>
      </c>
    </row>
    <row r="1167" spans="1:2" x14ac:dyDescent="0.3">
      <c r="A1167" s="83">
        <v>36957</v>
      </c>
      <c r="B1167">
        <v>3.5781299999999998</v>
      </c>
    </row>
    <row r="1168" spans="1:2" x14ac:dyDescent="0.3">
      <c r="A1168" s="83">
        <v>36958</v>
      </c>
      <c r="B1168">
        <v>3.5813600000000001</v>
      </c>
    </row>
    <row r="1169" spans="1:2" x14ac:dyDescent="0.3">
      <c r="A1169" s="83">
        <v>36959</v>
      </c>
      <c r="B1169">
        <v>3.5840100000000001</v>
      </c>
    </row>
    <row r="1170" spans="1:2" x14ac:dyDescent="0.3">
      <c r="A1170" s="83">
        <v>36960</v>
      </c>
      <c r="B1170">
        <v>3.5861100000000001</v>
      </c>
    </row>
    <row r="1171" spans="1:2" x14ac:dyDescent="0.3">
      <c r="A1171" s="83">
        <v>36961</v>
      </c>
      <c r="B1171">
        <v>3.58771</v>
      </c>
    </row>
    <row r="1172" spans="1:2" x14ac:dyDescent="0.3">
      <c r="A1172" s="83">
        <v>36962</v>
      </c>
      <c r="B1172">
        <v>3.5888399999999998</v>
      </c>
    </row>
    <row r="1173" spans="1:2" x14ac:dyDescent="0.3">
      <c r="A1173" s="83">
        <v>36963</v>
      </c>
      <c r="B1173">
        <v>3.5895700000000001</v>
      </c>
    </row>
    <row r="1174" spans="1:2" x14ac:dyDescent="0.3">
      <c r="A1174" s="83">
        <v>36964</v>
      </c>
      <c r="B1174">
        <v>3.5899299999999998</v>
      </c>
    </row>
    <row r="1175" spans="1:2" x14ac:dyDescent="0.3">
      <c r="A1175" s="83">
        <v>36965</v>
      </c>
      <c r="B1175">
        <v>3.5899800000000002</v>
      </c>
    </row>
    <row r="1176" spans="1:2" x14ac:dyDescent="0.3">
      <c r="A1176" s="83">
        <v>36966</v>
      </c>
      <c r="B1176">
        <v>3.5897700000000001</v>
      </c>
    </row>
    <row r="1177" spans="1:2" x14ac:dyDescent="0.3">
      <c r="A1177" s="83">
        <v>36967</v>
      </c>
      <c r="B1177">
        <v>3.58934</v>
      </c>
    </row>
    <row r="1178" spans="1:2" x14ac:dyDescent="0.3">
      <c r="A1178" s="83">
        <v>36968</v>
      </c>
      <c r="B1178">
        <v>3.58874</v>
      </c>
    </row>
    <row r="1179" spans="1:2" x14ac:dyDescent="0.3">
      <c r="A1179" s="83">
        <v>36969</v>
      </c>
      <c r="B1179">
        <v>3.5880200000000002</v>
      </c>
    </row>
    <row r="1180" spans="1:2" x14ac:dyDescent="0.3">
      <c r="A1180" s="83">
        <v>36970</v>
      </c>
      <c r="B1180">
        <v>3.5872299999999999</v>
      </c>
    </row>
    <row r="1181" spans="1:2" x14ac:dyDescent="0.3">
      <c r="A1181" s="83">
        <v>36971</v>
      </c>
      <c r="B1181">
        <v>3.5864199999999999</v>
      </c>
    </row>
    <row r="1182" spans="1:2" x14ac:dyDescent="0.3">
      <c r="A1182" s="83">
        <v>36972</v>
      </c>
      <c r="B1182">
        <v>3.5856300000000001</v>
      </c>
    </row>
    <row r="1183" spans="1:2" x14ac:dyDescent="0.3">
      <c r="A1183" s="83">
        <v>36973</v>
      </c>
      <c r="B1183">
        <v>3.5849099999999998</v>
      </c>
    </row>
    <row r="1184" spans="1:2" x14ac:dyDescent="0.3">
      <c r="A1184" s="83">
        <v>36974</v>
      </c>
      <c r="B1184">
        <v>3.5842999999999998</v>
      </c>
    </row>
    <row r="1185" spans="1:2" x14ac:dyDescent="0.3">
      <c r="A1185" s="83">
        <v>36975</v>
      </c>
      <c r="B1185">
        <v>3.58386</v>
      </c>
    </row>
    <row r="1186" spans="1:2" x14ac:dyDescent="0.3">
      <c r="A1186" s="83">
        <v>36976</v>
      </c>
      <c r="B1186">
        <v>3.5836299999999999</v>
      </c>
    </row>
    <row r="1187" spans="1:2" x14ac:dyDescent="0.3">
      <c r="A1187" s="83">
        <v>36977</v>
      </c>
      <c r="B1187">
        <v>3.5836600000000001</v>
      </c>
    </row>
    <row r="1188" spans="1:2" x14ac:dyDescent="0.3">
      <c r="A1188" s="83">
        <v>36978</v>
      </c>
      <c r="B1188">
        <v>3.5839799999999999</v>
      </c>
    </row>
    <row r="1189" spans="1:2" x14ac:dyDescent="0.3">
      <c r="A1189" s="83">
        <v>36979</v>
      </c>
      <c r="B1189">
        <v>3.5846499999999999</v>
      </c>
    </row>
    <row r="1190" spans="1:2" x14ac:dyDescent="0.3">
      <c r="A1190" s="83">
        <v>36980</v>
      </c>
      <c r="B1190">
        <v>3.5857199999999998</v>
      </c>
    </row>
    <row r="1191" spans="1:2" x14ac:dyDescent="0.3">
      <c r="A1191" s="83">
        <v>36981</v>
      </c>
      <c r="B1191">
        <v>3.5872199999999999</v>
      </c>
    </row>
    <row r="1192" spans="1:2" x14ac:dyDescent="0.3">
      <c r="A1192" s="83">
        <v>36982</v>
      </c>
      <c r="B1192">
        <v>3.5891999999999999</v>
      </c>
    </row>
    <row r="1193" spans="1:2" x14ac:dyDescent="0.3">
      <c r="A1193" s="83">
        <v>36983</v>
      </c>
      <c r="B1193">
        <v>3.59171</v>
      </c>
    </row>
    <row r="1194" spans="1:2" x14ac:dyDescent="0.3">
      <c r="A1194" s="83">
        <v>36984</v>
      </c>
      <c r="B1194">
        <v>3.5948000000000002</v>
      </c>
    </row>
    <row r="1195" spans="1:2" x14ac:dyDescent="0.3">
      <c r="A1195" s="83">
        <v>36985</v>
      </c>
      <c r="B1195">
        <v>3.5985</v>
      </c>
    </row>
    <row r="1196" spans="1:2" x14ac:dyDescent="0.3">
      <c r="A1196" s="83">
        <v>36986</v>
      </c>
      <c r="B1196">
        <v>3.60284</v>
      </c>
    </row>
    <row r="1197" spans="1:2" x14ac:dyDescent="0.3">
      <c r="A1197" s="83">
        <v>36987</v>
      </c>
      <c r="B1197">
        <v>3.60778</v>
      </c>
    </row>
    <row r="1198" spans="1:2" x14ac:dyDescent="0.3">
      <c r="A1198" s="83">
        <v>36988</v>
      </c>
      <c r="B1198">
        <v>3.6133000000000002</v>
      </c>
    </row>
    <row r="1199" spans="1:2" x14ac:dyDescent="0.3">
      <c r="A1199" s="83">
        <v>36989</v>
      </c>
      <c r="B1199">
        <v>3.6193599999999999</v>
      </c>
    </row>
    <row r="1200" spans="1:2" x14ac:dyDescent="0.3">
      <c r="A1200" s="83">
        <v>36990</v>
      </c>
      <c r="B1200">
        <v>3.62595</v>
      </c>
    </row>
    <row r="1201" spans="1:2" x14ac:dyDescent="0.3">
      <c r="A1201" s="83">
        <v>36991</v>
      </c>
      <c r="B1201">
        <v>3.6330300000000002</v>
      </c>
    </row>
    <row r="1202" spans="1:2" x14ac:dyDescent="0.3">
      <c r="A1202" s="83">
        <v>36992</v>
      </c>
      <c r="B1202">
        <v>3.6405699999999999</v>
      </c>
    </row>
    <row r="1203" spans="1:2" x14ac:dyDescent="0.3">
      <c r="A1203" s="83">
        <v>36993</v>
      </c>
      <c r="B1203">
        <v>3.6485699999999999</v>
      </c>
    </row>
    <row r="1204" spans="1:2" x14ac:dyDescent="0.3">
      <c r="A1204" s="83">
        <v>36994</v>
      </c>
      <c r="B1204">
        <v>3.6569799999999999</v>
      </c>
    </row>
    <row r="1205" spans="1:2" x14ac:dyDescent="0.3">
      <c r="A1205" s="83">
        <v>36995</v>
      </c>
      <c r="B1205">
        <v>3.6657899999999999</v>
      </c>
    </row>
    <row r="1206" spans="1:2" x14ac:dyDescent="0.3">
      <c r="A1206" s="83">
        <v>36996</v>
      </c>
      <c r="B1206">
        <v>3.6749700000000001</v>
      </c>
    </row>
    <row r="1207" spans="1:2" x14ac:dyDescent="0.3">
      <c r="A1207" s="83">
        <v>36997</v>
      </c>
      <c r="B1207">
        <v>3.68451</v>
      </c>
    </row>
    <row r="1208" spans="1:2" x14ac:dyDescent="0.3">
      <c r="A1208" s="83">
        <v>36998</v>
      </c>
      <c r="B1208">
        <v>3.6943700000000002</v>
      </c>
    </row>
    <row r="1209" spans="1:2" x14ac:dyDescent="0.3">
      <c r="A1209" s="83">
        <v>36999</v>
      </c>
      <c r="B1209">
        <v>3.7045499999999998</v>
      </c>
    </row>
    <row r="1210" spans="1:2" x14ac:dyDescent="0.3">
      <c r="A1210" s="83">
        <v>37000</v>
      </c>
      <c r="B1210">
        <v>3.7150099999999999</v>
      </c>
    </row>
    <row r="1211" spans="1:2" x14ac:dyDescent="0.3">
      <c r="A1211" s="83">
        <v>37001</v>
      </c>
      <c r="B1211">
        <v>3.7257500000000001</v>
      </c>
    </row>
    <row r="1212" spans="1:2" x14ac:dyDescent="0.3">
      <c r="A1212" s="83">
        <v>37002</v>
      </c>
      <c r="B1212">
        <v>3.7367400000000002</v>
      </c>
    </row>
    <row r="1213" spans="1:2" x14ac:dyDescent="0.3">
      <c r="A1213" s="83">
        <v>37003</v>
      </c>
      <c r="B1213">
        <v>3.74796</v>
      </c>
    </row>
    <row r="1214" spans="1:2" x14ac:dyDescent="0.3">
      <c r="A1214" s="83">
        <v>37004</v>
      </c>
      <c r="B1214">
        <v>3.7593899999999998</v>
      </c>
    </row>
    <row r="1215" spans="1:2" x14ac:dyDescent="0.3">
      <c r="A1215" s="83">
        <v>37005</v>
      </c>
      <c r="B1215">
        <v>3.77102</v>
      </c>
    </row>
    <row r="1216" spans="1:2" x14ac:dyDescent="0.3">
      <c r="A1216" s="83">
        <v>37006</v>
      </c>
      <c r="B1216">
        <v>3.7828300000000001</v>
      </c>
    </row>
    <row r="1217" spans="1:2" x14ac:dyDescent="0.3">
      <c r="A1217" s="83">
        <v>37007</v>
      </c>
      <c r="B1217">
        <v>3.79481</v>
      </c>
    </row>
    <row r="1218" spans="1:2" x14ac:dyDescent="0.3">
      <c r="A1218" s="83">
        <v>37008</v>
      </c>
      <c r="B1218">
        <v>3.8069299999999999</v>
      </c>
    </row>
    <row r="1219" spans="1:2" x14ac:dyDescent="0.3">
      <c r="A1219" s="83">
        <v>37009</v>
      </c>
      <c r="B1219">
        <v>3.8191899999999999</v>
      </c>
    </row>
    <row r="1220" spans="1:2" x14ac:dyDescent="0.3">
      <c r="A1220" s="83">
        <v>37010</v>
      </c>
      <c r="B1220">
        <v>3.8315700000000001</v>
      </c>
    </row>
    <row r="1221" spans="1:2" x14ac:dyDescent="0.3">
      <c r="A1221" s="83">
        <v>37011</v>
      </c>
      <c r="B1221">
        <v>3.8440500000000002</v>
      </c>
    </row>
    <row r="1222" spans="1:2" x14ac:dyDescent="0.3">
      <c r="A1222" s="83">
        <v>37012</v>
      </c>
      <c r="B1222">
        <v>3.85663</v>
      </c>
    </row>
    <row r="1223" spans="1:2" x14ac:dyDescent="0.3">
      <c r="A1223" s="83">
        <v>37013</v>
      </c>
      <c r="B1223">
        <v>3.8692700000000002</v>
      </c>
    </row>
    <row r="1224" spans="1:2" x14ac:dyDescent="0.3">
      <c r="A1224" s="83">
        <v>37014</v>
      </c>
      <c r="B1224">
        <v>3.8819699999999999</v>
      </c>
    </row>
    <row r="1225" spans="1:2" x14ac:dyDescent="0.3">
      <c r="A1225" s="83">
        <v>37015</v>
      </c>
      <c r="B1225">
        <v>3.8947099999999999</v>
      </c>
    </row>
    <row r="1226" spans="1:2" x14ac:dyDescent="0.3">
      <c r="A1226" s="83">
        <v>37016</v>
      </c>
      <c r="B1226">
        <v>3.9074599999999999</v>
      </c>
    </row>
    <row r="1227" spans="1:2" x14ac:dyDescent="0.3">
      <c r="A1227" s="83">
        <v>37017</v>
      </c>
      <c r="B1227">
        <v>3.9201999999999999</v>
      </c>
    </row>
    <row r="1228" spans="1:2" x14ac:dyDescent="0.3">
      <c r="A1228" s="83">
        <v>37018</v>
      </c>
      <c r="B1228">
        <v>3.9329100000000001</v>
      </c>
    </row>
    <row r="1229" spans="1:2" x14ac:dyDescent="0.3">
      <c r="A1229" s="83">
        <v>37019</v>
      </c>
      <c r="B1229">
        <v>3.94557</v>
      </c>
    </row>
    <row r="1230" spans="1:2" x14ac:dyDescent="0.3">
      <c r="A1230" s="83">
        <v>37020</v>
      </c>
      <c r="B1230">
        <v>3.9581599999999999</v>
      </c>
    </row>
    <row r="1231" spans="1:2" x14ac:dyDescent="0.3">
      <c r="A1231" s="83">
        <v>37021</v>
      </c>
      <c r="B1231">
        <v>3.9706399999999999</v>
      </c>
    </row>
    <row r="1232" spans="1:2" x14ac:dyDescent="0.3">
      <c r="A1232" s="83">
        <v>37022</v>
      </c>
      <c r="B1232">
        <v>3.98299</v>
      </c>
    </row>
    <row r="1233" spans="1:2" x14ac:dyDescent="0.3">
      <c r="A1233" s="83">
        <v>37023</v>
      </c>
      <c r="B1233">
        <v>3.99519</v>
      </c>
    </row>
    <row r="1234" spans="1:2" x14ac:dyDescent="0.3">
      <c r="A1234" s="83">
        <v>37024</v>
      </c>
      <c r="B1234">
        <v>4.0071899999999996</v>
      </c>
    </row>
    <row r="1235" spans="1:2" x14ac:dyDescent="0.3">
      <c r="A1235" s="83">
        <v>37025</v>
      </c>
      <c r="B1235">
        <v>4.0189700000000004</v>
      </c>
    </row>
    <row r="1236" spans="1:2" x14ac:dyDescent="0.3">
      <c r="A1236" s="83">
        <v>37026</v>
      </c>
      <c r="B1236">
        <v>4.0305099999999996</v>
      </c>
    </row>
    <row r="1237" spans="1:2" x14ac:dyDescent="0.3">
      <c r="A1237" s="83">
        <v>37027</v>
      </c>
      <c r="B1237">
        <v>4.0417500000000004</v>
      </c>
    </row>
    <row r="1238" spans="1:2" x14ac:dyDescent="0.3">
      <c r="A1238" s="83">
        <v>37028</v>
      </c>
      <c r="B1238">
        <v>4.0526799999999996</v>
      </c>
    </row>
    <row r="1239" spans="1:2" x14ac:dyDescent="0.3">
      <c r="A1239" s="83">
        <v>37029</v>
      </c>
      <c r="B1239">
        <v>4.06325</v>
      </c>
    </row>
    <row r="1240" spans="1:2" x14ac:dyDescent="0.3">
      <c r="A1240" s="83">
        <v>37030</v>
      </c>
      <c r="B1240">
        <v>4.0734199999999996</v>
      </c>
    </row>
    <row r="1241" spans="1:2" x14ac:dyDescent="0.3">
      <c r="A1241" s="83">
        <v>37031</v>
      </c>
      <c r="B1241">
        <v>4.0831600000000003</v>
      </c>
    </row>
    <row r="1242" spans="1:2" x14ac:dyDescent="0.3">
      <c r="A1242" s="83">
        <v>37032</v>
      </c>
      <c r="B1242">
        <v>4.0924199999999997</v>
      </c>
    </row>
    <row r="1243" spans="1:2" x14ac:dyDescent="0.3">
      <c r="A1243" s="83">
        <v>37033</v>
      </c>
      <c r="B1243">
        <v>4.1011800000000003</v>
      </c>
    </row>
    <row r="1244" spans="1:2" x14ac:dyDescent="0.3">
      <c r="A1244" s="83">
        <v>37034</v>
      </c>
      <c r="B1244">
        <v>4.1093900000000003</v>
      </c>
    </row>
    <row r="1245" spans="1:2" x14ac:dyDescent="0.3">
      <c r="A1245" s="83">
        <v>37035</v>
      </c>
      <c r="B1245">
        <v>4.1170499999999999</v>
      </c>
    </row>
    <row r="1246" spans="1:2" x14ac:dyDescent="0.3">
      <c r="A1246" s="83">
        <v>37036</v>
      </c>
      <c r="B1246">
        <v>4.1241199999999996</v>
      </c>
    </row>
    <row r="1247" spans="1:2" x14ac:dyDescent="0.3">
      <c r="A1247" s="83">
        <v>37037</v>
      </c>
      <c r="B1247">
        <v>4.1305899999999998</v>
      </c>
    </row>
    <row r="1248" spans="1:2" x14ac:dyDescent="0.3">
      <c r="A1248" s="83">
        <v>37038</v>
      </c>
      <c r="B1248">
        <v>4.1364200000000002</v>
      </c>
    </row>
    <row r="1249" spans="1:2" x14ac:dyDescent="0.3">
      <c r="A1249" s="83">
        <v>37039</v>
      </c>
      <c r="B1249">
        <v>4.14161</v>
      </c>
    </row>
    <row r="1250" spans="1:2" x14ac:dyDescent="0.3">
      <c r="A1250" s="83">
        <v>37040</v>
      </c>
      <c r="B1250">
        <v>4.1461199999999998</v>
      </c>
    </row>
    <row r="1251" spans="1:2" x14ac:dyDescent="0.3">
      <c r="A1251" s="83">
        <v>37041</v>
      </c>
      <c r="B1251">
        <v>4.1499499999999996</v>
      </c>
    </row>
    <row r="1252" spans="1:2" x14ac:dyDescent="0.3">
      <c r="A1252" s="83">
        <v>37042</v>
      </c>
      <c r="B1252">
        <v>4.15306</v>
      </c>
    </row>
    <row r="1253" spans="1:2" x14ac:dyDescent="0.3">
      <c r="A1253" s="83">
        <v>37043</v>
      </c>
      <c r="B1253">
        <v>4.15543</v>
      </c>
    </row>
    <row r="1254" spans="1:2" x14ac:dyDescent="0.3">
      <c r="A1254" s="83">
        <v>37044</v>
      </c>
      <c r="B1254">
        <v>4.1570600000000004</v>
      </c>
    </row>
    <row r="1255" spans="1:2" x14ac:dyDescent="0.3">
      <c r="A1255" s="83">
        <v>37045</v>
      </c>
      <c r="B1255">
        <v>4.1579100000000002</v>
      </c>
    </row>
    <row r="1256" spans="1:2" x14ac:dyDescent="0.3">
      <c r="A1256" s="83">
        <v>37046</v>
      </c>
      <c r="B1256">
        <v>4.1579800000000002</v>
      </c>
    </row>
    <row r="1257" spans="1:2" x14ac:dyDescent="0.3">
      <c r="A1257" s="83">
        <v>37047</v>
      </c>
      <c r="B1257">
        <v>4.1572500000000003</v>
      </c>
    </row>
    <row r="1258" spans="1:2" x14ac:dyDescent="0.3">
      <c r="A1258" s="83">
        <v>37048</v>
      </c>
      <c r="B1258">
        <v>4.1556899999999999</v>
      </c>
    </row>
    <row r="1259" spans="1:2" x14ac:dyDescent="0.3">
      <c r="A1259" s="83">
        <v>37049</v>
      </c>
      <c r="B1259">
        <v>4.1533100000000003</v>
      </c>
    </row>
    <row r="1260" spans="1:2" x14ac:dyDescent="0.3">
      <c r="A1260" s="83">
        <v>37050</v>
      </c>
      <c r="B1260">
        <v>4.15008</v>
      </c>
    </row>
    <row r="1261" spans="1:2" x14ac:dyDescent="0.3">
      <c r="A1261" s="83">
        <v>37051</v>
      </c>
      <c r="B1261">
        <v>4.1459999999999999</v>
      </c>
    </row>
    <row r="1262" spans="1:2" x14ac:dyDescent="0.3">
      <c r="A1262" s="83">
        <v>37052</v>
      </c>
      <c r="B1262">
        <v>4.1410499999999999</v>
      </c>
    </row>
    <row r="1263" spans="1:2" x14ac:dyDescent="0.3">
      <c r="A1263" s="83">
        <v>37053</v>
      </c>
      <c r="B1263">
        <v>4.1352200000000003</v>
      </c>
    </row>
    <row r="1264" spans="1:2" x14ac:dyDescent="0.3">
      <c r="A1264" s="83">
        <v>37054</v>
      </c>
      <c r="B1264">
        <v>4.1285100000000003</v>
      </c>
    </row>
    <row r="1265" spans="1:2" x14ac:dyDescent="0.3">
      <c r="A1265" s="83">
        <v>37055</v>
      </c>
      <c r="B1265">
        <v>4.1209100000000003</v>
      </c>
    </row>
    <row r="1266" spans="1:2" x14ac:dyDescent="0.3">
      <c r="A1266" s="83">
        <v>37056</v>
      </c>
      <c r="B1266">
        <v>4.1124200000000002</v>
      </c>
    </row>
    <row r="1267" spans="1:2" x14ac:dyDescent="0.3">
      <c r="A1267" s="83">
        <v>37057</v>
      </c>
      <c r="B1267">
        <v>4.10304</v>
      </c>
    </row>
    <row r="1268" spans="1:2" x14ac:dyDescent="0.3">
      <c r="A1268" s="83">
        <v>37058</v>
      </c>
      <c r="B1268">
        <v>4.0928199999999997</v>
      </c>
    </row>
    <row r="1269" spans="1:2" x14ac:dyDescent="0.3">
      <c r="A1269" s="83">
        <v>37059</v>
      </c>
      <c r="B1269">
        <v>4.0818199999999996</v>
      </c>
    </row>
    <row r="1270" spans="1:2" x14ac:dyDescent="0.3">
      <c r="A1270" s="83">
        <v>37060</v>
      </c>
      <c r="B1270">
        <v>4.0701000000000001</v>
      </c>
    </row>
    <row r="1271" spans="1:2" x14ac:dyDescent="0.3">
      <c r="A1271" s="83">
        <v>37061</v>
      </c>
      <c r="B1271">
        <v>4.0577100000000002</v>
      </c>
    </row>
    <row r="1272" spans="1:2" x14ac:dyDescent="0.3">
      <c r="A1272" s="83">
        <v>37062</v>
      </c>
      <c r="B1272">
        <v>4.0447300000000004</v>
      </c>
    </row>
    <row r="1273" spans="1:2" x14ac:dyDescent="0.3">
      <c r="A1273" s="83">
        <v>37063</v>
      </c>
      <c r="B1273">
        <v>4.0312000000000001</v>
      </c>
    </row>
    <row r="1274" spans="1:2" x14ac:dyDescent="0.3">
      <c r="A1274" s="83">
        <v>37064</v>
      </c>
      <c r="B1274">
        <v>4.0171799999999998</v>
      </c>
    </row>
    <row r="1275" spans="1:2" x14ac:dyDescent="0.3">
      <c r="A1275" s="83">
        <v>37065</v>
      </c>
      <c r="B1275">
        <v>4.0027400000000002</v>
      </c>
    </row>
    <row r="1276" spans="1:2" x14ac:dyDescent="0.3">
      <c r="A1276" s="83">
        <v>37066</v>
      </c>
      <c r="B1276">
        <v>3.9879099999999998</v>
      </c>
    </row>
    <row r="1277" spans="1:2" x14ac:dyDescent="0.3">
      <c r="A1277" s="83">
        <v>37067</v>
      </c>
      <c r="B1277">
        <v>3.9727600000000001</v>
      </c>
    </row>
    <row r="1278" spans="1:2" x14ac:dyDescent="0.3">
      <c r="A1278" s="83">
        <v>37068</v>
      </c>
      <c r="B1278">
        <v>3.9573299999999998</v>
      </c>
    </row>
    <row r="1279" spans="1:2" x14ac:dyDescent="0.3">
      <c r="A1279" s="83">
        <v>37069</v>
      </c>
      <c r="B1279">
        <v>3.9416799999999999</v>
      </c>
    </row>
    <row r="1280" spans="1:2" x14ac:dyDescent="0.3">
      <c r="A1280" s="83">
        <v>37070</v>
      </c>
      <c r="B1280">
        <v>3.92584</v>
      </c>
    </row>
    <row r="1281" spans="1:2" x14ac:dyDescent="0.3">
      <c r="A1281" s="83">
        <v>37071</v>
      </c>
      <c r="B1281">
        <v>3.9098700000000002</v>
      </c>
    </row>
    <row r="1282" spans="1:2" x14ac:dyDescent="0.3">
      <c r="A1282" s="83">
        <v>37072</v>
      </c>
      <c r="B1282">
        <v>3.8938199999999998</v>
      </c>
    </row>
    <row r="1283" spans="1:2" x14ac:dyDescent="0.3">
      <c r="A1283" s="83">
        <v>37073</v>
      </c>
      <c r="B1283">
        <v>3.87771</v>
      </c>
    </row>
    <row r="1284" spans="1:2" x14ac:dyDescent="0.3">
      <c r="A1284" s="83">
        <v>37074</v>
      </c>
      <c r="B1284">
        <v>3.8616000000000001</v>
      </c>
    </row>
    <row r="1285" spans="1:2" x14ac:dyDescent="0.3">
      <c r="A1285" s="83">
        <v>37075</v>
      </c>
      <c r="B1285">
        <v>3.84552</v>
      </c>
    </row>
    <row r="1286" spans="1:2" x14ac:dyDescent="0.3">
      <c r="A1286" s="83">
        <v>37076</v>
      </c>
      <c r="B1286">
        <v>3.82951</v>
      </c>
    </row>
    <row r="1287" spans="1:2" x14ac:dyDescent="0.3">
      <c r="A1287" s="83">
        <v>37077</v>
      </c>
      <c r="B1287">
        <v>3.8136100000000002</v>
      </c>
    </row>
    <row r="1288" spans="1:2" x14ac:dyDescent="0.3">
      <c r="A1288" s="83">
        <v>37078</v>
      </c>
      <c r="B1288">
        <v>3.7978399999999999</v>
      </c>
    </row>
    <row r="1289" spans="1:2" x14ac:dyDescent="0.3">
      <c r="A1289" s="83">
        <v>37079</v>
      </c>
      <c r="B1289">
        <v>3.7822399999999998</v>
      </c>
    </row>
    <row r="1290" spans="1:2" x14ac:dyDescent="0.3">
      <c r="A1290" s="83">
        <v>37080</v>
      </c>
      <c r="B1290">
        <v>3.7668400000000002</v>
      </c>
    </row>
    <row r="1291" spans="1:2" x14ac:dyDescent="0.3">
      <c r="A1291" s="83">
        <v>37081</v>
      </c>
      <c r="B1291">
        <v>3.7516699999999998</v>
      </c>
    </row>
    <row r="1292" spans="1:2" x14ac:dyDescent="0.3">
      <c r="A1292" s="83">
        <v>37082</v>
      </c>
      <c r="B1292">
        <v>3.7367599999999999</v>
      </c>
    </row>
    <row r="1293" spans="1:2" x14ac:dyDescent="0.3">
      <c r="A1293" s="83">
        <v>37083</v>
      </c>
      <c r="B1293">
        <v>3.72214</v>
      </c>
    </row>
    <row r="1294" spans="1:2" x14ac:dyDescent="0.3">
      <c r="A1294" s="83">
        <v>37084</v>
      </c>
      <c r="B1294">
        <v>3.7078199999999999</v>
      </c>
    </row>
    <row r="1295" spans="1:2" x14ac:dyDescent="0.3">
      <c r="A1295" s="83">
        <v>37085</v>
      </c>
      <c r="B1295">
        <v>3.6938399999999998</v>
      </c>
    </row>
    <row r="1296" spans="1:2" x14ac:dyDescent="0.3">
      <c r="A1296" s="83">
        <v>37086</v>
      </c>
      <c r="B1296">
        <v>3.6802199999999998</v>
      </c>
    </row>
    <row r="1297" spans="1:2" x14ac:dyDescent="0.3">
      <c r="A1297" s="83">
        <v>37087</v>
      </c>
      <c r="B1297">
        <v>3.6669700000000001</v>
      </c>
    </row>
    <row r="1298" spans="1:2" x14ac:dyDescent="0.3">
      <c r="A1298" s="83">
        <v>37088</v>
      </c>
      <c r="B1298">
        <v>3.6541199999999998</v>
      </c>
    </row>
    <row r="1299" spans="1:2" x14ac:dyDescent="0.3">
      <c r="A1299" s="83">
        <v>37089</v>
      </c>
      <c r="B1299">
        <v>3.6417000000000002</v>
      </c>
    </row>
    <row r="1300" spans="1:2" x14ac:dyDescent="0.3">
      <c r="A1300" s="83">
        <v>37090</v>
      </c>
      <c r="B1300">
        <v>3.6297100000000002</v>
      </c>
    </row>
    <row r="1301" spans="1:2" x14ac:dyDescent="0.3">
      <c r="A1301" s="83">
        <v>37091</v>
      </c>
      <c r="B1301">
        <v>3.6181700000000001</v>
      </c>
    </row>
    <row r="1302" spans="1:2" x14ac:dyDescent="0.3">
      <c r="A1302" s="83">
        <v>37092</v>
      </c>
      <c r="B1302">
        <v>3.60711</v>
      </c>
    </row>
    <row r="1303" spans="1:2" x14ac:dyDescent="0.3">
      <c r="A1303" s="83">
        <v>37093</v>
      </c>
      <c r="B1303">
        <v>3.5965400000000001</v>
      </c>
    </row>
    <row r="1304" spans="1:2" x14ac:dyDescent="0.3">
      <c r="A1304" s="83">
        <v>37094</v>
      </c>
      <c r="B1304">
        <v>3.5864799999999999</v>
      </c>
    </row>
    <row r="1305" spans="1:2" x14ac:dyDescent="0.3">
      <c r="A1305" s="83">
        <v>37095</v>
      </c>
      <c r="B1305">
        <v>3.5769099999999998</v>
      </c>
    </row>
    <row r="1306" spans="1:2" x14ac:dyDescent="0.3">
      <c r="A1306" s="83">
        <v>37096</v>
      </c>
      <c r="B1306">
        <v>3.5678000000000001</v>
      </c>
    </row>
    <row r="1307" spans="1:2" x14ac:dyDescent="0.3">
      <c r="A1307" s="83">
        <v>37097</v>
      </c>
      <c r="B1307">
        <v>3.5590999999999999</v>
      </c>
    </row>
    <row r="1308" spans="1:2" x14ac:dyDescent="0.3">
      <c r="A1308" s="83">
        <v>37098</v>
      </c>
      <c r="B1308">
        <v>3.55078</v>
      </c>
    </row>
    <row r="1309" spans="1:2" x14ac:dyDescent="0.3">
      <c r="A1309" s="83">
        <v>37099</v>
      </c>
      <c r="B1309">
        <v>3.5428000000000002</v>
      </c>
    </row>
    <row r="1310" spans="1:2" x14ac:dyDescent="0.3">
      <c r="A1310" s="83">
        <v>37100</v>
      </c>
      <c r="B1310">
        <v>3.5351300000000001</v>
      </c>
    </row>
    <row r="1311" spans="1:2" x14ac:dyDescent="0.3">
      <c r="A1311" s="83">
        <v>37101</v>
      </c>
      <c r="B1311">
        <v>3.52772</v>
      </c>
    </row>
    <row r="1312" spans="1:2" x14ac:dyDescent="0.3">
      <c r="A1312" s="83">
        <v>37102</v>
      </c>
      <c r="B1312">
        <v>3.5205500000000001</v>
      </c>
    </row>
    <row r="1313" spans="1:2" x14ac:dyDescent="0.3">
      <c r="A1313" s="83">
        <v>37103</v>
      </c>
      <c r="B1313">
        <v>3.5135900000000002</v>
      </c>
    </row>
    <row r="1314" spans="1:2" x14ac:dyDescent="0.3">
      <c r="A1314" s="83">
        <v>37104</v>
      </c>
      <c r="B1314">
        <v>3.5067900000000001</v>
      </c>
    </row>
    <row r="1315" spans="1:2" x14ac:dyDescent="0.3">
      <c r="A1315" s="83">
        <v>37105</v>
      </c>
      <c r="B1315">
        <v>3.50014</v>
      </c>
    </row>
    <row r="1316" spans="1:2" x14ac:dyDescent="0.3">
      <c r="A1316" s="83">
        <v>37106</v>
      </c>
      <c r="B1316">
        <v>3.4936099999999999</v>
      </c>
    </row>
    <row r="1317" spans="1:2" x14ac:dyDescent="0.3">
      <c r="A1317" s="83">
        <v>37107</v>
      </c>
      <c r="B1317">
        <v>3.4871500000000002</v>
      </c>
    </row>
    <row r="1318" spans="1:2" x14ac:dyDescent="0.3">
      <c r="A1318" s="83">
        <v>37108</v>
      </c>
      <c r="B1318">
        <v>3.4807600000000001</v>
      </c>
    </row>
    <row r="1319" spans="1:2" x14ac:dyDescent="0.3">
      <c r="A1319" s="83">
        <v>37109</v>
      </c>
      <c r="B1319">
        <v>3.4744000000000002</v>
      </c>
    </row>
    <row r="1320" spans="1:2" x14ac:dyDescent="0.3">
      <c r="A1320" s="83">
        <v>37110</v>
      </c>
      <c r="B1320">
        <v>3.4680399999999998</v>
      </c>
    </row>
    <row r="1321" spans="1:2" x14ac:dyDescent="0.3">
      <c r="A1321" s="83">
        <v>37111</v>
      </c>
      <c r="B1321">
        <v>3.4616699999999998</v>
      </c>
    </row>
    <row r="1322" spans="1:2" x14ac:dyDescent="0.3">
      <c r="A1322" s="83">
        <v>37112</v>
      </c>
      <c r="B1322">
        <v>3.4552499999999999</v>
      </c>
    </row>
    <row r="1323" spans="1:2" x14ac:dyDescent="0.3">
      <c r="A1323" s="83">
        <v>37113</v>
      </c>
      <c r="B1323">
        <v>3.4487700000000001</v>
      </c>
    </row>
    <row r="1324" spans="1:2" x14ac:dyDescent="0.3">
      <c r="A1324" s="83">
        <v>37114</v>
      </c>
      <c r="B1324">
        <v>3.4422000000000001</v>
      </c>
    </row>
    <row r="1325" spans="1:2" x14ac:dyDescent="0.3">
      <c r="A1325" s="83">
        <v>37115</v>
      </c>
      <c r="B1325">
        <v>3.43553</v>
      </c>
    </row>
    <row r="1326" spans="1:2" x14ac:dyDescent="0.3">
      <c r="A1326" s="83">
        <v>37116</v>
      </c>
      <c r="B1326">
        <v>3.4287200000000002</v>
      </c>
    </row>
    <row r="1327" spans="1:2" x14ac:dyDescent="0.3">
      <c r="A1327" s="83">
        <v>37117</v>
      </c>
      <c r="B1327">
        <v>3.42177</v>
      </c>
    </row>
    <row r="1328" spans="1:2" x14ac:dyDescent="0.3">
      <c r="A1328" s="83">
        <v>37118</v>
      </c>
      <c r="B1328">
        <v>3.41465</v>
      </c>
    </row>
    <row r="1329" spans="1:2" x14ac:dyDescent="0.3">
      <c r="A1329" s="83">
        <v>37119</v>
      </c>
      <c r="B1329">
        <v>3.40734</v>
      </c>
    </row>
    <row r="1330" spans="1:2" x14ac:dyDescent="0.3">
      <c r="A1330" s="83">
        <v>37120</v>
      </c>
      <c r="B1330">
        <v>3.3998400000000002</v>
      </c>
    </row>
    <row r="1331" spans="1:2" x14ac:dyDescent="0.3">
      <c r="A1331" s="83">
        <v>37121</v>
      </c>
      <c r="B1331">
        <v>3.3921199999999998</v>
      </c>
    </row>
    <row r="1332" spans="1:2" x14ac:dyDescent="0.3">
      <c r="A1332" s="83">
        <v>37122</v>
      </c>
      <c r="B1332">
        <v>3.3841600000000001</v>
      </c>
    </row>
    <row r="1333" spans="1:2" x14ac:dyDescent="0.3">
      <c r="A1333" s="83">
        <v>37123</v>
      </c>
      <c r="B1333">
        <v>3.3759600000000001</v>
      </c>
    </row>
    <row r="1334" spans="1:2" x14ac:dyDescent="0.3">
      <c r="A1334" s="83">
        <v>37124</v>
      </c>
      <c r="B1334">
        <v>3.3675099999999998</v>
      </c>
    </row>
    <row r="1335" spans="1:2" x14ac:dyDescent="0.3">
      <c r="A1335" s="83">
        <v>37125</v>
      </c>
      <c r="B1335">
        <v>3.3587799999999999</v>
      </c>
    </row>
    <row r="1336" spans="1:2" x14ac:dyDescent="0.3">
      <c r="A1336" s="83">
        <v>37126</v>
      </c>
      <c r="B1336">
        <v>3.3497699999999999</v>
      </c>
    </row>
    <row r="1337" spans="1:2" x14ac:dyDescent="0.3">
      <c r="A1337" s="83">
        <v>37127</v>
      </c>
      <c r="B1337">
        <v>3.3404699999999998</v>
      </c>
    </row>
    <row r="1338" spans="1:2" x14ac:dyDescent="0.3">
      <c r="A1338" s="83">
        <v>37128</v>
      </c>
      <c r="B1338">
        <v>3.33087</v>
      </c>
    </row>
    <row r="1339" spans="1:2" x14ac:dyDescent="0.3">
      <c r="A1339" s="83">
        <v>37129</v>
      </c>
      <c r="B1339">
        <v>3.3209599999999999</v>
      </c>
    </row>
    <row r="1340" spans="1:2" x14ac:dyDescent="0.3">
      <c r="A1340" s="83">
        <v>37130</v>
      </c>
      <c r="B1340">
        <v>3.3107500000000001</v>
      </c>
    </row>
    <row r="1341" spans="1:2" x14ac:dyDescent="0.3">
      <c r="A1341" s="83">
        <v>37131</v>
      </c>
      <c r="B1341">
        <v>3.3002699999999998</v>
      </c>
    </row>
    <row r="1342" spans="1:2" x14ac:dyDescent="0.3">
      <c r="A1342" s="83">
        <v>37132</v>
      </c>
      <c r="B1342">
        <v>3.2895400000000001</v>
      </c>
    </row>
    <row r="1343" spans="1:2" x14ac:dyDescent="0.3">
      <c r="A1343" s="83">
        <v>37133</v>
      </c>
      <c r="B1343">
        <v>3.2786</v>
      </c>
    </row>
    <row r="1344" spans="1:2" x14ac:dyDescent="0.3">
      <c r="A1344" s="83">
        <v>37134</v>
      </c>
      <c r="B1344">
        <v>3.2674500000000002</v>
      </c>
    </row>
    <row r="1345" spans="1:2" x14ac:dyDescent="0.3">
      <c r="A1345" s="83">
        <v>37135</v>
      </c>
      <c r="B1345">
        <v>3.2561399999999998</v>
      </c>
    </row>
    <row r="1346" spans="1:2" x14ac:dyDescent="0.3">
      <c r="A1346" s="83">
        <v>37136</v>
      </c>
      <c r="B1346">
        <v>3.2446899999999999</v>
      </c>
    </row>
    <row r="1347" spans="1:2" x14ac:dyDescent="0.3">
      <c r="A1347" s="83">
        <v>37137</v>
      </c>
      <c r="B1347">
        <v>3.2331099999999999</v>
      </c>
    </row>
    <row r="1348" spans="1:2" x14ac:dyDescent="0.3">
      <c r="A1348" s="83">
        <v>37138</v>
      </c>
      <c r="B1348">
        <v>3.2214299999999998</v>
      </c>
    </row>
    <row r="1349" spans="1:2" x14ac:dyDescent="0.3">
      <c r="A1349" s="83">
        <v>37139</v>
      </c>
      <c r="B1349">
        <v>3.20967</v>
      </c>
    </row>
    <row r="1350" spans="1:2" x14ac:dyDescent="0.3">
      <c r="A1350" s="83">
        <v>37140</v>
      </c>
      <c r="B1350">
        <v>3.1978599999999999</v>
      </c>
    </row>
    <row r="1351" spans="1:2" x14ac:dyDescent="0.3">
      <c r="A1351" s="83">
        <v>37141</v>
      </c>
      <c r="B1351">
        <v>3.18601</v>
      </c>
    </row>
    <row r="1352" spans="1:2" x14ac:dyDescent="0.3">
      <c r="A1352" s="83">
        <v>37142</v>
      </c>
      <c r="B1352">
        <v>3.17415</v>
      </c>
    </row>
    <row r="1353" spans="1:2" x14ac:dyDescent="0.3">
      <c r="A1353" s="83">
        <v>37143</v>
      </c>
      <c r="B1353">
        <v>3.16229</v>
      </c>
    </row>
    <row r="1354" spans="1:2" x14ac:dyDescent="0.3">
      <c r="A1354" s="83">
        <v>37144</v>
      </c>
      <c r="B1354">
        <v>3.1504599999999998</v>
      </c>
    </row>
    <row r="1355" spans="1:2" x14ac:dyDescent="0.3">
      <c r="A1355" s="83">
        <v>37145</v>
      </c>
      <c r="B1355">
        <v>3.1386799999999999</v>
      </c>
    </row>
    <row r="1356" spans="1:2" x14ac:dyDescent="0.3">
      <c r="A1356" s="83">
        <v>37146</v>
      </c>
      <c r="B1356">
        <v>3.12696</v>
      </c>
    </row>
    <row r="1357" spans="1:2" x14ac:dyDescent="0.3">
      <c r="A1357" s="83">
        <v>37147</v>
      </c>
      <c r="B1357">
        <v>3.11531</v>
      </c>
    </row>
    <row r="1358" spans="1:2" x14ac:dyDescent="0.3">
      <c r="A1358" s="83">
        <v>37148</v>
      </c>
      <c r="B1358">
        <v>3.1037699999999999</v>
      </c>
    </row>
    <row r="1359" spans="1:2" x14ac:dyDescent="0.3">
      <c r="A1359" s="83">
        <v>37149</v>
      </c>
      <c r="B1359">
        <v>3.0923400000000001</v>
      </c>
    </row>
    <row r="1360" spans="1:2" x14ac:dyDescent="0.3">
      <c r="A1360" s="83">
        <v>37150</v>
      </c>
      <c r="B1360">
        <v>3.0810399999999998</v>
      </c>
    </row>
    <row r="1361" spans="1:2" x14ac:dyDescent="0.3">
      <c r="A1361" s="83">
        <v>37151</v>
      </c>
      <c r="B1361">
        <v>3.0698799999999999</v>
      </c>
    </row>
    <row r="1362" spans="1:2" x14ac:dyDescent="0.3">
      <c r="A1362" s="83">
        <v>37152</v>
      </c>
      <c r="B1362">
        <v>3.0588899999999999</v>
      </c>
    </row>
    <row r="1363" spans="1:2" x14ac:dyDescent="0.3">
      <c r="A1363" s="83">
        <v>37153</v>
      </c>
      <c r="B1363">
        <v>3.0480700000000001</v>
      </c>
    </row>
    <row r="1364" spans="1:2" x14ac:dyDescent="0.3">
      <c r="A1364" s="83">
        <v>37154</v>
      </c>
      <c r="B1364">
        <v>3.0374400000000001</v>
      </c>
    </row>
    <row r="1365" spans="1:2" x14ac:dyDescent="0.3">
      <c r="A1365" s="83">
        <v>37155</v>
      </c>
      <c r="B1365">
        <v>3.0270100000000002</v>
      </c>
    </row>
    <row r="1366" spans="1:2" x14ac:dyDescent="0.3">
      <c r="A1366" s="83">
        <v>37156</v>
      </c>
      <c r="B1366">
        <v>3.01681</v>
      </c>
    </row>
    <row r="1367" spans="1:2" x14ac:dyDescent="0.3">
      <c r="A1367" s="83">
        <v>37157</v>
      </c>
      <c r="B1367">
        <v>3.0068299999999999</v>
      </c>
    </row>
    <row r="1368" spans="1:2" x14ac:dyDescent="0.3">
      <c r="A1368" s="83">
        <v>37158</v>
      </c>
      <c r="B1368">
        <v>2.99709</v>
      </c>
    </row>
    <row r="1369" spans="1:2" x14ac:dyDescent="0.3">
      <c r="A1369" s="83">
        <v>37159</v>
      </c>
      <c r="B1369">
        <v>2.9876100000000001</v>
      </c>
    </row>
    <row r="1370" spans="1:2" x14ac:dyDescent="0.3">
      <c r="A1370" s="83">
        <v>37160</v>
      </c>
      <c r="B1370">
        <v>2.9783900000000001</v>
      </c>
    </row>
    <row r="1371" spans="1:2" x14ac:dyDescent="0.3">
      <c r="A1371" s="83">
        <v>37161</v>
      </c>
      <c r="B1371">
        <v>2.9694500000000001</v>
      </c>
    </row>
    <row r="1372" spans="1:2" x14ac:dyDescent="0.3">
      <c r="A1372" s="83">
        <v>37162</v>
      </c>
      <c r="B1372">
        <v>2.9607999999999999</v>
      </c>
    </row>
    <row r="1373" spans="1:2" x14ac:dyDescent="0.3">
      <c r="A1373" s="83">
        <v>37163</v>
      </c>
      <c r="B1373">
        <v>2.9524599999999999</v>
      </c>
    </row>
    <row r="1374" spans="1:2" x14ac:dyDescent="0.3">
      <c r="A1374" s="83">
        <v>37164</v>
      </c>
      <c r="B1374">
        <v>2.94442</v>
      </c>
    </row>
    <row r="1375" spans="1:2" x14ac:dyDescent="0.3">
      <c r="A1375" s="83">
        <v>37165</v>
      </c>
      <c r="B1375">
        <v>2.9367100000000002</v>
      </c>
    </row>
    <row r="1376" spans="1:2" x14ac:dyDescent="0.3">
      <c r="A1376" s="83">
        <v>37166</v>
      </c>
      <c r="B1376">
        <v>2.9293300000000002</v>
      </c>
    </row>
    <row r="1377" spans="1:2" x14ac:dyDescent="0.3">
      <c r="A1377" s="83">
        <v>37167</v>
      </c>
      <c r="B1377">
        <v>2.9222999999999999</v>
      </c>
    </row>
    <row r="1378" spans="1:2" x14ac:dyDescent="0.3">
      <c r="A1378" s="83">
        <v>37168</v>
      </c>
      <c r="B1378">
        <v>2.9156200000000001</v>
      </c>
    </row>
    <row r="1379" spans="1:2" x14ac:dyDescent="0.3">
      <c r="A1379" s="83">
        <v>37169</v>
      </c>
      <c r="B1379">
        <v>2.9092699999999998</v>
      </c>
    </row>
    <row r="1380" spans="1:2" x14ac:dyDescent="0.3">
      <c r="A1380" s="83">
        <v>37170</v>
      </c>
      <c r="B1380">
        <v>2.9032499999999999</v>
      </c>
    </row>
    <row r="1381" spans="1:2" x14ac:dyDescent="0.3">
      <c r="A1381" s="83">
        <v>37171</v>
      </c>
      <c r="B1381">
        <v>2.8975499999999998</v>
      </c>
    </row>
    <row r="1382" spans="1:2" x14ac:dyDescent="0.3">
      <c r="A1382" s="83">
        <v>37172</v>
      </c>
      <c r="B1382">
        <v>2.8921600000000001</v>
      </c>
    </row>
    <row r="1383" spans="1:2" x14ac:dyDescent="0.3">
      <c r="A1383" s="83">
        <v>37173</v>
      </c>
      <c r="B1383">
        <v>2.88706</v>
      </c>
    </row>
    <row r="1384" spans="1:2" x14ac:dyDescent="0.3">
      <c r="A1384" s="83">
        <v>37174</v>
      </c>
      <c r="B1384">
        <v>2.88226</v>
      </c>
    </row>
    <row r="1385" spans="1:2" x14ac:dyDescent="0.3">
      <c r="A1385" s="83">
        <v>37175</v>
      </c>
      <c r="B1385">
        <v>2.8777300000000001</v>
      </c>
    </row>
    <row r="1386" spans="1:2" x14ac:dyDescent="0.3">
      <c r="A1386" s="83">
        <v>37176</v>
      </c>
      <c r="B1386">
        <v>2.8734799999999998</v>
      </c>
    </row>
    <row r="1387" spans="1:2" x14ac:dyDescent="0.3">
      <c r="A1387" s="83">
        <v>37177</v>
      </c>
      <c r="B1387">
        <v>2.8694799999999998</v>
      </c>
    </row>
    <row r="1388" spans="1:2" x14ac:dyDescent="0.3">
      <c r="A1388" s="83">
        <v>37178</v>
      </c>
      <c r="B1388">
        <v>2.8657400000000002</v>
      </c>
    </row>
    <row r="1389" spans="1:2" x14ac:dyDescent="0.3">
      <c r="A1389" s="83">
        <v>37179</v>
      </c>
      <c r="B1389">
        <v>2.86225</v>
      </c>
    </row>
    <row r="1390" spans="1:2" x14ac:dyDescent="0.3">
      <c r="A1390" s="83">
        <v>37180</v>
      </c>
      <c r="B1390">
        <v>2.8589899999999999</v>
      </c>
    </row>
    <row r="1391" spans="1:2" x14ac:dyDescent="0.3">
      <c r="A1391" s="83">
        <v>37181</v>
      </c>
      <c r="B1391">
        <v>2.85595</v>
      </c>
    </row>
    <row r="1392" spans="1:2" x14ac:dyDescent="0.3">
      <c r="A1392" s="83">
        <v>37182</v>
      </c>
      <c r="B1392">
        <v>2.8531300000000002</v>
      </c>
    </row>
    <row r="1393" spans="1:2" x14ac:dyDescent="0.3">
      <c r="A1393" s="83">
        <v>37183</v>
      </c>
      <c r="B1393">
        <v>2.8505199999999999</v>
      </c>
    </row>
    <row r="1394" spans="1:2" x14ac:dyDescent="0.3">
      <c r="A1394" s="83">
        <v>37184</v>
      </c>
      <c r="B1394">
        <v>2.8481100000000001</v>
      </c>
    </row>
    <row r="1395" spans="1:2" x14ac:dyDescent="0.3">
      <c r="A1395" s="83">
        <v>37185</v>
      </c>
      <c r="B1395">
        <v>2.8458899999999998</v>
      </c>
    </row>
    <row r="1396" spans="1:2" x14ac:dyDescent="0.3">
      <c r="A1396" s="83">
        <v>37186</v>
      </c>
      <c r="B1396">
        <v>2.8438500000000002</v>
      </c>
    </row>
    <row r="1397" spans="1:2" x14ac:dyDescent="0.3">
      <c r="A1397" s="83">
        <v>37187</v>
      </c>
      <c r="B1397">
        <v>2.84199</v>
      </c>
    </row>
    <row r="1398" spans="1:2" x14ac:dyDescent="0.3">
      <c r="A1398" s="83">
        <v>37188</v>
      </c>
      <c r="B1398">
        <v>2.84029</v>
      </c>
    </row>
    <row r="1399" spans="1:2" x14ac:dyDescent="0.3">
      <c r="A1399" s="83">
        <v>37189</v>
      </c>
      <c r="B1399">
        <v>2.8387500000000001</v>
      </c>
    </row>
    <row r="1400" spans="1:2" x14ac:dyDescent="0.3">
      <c r="A1400" s="83">
        <v>37190</v>
      </c>
      <c r="B1400">
        <v>2.8373499999999998</v>
      </c>
    </row>
    <row r="1401" spans="1:2" x14ac:dyDescent="0.3">
      <c r="A1401" s="83">
        <v>37191</v>
      </c>
      <c r="B1401">
        <v>2.83609</v>
      </c>
    </row>
    <row r="1402" spans="1:2" x14ac:dyDescent="0.3">
      <c r="A1402" s="83">
        <v>37192</v>
      </c>
      <c r="B1402">
        <v>2.8349600000000001</v>
      </c>
    </row>
    <row r="1403" spans="1:2" x14ac:dyDescent="0.3">
      <c r="A1403" s="83">
        <v>37193</v>
      </c>
      <c r="B1403">
        <v>2.8339500000000002</v>
      </c>
    </row>
    <row r="1404" spans="1:2" x14ac:dyDescent="0.3">
      <c r="A1404" s="83">
        <v>37194</v>
      </c>
      <c r="B1404">
        <v>2.8330500000000001</v>
      </c>
    </row>
    <row r="1405" spans="1:2" x14ac:dyDescent="0.3">
      <c r="A1405" s="83">
        <v>37195</v>
      </c>
      <c r="B1405">
        <v>2.8322600000000002</v>
      </c>
    </row>
    <row r="1406" spans="1:2" x14ac:dyDescent="0.3">
      <c r="A1406" s="83">
        <v>37196</v>
      </c>
      <c r="B1406">
        <v>2.83155</v>
      </c>
    </row>
    <row r="1407" spans="1:2" x14ac:dyDescent="0.3">
      <c r="A1407" s="83">
        <v>37197</v>
      </c>
      <c r="B1407">
        <v>2.8309299999999999</v>
      </c>
    </row>
    <row r="1408" spans="1:2" x14ac:dyDescent="0.3">
      <c r="A1408" s="83">
        <v>37198</v>
      </c>
      <c r="B1408">
        <v>2.83039</v>
      </c>
    </row>
    <row r="1409" spans="1:2" x14ac:dyDescent="0.3">
      <c r="A1409" s="83">
        <v>37199</v>
      </c>
      <c r="B1409">
        <v>2.8299099999999999</v>
      </c>
    </row>
    <row r="1410" spans="1:2" x14ac:dyDescent="0.3">
      <c r="A1410" s="83">
        <v>37200</v>
      </c>
      <c r="B1410">
        <v>2.8294800000000002</v>
      </c>
    </row>
    <row r="1411" spans="1:2" x14ac:dyDescent="0.3">
      <c r="A1411" s="83">
        <v>37201</v>
      </c>
      <c r="B1411">
        <v>2.82911</v>
      </c>
    </row>
    <row r="1412" spans="1:2" x14ac:dyDescent="0.3">
      <c r="A1412" s="83">
        <v>37202</v>
      </c>
      <c r="B1412">
        <v>2.82877</v>
      </c>
    </row>
    <row r="1413" spans="1:2" x14ac:dyDescent="0.3">
      <c r="A1413" s="83">
        <v>37203</v>
      </c>
      <c r="B1413">
        <v>2.8284500000000001</v>
      </c>
    </row>
    <row r="1414" spans="1:2" x14ac:dyDescent="0.3">
      <c r="A1414" s="83">
        <v>37204</v>
      </c>
      <c r="B1414">
        <v>2.82816</v>
      </c>
    </row>
    <row r="1415" spans="1:2" x14ac:dyDescent="0.3">
      <c r="A1415" s="83">
        <v>37205</v>
      </c>
      <c r="B1415">
        <v>2.8278699999999999</v>
      </c>
    </row>
    <row r="1416" spans="1:2" x14ac:dyDescent="0.3">
      <c r="A1416" s="83">
        <v>37206</v>
      </c>
      <c r="B1416">
        <v>2.8275899999999998</v>
      </c>
    </row>
    <row r="1417" spans="1:2" x14ac:dyDescent="0.3">
      <c r="A1417" s="83">
        <v>37207</v>
      </c>
      <c r="B1417">
        <v>2.8272900000000001</v>
      </c>
    </row>
    <row r="1418" spans="1:2" x14ac:dyDescent="0.3">
      <c r="A1418" s="83">
        <v>37208</v>
      </c>
      <c r="B1418">
        <v>2.8269700000000002</v>
      </c>
    </row>
    <row r="1419" spans="1:2" x14ac:dyDescent="0.3">
      <c r="A1419" s="83">
        <v>37209</v>
      </c>
      <c r="B1419">
        <v>2.8266200000000001</v>
      </c>
    </row>
    <row r="1420" spans="1:2" x14ac:dyDescent="0.3">
      <c r="A1420" s="83">
        <v>37210</v>
      </c>
      <c r="B1420">
        <v>2.8262200000000002</v>
      </c>
    </row>
    <row r="1421" spans="1:2" x14ac:dyDescent="0.3">
      <c r="A1421" s="83">
        <v>37211</v>
      </c>
      <c r="B1421">
        <v>2.82578</v>
      </c>
    </row>
    <row r="1422" spans="1:2" x14ac:dyDescent="0.3">
      <c r="A1422" s="83">
        <v>37212</v>
      </c>
      <c r="B1422">
        <v>2.8252799999999998</v>
      </c>
    </row>
    <row r="1423" spans="1:2" x14ac:dyDescent="0.3">
      <c r="A1423" s="83">
        <v>37213</v>
      </c>
      <c r="B1423">
        <v>2.8247</v>
      </c>
    </row>
    <row r="1424" spans="1:2" x14ac:dyDescent="0.3">
      <c r="A1424" s="83">
        <v>37214</v>
      </c>
      <c r="B1424">
        <v>2.8240500000000002</v>
      </c>
    </row>
    <row r="1425" spans="1:2" x14ac:dyDescent="0.3">
      <c r="A1425" s="83">
        <v>37215</v>
      </c>
      <c r="B1425">
        <v>2.8233199999999998</v>
      </c>
    </row>
    <row r="1426" spans="1:2" x14ac:dyDescent="0.3">
      <c r="A1426" s="83">
        <v>37216</v>
      </c>
      <c r="B1426">
        <v>2.8225099999999999</v>
      </c>
    </row>
    <row r="1427" spans="1:2" x14ac:dyDescent="0.3">
      <c r="A1427" s="83">
        <v>37217</v>
      </c>
      <c r="B1427">
        <v>2.8216199999999998</v>
      </c>
    </row>
    <row r="1428" spans="1:2" x14ac:dyDescent="0.3">
      <c r="A1428" s="83">
        <v>37218</v>
      </c>
      <c r="B1428">
        <v>2.8206600000000002</v>
      </c>
    </row>
    <row r="1429" spans="1:2" x14ac:dyDescent="0.3">
      <c r="A1429" s="83">
        <v>37219</v>
      </c>
      <c r="B1429">
        <v>2.8196300000000001</v>
      </c>
    </row>
    <row r="1430" spans="1:2" x14ac:dyDescent="0.3">
      <c r="A1430" s="83">
        <v>37220</v>
      </c>
      <c r="B1430">
        <v>2.8185199999999999</v>
      </c>
    </row>
    <row r="1431" spans="1:2" x14ac:dyDescent="0.3">
      <c r="A1431" s="83">
        <v>37221</v>
      </c>
      <c r="B1431">
        <v>2.8173400000000002</v>
      </c>
    </row>
    <row r="1432" spans="1:2" x14ac:dyDescent="0.3">
      <c r="A1432" s="83">
        <v>37222</v>
      </c>
      <c r="B1432">
        <v>2.81609</v>
      </c>
    </row>
    <row r="1433" spans="1:2" x14ac:dyDescent="0.3">
      <c r="A1433" s="83">
        <v>37223</v>
      </c>
      <c r="B1433">
        <v>2.8147700000000002</v>
      </c>
    </row>
    <row r="1434" spans="1:2" x14ac:dyDescent="0.3">
      <c r="A1434" s="83">
        <v>37224</v>
      </c>
      <c r="B1434">
        <v>2.81338</v>
      </c>
    </row>
    <row r="1435" spans="1:2" x14ac:dyDescent="0.3">
      <c r="A1435" s="83">
        <v>37225</v>
      </c>
      <c r="B1435">
        <v>2.8119299999999998</v>
      </c>
    </row>
    <row r="1436" spans="1:2" x14ac:dyDescent="0.3">
      <c r="A1436" s="83">
        <v>37226</v>
      </c>
      <c r="B1436">
        <v>2.8104100000000001</v>
      </c>
    </row>
    <row r="1437" spans="1:2" x14ac:dyDescent="0.3">
      <c r="A1437" s="83">
        <v>37227</v>
      </c>
      <c r="B1437">
        <v>2.8088299999999999</v>
      </c>
    </row>
    <row r="1438" spans="1:2" x14ac:dyDescent="0.3">
      <c r="A1438" s="83">
        <v>37228</v>
      </c>
      <c r="B1438">
        <v>2.8071799999999998</v>
      </c>
    </row>
    <row r="1439" spans="1:2" x14ac:dyDescent="0.3">
      <c r="A1439" s="83">
        <v>37229</v>
      </c>
      <c r="B1439">
        <v>2.8054800000000002</v>
      </c>
    </row>
    <row r="1440" spans="1:2" x14ac:dyDescent="0.3">
      <c r="A1440" s="83">
        <v>37230</v>
      </c>
      <c r="B1440">
        <v>2.8037200000000002</v>
      </c>
    </row>
    <row r="1441" spans="1:2" x14ac:dyDescent="0.3">
      <c r="A1441" s="83">
        <v>37231</v>
      </c>
      <c r="B1441">
        <v>2.8018999999999998</v>
      </c>
    </row>
    <row r="1442" spans="1:2" x14ac:dyDescent="0.3">
      <c r="A1442" s="83">
        <v>37232</v>
      </c>
      <c r="B1442">
        <v>2.80002</v>
      </c>
    </row>
    <row r="1443" spans="1:2" x14ac:dyDescent="0.3">
      <c r="A1443" s="83">
        <v>37233</v>
      </c>
      <c r="B1443">
        <v>2.7980999999999998</v>
      </c>
    </row>
    <row r="1444" spans="1:2" x14ac:dyDescent="0.3">
      <c r="A1444" s="83">
        <v>37234</v>
      </c>
      <c r="B1444">
        <v>2.7961200000000002</v>
      </c>
    </row>
    <row r="1445" spans="1:2" x14ac:dyDescent="0.3">
      <c r="A1445" s="83">
        <v>37235</v>
      </c>
      <c r="B1445">
        <v>2.7940999999999998</v>
      </c>
    </row>
    <row r="1446" spans="1:2" x14ac:dyDescent="0.3">
      <c r="A1446" s="83">
        <v>37236</v>
      </c>
      <c r="B1446">
        <v>2.7920199999999999</v>
      </c>
    </row>
    <row r="1447" spans="1:2" x14ac:dyDescent="0.3">
      <c r="A1447" s="83">
        <v>37237</v>
      </c>
      <c r="B1447">
        <v>2.7899099999999999</v>
      </c>
    </row>
    <row r="1448" spans="1:2" x14ac:dyDescent="0.3">
      <c r="A1448" s="83">
        <v>37238</v>
      </c>
      <c r="B1448">
        <v>2.78775</v>
      </c>
    </row>
    <row r="1449" spans="1:2" x14ac:dyDescent="0.3">
      <c r="A1449" s="83">
        <v>37239</v>
      </c>
      <c r="B1449">
        <v>2.7855500000000002</v>
      </c>
    </row>
    <row r="1450" spans="1:2" x14ac:dyDescent="0.3">
      <c r="A1450" s="83">
        <v>37240</v>
      </c>
      <c r="B1450">
        <v>2.7833100000000002</v>
      </c>
    </row>
    <row r="1451" spans="1:2" x14ac:dyDescent="0.3">
      <c r="A1451" s="83">
        <v>37241</v>
      </c>
      <c r="B1451">
        <v>2.7810299999999999</v>
      </c>
    </row>
    <row r="1452" spans="1:2" x14ac:dyDescent="0.3">
      <c r="A1452" s="83">
        <v>37242</v>
      </c>
      <c r="B1452">
        <v>2.7787199999999999</v>
      </c>
    </row>
    <row r="1453" spans="1:2" x14ac:dyDescent="0.3">
      <c r="A1453" s="83">
        <v>37243</v>
      </c>
      <c r="B1453">
        <v>2.77637</v>
      </c>
    </row>
    <row r="1454" spans="1:2" x14ac:dyDescent="0.3">
      <c r="A1454" s="83">
        <v>37244</v>
      </c>
      <c r="B1454">
        <v>2.774</v>
      </c>
    </row>
    <row r="1455" spans="1:2" x14ac:dyDescent="0.3">
      <c r="A1455" s="83">
        <v>37245</v>
      </c>
      <c r="B1455">
        <v>2.7715999999999998</v>
      </c>
    </row>
    <row r="1456" spans="1:2" x14ac:dyDescent="0.3">
      <c r="A1456" s="83">
        <v>37246</v>
      </c>
      <c r="B1456">
        <v>2.7691699999999999</v>
      </c>
    </row>
    <row r="1457" spans="1:2" x14ac:dyDescent="0.3">
      <c r="A1457" s="83">
        <v>37247</v>
      </c>
      <c r="B1457">
        <v>2.7667199999999998</v>
      </c>
    </row>
    <row r="1458" spans="1:2" x14ac:dyDescent="0.3">
      <c r="A1458" s="83">
        <v>37248</v>
      </c>
      <c r="B1458">
        <v>2.7642500000000001</v>
      </c>
    </row>
    <row r="1459" spans="1:2" x14ac:dyDescent="0.3">
      <c r="A1459" s="83">
        <v>37249</v>
      </c>
      <c r="B1459">
        <v>2.7617600000000002</v>
      </c>
    </row>
    <row r="1460" spans="1:2" x14ac:dyDescent="0.3">
      <c r="A1460" s="83">
        <v>37250</v>
      </c>
      <c r="B1460">
        <v>2.7592599999999998</v>
      </c>
    </row>
    <row r="1461" spans="1:2" x14ac:dyDescent="0.3">
      <c r="A1461" s="83">
        <v>37251</v>
      </c>
      <c r="B1461">
        <v>2.7567599999999999</v>
      </c>
    </row>
    <row r="1462" spans="1:2" x14ac:dyDescent="0.3">
      <c r="A1462" s="83">
        <v>37252</v>
      </c>
      <c r="B1462">
        <v>2.7542599999999999</v>
      </c>
    </row>
    <row r="1463" spans="1:2" x14ac:dyDescent="0.3">
      <c r="A1463" s="83">
        <v>37253</v>
      </c>
      <c r="B1463">
        <v>2.75177</v>
      </c>
    </row>
    <row r="1464" spans="1:2" x14ac:dyDescent="0.3">
      <c r="A1464" s="83">
        <v>37254</v>
      </c>
      <c r="B1464">
        <v>2.7492999999999999</v>
      </c>
    </row>
    <row r="1465" spans="1:2" x14ac:dyDescent="0.3">
      <c r="A1465" s="83">
        <v>37255</v>
      </c>
      <c r="B1465">
        <v>2.7468699999999999</v>
      </c>
    </row>
    <row r="1466" spans="1:2" x14ac:dyDescent="0.3">
      <c r="A1466" s="83">
        <v>37256</v>
      </c>
      <c r="B1466">
        <v>2.7444700000000002</v>
      </c>
    </row>
    <row r="1467" spans="1:2" x14ac:dyDescent="0.3">
      <c r="A1467" s="83">
        <v>37257</v>
      </c>
      <c r="B1467">
        <v>2.75814</v>
      </c>
    </row>
    <row r="1468" spans="1:2" x14ac:dyDescent="0.3">
      <c r="A1468" s="83">
        <v>37258</v>
      </c>
      <c r="B1468">
        <v>2.7553800000000002</v>
      </c>
    </row>
    <row r="1469" spans="1:2" x14ac:dyDescent="0.3">
      <c r="A1469" s="83">
        <v>37259</v>
      </c>
      <c r="B1469">
        <v>2.7525900000000001</v>
      </c>
    </row>
    <row r="1470" spans="1:2" x14ac:dyDescent="0.3">
      <c r="A1470" s="83">
        <v>37260</v>
      </c>
      <c r="B1470">
        <v>2.7498</v>
      </c>
    </row>
    <row r="1471" spans="1:2" x14ac:dyDescent="0.3">
      <c r="A1471" s="83">
        <v>37261</v>
      </c>
      <c r="B1471">
        <v>2.7469899999999998</v>
      </c>
    </row>
    <row r="1472" spans="1:2" x14ac:dyDescent="0.3">
      <c r="A1472" s="83">
        <v>37262</v>
      </c>
      <c r="B1472">
        <v>2.7441800000000001</v>
      </c>
    </row>
    <row r="1473" spans="1:2" x14ac:dyDescent="0.3">
      <c r="A1473" s="83">
        <v>37263</v>
      </c>
      <c r="B1473">
        <v>2.74139</v>
      </c>
    </row>
    <row r="1474" spans="1:2" x14ac:dyDescent="0.3">
      <c r="A1474" s="83">
        <v>37264</v>
      </c>
      <c r="B1474">
        <v>2.7385999999999999</v>
      </c>
    </row>
    <row r="1475" spans="1:2" x14ac:dyDescent="0.3">
      <c r="A1475" s="83">
        <v>37265</v>
      </c>
      <c r="B1475">
        <v>2.7358500000000001</v>
      </c>
    </row>
    <row r="1476" spans="1:2" x14ac:dyDescent="0.3">
      <c r="A1476" s="83">
        <v>37266</v>
      </c>
      <c r="B1476">
        <v>2.73312</v>
      </c>
    </row>
    <row r="1477" spans="1:2" x14ac:dyDescent="0.3">
      <c r="A1477" s="83">
        <v>37267</v>
      </c>
      <c r="B1477">
        <v>2.7304400000000002</v>
      </c>
    </row>
    <row r="1478" spans="1:2" x14ac:dyDescent="0.3">
      <c r="A1478" s="83">
        <v>37268</v>
      </c>
      <c r="B1478">
        <v>2.7278099999999998</v>
      </c>
    </row>
    <row r="1479" spans="1:2" x14ac:dyDescent="0.3">
      <c r="A1479" s="83">
        <v>37269</v>
      </c>
      <c r="B1479">
        <v>2.7252399999999999</v>
      </c>
    </row>
    <row r="1480" spans="1:2" x14ac:dyDescent="0.3">
      <c r="A1480" s="83">
        <v>37270</v>
      </c>
      <c r="B1480">
        <v>2.7227399999999999</v>
      </c>
    </row>
    <row r="1481" spans="1:2" x14ac:dyDescent="0.3">
      <c r="A1481" s="83">
        <v>37271</v>
      </c>
      <c r="B1481">
        <v>2.72031</v>
      </c>
    </row>
    <row r="1482" spans="1:2" x14ac:dyDescent="0.3">
      <c r="A1482" s="83">
        <v>37272</v>
      </c>
      <c r="B1482">
        <v>2.7179700000000002</v>
      </c>
    </row>
    <row r="1483" spans="1:2" x14ac:dyDescent="0.3">
      <c r="A1483" s="83">
        <v>37273</v>
      </c>
      <c r="B1483">
        <v>2.7157300000000002</v>
      </c>
    </row>
    <row r="1484" spans="1:2" x14ac:dyDescent="0.3">
      <c r="A1484" s="83">
        <v>37274</v>
      </c>
      <c r="B1484">
        <v>2.7135799999999999</v>
      </c>
    </row>
    <row r="1485" spans="1:2" x14ac:dyDescent="0.3">
      <c r="A1485" s="83">
        <v>37275</v>
      </c>
      <c r="B1485">
        <v>2.7115499999999999</v>
      </c>
    </row>
    <row r="1486" spans="1:2" x14ac:dyDescent="0.3">
      <c r="A1486" s="83">
        <v>37276</v>
      </c>
      <c r="B1486">
        <v>2.7096399999999998</v>
      </c>
    </row>
    <row r="1487" spans="1:2" x14ac:dyDescent="0.3">
      <c r="A1487" s="83">
        <v>37277</v>
      </c>
      <c r="B1487">
        <v>2.7078600000000002</v>
      </c>
    </row>
    <row r="1488" spans="1:2" x14ac:dyDescent="0.3">
      <c r="A1488" s="83">
        <v>37278</v>
      </c>
      <c r="B1488">
        <v>2.7062200000000001</v>
      </c>
    </row>
    <row r="1489" spans="1:2" x14ac:dyDescent="0.3">
      <c r="A1489" s="83">
        <v>37279</v>
      </c>
      <c r="B1489">
        <v>2.70472</v>
      </c>
    </row>
    <row r="1490" spans="1:2" x14ac:dyDescent="0.3">
      <c r="A1490" s="83">
        <v>37280</v>
      </c>
      <c r="B1490">
        <v>2.7033800000000001</v>
      </c>
    </row>
    <row r="1491" spans="1:2" x14ac:dyDescent="0.3">
      <c r="A1491" s="83">
        <v>37281</v>
      </c>
      <c r="B1491">
        <v>2.70221</v>
      </c>
    </row>
    <row r="1492" spans="1:2" x14ac:dyDescent="0.3">
      <c r="A1492" s="83">
        <v>37282</v>
      </c>
      <c r="B1492">
        <v>2.7012100000000001</v>
      </c>
    </row>
    <row r="1493" spans="1:2" x14ac:dyDescent="0.3">
      <c r="A1493" s="83">
        <v>37283</v>
      </c>
      <c r="B1493">
        <v>2.7003900000000001</v>
      </c>
    </row>
    <row r="1494" spans="1:2" x14ac:dyDescent="0.3">
      <c r="A1494" s="83">
        <v>37284</v>
      </c>
      <c r="B1494">
        <v>2.69977</v>
      </c>
    </row>
    <row r="1495" spans="1:2" x14ac:dyDescent="0.3">
      <c r="A1495" s="83">
        <v>37285</v>
      </c>
      <c r="B1495">
        <v>2.6993499999999999</v>
      </c>
    </row>
    <row r="1496" spans="1:2" x14ac:dyDescent="0.3">
      <c r="A1496" s="83">
        <v>37286</v>
      </c>
      <c r="B1496">
        <v>2.6991399999999999</v>
      </c>
    </row>
    <row r="1497" spans="1:2" x14ac:dyDescent="0.3">
      <c r="A1497" s="83">
        <v>37287</v>
      </c>
      <c r="B1497">
        <v>2.6991499999999999</v>
      </c>
    </row>
    <row r="1498" spans="1:2" x14ac:dyDescent="0.3">
      <c r="A1498" s="83">
        <v>37288</v>
      </c>
      <c r="B1498">
        <v>2.6993900000000002</v>
      </c>
    </row>
    <row r="1499" spans="1:2" x14ac:dyDescent="0.3">
      <c r="A1499" s="83">
        <v>37289</v>
      </c>
      <c r="B1499">
        <v>2.6998799999999998</v>
      </c>
    </row>
    <row r="1500" spans="1:2" x14ac:dyDescent="0.3">
      <c r="A1500" s="83">
        <v>37290</v>
      </c>
      <c r="B1500">
        <v>2.7006100000000002</v>
      </c>
    </row>
    <row r="1501" spans="1:2" x14ac:dyDescent="0.3">
      <c r="A1501" s="83">
        <v>37291</v>
      </c>
      <c r="B1501">
        <v>2.7016</v>
      </c>
    </row>
    <row r="1502" spans="1:2" x14ac:dyDescent="0.3">
      <c r="A1502" s="83">
        <v>37292</v>
      </c>
      <c r="B1502">
        <v>2.7028599999999998</v>
      </c>
    </row>
    <row r="1503" spans="1:2" x14ac:dyDescent="0.3">
      <c r="A1503" s="83">
        <v>37293</v>
      </c>
      <c r="B1503">
        <v>2.7044000000000001</v>
      </c>
    </row>
    <row r="1504" spans="1:2" x14ac:dyDescent="0.3">
      <c r="A1504" s="83">
        <v>37294</v>
      </c>
      <c r="B1504">
        <v>2.7062300000000001</v>
      </c>
    </row>
    <row r="1505" spans="1:2" x14ac:dyDescent="0.3">
      <c r="A1505" s="83">
        <v>37295</v>
      </c>
      <c r="B1505">
        <v>2.7083300000000001</v>
      </c>
    </row>
    <row r="1506" spans="1:2" x14ac:dyDescent="0.3">
      <c r="A1506" s="83">
        <v>37296</v>
      </c>
      <c r="B1506">
        <v>2.7107100000000002</v>
      </c>
    </row>
    <row r="1507" spans="1:2" x14ac:dyDescent="0.3">
      <c r="A1507" s="83">
        <v>37297</v>
      </c>
      <c r="B1507">
        <v>2.7133500000000002</v>
      </c>
    </row>
    <row r="1508" spans="1:2" x14ac:dyDescent="0.3">
      <c r="A1508" s="83">
        <v>37298</v>
      </c>
      <c r="B1508">
        <v>2.7162299999999999</v>
      </c>
    </row>
    <row r="1509" spans="1:2" x14ac:dyDescent="0.3">
      <c r="A1509" s="83">
        <v>37299</v>
      </c>
      <c r="B1509">
        <v>2.7193499999999999</v>
      </c>
    </row>
    <row r="1510" spans="1:2" x14ac:dyDescent="0.3">
      <c r="A1510" s="83">
        <v>37300</v>
      </c>
      <c r="B1510">
        <v>2.7226900000000001</v>
      </c>
    </row>
    <row r="1511" spans="1:2" x14ac:dyDescent="0.3">
      <c r="A1511" s="83">
        <v>37301</v>
      </c>
      <c r="B1511">
        <v>2.7262400000000002</v>
      </c>
    </row>
    <row r="1512" spans="1:2" x14ac:dyDescent="0.3">
      <c r="A1512" s="83">
        <v>37302</v>
      </c>
      <c r="B1512">
        <v>2.7299899999999999</v>
      </c>
    </row>
    <row r="1513" spans="1:2" x14ac:dyDescent="0.3">
      <c r="A1513" s="83">
        <v>37303</v>
      </c>
      <c r="B1513">
        <v>2.73393</v>
      </c>
    </row>
    <row r="1514" spans="1:2" x14ac:dyDescent="0.3">
      <c r="A1514" s="83">
        <v>37304</v>
      </c>
      <c r="B1514">
        <v>2.7380499999999999</v>
      </c>
    </row>
    <row r="1515" spans="1:2" x14ac:dyDescent="0.3">
      <c r="A1515" s="83">
        <v>37305</v>
      </c>
      <c r="B1515">
        <v>2.7423299999999999</v>
      </c>
    </row>
    <row r="1516" spans="1:2" x14ac:dyDescent="0.3">
      <c r="A1516" s="83">
        <v>37306</v>
      </c>
      <c r="B1516">
        <v>2.7467700000000002</v>
      </c>
    </row>
    <row r="1517" spans="1:2" x14ac:dyDescent="0.3">
      <c r="A1517" s="83">
        <v>37307</v>
      </c>
      <c r="B1517">
        <v>2.75135</v>
      </c>
    </row>
    <row r="1518" spans="1:2" x14ac:dyDescent="0.3">
      <c r="A1518" s="83">
        <v>37308</v>
      </c>
      <c r="B1518">
        <v>2.7560600000000002</v>
      </c>
    </row>
    <row r="1519" spans="1:2" x14ac:dyDescent="0.3">
      <c r="A1519" s="83">
        <v>37309</v>
      </c>
      <c r="B1519">
        <v>2.7608999999999999</v>
      </c>
    </row>
    <row r="1520" spans="1:2" x14ac:dyDescent="0.3">
      <c r="A1520" s="83">
        <v>37310</v>
      </c>
      <c r="B1520">
        <v>2.7658399999999999</v>
      </c>
    </row>
    <row r="1521" spans="1:2" x14ac:dyDescent="0.3">
      <c r="A1521" s="83">
        <v>37311</v>
      </c>
      <c r="B1521">
        <v>2.77088</v>
      </c>
    </row>
    <row r="1522" spans="1:2" x14ac:dyDescent="0.3">
      <c r="A1522" s="83">
        <v>37312</v>
      </c>
      <c r="B1522">
        <v>2.7759999999999998</v>
      </c>
    </row>
    <row r="1523" spans="1:2" x14ac:dyDescent="0.3">
      <c r="A1523" s="83">
        <v>37313</v>
      </c>
      <c r="B1523">
        <v>2.7812100000000002</v>
      </c>
    </row>
    <row r="1524" spans="1:2" x14ac:dyDescent="0.3">
      <c r="A1524" s="83">
        <v>37314</v>
      </c>
      <c r="B1524">
        <v>2.78647</v>
      </c>
    </row>
    <row r="1525" spans="1:2" x14ac:dyDescent="0.3">
      <c r="A1525" s="83">
        <v>37315</v>
      </c>
      <c r="B1525">
        <v>2.7917900000000002</v>
      </c>
    </row>
    <row r="1526" spans="1:2" x14ac:dyDescent="0.3">
      <c r="A1526" s="83">
        <v>37316</v>
      </c>
      <c r="B1526">
        <v>2.7971400000000002</v>
      </c>
    </row>
    <row r="1527" spans="1:2" x14ac:dyDescent="0.3">
      <c r="A1527" s="83">
        <v>37317</v>
      </c>
      <c r="B1527">
        <v>2.80253</v>
      </c>
    </row>
    <row r="1528" spans="1:2" x14ac:dyDescent="0.3">
      <c r="A1528" s="83">
        <v>37318</v>
      </c>
      <c r="B1528">
        <v>2.8079299999999998</v>
      </c>
    </row>
    <row r="1529" spans="1:2" x14ac:dyDescent="0.3">
      <c r="A1529" s="83">
        <v>37319</v>
      </c>
      <c r="B1529">
        <v>2.8133400000000002</v>
      </c>
    </row>
    <row r="1530" spans="1:2" x14ac:dyDescent="0.3">
      <c r="A1530" s="83">
        <v>37320</v>
      </c>
      <c r="B1530">
        <v>2.81874</v>
      </c>
    </row>
    <row r="1531" spans="1:2" x14ac:dyDescent="0.3">
      <c r="A1531" s="83">
        <v>37321</v>
      </c>
      <c r="B1531">
        <v>2.8241299999999998</v>
      </c>
    </row>
    <row r="1532" spans="1:2" x14ac:dyDescent="0.3">
      <c r="A1532" s="83">
        <v>37322</v>
      </c>
      <c r="B1532">
        <v>2.8294800000000002</v>
      </c>
    </row>
    <row r="1533" spans="1:2" x14ac:dyDescent="0.3">
      <c r="A1533" s="83">
        <v>37323</v>
      </c>
      <c r="B1533">
        <v>2.8348</v>
      </c>
    </row>
    <row r="1534" spans="1:2" x14ac:dyDescent="0.3">
      <c r="A1534" s="83">
        <v>37324</v>
      </c>
      <c r="B1534">
        <v>2.8400599999999998</v>
      </c>
    </row>
    <row r="1535" spans="1:2" x14ac:dyDescent="0.3">
      <c r="A1535" s="83">
        <v>37325</v>
      </c>
      <c r="B1535">
        <v>2.8452700000000002</v>
      </c>
    </row>
    <row r="1536" spans="1:2" x14ac:dyDescent="0.3">
      <c r="A1536" s="83">
        <v>37326</v>
      </c>
      <c r="B1536">
        <v>2.8504499999999999</v>
      </c>
    </row>
    <row r="1537" spans="1:2" x14ac:dyDescent="0.3">
      <c r="A1537" s="83">
        <v>37327</v>
      </c>
      <c r="B1537">
        <v>2.8555899999999999</v>
      </c>
    </row>
    <row r="1538" spans="1:2" x14ac:dyDescent="0.3">
      <c r="A1538" s="83">
        <v>37328</v>
      </c>
      <c r="B1538">
        <v>2.8607200000000002</v>
      </c>
    </row>
    <row r="1539" spans="1:2" x14ac:dyDescent="0.3">
      <c r="A1539" s="83">
        <v>37329</v>
      </c>
      <c r="B1539">
        <v>2.86585</v>
      </c>
    </row>
    <row r="1540" spans="1:2" x14ac:dyDescent="0.3">
      <c r="A1540" s="83">
        <v>37330</v>
      </c>
      <c r="B1540">
        <v>2.8709799999999999</v>
      </c>
    </row>
    <row r="1541" spans="1:2" x14ac:dyDescent="0.3">
      <c r="A1541" s="83">
        <v>37331</v>
      </c>
      <c r="B1541">
        <v>2.8761299999999999</v>
      </c>
    </row>
    <row r="1542" spans="1:2" x14ac:dyDescent="0.3">
      <c r="A1542" s="83">
        <v>37332</v>
      </c>
      <c r="B1542">
        <v>2.88131</v>
      </c>
    </row>
    <row r="1543" spans="1:2" x14ac:dyDescent="0.3">
      <c r="A1543" s="83">
        <v>37333</v>
      </c>
      <c r="B1543">
        <v>2.8865400000000001</v>
      </c>
    </row>
    <row r="1544" spans="1:2" x14ac:dyDescent="0.3">
      <c r="A1544" s="83">
        <v>37334</v>
      </c>
      <c r="B1544">
        <v>2.8918200000000001</v>
      </c>
    </row>
    <row r="1545" spans="1:2" x14ac:dyDescent="0.3">
      <c r="A1545" s="83">
        <v>37335</v>
      </c>
      <c r="B1545">
        <v>2.89717</v>
      </c>
    </row>
    <row r="1546" spans="1:2" x14ac:dyDescent="0.3">
      <c r="A1546" s="83">
        <v>37336</v>
      </c>
      <c r="B1546">
        <v>2.9026100000000001</v>
      </c>
    </row>
    <row r="1547" spans="1:2" x14ac:dyDescent="0.3">
      <c r="A1547" s="83">
        <v>37337</v>
      </c>
      <c r="B1547">
        <v>2.90815</v>
      </c>
    </row>
    <row r="1548" spans="1:2" x14ac:dyDescent="0.3">
      <c r="A1548" s="83">
        <v>37338</v>
      </c>
      <c r="B1548">
        <v>2.9138000000000002</v>
      </c>
    </row>
    <row r="1549" spans="1:2" x14ac:dyDescent="0.3">
      <c r="A1549" s="83">
        <v>37339</v>
      </c>
      <c r="B1549">
        <v>2.9195899999999999</v>
      </c>
    </row>
    <row r="1550" spans="1:2" x14ac:dyDescent="0.3">
      <c r="A1550" s="83">
        <v>37340</v>
      </c>
      <c r="B1550">
        <v>2.9255100000000001</v>
      </c>
    </row>
    <row r="1551" spans="1:2" x14ac:dyDescent="0.3">
      <c r="A1551" s="83">
        <v>37341</v>
      </c>
      <c r="B1551">
        <v>2.9316</v>
      </c>
    </row>
    <row r="1552" spans="1:2" x14ac:dyDescent="0.3">
      <c r="A1552" s="83">
        <v>37342</v>
      </c>
      <c r="B1552">
        <v>2.9378700000000002</v>
      </c>
    </row>
    <row r="1553" spans="1:2" x14ac:dyDescent="0.3">
      <c r="A1553" s="83">
        <v>37343</v>
      </c>
      <c r="B1553">
        <v>2.9443299999999999</v>
      </c>
    </row>
    <row r="1554" spans="1:2" x14ac:dyDescent="0.3">
      <c r="A1554" s="83">
        <v>37344</v>
      </c>
      <c r="B1554">
        <v>2.9510100000000001</v>
      </c>
    </row>
    <row r="1555" spans="1:2" x14ac:dyDescent="0.3">
      <c r="A1555" s="83">
        <v>37345</v>
      </c>
      <c r="B1555">
        <v>2.9579200000000001</v>
      </c>
    </row>
    <row r="1556" spans="1:2" x14ac:dyDescent="0.3">
      <c r="A1556" s="83">
        <v>37346</v>
      </c>
      <c r="B1556">
        <v>2.9650799999999999</v>
      </c>
    </row>
    <row r="1557" spans="1:2" x14ac:dyDescent="0.3">
      <c r="A1557" s="83">
        <v>37347</v>
      </c>
      <c r="B1557">
        <v>2.9725100000000002</v>
      </c>
    </row>
    <row r="1558" spans="1:2" x14ac:dyDescent="0.3">
      <c r="A1558" s="83">
        <v>37348</v>
      </c>
      <c r="B1558">
        <v>2.9802399999999998</v>
      </c>
    </row>
    <row r="1559" spans="1:2" x14ac:dyDescent="0.3">
      <c r="A1559" s="83">
        <v>37349</v>
      </c>
      <c r="B1559">
        <v>2.9882900000000001</v>
      </c>
    </row>
    <row r="1560" spans="1:2" x14ac:dyDescent="0.3">
      <c r="A1560" s="83">
        <v>37350</v>
      </c>
      <c r="B1560">
        <v>2.9966699999999999</v>
      </c>
    </row>
    <row r="1561" spans="1:2" x14ac:dyDescent="0.3">
      <c r="A1561" s="83">
        <v>37351</v>
      </c>
      <c r="B1561">
        <v>3.00542</v>
      </c>
    </row>
    <row r="1562" spans="1:2" x14ac:dyDescent="0.3">
      <c r="A1562" s="83">
        <v>37352</v>
      </c>
      <c r="B1562">
        <v>3.0145499999999998</v>
      </c>
    </row>
    <row r="1563" spans="1:2" x14ac:dyDescent="0.3">
      <c r="A1563" s="83">
        <v>37353</v>
      </c>
      <c r="B1563">
        <v>3.02407</v>
      </c>
    </row>
    <row r="1564" spans="1:2" x14ac:dyDescent="0.3">
      <c r="A1564" s="83">
        <v>37354</v>
      </c>
      <c r="B1564">
        <v>3.0339999999999998</v>
      </c>
    </row>
    <row r="1565" spans="1:2" x14ac:dyDescent="0.3">
      <c r="A1565" s="83">
        <v>37355</v>
      </c>
      <c r="B1565">
        <v>3.0443699999999998</v>
      </c>
    </row>
    <row r="1566" spans="1:2" x14ac:dyDescent="0.3">
      <c r="A1566" s="83">
        <v>37356</v>
      </c>
      <c r="B1566">
        <v>3.05518</v>
      </c>
    </row>
    <row r="1567" spans="1:2" x14ac:dyDescent="0.3">
      <c r="A1567" s="83">
        <v>37357</v>
      </c>
      <c r="B1567">
        <v>3.0664600000000002</v>
      </c>
    </row>
    <row r="1568" spans="1:2" x14ac:dyDescent="0.3">
      <c r="A1568" s="83">
        <v>37358</v>
      </c>
      <c r="B1568">
        <v>3.0782099999999999</v>
      </c>
    </row>
    <row r="1569" spans="1:2" x14ac:dyDescent="0.3">
      <c r="A1569" s="83">
        <v>37359</v>
      </c>
      <c r="B1569">
        <v>3.0904600000000002</v>
      </c>
    </row>
    <row r="1570" spans="1:2" x14ac:dyDescent="0.3">
      <c r="A1570" s="83">
        <v>37360</v>
      </c>
      <c r="B1570">
        <v>3.1032099999999998</v>
      </c>
    </row>
    <row r="1571" spans="1:2" x14ac:dyDescent="0.3">
      <c r="A1571" s="83">
        <v>37361</v>
      </c>
      <c r="B1571">
        <v>3.1164900000000002</v>
      </c>
    </row>
    <row r="1572" spans="1:2" x14ac:dyDescent="0.3">
      <c r="A1572" s="83">
        <v>37362</v>
      </c>
      <c r="B1572">
        <v>3.1303000000000001</v>
      </c>
    </row>
    <row r="1573" spans="1:2" x14ac:dyDescent="0.3">
      <c r="A1573" s="83">
        <v>37363</v>
      </c>
      <c r="B1573">
        <v>3.1446499999999999</v>
      </c>
    </row>
    <row r="1574" spans="1:2" x14ac:dyDescent="0.3">
      <c r="A1574" s="83">
        <v>37364</v>
      </c>
      <c r="B1574">
        <v>3.1595599999999999</v>
      </c>
    </row>
    <row r="1575" spans="1:2" x14ac:dyDescent="0.3">
      <c r="A1575" s="83">
        <v>37365</v>
      </c>
      <c r="B1575">
        <v>3.1750500000000001</v>
      </c>
    </row>
    <row r="1576" spans="1:2" x14ac:dyDescent="0.3">
      <c r="A1576" s="83">
        <v>37366</v>
      </c>
      <c r="B1576">
        <v>3.1911</v>
      </c>
    </row>
    <row r="1577" spans="1:2" x14ac:dyDescent="0.3">
      <c r="A1577" s="83">
        <v>37367</v>
      </c>
      <c r="B1577">
        <v>3.2077499999999999</v>
      </c>
    </row>
    <row r="1578" spans="1:2" x14ac:dyDescent="0.3">
      <c r="A1578" s="83">
        <v>37368</v>
      </c>
      <c r="B1578">
        <v>3.22499</v>
      </c>
    </row>
    <row r="1579" spans="1:2" x14ac:dyDescent="0.3">
      <c r="A1579" s="83">
        <v>37369</v>
      </c>
      <c r="B1579">
        <v>3.24282</v>
      </c>
    </row>
    <row r="1580" spans="1:2" x14ac:dyDescent="0.3">
      <c r="A1580" s="83">
        <v>37370</v>
      </c>
      <c r="B1580">
        <v>3.26126</v>
      </c>
    </row>
    <row r="1581" spans="1:2" x14ac:dyDescent="0.3">
      <c r="A1581" s="83">
        <v>37371</v>
      </c>
      <c r="B1581">
        <v>3.2803100000000001</v>
      </c>
    </row>
    <row r="1582" spans="1:2" x14ac:dyDescent="0.3">
      <c r="A1582" s="83">
        <v>37372</v>
      </c>
      <c r="B1582">
        <v>3.2999700000000001</v>
      </c>
    </row>
    <row r="1583" spans="1:2" x14ac:dyDescent="0.3">
      <c r="A1583" s="83">
        <v>37373</v>
      </c>
      <c r="B1583">
        <v>3.32023</v>
      </c>
    </row>
    <row r="1584" spans="1:2" x14ac:dyDescent="0.3">
      <c r="A1584" s="83">
        <v>37374</v>
      </c>
      <c r="B1584">
        <v>3.3410799999999998</v>
      </c>
    </row>
    <row r="1585" spans="1:2" x14ac:dyDescent="0.3">
      <c r="A1585" s="83">
        <v>37375</v>
      </c>
      <c r="B1585">
        <v>3.3625099999999999</v>
      </c>
    </row>
    <row r="1586" spans="1:2" x14ac:dyDescent="0.3">
      <c r="A1586" s="83">
        <v>37376</v>
      </c>
      <c r="B1586">
        <v>3.3844599999999998</v>
      </c>
    </row>
    <row r="1587" spans="1:2" x14ac:dyDescent="0.3">
      <c r="A1587" s="83">
        <v>37377</v>
      </c>
      <c r="B1587">
        <v>3.4069199999999999</v>
      </c>
    </row>
    <row r="1588" spans="1:2" x14ac:dyDescent="0.3">
      <c r="A1588" s="83">
        <v>37378</v>
      </c>
      <c r="B1588">
        <v>3.4298500000000001</v>
      </c>
    </row>
    <row r="1589" spans="1:2" x14ac:dyDescent="0.3">
      <c r="A1589" s="83">
        <v>37379</v>
      </c>
      <c r="B1589">
        <v>3.4531999999999998</v>
      </c>
    </row>
    <row r="1590" spans="1:2" x14ac:dyDescent="0.3">
      <c r="A1590" s="83">
        <v>37380</v>
      </c>
      <c r="B1590">
        <v>3.4769600000000001</v>
      </c>
    </row>
    <row r="1591" spans="1:2" x14ac:dyDescent="0.3">
      <c r="A1591" s="83">
        <v>37381</v>
      </c>
      <c r="B1591">
        <v>3.5010699999999999</v>
      </c>
    </row>
    <row r="1592" spans="1:2" x14ac:dyDescent="0.3">
      <c r="A1592" s="83">
        <v>37382</v>
      </c>
      <c r="B1592">
        <v>3.5255000000000001</v>
      </c>
    </row>
    <row r="1593" spans="1:2" x14ac:dyDescent="0.3">
      <c r="A1593" s="83">
        <v>37383</v>
      </c>
      <c r="B1593">
        <v>3.5502199999999999</v>
      </c>
    </row>
    <row r="1594" spans="1:2" x14ac:dyDescent="0.3">
      <c r="A1594" s="83">
        <v>37384</v>
      </c>
      <c r="B1594">
        <v>3.57518</v>
      </c>
    </row>
    <row r="1595" spans="1:2" x14ac:dyDescent="0.3">
      <c r="A1595" s="83">
        <v>37385</v>
      </c>
      <c r="B1595">
        <v>3.6003400000000001</v>
      </c>
    </row>
    <row r="1596" spans="1:2" x14ac:dyDescent="0.3">
      <c r="A1596" s="83">
        <v>37386</v>
      </c>
      <c r="B1596">
        <v>3.6256599999999999</v>
      </c>
    </row>
    <row r="1597" spans="1:2" x14ac:dyDescent="0.3">
      <c r="A1597" s="83">
        <v>37387</v>
      </c>
      <c r="B1597">
        <v>3.6511</v>
      </c>
    </row>
    <row r="1598" spans="1:2" x14ac:dyDescent="0.3">
      <c r="A1598" s="83">
        <v>37388</v>
      </c>
      <c r="B1598">
        <v>3.6766100000000002</v>
      </c>
    </row>
    <row r="1599" spans="1:2" x14ac:dyDescent="0.3">
      <c r="A1599" s="83">
        <v>37389</v>
      </c>
      <c r="B1599">
        <v>3.70214</v>
      </c>
    </row>
    <row r="1600" spans="1:2" x14ac:dyDescent="0.3">
      <c r="A1600" s="83">
        <v>37390</v>
      </c>
      <c r="B1600">
        <v>3.7276600000000002</v>
      </c>
    </row>
    <row r="1601" spans="1:2" x14ac:dyDescent="0.3">
      <c r="A1601" s="83">
        <v>37391</v>
      </c>
      <c r="B1601">
        <v>3.7531099999999999</v>
      </c>
    </row>
    <row r="1602" spans="1:2" x14ac:dyDescent="0.3">
      <c r="A1602" s="83">
        <v>37392</v>
      </c>
      <c r="B1602">
        <v>3.7784499999999999</v>
      </c>
    </row>
    <row r="1603" spans="1:2" x14ac:dyDescent="0.3">
      <c r="A1603" s="83">
        <v>37393</v>
      </c>
      <c r="B1603">
        <v>3.8036400000000001</v>
      </c>
    </row>
    <row r="1604" spans="1:2" x14ac:dyDescent="0.3">
      <c r="A1604" s="83">
        <v>37394</v>
      </c>
      <c r="B1604">
        <v>3.8286199999999999</v>
      </c>
    </row>
    <row r="1605" spans="1:2" x14ac:dyDescent="0.3">
      <c r="A1605" s="83">
        <v>37395</v>
      </c>
      <c r="B1605">
        <v>3.8533499999999998</v>
      </c>
    </row>
    <row r="1606" spans="1:2" x14ac:dyDescent="0.3">
      <c r="A1606" s="83">
        <v>37396</v>
      </c>
      <c r="B1606">
        <v>3.8777900000000001</v>
      </c>
    </row>
    <row r="1607" spans="1:2" x14ac:dyDescent="0.3">
      <c r="A1607" s="83">
        <v>37397</v>
      </c>
      <c r="B1607">
        <v>3.9018799999999998</v>
      </c>
    </row>
    <row r="1608" spans="1:2" x14ac:dyDescent="0.3">
      <c r="A1608" s="83">
        <v>37398</v>
      </c>
      <c r="B1608">
        <v>3.9256000000000002</v>
      </c>
    </row>
    <row r="1609" spans="1:2" x14ac:dyDescent="0.3">
      <c r="A1609" s="83">
        <v>37399</v>
      </c>
      <c r="B1609">
        <v>3.94889</v>
      </c>
    </row>
    <row r="1610" spans="1:2" x14ac:dyDescent="0.3">
      <c r="A1610" s="83">
        <v>37400</v>
      </c>
      <c r="B1610">
        <v>3.97173</v>
      </c>
    </row>
    <row r="1611" spans="1:2" x14ac:dyDescent="0.3">
      <c r="A1611" s="83">
        <v>37401</v>
      </c>
      <c r="B1611">
        <v>3.9940600000000002</v>
      </c>
    </row>
    <row r="1612" spans="1:2" x14ac:dyDescent="0.3">
      <c r="A1612" s="83">
        <v>37402</v>
      </c>
      <c r="B1612">
        <v>4.0158699999999996</v>
      </c>
    </row>
    <row r="1613" spans="1:2" x14ac:dyDescent="0.3">
      <c r="A1613" s="83">
        <v>37403</v>
      </c>
      <c r="B1613">
        <v>4.0370900000000001</v>
      </c>
    </row>
    <row r="1614" spans="1:2" x14ac:dyDescent="0.3">
      <c r="A1614" s="83">
        <v>37404</v>
      </c>
      <c r="B1614">
        <v>4.05769</v>
      </c>
    </row>
    <row r="1615" spans="1:2" x14ac:dyDescent="0.3">
      <c r="A1615" s="83">
        <v>37405</v>
      </c>
      <c r="B1615">
        <v>4.0776199999999996</v>
      </c>
    </row>
    <row r="1616" spans="1:2" x14ac:dyDescent="0.3">
      <c r="A1616" s="83">
        <v>37406</v>
      </c>
      <c r="B1616">
        <v>4.0968400000000003</v>
      </c>
    </row>
    <row r="1617" spans="1:2" x14ac:dyDescent="0.3">
      <c r="A1617" s="83">
        <v>37407</v>
      </c>
      <c r="B1617">
        <v>4.1153000000000004</v>
      </c>
    </row>
    <row r="1618" spans="1:2" x14ac:dyDescent="0.3">
      <c r="A1618" s="83">
        <v>37408</v>
      </c>
      <c r="B1618">
        <v>4.1329500000000001</v>
      </c>
    </row>
    <row r="1619" spans="1:2" x14ac:dyDescent="0.3">
      <c r="A1619" s="83">
        <v>37409</v>
      </c>
      <c r="B1619">
        <v>4.14975</v>
      </c>
    </row>
    <row r="1620" spans="1:2" x14ac:dyDescent="0.3">
      <c r="A1620" s="83">
        <v>37410</v>
      </c>
      <c r="B1620">
        <v>4.1656399999999998</v>
      </c>
    </row>
    <row r="1621" spans="1:2" x14ac:dyDescent="0.3">
      <c r="A1621" s="83">
        <v>37411</v>
      </c>
      <c r="B1621">
        <v>4.1805700000000003</v>
      </c>
    </row>
    <row r="1622" spans="1:2" x14ac:dyDescent="0.3">
      <c r="A1622" s="83">
        <v>37412</v>
      </c>
      <c r="B1622">
        <v>4.1944999999999997</v>
      </c>
    </row>
    <row r="1623" spans="1:2" x14ac:dyDescent="0.3">
      <c r="A1623" s="83">
        <v>37413</v>
      </c>
      <c r="B1623">
        <v>4.2073700000000001</v>
      </c>
    </row>
    <row r="1624" spans="1:2" x14ac:dyDescent="0.3">
      <c r="A1624" s="83">
        <v>37414</v>
      </c>
      <c r="B1624">
        <v>4.2191200000000002</v>
      </c>
    </row>
    <row r="1625" spans="1:2" x14ac:dyDescent="0.3">
      <c r="A1625" s="83">
        <v>37415</v>
      </c>
      <c r="B1625">
        <v>4.2297200000000004</v>
      </c>
    </row>
    <row r="1626" spans="1:2" x14ac:dyDescent="0.3">
      <c r="A1626" s="83">
        <v>37416</v>
      </c>
      <c r="B1626">
        <v>4.2391100000000002</v>
      </c>
    </row>
    <row r="1627" spans="1:2" x14ac:dyDescent="0.3">
      <c r="A1627" s="83">
        <v>37417</v>
      </c>
      <c r="B1627">
        <v>4.2472300000000001</v>
      </c>
    </row>
    <row r="1628" spans="1:2" x14ac:dyDescent="0.3">
      <c r="A1628" s="83">
        <v>37418</v>
      </c>
      <c r="B1628">
        <v>4.2540300000000002</v>
      </c>
    </row>
    <row r="1629" spans="1:2" x14ac:dyDescent="0.3">
      <c r="A1629" s="83">
        <v>37419</v>
      </c>
      <c r="B1629">
        <v>4.2594799999999999</v>
      </c>
    </row>
    <row r="1630" spans="1:2" x14ac:dyDescent="0.3">
      <c r="A1630" s="83">
        <v>37420</v>
      </c>
      <c r="B1630">
        <v>4.2635199999999998</v>
      </c>
    </row>
    <row r="1631" spans="1:2" x14ac:dyDescent="0.3">
      <c r="A1631" s="83">
        <v>37421</v>
      </c>
      <c r="B1631">
        <v>4.2660999999999998</v>
      </c>
    </row>
    <row r="1632" spans="1:2" x14ac:dyDescent="0.3">
      <c r="A1632" s="83">
        <v>37422</v>
      </c>
      <c r="B1632">
        <v>4.2671900000000003</v>
      </c>
    </row>
    <row r="1633" spans="1:2" x14ac:dyDescent="0.3">
      <c r="A1633" s="83">
        <v>37423</v>
      </c>
      <c r="B1633">
        <v>4.2668200000000001</v>
      </c>
    </row>
    <row r="1634" spans="1:2" x14ac:dyDescent="0.3">
      <c r="A1634" s="83">
        <v>37424</v>
      </c>
      <c r="B1634">
        <v>4.2650300000000003</v>
      </c>
    </row>
    <row r="1635" spans="1:2" x14ac:dyDescent="0.3">
      <c r="A1635" s="83">
        <v>37425</v>
      </c>
      <c r="B1635">
        <v>4.2618799999999997</v>
      </c>
    </row>
    <row r="1636" spans="1:2" x14ac:dyDescent="0.3">
      <c r="A1636" s="83">
        <v>37426</v>
      </c>
      <c r="B1636">
        <v>4.2574300000000003</v>
      </c>
    </row>
    <row r="1637" spans="1:2" x14ac:dyDescent="0.3">
      <c r="A1637" s="83">
        <v>37427</v>
      </c>
      <c r="B1637">
        <v>4.2517300000000002</v>
      </c>
    </row>
    <row r="1638" spans="1:2" x14ac:dyDescent="0.3">
      <c r="A1638" s="83">
        <v>37428</v>
      </c>
      <c r="B1638">
        <v>4.2448499999999996</v>
      </c>
    </row>
    <row r="1639" spans="1:2" x14ac:dyDescent="0.3">
      <c r="A1639" s="83">
        <v>37429</v>
      </c>
      <c r="B1639">
        <v>4.2368600000000001</v>
      </c>
    </row>
    <row r="1640" spans="1:2" x14ac:dyDescent="0.3">
      <c r="A1640" s="83">
        <v>37430</v>
      </c>
      <c r="B1640">
        <v>4.22783</v>
      </c>
    </row>
    <row r="1641" spans="1:2" x14ac:dyDescent="0.3">
      <c r="A1641" s="83">
        <v>37431</v>
      </c>
      <c r="B1641">
        <v>4.2178199999999997</v>
      </c>
    </row>
    <row r="1642" spans="1:2" x14ac:dyDescent="0.3">
      <c r="A1642" s="83">
        <v>37432</v>
      </c>
      <c r="B1642">
        <v>4.2069099999999997</v>
      </c>
    </row>
    <row r="1643" spans="1:2" x14ac:dyDescent="0.3">
      <c r="A1643" s="83">
        <v>37433</v>
      </c>
      <c r="B1643">
        <v>4.1951700000000001</v>
      </c>
    </row>
    <row r="1644" spans="1:2" x14ac:dyDescent="0.3">
      <c r="A1644" s="83">
        <v>37434</v>
      </c>
      <c r="B1644">
        <v>4.1826800000000004</v>
      </c>
    </row>
    <row r="1645" spans="1:2" x14ac:dyDescent="0.3">
      <c r="A1645" s="83">
        <v>37435</v>
      </c>
      <c r="B1645">
        <v>4.1695200000000003</v>
      </c>
    </row>
    <row r="1646" spans="1:2" x14ac:dyDescent="0.3">
      <c r="A1646" s="83">
        <v>37436</v>
      </c>
      <c r="B1646">
        <v>4.1557500000000003</v>
      </c>
    </row>
    <row r="1647" spans="1:2" x14ac:dyDescent="0.3">
      <c r="A1647" s="83">
        <v>37437</v>
      </c>
      <c r="B1647">
        <v>4.14147</v>
      </c>
    </row>
    <row r="1648" spans="1:2" x14ac:dyDescent="0.3">
      <c r="A1648" s="83">
        <v>37438</v>
      </c>
      <c r="B1648">
        <v>4.1267300000000002</v>
      </c>
    </row>
    <row r="1649" spans="1:2" x14ac:dyDescent="0.3">
      <c r="A1649" s="83">
        <v>37439</v>
      </c>
      <c r="B1649">
        <v>4.1116299999999999</v>
      </c>
    </row>
    <row r="1650" spans="1:2" x14ac:dyDescent="0.3">
      <c r="A1650" s="83">
        <v>37440</v>
      </c>
      <c r="B1650">
        <v>4.0962300000000003</v>
      </c>
    </row>
    <row r="1651" spans="1:2" x14ac:dyDescent="0.3">
      <c r="A1651" s="83">
        <v>37441</v>
      </c>
      <c r="B1651">
        <v>4.0806199999999997</v>
      </c>
    </row>
    <row r="1652" spans="1:2" x14ac:dyDescent="0.3">
      <c r="A1652" s="83">
        <v>37442</v>
      </c>
      <c r="B1652">
        <v>4.0648600000000004</v>
      </c>
    </row>
    <row r="1653" spans="1:2" x14ac:dyDescent="0.3">
      <c r="A1653" s="83">
        <v>37443</v>
      </c>
      <c r="B1653">
        <v>4.0490300000000001</v>
      </c>
    </row>
    <row r="1654" spans="1:2" x14ac:dyDescent="0.3">
      <c r="A1654" s="83">
        <v>37444</v>
      </c>
      <c r="B1654">
        <v>4.0331999999999999</v>
      </c>
    </row>
    <row r="1655" spans="1:2" x14ac:dyDescent="0.3">
      <c r="A1655" s="83">
        <v>37445</v>
      </c>
      <c r="B1655">
        <v>4.0174399999999997</v>
      </c>
    </row>
    <row r="1656" spans="1:2" x14ac:dyDescent="0.3">
      <c r="A1656" s="83">
        <v>37446</v>
      </c>
      <c r="B1656">
        <v>4.00183</v>
      </c>
    </row>
    <row r="1657" spans="1:2" x14ac:dyDescent="0.3">
      <c r="A1657" s="83">
        <v>37447</v>
      </c>
      <c r="B1657">
        <v>3.9864199999999999</v>
      </c>
    </row>
    <row r="1658" spans="1:2" x14ac:dyDescent="0.3">
      <c r="A1658" s="83">
        <v>37448</v>
      </c>
      <c r="B1658">
        <v>3.9712999999999998</v>
      </c>
    </row>
    <row r="1659" spans="1:2" x14ac:dyDescent="0.3">
      <c r="A1659" s="83">
        <v>37449</v>
      </c>
      <c r="B1659">
        <v>3.9565100000000002</v>
      </c>
    </row>
    <row r="1660" spans="1:2" x14ac:dyDescent="0.3">
      <c r="A1660" s="83">
        <v>37450</v>
      </c>
      <c r="B1660">
        <v>3.9421300000000001</v>
      </c>
    </row>
    <row r="1661" spans="1:2" x14ac:dyDescent="0.3">
      <c r="A1661" s="83">
        <v>37451</v>
      </c>
      <c r="B1661">
        <v>3.92822</v>
      </c>
    </row>
    <row r="1662" spans="1:2" x14ac:dyDescent="0.3">
      <c r="A1662" s="83">
        <v>37452</v>
      </c>
      <c r="B1662">
        <v>3.9148499999999999</v>
      </c>
    </row>
    <row r="1663" spans="1:2" x14ac:dyDescent="0.3">
      <c r="A1663" s="83">
        <v>37453</v>
      </c>
      <c r="B1663">
        <v>3.9020700000000001</v>
      </c>
    </row>
    <row r="1664" spans="1:2" x14ac:dyDescent="0.3">
      <c r="A1664" s="83">
        <v>37454</v>
      </c>
      <c r="B1664">
        <v>3.8899400000000002</v>
      </c>
    </row>
    <row r="1665" spans="1:2" x14ac:dyDescent="0.3">
      <c r="A1665" s="83">
        <v>37455</v>
      </c>
      <c r="B1665">
        <v>3.8785400000000001</v>
      </c>
    </row>
    <row r="1666" spans="1:2" x14ac:dyDescent="0.3">
      <c r="A1666" s="83">
        <v>37456</v>
      </c>
      <c r="B1666">
        <v>3.8679100000000002</v>
      </c>
    </row>
    <row r="1667" spans="1:2" x14ac:dyDescent="0.3">
      <c r="A1667" s="83">
        <v>37457</v>
      </c>
      <c r="B1667">
        <v>3.85812</v>
      </c>
    </row>
    <row r="1668" spans="1:2" x14ac:dyDescent="0.3">
      <c r="A1668" s="83">
        <v>37458</v>
      </c>
      <c r="B1668">
        <v>3.84924</v>
      </c>
    </row>
    <row r="1669" spans="1:2" x14ac:dyDescent="0.3">
      <c r="A1669" s="83">
        <v>37459</v>
      </c>
      <c r="B1669">
        <v>3.8413200000000001</v>
      </c>
    </row>
    <row r="1670" spans="1:2" x14ac:dyDescent="0.3">
      <c r="A1670" s="83">
        <v>37460</v>
      </c>
      <c r="B1670">
        <v>3.8343799999999999</v>
      </c>
    </row>
    <row r="1671" spans="1:2" x14ac:dyDescent="0.3">
      <c r="A1671" s="83">
        <v>37461</v>
      </c>
      <c r="B1671">
        <v>3.8283800000000001</v>
      </c>
    </row>
    <row r="1672" spans="1:2" x14ac:dyDescent="0.3">
      <c r="A1672" s="83">
        <v>37462</v>
      </c>
      <c r="B1672">
        <v>3.82328</v>
      </c>
    </row>
    <row r="1673" spans="1:2" x14ac:dyDescent="0.3">
      <c r="A1673" s="83">
        <v>37463</v>
      </c>
      <c r="B1673">
        <v>3.8190400000000002</v>
      </c>
    </row>
    <row r="1674" spans="1:2" x14ac:dyDescent="0.3">
      <c r="A1674" s="83">
        <v>37464</v>
      </c>
      <c r="B1674">
        <v>3.8156099999999999</v>
      </c>
    </row>
    <row r="1675" spans="1:2" x14ac:dyDescent="0.3">
      <c r="A1675" s="83">
        <v>37465</v>
      </c>
      <c r="B1675">
        <v>3.8129599999999999</v>
      </c>
    </row>
    <row r="1676" spans="1:2" x14ac:dyDescent="0.3">
      <c r="A1676" s="83">
        <v>37466</v>
      </c>
      <c r="B1676">
        <v>3.8110499999999998</v>
      </c>
    </row>
    <row r="1677" spans="1:2" x14ac:dyDescent="0.3">
      <c r="A1677" s="83">
        <v>37467</v>
      </c>
      <c r="B1677">
        <v>3.8098299999999998</v>
      </c>
    </row>
    <row r="1678" spans="1:2" x14ac:dyDescent="0.3">
      <c r="A1678" s="83">
        <v>37468</v>
      </c>
      <c r="B1678">
        <v>3.8092600000000001</v>
      </c>
    </row>
    <row r="1679" spans="1:2" x14ac:dyDescent="0.3">
      <c r="A1679" s="83">
        <v>37469</v>
      </c>
      <c r="B1679">
        <v>3.8092899999999998</v>
      </c>
    </row>
    <row r="1680" spans="1:2" x14ac:dyDescent="0.3">
      <c r="A1680" s="83">
        <v>37470</v>
      </c>
      <c r="B1680">
        <v>3.8098900000000002</v>
      </c>
    </row>
    <row r="1681" spans="1:2" x14ac:dyDescent="0.3">
      <c r="A1681" s="83">
        <v>37471</v>
      </c>
      <c r="B1681">
        <v>3.81101</v>
      </c>
    </row>
    <row r="1682" spans="1:2" x14ac:dyDescent="0.3">
      <c r="A1682" s="83">
        <v>37472</v>
      </c>
      <c r="B1682">
        <v>3.8126000000000002</v>
      </c>
    </row>
    <row r="1683" spans="1:2" x14ac:dyDescent="0.3">
      <c r="A1683" s="83">
        <v>37473</v>
      </c>
      <c r="B1683">
        <v>3.8146100000000001</v>
      </c>
    </row>
    <row r="1684" spans="1:2" x14ac:dyDescent="0.3">
      <c r="A1684" s="83">
        <v>37474</v>
      </c>
      <c r="B1684">
        <v>3.8169900000000001</v>
      </c>
    </row>
    <row r="1685" spans="1:2" x14ac:dyDescent="0.3">
      <c r="A1685" s="83">
        <v>37475</v>
      </c>
      <c r="B1685">
        <v>3.8197000000000001</v>
      </c>
    </row>
    <row r="1686" spans="1:2" x14ac:dyDescent="0.3">
      <c r="A1686" s="83">
        <v>37476</v>
      </c>
      <c r="B1686">
        <v>3.8226800000000001</v>
      </c>
    </row>
    <row r="1687" spans="1:2" x14ac:dyDescent="0.3">
      <c r="A1687" s="83">
        <v>37477</v>
      </c>
      <c r="B1687">
        <v>3.8258899999999998</v>
      </c>
    </row>
    <row r="1688" spans="1:2" x14ac:dyDescent="0.3">
      <c r="A1688" s="83">
        <v>37478</v>
      </c>
      <c r="B1688">
        <v>3.82925</v>
      </c>
    </row>
    <row r="1689" spans="1:2" x14ac:dyDescent="0.3">
      <c r="A1689" s="83">
        <v>37479</v>
      </c>
      <c r="B1689">
        <v>3.8327300000000002</v>
      </c>
    </row>
    <row r="1690" spans="1:2" x14ac:dyDescent="0.3">
      <c r="A1690" s="83">
        <v>37480</v>
      </c>
      <c r="B1690">
        <v>3.8362500000000002</v>
      </c>
    </row>
    <row r="1691" spans="1:2" x14ac:dyDescent="0.3">
      <c r="A1691" s="83">
        <v>37481</v>
      </c>
      <c r="B1691">
        <v>3.8397600000000001</v>
      </c>
    </row>
    <row r="1692" spans="1:2" x14ac:dyDescent="0.3">
      <c r="A1692" s="83">
        <v>37482</v>
      </c>
      <c r="B1692">
        <v>3.84321</v>
      </c>
    </row>
    <row r="1693" spans="1:2" x14ac:dyDescent="0.3">
      <c r="A1693" s="83">
        <v>37483</v>
      </c>
      <c r="B1693">
        <v>3.8465099999999999</v>
      </c>
    </row>
    <row r="1694" spans="1:2" x14ac:dyDescent="0.3">
      <c r="A1694" s="83">
        <v>37484</v>
      </c>
      <c r="B1694">
        <v>3.8496199999999998</v>
      </c>
    </row>
    <row r="1695" spans="1:2" x14ac:dyDescent="0.3">
      <c r="A1695" s="83">
        <v>37485</v>
      </c>
      <c r="B1695">
        <v>3.8524600000000002</v>
      </c>
    </row>
    <row r="1696" spans="1:2" x14ac:dyDescent="0.3">
      <c r="A1696" s="83">
        <v>37486</v>
      </c>
      <c r="B1696">
        <v>3.8549699999999998</v>
      </c>
    </row>
    <row r="1697" spans="1:2" x14ac:dyDescent="0.3">
      <c r="A1697" s="83">
        <v>37487</v>
      </c>
      <c r="B1697">
        <v>3.8570700000000002</v>
      </c>
    </row>
    <row r="1698" spans="1:2" x14ac:dyDescent="0.3">
      <c r="A1698" s="83">
        <v>37488</v>
      </c>
      <c r="B1698">
        <v>3.8586999999999998</v>
      </c>
    </row>
    <row r="1699" spans="1:2" x14ac:dyDescent="0.3">
      <c r="A1699" s="83">
        <v>37489</v>
      </c>
      <c r="B1699">
        <v>3.8597899999999998</v>
      </c>
    </row>
    <row r="1700" spans="1:2" x14ac:dyDescent="0.3">
      <c r="A1700" s="83">
        <v>37490</v>
      </c>
      <c r="B1700">
        <v>3.8602500000000002</v>
      </c>
    </row>
    <row r="1701" spans="1:2" x14ac:dyDescent="0.3">
      <c r="A1701" s="83">
        <v>37491</v>
      </c>
      <c r="B1701">
        <v>3.8600300000000001</v>
      </c>
    </row>
    <row r="1702" spans="1:2" x14ac:dyDescent="0.3">
      <c r="A1702" s="83">
        <v>37492</v>
      </c>
      <c r="B1702">
        <v>3.8590399999999998</v>
      </c>
    </row>
    <row r="1703" spans="1:2" x14ac:dyDescent="0.3">
      <c r="A1703" s="83">
        <v>37493</v>
      </c>
      <c r="B1703">
        <v>3.8572099999999998</v>
      </c>
    </row>
    <row r="1704" spans="1:2" x14ac:dyDescent="0.3">
      <c r="A1704" s="83">
        <v>37494</v>
      </c>
      <c r="B1704">
        <v>3.8544800000000001</v>
      </c>
    </row>
    <row r="1705" spans="1:2" x14ac:dyDescent="0.3">
      <c r="A1705" s="83">
        <v>37495</v>
      </c>
      <c r="B1705">
        <v>3.8508200000000001</v>
      </c>
    </row>
    <row r="1706" spans="1:2" x14ac:dyDescent="0.3">
      <c r="A1706" s="83">
        <v>37496</v>
      </c>
      <c r="B1706">
        <v>3.8462499999999999</v>
      </c>
    </row>
    <row r="1707" spans="1:2" x14ac:dyDescent="0.3">
      <c r="A1707" s="83">
        <v>37497</v>
      </c>
      <c r="B1707">
        <v>3.8407900000000001</v>
      </c>
    </row>
    <row r="1708" spans="1:2" x14ac:dyDescent="0.3">
      <c r="A1708" s="83">
        <v>37498</v>
      </c>
      <c r="B1708">
        <v>3.83447</v>
      </c>
    </row>
    <row r="1709" spans="1:2" x14ac:dyDescent="0.3">
      <c r="A1709" s="83">
        <v>37499</v>
      </c>
      <c r="B1709">
        <v>3.8273100000000002</v>
      </c>
    </row>
    <row r="1710" spans="1:2" x14ac:dyDescent="0.3">
      <c r="A1710" s="83">
        <v>37500</v>
      </c>
      <c r="B1710">
        <v>3.81935</v>
      </c>
    </row>
    <row r="1711" spans="1:2" x14ac:dyDescent="0.3">
      <c r="A1711" s="83">
        <v>37501</v>
      </c>
      <c r="B1711">
        <v>3.8106100000000001</v>
      </c>
    </row>
    <row r="1712" spans="1:2" x14ac:dyDescent="0.3">
      <c r="A1712" s="83">
        <v>37502</v>
      </c>
      <c r="B1712">
        <v>3.80111</v>
      </c>
    </row>
    <row r="1713" spans="1:2" x14ac:dyDescent="0.3">
      <c r="A1713" s="83">
        <v>37503</v>
      </c>
      <c r="B1713">
        <v>3.7909000000000002</v>
      </c>
    </row>
    <row r="1714" spans="1:2" x14ac:dyDescent="0.3">
      <c r="A1714" s="83">
        <v>37504</v>
      </c>
      <c r="B1714">
        <v>3.7799900000000002</v>
      </c>
    </row>
    <row r="1715" spans="1:2" x14ac:dyDescent="0.3">
      <c r="A1715" s="83">
        <v>37505</v>
      </c>
      <c r="B1715">
        <v>3.7684199999999999</v>
      </c>
    </row>
    <row r="1716" spans="1:2" x14ac:dyDescent="0.3">
      <c r="A1716" s="83">
        <v>37506</v>
      </c>
      <c r="B1716">
        <v>3.7562099999999998</v>
      </c>
    </row>
    <row r="1717" spans="1:2" x14ac:dyDescent="0.3">
      <c r="A1717" s="83">
        <v>37507</v>
      </c>
      <c r="B1717">
        <v>3.7434099999999999</v>
      </c>
    </row>
    <row r="1718" spans="1:2" x14ac:dyDescent="0.3">
      <c r="A1718" s="83">
        <v>37508</v>
      </c>
      <c r="B1718">
        <v>3.7300499999999999</v>
      </c>
    </row>
    <row r="1719" spans="1:2" x14ac:dyDescent="0.3">
      <c r="A1719" s="83">
        <v>37509</v>
      </c>
      <c r="B1719">
        <v>3.7161400000000002</v>
      </c>
    </row>
    <row r="1720" spans="1:2" x14ac:dyDescent="0.3">
      <c r="A1720" s="83">
        <v>37510</v>
      </c>
      <c r="B1720">
        <v>3.70174</v>
      </c>
    </row>
    <row r="1721" spans="1:2" x14ac:dyDescent="0.3">
      <c r="A1721" s="83">
        <v>37511</v>
      </c>
      <c r="B1721">
        <v>3.6868599999999998</v>
      </c>
    </row>
    <row r="1722" spans="1:2" x14ac:dyDescent="0.3">
      <c r="A1722" s="83">
        <v>37512</v>
      </c>
      <c r="B1722">
        <v>3.6715399999999998</v>
      </c>
    </row>
    <row r="1723" spans="1:2" x14ac:dyDescent="0.3">
      <c r="A1723" s="83">
        <v>37513</v>
      </c>
      <c r="B1723">
        <v>3.6558000000000002</v>
      </c>
    </row>
    <row r="1724" spans="1:2" x14ac:dyDescent="0.3">
      <c r="A1724" s="83">
        <v>37514</v>
      </c>
      <c r="B1724">
        <v>3.6396899999999999</v>
      </c>
    </row>
    <row r="1725" spans="1:2" x14ac:dyDescent="0.3">
      <c r="A1725" s="83">
        <v>37515</v>
      </c>
      <c r="B1725">
        <v>3.62324</v>
      </c>
    </row>
    <row r="1726" spans="1:2" x14ac:dyDescent="0.3">
      <c r="A1726" s="83">
        <v>37516</v>
      </c>
      <c r="B1726">
        <v>3.6064600000000002</v>
      </c>
    </row>
    <row r="1727" spans="1:2" x14ac:dyDescent="0.3">
      <c r="A1727" s="83">
        <v>37517</v>
      </c>
      <c r="B1727">
        <v>3.5893999999999999</v>
      </c>
    </row>
    <row r="1728" spans="1:2" x14ac:dyDescent="0.3">
      <c r="A1728" s="83">
        <v>37518</v>
      </c>
      <c r="B1728">
        <v>3.5720700000000001</v>
      </c>
    </row>
    <row r="1729" spans="1:2" x14ac:dyDescent="0.3">
      <c r="A1729" s="83">
        <v>37519</v>
      </c>
      <c r="B1729">
        <v>3.5545200000000001</v>
      </c>
    </row>
    <row r="1730" spans="1:2" x14ac:dyDescent="0.3">
      <c r="A1730" s="83">
        <v>37520</v>
      </c>
      <c r="B1730">
        <v>3.5367600000000001</v>
      </c>
    </row>
    <row r="1731" spans="1:2" x14ac:dyDescent="0.3">
      <c r="A1731" s="83">
        <v>37521</v>
      </c>
      <c r="B1731">
        <v>3.5188299999999999</v>
      </c>
    </row>
    <row r="1732" spans="1:2" x14ac:dyDescent="0.3">
      <c r="A1732" s="83">
        <v>37522</v>
      </c>
      <c r="B1732">
        <v>3.50075</v>
      </c>
    </row>
    <row r="1733" spans="1:2" x14ac:dyDescent="0.3">
      <c r="A1733" s="83">
        <v>37523</v>
      </c>
      <c r="B1733">
        <v>3.4825499999999998</v>
      </c>
    </row>
    <row r="1734" spans="1:2" x14ac:dyDescent="0.3">
      <c r="A1734" s="83">
        <v>37524</v>
      </c>
      <c r="B1734">
        <v>3.4642499999999998</v>
      </c>
    </row>
    <row r="1735" spans="1:2" x14ac:dyDescent="0.3">
      <c r="A1735" s="83">
        <v>37525</v>
      </c>
      <c r="B1735">
        <v>3.4458799999999998</v>
      </c>
    </row>
    <row r="1736" spans="1:2" x14ac:dyDescent="0.3">
      <c r="A1736" s="83">
        <v>37526</v>
      </c>
      <c r="B1736">
        <v>3.42746</v>
      </c>
    </row>
    <row r="1737" spans="1:2" x14ac:dyDescent="0.3">
      <c r="A1737" s="83">
        <v>37527</v>
      </c>
      <c r="B1737">
        <v>3.4090099999999999</v>
      </c>
    </row>
    <row r="1738" spans="1:2" x14ac:dyDescent="0.3">
      <c r="A1738" s="83">
        <v>37528</v>
      </c>
      <c r="B1738">
        <v>3.3905699999999999</v>
      </c>
    </row>
    <row r="1739" spans="1:2" x14ac:dyDescent="0.3">
      <c r="A1739" s="83">
        <v>37529</v>
      </c>
      <c r="B1739">
        <v>3.3721399999999999</v>
      </c>
    </row>
    <row r="1740" spans="1:2" x14ac:dyDescent="0.3">
      <c r="A1740" s="83">
        <v>37530</v>
      </c>
      <c r="B1740">
        <v>3.3537499999999998</v>
      </c>
    </row>
    <row r="1741" spans="1:2" x14ac:dyDescent="0.3">
      <c r="A1741" s="83">
        <v>37531</v>
      </c>
      <c r="B1741">
        <v>3.3354200000000001</v>
      </c>
    </row>
    <row r="1742" spans="1:2" x14ac:dyDescent="0.3">
      <c r="A1742" s="83">
        <v>37532</v>
      </c>
      <c r="B1742">
        <v>3.31717</v>
      </c>
    </row>
    <row r="1743" spans="1:2" x14ac:dyDescent="0.3">
      <c r="A1743" s="83">
        <v>37533</v>
      </c>
      <c r="B1743">
        <v>3.2990200000000001</v>
      </c>
    </row>
    <row r="1744" spans="1:2" x14ac:dyDescent="0.3">
      <c r="A1744" s="83">
        <v>37534</v>
      </c>
      <c r="B1744">
        <v>3.2809599999999999</v>
      </c>
    </row>
    <row r="1745" spans="1:2" x14ac:dyDescent="0.3">
      <c r="A1745" s="83">
        <v>37535</v>
      </c>
      <c r="B1745">
        <v>3.26302</v>
      </c>
    </row>
    <row r="1746" spans="1:2" x14ac:dyDescent="0.3">
      <c r="A1746" s="83">
        <v>37536</v>
      </c>
      <c r="B1746">
        <v>3.24519</v>
      </c>
    </row>
    <row r="1747" spans="1:2" x14ac:dyDescent="0.3">
      <c r="A1747" s="83">
        <v>37537</v>
      </c>
      <c r="B1747">
        <v>3.22749</v>
      </c>
    </row>
    <row r="1748" spans="1:2" x14ac:dyDescent="0.3">
      <c r="A1748" s="83">
        <v>37538</v>
      </c>
      <c r="B1748">
        <v>3.2099199999999999</v>
      </c>
    </row>
    <row r="1749" spans="1:2" x14ac:dyDescent="0.3">
      <c r="A1749" s="83">
        <v>37539</v>
      </c>
      <c r="B1749">
        <v>3.1924800000000002</v>
      </c>
    </row>
    <row r="1750" spans="1:2" x14ac:dyDescent="0.3">
      <c r="A1750" s="83">
        <v>37540</v>
      </c>
      <c r="B1750">
        <v>3.1751900000000002</v>
      </c>
    </row>
    <row r="1751" spans="1:2" x14ac:dyDescent="0.3">
      <c r="A1751" s="83">
        <v>37541</v>
      </c>
      <c r="B1751">
        <v>3.1580599999999999</v>
      </c>
    </row>
    <row r="1752" spans="1:2" x14ac:dyDescent="0.3">
      <c r="A1752" s="83">
        <v>37542</v>
      </c>
      <c r="B1752">
        <v>3.1410800000000001</v>
      </c>
    </row>
    <row r="1753" spans="1:2" x14ac:dyDescent="0.3">
      <c r="A1753" s="83">
        <v>37543</v>
      </c>
      <c r="B1753">
        <v>3.1242700000000001</v>
      </c>
    </row>
    <row r="1754" spans="1:2" x14ac:dyDescent="0.3">
      <c r="A1754" s="83">
        <v>37544</v>
      </c>
      <c r="B1754">
        <v>3.10764</v>
      </c>
    </row>
    <row r="1755" spans="1:2" x14ac:dyDescent="0.3">
      <c r="A1755" s="83">
        <v>37545</v>
      </c>
      <c r="B1755">
        <v>3.09118</v>
      </c>
    </row>
    <row r="1756" spans="1:2" x14ac:dyDescent="0.3">
      <c r="A1756" s="83">
        <v>37546</v>
      </c>
      <c r="B1756">
        <v>3.07491</v>
      </c>
    </row>
    <row r="1757" spans="1:2" x14ac:dyDescent="0.3">
      <c r="A1757" s="83">
        <v>37547</v>
      </c>
      <c r="B1757">
        <v>3.05884</v>
      </c>
    </row>
    <row r="1758" spans="1:2" x14ac:dyDescent="0.3">
      <c r="A1758" s="83">
        <v>37548</v>
      </c>
      <c r="B1758">
        <v>3.0429599999999999</v>
      </c>
    </row>
    <row r="1759" spans="1:2" x14ac:dyDescent="0.3">
      <c r="A1759" s="83">
        <v>37549</v>
      </c>
      <c r="B1759">
        <v>3.0272899999999998</v>
      </c>
    </row>
    <row r="1760" spans="1:2" x14ac:dyDescent="0.3">
      <c r="A1760" s="83">
        <v>37550</v>
      </c>
      <c r="B1760">
        <v>3.0118399999999999</v>
      </c>
    </row>
    <row r="1761" spans="1:2" x14ac:dyDescent="0.3">
      <c r="A1761" s="83">
        <v>37551</v>
      </c>
      <c r="B1761">
        <v>2.9965999999999999</v>
      </c>
    </row>
    <row r="1762" spans="1:2" x14ac:dyDescent="0.3">
      <c r="A1762" s="83">
        <v>37552</v>
      </c>
      <c r="B1762">
        <v>2.9815900000000002</v>
      </c>
    </row>
    <row r="1763" spans="1:2" x14ac:dyDescent="0.3">
      <c r="A1763" s="83">
        <v>37553</v>
      </c>
      <c r="B1763">
        <v>2.9668100000000002</v>
      </c>
    </row>
    <row r="1764" spans="1:2" x14ac:dyDescent="0.3">
      <c r="A1764" s="83">
        <v>37554</v>
      </c>
      <c r="B1764">
        <v>2.9522599999999999</v>
      </c>
    </row>
    <row r="1765" spans="1:2" x14ac:dyDescent="0.3">
      <c r="A1765" s="83">
        <v>37555</v>
      </c>
      <c r="B1765">
        <v>2.9379599999999999</v>
      </c>
    </row>
    <row r="1766" spans="1:2" x14ac:dyDescent="0.3">
      <c r="A1766" s="83">
        <v>37556</v>
      </c>
      <c r="B1766">
        <v>2.9239000000000002</v>
      </c>
    </row>
    <row r="1767" spans="1:2" x14ac:dyDescent="0.3">
      <c r="A1767" s="83">
        <v>37557</v>
      </c>
      <c r="B1767">
        <v>2.9100999999999999</v>
      </c>
    </row>
    <row r="1768" spans="1:2" x14ac:dyDescent="0.3">
      <c r="A1768" s="83">
        <v>37558</v>
      </c>
      <c r="B1768">
        <v>2.89655</v>
      </c>
    </row>
    <row r="1769" spans="1:2" x14ac:dyDescent="0.3">
      <c r="A1769" s="83">
        <v>37559</v>
      </c>
      <c r="B1769">
        <v>2.88327</v>
      </c>
    </row>
    <row r="1770" spans="1:2" x14ac:dyDescent="0.3">
      <c r="A1770" s="83">
        <v>37560</v>
      </c>
      <c r="B1770">
        <v>2.87026</v>
      </c>
    </row>
    <row r="1771" spans="1:2" x14ac:dyDescent="0.3">
      <c r="A1771" s="83">
        <v>37561</v>
      </c>
      <c r="B1771">
        <v>2.8575300000000001</v>
      </c>
    </row>
    <row r="1772" spans="1:2" x14ac:dyDescent="0.3">
      <c r="A1772" s="83">
        <v>37562</v>
      </c>
      <c r="B1772">
        <v>2.8450700000000002</v>
      </c>
    </row>
    <row r="1773" spans="1:2" x14ac:dyDescent="0.3">
      <c r="A1773" s="83">
        <v>37563</v>
      </c>
      <c r="B1773">
        <v>2.8329</v>
      </c>
    </row>
    <row r="1774" spans="1:2" x14ac:dyDescent="0.3">
      <c r="A1774" s="83">
        <v>37564</v>
      </c>
      <c r="B1774">
        <v>2.8210199999999999</v>
      </c>
    </row>
    <row r="1775" spans="1:2" x14ac:dyDescent="0.3">
      <c r="A1775" s="83">
        <v>37565</v>
      </c>
      <c r="B1775">
        <v>2.8094299999999999</v>
      </c>
    </row>
    <row r="1776" spans="1:2" x14ac:dyDescent="0.3">
      <c r="A1776" s="83">
        <v>37566</v>
      </c>
      <c r="B1776">
        <v>2.7981500000000001</v>
      </c>
    </row>
    <row r="1777" spans="1:2" x14ac:dyDescent="0.3">
      <c r="A1777" s="83">
        <v>37567</v>
      </c>
      <c r="B1777">
        <v>2.7871600000000001</v>
      </c>
    </row>
    <row r="1778" spans="1:2" x14ac:dyDescent="0.3">
      <c r="A1778" s="83">
        <v>37568</v>
      </c>
      <c r="B1778">
        <v>2.7764899999999999</v>
      </c>
    </row>
    <row r="1779" spans="1:2" x14ac:dyDescent="0.3">
      <c r="A1779" s="83">
        <v>37569</v>
      </c>
      <c r="B1779">
        <v>2.76613</v>
      </c>
    </row>
    <row r="1780" spans="1:2" x14ac:dyDescent="0.3">
      <c r="A1780" s="83">
        <v>37570</v>
      </c>
      <c r="B1780">
        <v>2.7561</v>
      </c>
    </row>
    <row r="1781" spans="1:2" x14ac:dyDescent="0.3">
      <c r="A1781" s="83">
        <v>37571</v>
      </c>
      <c r="B1781">
        <v>2.7463799999999998</v>
      </c>
    </row>
    <row r="1782" spans="1:2" x14ac:dyDescent="0.3">
      <c r="A1782" s="83">
        <v>37572</v>
      </c>
      <c r="B1782">
        <v>2.7370000000000001</v>
      </c>
    </row>
    <row r="1783" spans="1:2" x14ac:dyDescent="0.3">
      <c r="A1783" s="83">
        <v>37573</v>
      </c>
      <c r="B1783">
        <v>2.7279499999999999</v>
      </c>
    </row>
    <row r="1784" spans="1:2" x14ac:dyDescent="0.3">
      <c r="A1784" s="83">
        <v>37574</v>
      </c>
      <c r="B1784">
        <v>2.7192400000000001</v>
      </c>
    </row>
    <row r="1785" spans="1:2" x14ac:dyDescent="0.3">
      <c r="A1785" s="83">
        <v>37575</v>
      </c>
      <c r="B1785">
        <v>2.71088</v>
      </c>
    </row>
    <row r="1786" spans="1:2" x14ac:dyDescent="0.3">
      <c r="A1786" s="83">
        <v>37576</v>
      </c>
      <c r="B1786">
        <v>2.7028599999999998</v>
      </c>
    </row>
    <row r="1787" spans="1:2" x14ac:dyDescent="0.3">
      <c r="A1787" s="83">
        <v>37577</v>
      </c>
      <c r="B1787">
        <v>2.6952099999999999</v>
      </c>
    </row>
    <row r="1788" spans="1:2" x14ac:dyDescent="0.3">
      <c r="A1788" s="83">
        <v>37578</v>
      </c>
      <c r="B1788">
        <v>2.68791</v>
      </c>
    </row>
    <row r="1789" spans="1:2" x14ac:dyDescent="0.3">
      <c r="A1789" s="83">
        <v>37579</v>
      </c>
      <c r="B1789">
        <v>2.6809799999999999</v>
      </c>
    </row>
    <row r="1790" spans="1:2" x14ac:dyDescent="0.3">
      <c r="A1790" s="83">
        <v>37580</v>
      </c>
      <c r="B1790">
        <v>2.6743999999999999</v>
      </c>
    </row>
    <row r="1791" spans="1:2" x14ac:dyDescent="0.3">
      <c r="A1791" s="83">
        <v>37581</v>
      </c>
      <c r="B1791">
        <v>2.6681599999999999</v>
      </c>
    </row>
    <row r="1792" spans="1:2" x14ac:dyDescent="0.3">
      <c r="A1792" s="83">
        <v>37582</v>
      </c>
      <c r="B1792">
        <v>2.6622599999999998</v>
      </c>
    </row>
    <row r="1793" spans="1:2" x14ac:dyDescent="0.3">
      <c r="A1793" s="83">
        <v>37583</v>
      </c>
      <c r="B1793">
        <v>2.6566900000000002</v>
      </c>
    </row>
    <row r="1794" spans="1:2" x14ac:dyDescent="0.3">
      <c r="A1794" s="83">
        <v>37584</v>
      </c>
      <c r="B1794">
        <v>2.65144</v>
      </c>
    </row>
    <row r="1795" spans="1:2" x14ac:dyDescent="0.3">
      <c r="A1795" s="83">
        <v>37585</v>
      </c>
      <c r="B1795">
        <v>2.64649</v>
      </c>
    </row>
    <row r="1796" spans="1:2" x14ac:dyDescent="0.3">
      <c r="A1796" s="83">
        <v>37586</v>
      </c>
      <c r="B1796">
        <v>2.6418499999999998</v>
      </c>
    </row>
    <row r="1797" spans="1:2" x14ac:dyDescent="0.3">
      <c r="A1797" s="83">
        <v>37587</v>
      </c>
      <c r="B1797">
        <v>2.6375000000000002</v>
      </c>
    </row>
    <row r="1798" spans="1:2" x14ac:dyDescent="0.3">
      <c r="A1798" s="83">
        <v>37588</v>
      </c>
      <c r="B1798">
        <v>2.6334399999999998</v>
      </c>
    </row>
    <row r="1799" spans="1:2" x14ac:dyDescent="0.3">
      <c r="A1799" s="83">
        <v>37589</v>
      </c>
      <c r="B1799">
        <v>2.6296599999999999</v>
      </c>
    </row>
    <row r="1800" spans="1:2" x14ac:dyDescent="0.3">
      <c r="A1800" s="83">
        <v>37590</v>
      </c>
      <c r="B1800">
        <v>2.62615</v>
      </c>
    </row>
    <row r="1801" spans="1:2" x14ac:dyDescent="0.3">
      <c r="A1801" s="83">
        <v>37591</v>
      </c>
      <c r="B1801">
        <v>2.6229</v>
      </c>
    </row>
    <row r="1802" spans="1:2" x14ac:dyDescent="0.3">
      <c r="A1802" s="83">
        <v>37592</v>
      </c>
      <c r="B1802">
        <v>2.61991</v>
      </c>
    </row>
    <row r="1803" spans="1:2" x14ac:dyDescent="0.3">
      <c r="A1803" s="83">
        <v>37593</v>
      </c>
      <c r="B1803">
        <v>2.6171700000000002</v>
      </c>
    </row>
    <row r="1804" spans="1:2" x14ac:dyDescent="0.3">
      <c r="A1804" s="83">
        <v>37594</v>
      </c>
      <c r="B1804">
        <v>2.6146699999999998</v>
      </c>
    </row>
    <row r="1805" spans="1:2" x14ac:dyDescent="0.3">
      <c r="A1805" s="83">
        <v>37595</v>
      </c>
      <c r="B1805">
        <v>2.6124000000000001</v>
      </c>
    </row>
    <row r="1806" spans="1:2" x14ac:dyDescent="0.3">
      <c r="A1806" s="83">
        <v>37596</v>
      </c>
      <c r="B1806">
        <v>2.6103700000000001</v>
      </c>
    </row>
    <row r="1807" spans="1:2" x14ac:dyDescent="0.3">
      <c r="A1807" s="83">
        <v>37597</v>
      </c>
      <c r="B1807">
        <v>2.6085500000000001</v>
      </c>
    </row>
    <row r="1808" spans="1:2" x14ac:dyDescent="0.3">
      <c r="A1808" s="83">
        <v>37598</v>
      </c>
      <c r="B1808">
        <v>2.6069599999999999</v>
      </c>
    </row>
    <row r="1809" spans="1:2" x14ac:dyDescent="0.3">
      <c r="A1809" s="83">
        <v>37599</v>
      </c>
      <c r="B1809">
        <v>2.6055700000000002</v>
      </c>
    </row>
    <row r="1810" spans="1:2" x14ac:dyDescent="0.3">
      <c r="A1810" s="83">
        <v>37600</v>
      </c>
      <c r="B1810">
        <v>2.6043799999999999</v>
      </c>
    </row>
    <row r="1811" spans="1:2" x14ac:dyDescent="0.3">
      <c r="A1811" s="83">
        <v>37601</v>
      </c>
      <c r="B1811">
        <v>2.6033900000000001</v>
      </c>
    </row>
    <row r="1812" spans="1:2" x14ac:dyDescent="0.3">
      <c r="A1812" s="83">
        <v>37602</v>
      </c>
      <c r="B1812">
        <v>2.6025999999999998</v>
      </c>
    </row>
    <row r="1813" spans="1:2" x14ac:dyDescent="0.3">
      <c r="A1813" s="83">
        <v>37603</v>
      </c>
      <c r="B1813">
        <v>2.6019800000000002</v>
      </c>
    </row>
    <row r="1814" spans="1:2" x14ac:dyDescent="0.3">
      <c r="A1814" s="83">
        <v>37604</v>
      </c>
      <c r="B1814">
        <v>2.60155</v>
      </c>
    </row>
    <row r="1815" spans="1:2" x14ac:dyDescent="0.3">
      <c r="A1815" s="83">
        <v>37605</v>
      </c>
      <c r="B1815">
        <v>2.60128</v>
      </c>
    </row>
    <row r="1816" spans="1:2" x14ac:dyDescent="0.3">
      <c r="A1816" s="83">
        <v>37606</v>
      </c>
      <c r="B1816">
        <v>2.6011799999999998</v>
      </c>
    </row>
    <row r="1817" spans="1:2" x14ac:dyDescent="0.3">
      <c r="A1817" s="83">
        <v>37607</v>
      </c>
      <c r="B1817">
        <v>2.6012400000000002</v>
      </c>
    </row>
    <row r="1818" spans="1:2" x14ac:dyDescent="0.3">
      <c r="A1818" s="83">
        <v>37608</v>
      </c>
      <c r="B1818">
        <v>2.6014499999999998</v>
      </c>
    </row>
    <row r="1819" spans="1:2" x14ac:dyDescent="0.3">
      <c r="A1819" s="83">
        <v>37609</v>
      </c>
      <c r="B1819">
        <v>2.60181</v>
      </c>
    </row>
    <row r="1820" spans="1:2" x14ac:dyDescent="0.3">
      <c r="A1820" s="83">
        <v>37610</v>
      </c>
      <c r="B1820">
        <v>2.6023100000000001</v>
      </c>
    </row>
    <row r="1821" spans="1:2" x14ac:dyDescent="0.3">
      <c r="A1821" s="83">
        <v>37611</v>
      </c>
      <c r="B1821">
        <v>2.6029399999999998</v>
      </c>
    </row>
    <row r="1822" spans="1:2" x14ac:dyDescent="0.3">
      <c r="A1822" s="83">
        <v>37612</v>
      </c>
      <c r="B1822">
        <v>2.6036999999999999</v>
      </c>
    </row>
    <row r="1823" spans="1:2" x14ac:dyDescent="0.3">
      <c r="A1823" s="83">
        <v>37613</v>
      </c>
      <c r="B1823">
        <v>2.60459</v>
      </c>
    </row>
    <row r="1824" spans="1:2" x14ac:dyDescent="0.3">
      <c r="A1824" s="83">
        <v>37614</v>
      </c>
      <c r="B1824">
        <v>2.6055899999999999</v>
      </c>
    </row>
    <row r="1825" spans="1:2" x14ac:dyDescent="0.3">
      <c r="A1825" s="83">
        <v>37615</v>
      </c>
      <c r="B1825">
        <v>2.6067</v>
      </c>
    </row>
    <row r="1826" spans="1:2" x14ac:dyDescent="0.3">
      <c r="A1826" s="83">
        <v>37616</v>
      </c>
      <c r="B1826">
        <v>2.60791</v>
      </c>
    </row>
    <row r="1827" spans="1:2" x14ac:dyDescent="0.3">
      <c r="A1827" s="83">
        <v>37617</v>
      </c>
      <c r="B1827">
        <v>2.6092300000000002</v>
      </c>
    </row>
    <row r="1828" spans="1:2" x14ac:dyDescent="0.3">
      <c r="A1828" s="83">
        <v>37618</v>
      </c>
      <c r="B1828">
        <v>2.6106400000000001</v>
      </c>
    </row>
    <row r="1829" spans="1:2" x14ac:dyDescent="0.3">
      <c r="A1829" s="83">
        <v>37619</v>
      </c>
      <c r="B1829">
        <v>2.6121300000000001</v>
      </c>
    </row>
    <row r="1830" spans="1:2" x14ac:dyDescent="0.3">
      <c r="A1830" s="83">
        <v>37620</v>
      </c>
      <c r="B1830">
        <v>2.6137100000000002</v>
      </c>
    </row>
    <row r="1831" spans="1:2" x14ac:dyDescent="0.3">
      <c r="A1831" s="83">
        <v>37621</v>
      </c>
      <c r="B1831">
        <v>2.6153599999999999</v>
      </c>
    </row>
    <row r="1832" spans="1:2" x14ac:dyDescent="0.3">
      <c r="A1832" s="83">
        <v>37622</v>
      </c>
      <c r="B1832">
        <v>2.6035200000000001</v>
      </c>
    </row>
    <row r="1833" spans="1:2" x14ac:dyDescent="0.3">
      <c r="A1833" s="83">
        <v>37623</v>
      </c>
      <c r="B1833">
        <v>2.6044100000000001</v>
      </c>
    </row>
    <row r="1834" spans="1:2" x14ac:dyDescent="0.3">
      <c r="A1834" s="83">
        <v>37624</v>
      </c>
      <c r="B1834">
        <v>2.6054200000000001</v>
      </c>
    </row>
    <row r="1835" spans="1:2" x14ac:dyDescent="0.3">
      <c r="A1835" s="83">
        <v>37625</v>
      </c>
      <c r="B1835">
        <v>2.6065499999999999</v>
      </c>
    </row>
    <row r="1836" spans="1:2" x14ac:dyDescent="0.3">
      <c r="A1836" s="83">
        <v>37626</v>
      </c>
      <c r="B1836">
        <v>2.6077900000000001</v>
      </c>
    </row>
    <row r="1837" spans="1:2" x14ac:dyDescent="0.3">
      <c r="A1837" s="83">
        <v>37627</v>
      </c>
      <c r="B1837">
        <v>2.6091299999999999</v>
      </c>
    </row>
    <row r="1838" spans="1:2" x14ac:dyDescent="0.3">
      <c r="A1838" s="83">
        <v>37628</v>
      </c>
      <c r="B1838">
        <v>2.6105700000000001</v>
      </c>
    </row>
    <row r="1839" spans="1:2" x14ac:dyDescent="0.3">
      <c r="A1839" s="83">
        <v>37629</v>
      </c>
      <c r="B1839">
        <v>2.6120999999999999</v>
      </c>
    </row>
    <row r="1840" spans="1:2" x14ac:dyDescent="0.3">
      <c r="A1840" s="83">
        <v>37630</v>
      </c>
      <c r="B1840">
        <v>2.6137199999999998</v>
      </c>
    </row>
    <row r="1841" spans="1:2" x14ac:dyDescent="0.3">
      <c r="A1841" s="83">
        <v>37631</v>
      </c>
      <c r="B1841">
        <v>2.6154199999999999</v>
      </c>
    </row>
    <row r="1842" spans="1:2" x14ac:dyDescent="0.3">
      <c r="A1842" s="83">
        <v>37632</v>
      </c>
      <c r="B1842">
        <v>2.6172</v>
      </c>
    </row>
    <row r="1843" spans="1:2" x14ac:dyDescent="0.3">
      <c r="A1843" s="83">
        <v>37633</v>
      </c>
      <c r="B1843">
        <v>2.61904</v>
      </c>
    </row>
    <row r="1844" spans="1:2" x14ac:dyDescent="0.3">
      <c r="A1844" s="83">
        <v>37634</v>
      </c>
      <c r="B1844">
        <v>2.6209500000000001</v>
      </c>
    </row>
    <row r="1845" spans="1:2" x14ac:dyDescent="0.3">
      <c r="A1845" s="83">
        <v>37635</v>
      </c>
      <c r="B1845">
        <v>2.6229100000000001</v>
      </c>
    </row>
    <row r="1846" spans="1:2" x14ac:dyDescent="0.3">
      <c r="A1846" s="83">
        <v>37636</v>
      </c>
      <c r="B1846">
        <v>2.6249199999999999</v>
      </c>
    </row>
    <row r="1847" spans="1:2" x14ac:dyDescent="0.3">
      <c r="A1847" s="83">
        <v>37637</v>
      </c>
      <c r="B1847">
        <v>2.6269800000000001</v>
      </c>
    </row>
    <row r="1848" spans="1:2" x14ac:dyDescent="0.3">
      <c r="A1848" s="83">
        <v>37638</v>
      </c>
      <c r="B1848">
        <v>2.62907</v>
      </c>
    </row>
    <row r="1849" spans="1:2" x14ac:dyDescent="0.3">
      <c r="A1849" s="83">
        <v>37639</v>
      </c>
      <c r="B1849">
        <v>2.6311900000000001</v>
      </c>
    </row>
    <row r="1850" spans="1:2" x14ac:dyDescent="0.3">
      <c r="A1850" s="83">
        <v>37640</v>
      </c>
      <c r="B1850">
        <v>2.63334</v>
      </c>
    </row>
    <row r="1851" spans="1:2" x14ac:dyDescent="0.3">
      <c r="A1851" s="83">
        <v>37641</v>
      </c>
      <c r="B1851">
        <v>2.6355</v>
      </c>
    </row>
    <row r="1852" spans="1:2" x14ac:dyDescent="0.3">
      <c r="A1852" s="83">
        <v>37642</v>
      </c>
      <c r="B1852">
        <v>2.63768</v>
      </c>
    </row>
    <row r="1853" spans="1:2" x14ac:dyDescent="0.3">
      <c r="A1853" s="83">
        <v>37643</v>
      </c>
      <c r="B1853">
        <v>2.6398600000000001</v>
      </c>
    </row>
    <row r="1854" spans="1:2" x14ac:dyDescent="0.3">
      <c r="A1854" s="83">
        <v>37644</v>
      </c>
      <c r="B1854">
        <v>2.6420400000000002</v>
      </c>
    </row>
    <row r="1855" spans="1:2" x14ac:dyDescent="0.3">
      <c r="A1855" s="83">
        <v>37645</v>
      </c>
      <c r="B1855">
        <v>2.6442000000000001</v>
      </c>
    </row>
    <row r="1856" spans="1:2" x14ac:dyDescent="0.3">
      <c r="A1856" s="83">
        <v>37646</v>
      </c>
      <c r="B1856">
        <v>2.64635</v>
      </c>
    </row>
    <row r="1857" spans="1:2" x14ac:dyDescent="0.3">
      <c r="A1857" s="83">
        <v>37647</v>
      </c>
      <c r="B1857">
        <v>2.6484800000000002</v>
      </c>
    </row>
    <row r="1858" spans="1:2" x14ac:dyDescent="0.3">
      <c r="A1858" s="83">
        <v>37648</v>
      </c>
      <c r="B1858">
        <v>2.6505800000000002</v>
      </c>
    </row>
    <row r="1859" spans="1:2" x14ac:dyDescent="0.3">
      <c r="A1859" s="83">
        <v>37649</v>
      </c>
      <c r="B1859">
        <v>2.6526299999999998</v>
      </c>
    </row>
    <row r="1860" spans="1:2" x14ac:dyDescent="0.3">
      <c r="A1860" s="83">
        <v>37650</v>
      </c>
      <c r="B1860">
        <v>2.6546500000000002</v>
      </c>
    </row>
    <row r="1861" spans="1:2" x14ac:dyDescent="0.3">
      <c r="A1861" s="83">
        <v>37651</v>
      </c>
      <c r="B1861">
        <v>2.6566100000000001</v>
      </c>
    </row>
    <row r="1862" spans="1:2" x14ac:dyDescent="0.3">
      <c r="A1862" s="83">
        <v>37652</v>
      </c>
      <c r="B1862">
        <v>2.6585100000000002</v>
      </c>
    </row>
    <row r="1863" spans="1:2" x14ac:dyDescent="0.3">
      <c r="A1863" s="83">
        <v>37653</v>
      </c>
      <c r="B1863">
        <v>2.6603500000000002</v>
      </c>
    </row>
    <row r="1864" spans="1:2" x14ac:dyDescent="0.3">
      <c r="A1864" s="83">
        <v>37654</v>
      </c>
      <c r="B1864">
        <v>2.6621100000000002</v>
      </c>
    </row>
    <row r="1865" spans="1:2" x14ac:dyDescent="0.3">
      <c r="A1865" s="83">
        <v>37655</v>
      </c>
      <c r="B1865">
        <v>2.6637900000000001</v>
      </c>
    </row>
    <row r="1866" spans="1:2" x14ac:dyDescent="0.3">
      <c r="A1866" s="83">
        <v>37656</v>
      </c>
      <c r="B1866">
        <v>2.6653799999999999</v>
      </c>
    </row>
    <row r="1867" spans="1:2" x14ac:dyDescent="0.3">
      <c r="A1867" s="83">
        <v>37657</v>
      </c>
      <c r="B1867">
        <v>2.6668799999999999</v>
      </c>
    </row>
    <row r="1868" spans="1:2" x14ac:dyDescent="0.3">
      <c r="A1868" s="83">
        <v>37658</v>
      </c>
      <c r="B1868">
        <v>2.6682700000000001</v>
      </c>
    </row>
    <row r="1869" spans="1:2" x14ac:dyDescent="0.3">
      <c r="A1869" s="83">
        <v>37659</v>
      </c>
      <c r="B1869">
        <v>2.6695600000000002</v>
      </c>
    </row>
    <row r="1870" spans="1:2" x14ac:dyDescent="0.3">
      <c r="A1870" s="83">
        <v>37660</v>
      </c>
      <c r="B1870">
        <v>2.6707399999999999</v>
      </c>
    </row>
    <row r="1871" spans="1:2" x14ac:dyDescent="0.3">
      <c r="A1871" s="83">
        <v>37661</v>
      </c>
      <c r="B1871">
        <v>2.6718099999999998</v>
      </c>
    </row>
    <row r="1872" spans="1:2" x14ac:dyDescent="0.3">
      <c r="A1872" s="83">
        <v>37662</v>
      </c>
      <c r="B1872">
        <v>2.67279</v>
      </c>
    </row>
    <row r="1873" spans="1:2" x14ac:dyDescent="0.3">
      <c r="A1873" s="83">
        <v>37663</v>
      </c>
      <c r="B1873">
        <v>2.6736800000000001</v>
      </c>
    </row>
    <row r="1874" spans="1:2" x14ac:dyDescent="0.3">
      <c r="A1874" s="83">
        <v>37664</v>
      </c>
      <c r="B1874">
        <v>2.67448</v>
      </c>
    </row>
    <row r="1875" spans="1:2" x14ac:dyDescent="0.3">
      <c r="A1875" s="83">
        <v>37665</v>
      </c>
      <c r="B1875">
        <v>2.6752099999999999</v>
      </c>
    </row>
    <row r="1876" spans="1:2" x14ac:dyDescent="0.3">
      <c r="A1876" s="83">
        <v>37666</v>
      </c>
      <c r="B1876">
        <v>2.6758500000000001</v>
      </c>
    </row>
    <row r="1877" spans="1:2" x14ac:dyDescent="0.3">
      <c r="A1877" s="83">
        <v>37667</v>
      </c>
      <c r="B1877">
        <v>2.6764299999999999</v>
      </c>
    </row>
    <row r="1878" spans="1:2" x14ac:dyDescent="0.3">
      <c r="A1878" s="83">
        <v>37668</v>
      </c>
      <c r="B1878">
        <v>2.6769400000000001</v>
      </c>
    </row>
    <row r="1879" spans="1:2" x14ac:dyDescent="0.3">
      <c r="A1879" s="83">
        <v>37669</v>
      </c>
      <c r="B1879">
        <v>2.6774</v>
      </c>
    </row>
    <row r="1880" spans="1:2" x14ac:dyDescent="0.3">
      <c r="A1880" s="83">
        <v>37670</v>
      </c>
      <c r="B1880">
        <v>2.6778</v>
      </c>
    </row>
    <row r="1881" spans="1:2" x14ac:dyDescent="0.3">
      <c r="A1881" s="83">
        <v>37671</v>
      </c>
      <c r="B1881">
        <v>2.6781600000000001</v>
      </c>
    </row>
    <row r="1882" spans="1:2" x14ac:dyDescent="0.3">
      <c r="A1882" s="83">
        <v>37672</v>
      </c>
      <c r="B1882">
        <v>2.6784699999999999</v>
      </c>
    </row>
    <row r="1883" spans="1:2" x14ac:dyDescent="0.3">
      <c r="A1883" s="83">
        <v>37673</v>
      </c>
      <c r="B1883">
        <v>2.67875</v>
      </c>
    </row>
    <row r="1884" spans="1:2" x14ac:dyDescent="0.3">
      <c r="A1884" s="83">
        <v>37674</v>
      </c>
      <c r="B1884">
        <v>2.6789900000000002</v>
      </c>
    </row>
    <row r="1885" spans="1:2" x14ac:dyDescent="0.3">
      <c r="A1885" s="83">
        <v>37675</v>
      </c>
      <c r="B1885">
        <v>2.6792099999999999</v>
      </c>
    </row>
    <row r="1886" spans="1:2" x14ac:dyDescent="0.3">
      <c r="A1886" s="83">
        <v>37676</v>
      </c>
      <c r="B1886">
        <v>2.6794199999999999</v>
      </c>
    </row>
    <row r="1887" spans="1:2" x14ac:dyDescent="0.3">
      <c r="A1887" s="83">
        <v>37677</v>
      </c>
      <c r="B1887">
        <v>2.6796000000000002</v>
      </c>
    </row>
    <row r="1888" spans="1:2" x14ac:dyDescent="0.3">
      <c r="A1888" s="83">
        <v>37678</v>
      </c>
      <c r="B1888">
        <v>2.6797800000000001</v>
      </c>
    </row>
    <row r="1889" spans="1:2" x14ac:dyDescent="0.3">
      <c r="A1889" s="83">
        <v>37679</v>
      </c>
      <c r="B1889">
        <v>2.6799599999999999</v>
      </c>
    </row>
    <row r="1890" spans="1:2" x14ac:dyDescent="0.3">
      <c r="A1890" s="83">
        <v>37680</v>
      </c>
      <c r="B1890">
        <v>2.6801300000000001</v>
      </c>
    </row>
    <row r="1891" spans="1:2" x14ac:dyDescent="0.3">
      <c r="A1891" s="83">
        <v>37681</v>
      </c>
      <c r="B1891">
        <v>2.68032</v>
      </c>
    </row>
    <row r="1892" spans="1:2" x14ac:dyDescent="0.3">
      <c r="A1892" s="83">
        <v>37682</v>
      </c>
      <c r="B1892">
        <v>2.6805099999999999</v>
      </c>
    </row>
    <row r="1893" spans="1:2" x14ac:dyDescent="0.3">
      <c r="A1893" s="83">
        <v>37683</v>
      </c>
      <c r="B1893">
        <v>2.6807300000000001</v>
      </c>
    </row>
    <row r="1894" spans="1:2" x14ac:dyDescent="0.3">
      <c r="A1894" s="83">
        <v>37684</v>
      </c>
      <c r="B1894">
        <v>2.6809699999999999</v>
      </c>
    </row>
    <row r="1895" spans="1:2" x14ac:dyDescent="0.3">
      <c r="A1895" s="83">
        <v>37685</v>
      </c>
      <c r="B1895">
        <v>2.6812299999999998</v>
      </c>
    </row>
    <row r="1896" spans="1:2" x14ac:dyDescent="0.3">
      <c r="A1896" s="83">
        <v>37686</v>
      </c>
      <c r="B1896">
        <v>2.68153</v>
      </c>
    </row>
    <row r="1897" spans="1:2" x14ac:dyDescent="0.3">
      <c r="A1897" s="83">
        <v>37687</v>
      </c>
      <c r="B1897">
        <v>2.68187</v>
      </c>
    </row>
    <row r="1898" spans="1:2" x14ac:dyDescent="0.3">
      <c r="A1898" s="83">
        <v>37688</v>
      </c>
      <c r="B1898">
        <v>2.6822499999999998</v>
      </c>
    </row>
    <row r="1899" spans="1:2" x14ac:dyDescent="0.3">
      <c r="A1899" s="83">
        <v>37689</v>
      </c>
      <c r="B1899">
        <v>2.68269</v>
      </c>
    </row>
    <row r="1900" spans="1:2" x14ac:dyDescent="0.3">
      <c r="A1900" s="83">
        <v>37690</v>
      </c>
      <c r="B1900">
        <v>2.6831900000000002</v>
      </c>
    </row>
    <row r="1901" spans="1:2" x14ac:dyDescent="0.3">
      <c r="A1901" s="83">
        <v>37691</v>
      </c>
      <c r="B1901">
        <v>2.6837800000000001</v>
      </c>
    </row>
    <row r="1902" spans="1:2" x14ac:dyDescent="0.3">
      <c r="A1902" s="83">
        <v>37692</v>
      </c>
      <c r="B1902">
        <v>2.68451</v>
      </c>
    </row>
    <row r="1903" spans="1:2" x14ac:dyDescent="0.3">
      <c r="A1903" s="83">
        <v>37693</v>
      </c>
      <c r="B1903">
        <v>2.6853899999999999</v>
      </c>
    </row>
    <row r="1904" spans="1:2" x14ac:dyDescent="0.3">
      <c r="A1904" s="83">
        <v>37694</v>
      </c>
      <c r="B1904">
        <v>2.6864499999999998</v>
      </c>
    </row>
    <row r="1905" spans="1:2" x14ac:dyDescent="0.3">
      <c r="A1905" s="83">
        <v>37695</v>
      </c>
      <c r="B1905">
        <v>2.6877300000000002</v>
      </c>
    </row>
    <row r="1906" spans="1:2" x14ac:dyDescent="0.3">
      <c r="A1906" s="83">
        <v>37696</v>
      </c>
      <c r="B1906">
        <v>2.68926</v>
      </c>
    </row>
    <row r="1907" spans="1:2" x14ac:dyDescent="0.3">
      <c r="A1907" s="83">
        <v>37697</v>
      </c>
      <c r="B1907">
        <v>2.6910500000000002</v>
      </c>
    </row>
    <row r="1908" spans="1:2" x14ac:dyDescent="0.3">
      <c r="A1908" s="83">
        <v>37698</v>
      </c>
      <c r="B1908">
        <v>2.6931500000000002</v>
      </c>
    </row>
    <row r="1909" spans="1:2" x14ac:dyDescent="0.3">
      <c r="A1909" s="83">
        <v>37699</v>
      </c>
      <c r="B1909">
        <v>2.6955800000000001</v>
      </c>
    </row>
    <row r="1910" spans="1:2" x14ac:dyDescent="0.3">
      <c r="A1910" s="83">
        <v>37700</v>
      </c>
      <c r="B1910">
        <v>2.6983700000000002</v>
      </c>
    </row>
    <row r="1911" spans="1:2" x14ac:dyDescent="0.3">
      <c r="A1911" s="83">
        <v>37701</v>
      </c>
      <c r="B1911">
        <v>2.7015600000000002</v>
      </c>
    </row>
    <row r="1912" spans="1:2" x14ac:dyDescent="0.3">
      <c r="A1912" s="83">
        <v>37702</v>
      </c>
      <c r="B1912">
        <v>2.7051799999999999</v>
      </c>
    </row>
    <row r="1913" spans="1:2" x14ac:dyDescent="0.3">
      <c r="A1913" s="83">
        <v>37703</v>
      </c>
      <c r="B1913">
        <v>2.7092499999999999</v>
      </c>
    </row>
    <row r="1914" spans="1:2" x14ac:dyDescent="0.3">
      <c r="A1914" s="83">
        <v>37704</v>
      </c>
      <c r="B1914">
        <v>2.7138100000000001</v>
      </c>
    </row>
    <row r="1915" spans="1:2" x14ac:dyDescent="0.3">
      <c r="A1915" s="83">
        <v>37705</v>
      </c>
      <c r="B1915">
        <v>2.7189000000000001</v>
      </c>
    </row>
    <row r="1916" spans="1:2" x14ac:dyDescent="0.3">
      <c r="A1916" s="83">
        <v>37706</v>
      </c>
      <c r="B1916">
        <v>2.7245400000000002</v>
      </c>
    </row>
    <row r="1917" spans="1:2" x14ac:dyDescent="0.3">
      <c r="A1917" s="83">
        <v>37707</v>
      </c>
      <c r="B1917">
        <v>2.7307800000000002</v>
      </c>
    </row>
    <row r="1918" spans="1:2" x14ac:dyDescent="0.3">
      <c r="A1918" s="83">
        <v>37708</v>
      </c>
      <c r="B1918">
        <v>2.7376499999999999</v>
      </c>
    </row>
    <row r="1919" spans="1:2" x14ac:dyDescent="0.3">
      <c r="A1919" s="83">
        <v>37709</v>
      </c>
      <c r="B1919">
        <v>2.74519</v>
      </c>
    </row>
    <row r="1920" spans="1:2" x14ac:dyDescent="0.3">
      <c r="A1920" s="83">
        <v>37710</v>
      </c>
      <c r="B1920">
        <v>2.7534299999999998</v>
      </c>
    </row>
    <row r="1921" spans="1:2" x14ac:dyDescent="0.3">
      <c r="A1921" s="83">
        <v>37711</v>
      </c>
      <c r="B1921">
        <v>2.7624300000000002</v>
      </c>
    </row>
    <row r="1922" spans="1:2" x14ac:dyDescent="0.3">
      <c r="A1922" s="83">
        <v>37712</v>
      </c>
      <c r="B1922">
        <v>2.7722199999999999</v>
      </c>
    </row>
    <row r="1923" spans="1:2" x14ac:dyDescent="0.3">
      <c r="A1923" s="83">
        <v>37713</v>
      </c>
      <c r="B1923">
        <v>2.7828599999999999</v>
      </c>
    </row>
    <row r="1924" spans="1:2" x14ac:dyDescent="0.3">
      <c r="A1924" s="83">
        <v>37714</v>
      </c>
      <c r="B1924">
        <v>2.7943699999999998</v>
      </c>
    </row>
    <row r="1925" spans="1:2" x14ac:dyDescent="0.3">
      <c r="A1925" s="83">
        <v>37715</v>
      </c>
      <c r="B1925">
        <v>2.8068300000000002</v>
      </c>
    </row>
    <row r="1926" spans="1:2" x14ac:dyDescent="0.3">
      <c r="A1926" s="83">
        <v>37716</v>
      </c>
      <c r="B1926">
        <v>2.82023</v>
      </c>
    </row>
    <row r="1927" spans="1:2" x14ac:dyDescent="0.3">
      <c r="A1927" s="83">
        <v>37717</v>
      </c>
      <c r="B1927">
        <v>2.83453</v>
      </c>
    </row>
    <row r="1928" spans="1:2" x14ac:dyDescent="0.3">
      <c r="A1928" s="83">
        <v>37718</v>
      </c>
      <c r="B1928">
        <v>2.8496899999999998</v>
      </c>
    </row>
    <row r="1929" spans="1:2" x14ac:dyDescent="0.3">
      <c r="A1929" s="83">
        <v>37719</v>
      </c>
      <c r="B1929">
        <v>2.8656600000000001</v>
      </c>
    </row>
    <row r="1930" spans="1:2" x14ac:dyDescent="0.3">
      <c r="A1930" s="83">
        <v>37720</v>
      </c>
      <c r="B1930">
        <v>2.8824000000000001</v>
      </c>
    </row>
    <row r="1931" spans="1:2" x14ac:dyDescent="0.3">
      <c r="A1931" s="83">
        <v>37721</v>
      </c>
      <c r="B1931">
        <v>2.8998599999999999</v>
      </c>
    </row>
    <row r="1932" spans="1:2" x14ac:dyDescent="0.3">
      <c r="A1932" s="83">
        <v>37722</v>
      </c>
      <c r="B1932">
        <v>2.9179900000000001</v>
      </c>
    </row>
    <row r="1933" spans="1:2" x14ac:dyDescent="0.3">
      <c r="A1933" s="83">
        <v>37723</v>
      </c>
      <c r="B1933">
        <v>2.9367399999999999</v>
      </c>
    </row>
    <row r="1934" spans="1:2" x14ac:dyDescent="0.3">
      <c r="A1934" s="83">
        <v>37724</v>
      </c>
      <c r="B1934">
        <v>2.9560499999999998</v>
      </c>
    </row>
    <row r="1935" spans="1:2" x14ac:dyDescent="0.3">
      <c r="A1935" s="83">
        <v>37725</v>
      </c>
      <c r="B1935">
        <v>2.97587</v>
      </c>
    </row>
    <row r="1936" spans="1:2" x14ac:dyDescent="0.3">
      <c r="A1936" s="83">
        <v>37726</v>
      </c>
      <c r="B1936">
        <v>2.9961500000000001</v>
      </c>
    </row>
    <row r="1937" spans="1:2" x14ac:dyDescent="0.3">
      <c r="A1937" s="83">
        <v>37727</v>
      </c>
      <c r="B1937">
        <v>3.01681</v>
      </c>
    </row>
    <row r="1938" spans="1:2" x14ac:dyDescent="0.3">
      <c r="A1938" s="83">
        <v>37728</v>
      </c>
      <c r="B1938">
        <v>3.0377900000000002</v>
      </c>
    </row>
    <row r="1939" spans="1:2" x14ac:dyDescent="0.3">
      <c r="A1939" s="83">
        <v>37729</v>
      </c>
      <c r="B1939">
        <v>3.0590199999999999</v>
      </c>
    </row>
    <row r="1940" spans="1:2" x14ac:dyDescent="0.3">
      <c r="A1940" s="83">
        <v>37730</v>
      </c>
      <c r="B1940">
        <v>3.0804299999999998</v>
      </c>
    </row>
    <row r="1941" spans="1:2" x14ac:dyDescent="0.3">
      <c r="A1941" s="83">
        <v>37731</v>
      </c>
      <c r="B1941">
        <v>3.10195</v>
      </c>
    </row>
    <row r="1942" spans="1:2" x14ac:dyDescent="0.3">
      <c r="A1942" s="83">
        <v>37732</v>
      </c>
      <c r="B1942">
        <v>3.1234799999999998</v>
      </c>
    </row>
    <row r="1943" spans="1:2" x14ac:dyDescent="0.3">
      <c r="A1943" s="83">
        <v>37733</v>
      </c>
      <c r="B1943">
        <v>3.1449600000000002</v>
      </c>
    </row>
    <row r="1944" spans="1:2" x14ac:dyDescent="0.3">
      <c r="A1944" s="83">
        <v>37734</v>
      </c>
      <c r="B1944">
        <v>3.16628</v>
      </c>
    </row>
    <row r="1945" spans="1:2" x14ac:dyDescent="0.3">
      <c r="A1945" s="83">
        <v>37735</v>
      </c>
      <c r="B1945">
        <v>3.18736</v>
      </c>
    </row>
    <row r="1946" spans="1:2" x14ac:dyDescent="0.3">
      <c r="A1946" s="83">
        <v>37736</v>
      </c>
      <c r="B1946">
        <v>3.20811</v>
      </c>
    </row>
    <row r="1947" spans="1:2" x14ac:dyDescent="0.3">
      <c r="A1947" s="83">
        <v>37737</v>
      </c>
      <c r="B1947">
        <v>3.2284099999999998</v>
      </c>
    </row>
    <row r="1948" spans="1:2" x14ac:dyDescent="0.3">
      <c r="A1948" s="83">
        <v>37738</v>
      </c>
      <c r="B1948">
        <v>3.2481599999999999</v>
      </c>
    </row>
    <row r="1949" spans="1:2" x14ac:dyDescent="0.3">
      <c r="A1949" s="83">
        <v>37739</v>
      </c>
      <c r="B1949">
        <v>3.2673100000000002</v>
      </c>
    </row>
    <row r="1950" spans="1:2" x14ac:dyDescent="0.3">
      <c r="A1950" s="83">
        <v>37740</v>
      </c>
      <c r="B1950">
        <v>3.2858499999999999</v>
      </c>
    </row>
    <row r="1951" spans="1:2" x14ac:dyDescent="0.3">
      <c r="A1951" s="83">
        <v>37741</v>
      </c>
      <c r="B1951">
        <v>3.3037899999999998</v>
      </c>
    </row>
    <row r="1952" spans="1:2" x14ac:dyDescent="0.3">
      <c r="A1952" s="83">
        <v>37742</v>
      </c>
      <c r="B1952">
        <v>3.3211599999999999</v>
      </c>
    </row>
    <row r="1953" spans="1:2" x14ac:dyDescent="0.3">
      <c r="A1953" s="83">
        <v>37743</v>
      </c>
      <c r="B1953">
        <v>3.3379599999999998</v>
      </c>
    </row>
    <row r="1954" spans="1:2" x14ac:dyDescent="0.3">
      <c r="A1954" s="83">
        <v>37744</v>
      </c>
      <c r="B1954">
        <v>3.3542100000000001</v>
      </c>
    </row>
    <row r="1955" spans="1:2" x14ac:dyDescent="0.3">
      <c r="A1955" s="83">
        <v>37745</v>
      </c>
      <c r="B1955">
        <v>3.3699400000000002</v>
      </c>
    </row>
    <row r="1956" spans="1:2" x14ac:dyDescent="0.3">
      <c r="A1956" s="83">
        <v>37746</v>
      </c>
      <c r="B1956">
        <v>3.3851599999999999</v>
      </c>
    </row>
    <row r="1957" spans="1:2" x14ac:dyDescent="0.3">
      <c r="A1957" s="83">
        <v>37747</v>
      </c>
      <c r="B1957">
        <v>3.3998900000000001</v>
      </c>
    </row>
    <row r="1958" spans="1:2" x14ac:dyDescent="0.3">
      <c r="A1958" s="83">
        <v>37748</v>
      </c>
      <c r="B1958">
        <v>3.4141699999999999</v>
      </c>
    </row>
    <row r="1959" spans="1:2" x14ac:dyDescent="0.3">
      <c r="A1959" s="83">
        <v>37749</v>
      </c>
      <c r="B1959">
        <v>3.42801</v>
      </c>
    </row>
    <row r="1960" spans="1:2" x14ac:dyDescent="0.3">
      <c r="A1960" s="83">
        <v>37750</v>
      </c>
      <c r="B1960">
        <v>3.4414400000000001</v>
      </c>
    </row>
    <row r="1961" spans="1:2" x14ac:dyDescent="0.3">
      <c r="A1961" s="83">
        <v>37751</v>
      </c>
      <c r="B1961">
        <v>3.4544899999999998</v>
      </c>
    </row>
    <row r="1962" spans="1:2" x14ac:dyDescent="0.3">
      <c r="A1962" s="83">
        <v>37752</v>
      </c>
      <c r="B1962">
        <v>3.4671799999999999</v>
      </c>
    </row>
    <row r="1963" spans="1:2" x14ac:dyDescent="0.3">
      <c r="A1963" s="83">
        <v>37753</v>
      </c>
      <c r="B1963">
        <v>3.4795500000000001</v>
      </c>
    </row>
    <row r="1964" spans="1:2" x14ac:dyDescent="0.3">
      <c r="A1964" s="83">
        <v>37754</v>
      </c>
      <c r="B1964">
        <v>3.4916299999999998</v>
      </c>
    </row>
    <row r="1965" spans="1:2" x14ac:dyDescent="0.3">
      <c r="A1965" s="83">
        <v>37755</v>
      </c>
      <c r="B1965">
        <v>3.5034399999999999</v>
      </c>
    </row>
    <row r="1966" spans="1:2" x14ac:dyDescent="0.3">
      <c r="A1966" s="83">
        <v>37756</v>
      </c>
      <c r="B1966">
        <v>3.5150199999999998</v>
      </c>
    </row>
    <row r="1967" spans="1:2" x14ac:dyDescent="0.3">
      <c r="A1967" s="83">
        <v>37757</v>
      </c>
      <c r="B1967">
        <v>3.5264000000000002</v>
      </c>
    </row>
    <row r="1968" spans="1:2" x14ac:dyDescent="0.3">
      <c r="A1968" s="83">
        <v>37758</v>
      </c>
      <c r="B1968">
        <v>3.5376099999999999</v>
      </c>
    </row>
    <row r="1969" spans="1:2" x14ac:dyDescent="0.3">
      <c r="A1969" s="83">
        <v>37759</v>
      </c>
      <c r="B1969">
        <v>3.5486800000000001</v>
      </c>
    </row>
    <row r="1970" spans="1:2" x14ac:dyDescent="0.3">
      <c r="A1970" s="83">
        <v>37760</v>
      </c>
      <c r="B1970">
        <v>3.55966</v>
      </c>
    </row>
    <row r="1971" spans="1:2" x14ac:dyDescent="0.3">
      <c r="A1971" s="83">
        <v>37761</v>
      </c>
      <c r="B1971">
        <v>3.57057</v>
      </c>
    </row>
    <row r="1972" spans="1:2" x14ac:dyDescent="0.3">
      <c r="A1972" s="83">
        <v>37762</v>
      </c>
      <c r="B1972">
        <v>3.5814499999999998</v>
      </c>
    </row>
    <row r="1973" spans="1:2" x14ac:dyDescent="0.3">
      <c r="A1973" s="83">
        <v>37763</v>
      </c>
      <c r="B1973">
        <v>3.59232</v>
      </c>
    </row>
    <row r="1974" spans="1:2" x14ac:dyDescent="0.3">
      <c r="A1974" s="83">
        <v>37764</v>
      </c>
      <c r="B1974">
        <v>3.6031300000000002</v>
      </c>
    </row>
    <row r="1975" spans="1:2" x14ac:dyDescent="0.3">
      <c r="A1975" s="83">
        <v>37765</v>
      </c>
      <c r="B1975">
        <v>3.6138499999999998</v>
      </c>
    </row>
    <row r="1976" spans="1:2" x14ac:dyDescent="0.3">
      <c r="A1976" s="83">
        <v>37766</v>
      </c>
      <c r="B1976">
        <v>3.6244200000000002</v>
      </c>
    </row>
    <row r="1977" spans="1:2" x14ac:dyDescent="0.3">
      <c r="A1977" s="83">
        <v>37767</v>
      </c>
      <c r="B1977">
        <v>3.6347800000000001</v>
      </c>
    </row>
    <row r="1978" spans="1:2" x14ac:dyDescent="0.3">
      <c r="A1978" s="83">
        <v>37768</v>
      </c>
      <c r="B1978">
        <v>3.6448999999999998</v>
      </c>
    </row>
    <row r="1979" spans="1:2" x14ac:dyDescent="0.3">
      <c r="A1979" s="83">
        <v>37769</v>
      </c>
      <c r="B1979">
        <v>3.6547100000000001</v>
      </c>
    </row>
    <row r="1980" spans="1:2" x14ac:dyDescent="0.3">
      <c r="A1980" s="83">
        <v>37770</v>
      </c>
      <c r="B1980">
        <v>3.6641599999999999</v>
      </c>
    </row>
    <row r="1981" spans="1:2" x14ac:dyDescent="0.3">
      <c r="A1981" s="83">
        <v>37771</v>
      </c>
      <c r="B1981">
        <v>3.6732</v>
      </c>
    </row>
    <row r="1982" spans="1:2" x14ac:dyDescent="0.3">
      <c r="A1982" s="83">
        <v>37772</v>
      </c>
      <c r="B1982">
        <v>3.6817700000000002</v>
      </c>
    </row>
    <row r="1983" spans="1:2" x14ac:dyDescent="0.3">
      <c r="A1983" s="83">
        <v>37773</v>
      </c>
      <c r="B1983">
        <v>3.6898200000000001</v>
      </c>
    </row>
    <row r="1984" spans="1:2" x14ac:dyDescent="0.3">
      <c r="A1984" s="83">
        <v>37774</v>
      </c>
      <c r="B1984">
        <v>3.6972800000000001</v>
      </c>
    </row>
    <row r="1985" spans="1:2" x14ac:dyDescent="0.3">
      <c r="A1985" s="83">
        <v>37775</v>
      </c>
      <c r="B1985">
        <v>3.7041200000000001</v>
      </c>
    </row>
    <row r="1986" spans="1:2" x14ac:dyDescent="0.3">
      <c r="A1986" s="83">
        <v>37776</v>
      </c>
      <c r="B1986">
        <v>3.7102599999999999</v>
      </c>
    </row>
    <row r="1987" spans="1:2" x14ac:dyDescent="0.3">
      <c r="A1987" s="83">
        <v>37777</v>
      </c>
      <c r="B1987">
        <v>3.7156500000000001</v>
      </c>
    </row>
    <row r="1988" spans="1:2" x14ac:dyDescent="0.3">
      <c r="A1988" s="83">
        <v>37778</v>
      </c>
      <c r="B1988">
        <v>3.72024</v>
      </c>
    </row>
    <row r="1989" spans="1:2" x14ac:dyDescent="0.3">
      <c r="A1989" s="83">
        <v>37779</v>
      </c>
      <c r="B1989">
        <v>3.7239800000000001</v>
      </c>
    </row>
    <row r="1990" spans="1:2" x14ac:dyDescent="0.3">
      <c r="A1990" s="83">
        <v>37780</v>
      </c>
      <c r="B1990">
        <v>3.7267999999999999</v>
      </c>
    </row>
    <row r="1991" spans="1:2" x14ac:dyDescent="0.3">
      <c r="A1991" s="83">
        <v>37781</v>
      </c>
      <c r="B1991">
        <v>3.7286600000000001</v>
      </c>
    </row>
    <row r="1992" spans="1:2" x14ac:dyDescent="0.3">
      <c r="A1992" s="83">
        <v>37782</v>
      </c>
      <c r="B1992">
        <v>3.7294999999999998</v>
      </c>
    </row>
    <row r="1993" spans="1:2" x14ac:dyDescent="0.3">
      <c r="A1993" s="83">
        <v>37783</v>
      </c>
      <c r="B1993">
        <v>3.7292800000000002</v>
      </c>
    </row>
    <row r="1994" spans="1:2" x14ac:dyDescent="0.3">
      <c r="A1994" s="83">
        <v>37784</v>
      </c>
      <c r="B1994">
        <v>3.7279399999999998</v>
      </c>
    </row>
    <row r="1995" spans="1:2" x14ac:dyDescent="0.3">
      <c r="A1995" s="83">
        <v>37785</v>
      </c>
      <c r="B1995">
        <v>3.7254399999999999</v>
      </c>
    </row>
    <row r="1996" spans="1:2" x14ac:dyDescent="0.3">
      <c r="A1996" s="83">
        <v>37786</v>
      </c>
      <c r="B1996">
        <v>3.7217500000000001</v>
      </c>
    </row>
    <row r="1997" spans="1:2" x14ac:dyDescent="0.3">
      <c r="A1997" s="83">
        <v>37787</v>
      </c>
      <c r="B1997">
        <v>3.7168199999999998</v>
      </c>
    </row>
    <row r="1998" spans="1:2" x14ac:dyDescent="0.3">
      <c r="A1998" s="83">
        <v>37788</v>
      </c>
      <c r="B1998">
        <v>3.7107199999999998</v>
      </c>
    </row>
    <row r="1999" spans="1:2" x14ac:dyDescent="0.3">
      <c r="A1999" s="83">
        <v>37789</v>
      </c>
      <c r="B1999">
        <v>3.7035399999999998</v>
      </c>
    </row>
    <row r="2000" spans="1:2" x14ac:dyDescent="0.3">
      <c r="A2000" s="83">
        <v>37790</v>
      </c>
      <c r="B2000">
        <v>3.6953499999999999</v>
      </c>
    </row>
    <row r="2001" spans="1:2" x14ac:dyDescent="0.3">
      <c r="A2001" s="83">
        <v>37791</v>
      </c>
      <c r="B2001">
        <v>3.6862400000000002</v>
      </c>
    </row>
    <row r="2002" spans="1:2" x14ac:dyDescent="0.3">
      <c r="A2002" s="83">
        <v>37792</v>
      </c>
      <c r="B2002">
        <v>3.6762999999999999</v>
      </c>
    </row>
    <row r="2003" spans="1:2" x14ac:dyDescent="0.3">
      <c r="A2003" s="83">
        <v>37793</v>
      </c>
      <c r="B2003">
        <v>3.66561</v>
      </c>
    </row>
    <row r="2004" spans="1:2" x14ac:dyDescent="0.3">
      <c r="A2004" s="83">
        <v>37794</v>
      </c>
      <c r="B2004">
        <v>3.6542599999999998</v>
      </c>
    </row>
    <row r="2005" spans="1:2" x14ac:dyDescent="0.3">
      <c r="A2005" s="83">
        <v>37795</v>
      </c>
      <c r="B2005">
        <v>3.6423100000000002</v>
      </c>
    </row>
    <row r="2006" spans="1:2" x14ac:dyDescent="0.3">
      <c r="A2006" s="83">
        <v>37796</v>
      </c>
      <c r="B2006">
        <v>3.6298699999999999</v>
      </c>
    </row>
    <row r="2007" spans="1:2" x14ac:dyDescent="0.3">
      <c r="A2007" s="83">
        <v>37797</v>
      </c>
      <c r="B2007">
        <v>3.6169899999999999</v>
      </c>
    </row>
    <row r="2008" spans="1:2" x14ac:dyDescent="0.3">
      <c r="A2008" s="83">
        <v>37798</v>
      </c>
      <c r="B2008">
        <v>3.6037599999999999</v>
      </c>
    </row>
    <row r="2009" spans="1:2" x14ac:dyDescent="0.3">
      <c r="A2009" s="83">
        <v>37799</v>
      </c>
      <c r="B2009">
        <v>3.5902599999999998</v>
      </c>
    </row>
    <row r="2010" spans="1:2" x14ac:dyDescent="0.3">
      <c r="A2010" s="83">
        <v>37800</v>
      </c>
      <c r="B2010">
        <v>3.5765500000000001</v>
      </c>
    </row>
    <row r="2011" spans="1:2" x14ac:dyDescent="0.3">
      <c r="A2011" s="83">
        <v>37801</v>
      </c>
      <c r="B2011">
        <v>3.56271</v>
      </c>
    </row>
    <row r="2012" spans="1:2" x14ac:dyDescent="0.3">
      <c r="A2012" s="83">
        <v>37802</v>
      </c>
      <c r="B2012">
        <v>3.5488</v>
      </c>
    </row>
    <row r="2013" spans="1:2" x14ac:dyDescent="0.3">
      <c r="A2013" s="83">
        <v>37803</v>
      </c>
      <c r="B2013">
        <v>3.5348899999999999</v>
      </c>
    </row>
    <row r="2014" spans="1:2" x14ac:dyDescent="0.3">
      <c r="A2014" s="83">
        <v>37804</v>
      </c>
      <c r="B2014">
        <v>3.5210400000000002</v>
      </c>
    </row>
    <row r="2015" spans="1:2" x14ac:dyDescent="0.3">
      <c r="A2015" s="83">
        <v>37805</v>
      </c>
      <c r="B2015">
        <v>3.50732</v>
      </c>
    </row>
    <row r="2016" spans="1:2" x14ac:dyDescent="0.3">
      <c r="A2016" s="83">
        <v>37806</v>
      </c>
      <c r="B2016">
        <v>3.4937800000000001</v>
      </c>
    </row>
    <row r="2017" spans="1:2" x14ac:dyDescent="0.3">
      <c r="A2017" s="83">
        <v>37807</v>
      </c>
      <c r="B2017">
        <v>3.48048</v>
      </c>
    </row>
    <row r="2018" spans="1:2" x14ac:dyDescent="0.3">
      <c r="A2018" s="83">
        <v>37808</v>
      </c>
      <c r="B2018">
        <v>3.4674700000000001</v>
      </c>
    </row>
    <row r="2019" spans="1:2" x14ac:dyDescent="0.3">
      <c r="A2019" s="83">
        <v>37809</v>
      </c>
      <c r="B2019">
        <v>3.4548100000000002</v>
      </c>
    </row>
    <row r="2020" spans="1:2" x14ac:dyDescent="0.3">
      <c r="A2020" s="83">
        <v>37810</v>
      </c>
      <c r="B2020">
        <v>3.4425400000000002</v>
      </c>
    </row>
    <row r="2021" spans="1:2" x14ac:dyDescent="0.3">
      <c r="A2021" s="83">
        <v>37811</v>
      </c>
      <c r="B2021">
        <v>3.4307300000000001</v>
      </c>
    </row>
    <row r="2022" spans="1:2" x14ac:dyDescent="0.3">
      <c r="A2022" s="83">
        <v>37812</v>
      </c>
      <c r="B2022">
        <v>3.4194100000000001</v>
      </c>
    </row>
    <row r="2023" spans="1:2" x14ac:dyDescent="0.3">
      <c r="A2023" s="83">
        <v>37813</v>
      </c>
      <c r="B2023">
        <v>3.40863</v>
      </c>
    </row>
    <row r="2024" spans="1:2" x14ac:dyDescent="0.3">
      <c r="A2024" s="83">
        <v>37814</v>
      </c>
      <c r="B2024">
        <v>3.3984399999999999</v>
      </c>
    </row>
    <row r="2025" spans="1:2" x14ac:dyDescent="0.3">
      <c r="A2025" s="83">
        <v>37815</v>
      </c>
      <c r="B2025">
        <v>3.38889</v>
      </c>
    </row>
    <row r="2026" spans="1:2" x14ac:dyDescent="0.3">
      <c r="A2026" s="83">
        <v>37816</v>
      </c>
      <c r="B2026">
        <v>3.38001</v>
      </c>
    </row>
    <row r="2027" spans="1:2" x14ac:dyDescent="0.3">
      <c r="A2027" s="83">
        <v>37817</v>
      </c>
      <c r="B2027">
        <v>3.3718499999999998</v>
      </c>
    </row>
    <row r="2028" spans="1:2" x14ac:dyDescent="0.3">
      <c r="A2028" s="83">
        <v>37818</v>
      </c>
      <c r="B2028">
        <v>3.3644599999999998</v>
      </c>
    </row>
    <row r="2029" spans="1:2" x14ac:dyDescent="0.3">
      <c r="A2029" s="83">
        <v>37819</v>
      </c>
      <c r="B2029">
        <v>3.3578700000000001</v>
      </c>
    </row>
    <row r="2030" spans="1:2" x14ac:dyDescent="0.3">
      <c r="A2030" s="83">
        <v>37820</v>
      </c>
      <c r="B2030">
        <v>3.3521299999999998</v>
      </c>
    </row>
    <row r="2031" spans="1:2" x14ac:dyDescent="0.3">
      <c r="A2031" s="83">
        <v>37821</v>
      </c>
      <c r="B2031">
        <v>3.3472900000000001</v>
      </c>
    </row>
    <row r="2032" spans="1:2" x14ac:dyDescent="0.3">
      <c r="A2032" s="83">
        <v>37822</v>
      </c>
      <c r="B2032">
        <v>3.3433799999999998</v>
      </c>
    </row>
    <row r="2033" spans="1:2" x14ac:dyDescent="0.3">
      <c r="A2033" s="83">
        <v>37823</v>
      </c>
      <c r="B2033">
        <v>3.3404500000000001</v>
      </c>
    </row>
    <row r="2034" spans="1:2" x14ac:dyDescent="0.3">
      <c r="A2034" s="83">
        <v>37824</v>
      </c>
      <c r="B2034">
        <v>3.3385400000000001</v>
      </c>
    </row>
    <row r="2035" spans="1:2" x14ac:dyDescent="0.3">
      <c r="A2035" s="83">
        <v>37825</v>
      </c>
      <c r="B2035">
        <v>3.33765</v>
      </c>
    </row>
    <row r="2036" spans="1:2" x14ac:dyDescent="0.3">
      <c r="A2036" s="83">
        <v>37826</v>
      </c>
      <c r="B2036">
        <v>3.33772</v>
      </c>
    </row>
    <row r="2037" spans="1:2" x14ac:dyDescent="0.3">
      <c r="A2037" s="83">
        <v>37827</v>
      </c>
      <c r="B2037">
        <v>3.3386900000000002</v>
      </c>
    </row>
    <row r="2038" spans="1:2" x14ac:dyDescent="0.3">
      <c r="A2038" s="83">
        <v>37828</v>
      </c>
      <c r="B2038">
        <v>3.34049</v>
      </c>
    </row>
    <row r="2039" spans="1:2" x14ac:dyDescent="0.3">
      <c r="A2039" s="83">
        <v>37829</v>
      </c>
      <c r="B2039">
        <v>3.34307</v>
      </c>
    </row>
    <row r="2040" spans="1:2" x14ac:dyDescent="0.3">
      <c r="A2040" s="83">
        <v>37830</v>
      </c>
      <c r="B2040">
        <v>3.3463699999999998</v>
      </c>
    </row>
    <row r="2041" spans="1:2" x14ac:dyDescent="0.3">
      <c r="A2041" s="83">
        <v>37831</v>
      </c>
      <c r="B2041">
        <v>3.35033</v>
      </c>
    </row>
    <row r="2042" spans="1:2" x14ac:dyDescent="0.3">
      <c r="A2042" s="83">
        <v>37832</v>
      </c>
      <c r="B2042">
        <v>3.3549000000000002</v>
      </c>
    </row>
    <row r="2043" spans="1:2" x14ac:dyDescent="0.3">
      <c r="A2043" s="83">
        <v>37833</v>
      </c>
      <c r="B2043">
        <v>3.36002</v>
      </c>
    </row>
    <row r="2044" spans="1:2" x14ac:dyDescent="0.3">
      <c r="A2044" s="83">
        <v>37834</v>
      </c>
      <c r="B2044">
        <v>3.36564</v>
      </c>
    </row>
    <row r="2045" spans="1:2" x14ac:dyDescent="0.3">
      <c r="A2045" s="83">
        <v>37835</v>
      </c>
      <c r="B2045">
        <v>3.3717000000000001</v>
      </c>
    </row>
    <row r="2046" spans="1:2" x14ac:dyDescent="0.3">
      <c r="A2046" s="83">
        <v>37836</v>
      </c>
      <c r="B2046">
        <v>3.3781400000000001</v>
      </c>
    </row>
    <row r="2047" spans="1:2" x14ac:dyDescent="0.3">
      <c r="A2047" s="83">
        <v>37837</v>
      </c>
      <c r="B2047">
        <v>3.3849200000000002</v>
      </c>
    </row>
    <row r="2048" spans="1:2" x14ac:dyDescent="0.3">
      <c r="A2048" s="83">
        <v>37838</v>
      </c>
      <c r="B2048">
        <v>3.3919600000000001</v>
      </c>
    </row>
    <row r="2049" spans="1:2" x14ac:dyDescent="0.3">
      <c r="A2049" s="83">
        <v>37839</v>
      </c>
      <c r="B2049">
        <v>3.3992300000000002</v>
      </c>
    </row>
    <row r="2050" spans="1:2" x14ac:dyDescent="0.3">
      <c r="A2050" s="83">
        <v>37840</v>
      </c>
      <c r="B2050">
        <v>3.40666</v>
      </c>
    </row>
    <row r="2051" spans="1:2" x14ac:dyDescent="0.3">
      <c r="A2051" s="83">
        <v>37841</v>
      </c>
      <c r="B2051">
        <v>3.4142000000000001</v>
      </c>
    </row>
    <row r="2052" spans="1:2" x14ac:dyDescent="0.3">
      <c r="A2052" s="83">
        <v>37842</v>
      </c>
      <c r="B2052">
        <v>3.4217900000000001</v>
      </c>
    </row>
    <row r="2053" spans="1:2" x14ac:dyDescent="0.3">
      <c r="A2053" s="83">
        <v>37843</v>
      </c>
      <c r="B2053">
        <v>3.42936</v>
      </c>
    </row>
    <row r="2054" spans="1:2" x14ac:dyDescent="0.3">
      <c r="A2054" s="83">
        <v>37844</v>
      </c>
      <c r="B2054">
        <v>3.4368599999999998</v>
      </c>
    </row>
    <row r="2055" spans="1:2" x14ac:dyDescent="0.3">
      <c r="A2055" s="83">
        <v>37845</v>
      </c>
      <c r="B2055">
        <v>3.4442400000000002</v>
      </c>
    </row>
    <row r="2056" spans="1:2" x14ac:dyDescent="0.3">
      <c r="A2056" s="83">
        <v>37846</v>
      </c>
      <c r="B2056">
        <v>3.4514200000000002</v>
      </c>
    </row>
    <row r="2057" spans="1:2" x14ac:dyDescent="0.3">
      <c r="A2057" s="83">
        <v>37847</v>
      </c>
      <c r="B2057">
        <v>3.4583599999999999</v>
      </c>
    </row>
    <row r="2058" spans="1:2" x14ac:dyDescent="0.3">
      <c r="A2058" s="83">
        <v>37848</v>
      </c>
      <c r="B2058">
        <v>3.4649899999999998</v>
      </c>
    </row>
    <row r="2059" spans="1:2" x14ac:dyDescent="0.3">
      <c r="A2059" s="83">
        <v>37849</v>
      </c>
      <c r="B2059">
        <v>3.4712499999999999</v>
      </c>
    </row>
    <row r="2060" spans="1:2" x14ac:dyDescent="0.3">
      <c r="A2060" s="83">
        <v>37850</v>
      </c>
      <c r="B2060">
        <v>3.4770699999999999</v>
      </c>
    </row>
    <row r="2061" spans="1:2" x14ac:dyDescent="0.3">
      <c r="A2061" s="83">
        <v>37851</v>
      </c>
      <c r="B2061">
        <v>3.4824000000000002</v>
      </c>
    </row>
    <row r="2062" spans="1:2" x14ac:dyDescent="0.3">
      <c r="A2062" s="83">
        <v>37852</v>
      </c>
      <c r="B2062">
        <v>3.4871799999999999</v>
      </c>
    </row>
    <row r="2063" spans="1:2" x14ac:dyDescent="0.3">
      <c r="A2063" s="83">
        <v>37853</v>
      </c>
      <c r="B2063">
        <v>3.4913500000000002</v>
      </c>
    </row>
    <row r="2064" spans="1:2" x14ac:dyDescent="0.3">
      <c r="A2064" s="83">
        <v>37854</v>
      </c>
      <c r="B2064">
        <v>3.4948399999999999</v>
      </c>
    </row>
    <row r="2065" spans="1:2" x14ac:dyDescent="0.3">
      <c r="A2065" s="83">
        <v>37855</v>
      </c>
      <c r="B2065">
        <v>3.4975900000000002</v>
      </c>
    </row>
    <row r="2066" spans="1:2" x14ac:dyDescent="0.3">
      <c r="A2066" s="83">
        <v>37856</v>
      </c>
      <c r="B2066">
        <v>3.4995599999999998</v>
      </c>
    </row>
    <row r="2067" spans="1:2" x14ac:dyDescent="0.3">
      <c r="A2067" s="83">
        <v>37857</v>
      </c>
      <c r="B2067">
        <v>3.5006699999999999</v>
      </c>
    </row>
    <row r="2068" spans="1:2" x14ac:dyDescent="0.3">
      <c r="A2068" s="83">
        <v>37858</v>
      </c>
      <c r="B2068">
        <v>3.5008900000000001</v>
      </c>
    </row>
    <row r="2069" spans="1:2" x14ac:dyDescent="0.3">
      <c r="A2069" s="83">
        <v>37859</v>
      </c>
      <c r="B2069">
        <v>3.50014</v>
      </c>
    </row>
    <row r="2070" spans="1:2" x14ac:dyDescent="0.3">
      <c r="A2070" s="83">
        <v>37860</v>
      </c>
      <c r="B2070">
        <v>3.49844</v>
      </c>
    </row>
    <row r="2071" spans="1:2" x14ac:dyDescent="0.3">
      <c r="A2071" s="83">
        <v>37861</v>
      </c>
      <c r="B2071">
        <v>3.4958</v>
      </c>
    </row>
    <row r="2072" spans="1:2" x14ac:dyDescent="0.3">
      <c r="A2072" s="83">
        <v>37862</v>
      </c>
      <c r="B2072">
        <v>3.4922599999999999</v>
      </c>
    </row>
    <row r="2073" spans="1:2" x14ac:dyDescent="0.3">
      <c r="A2073" s="83">
        <v>37863</v>
      </c>
      <c r="B2073">
        <v>3.4878499999999999</v>
      </c>
    </row>
    <row r="2074" spans="1:2" x14ac:dyDescent="0.3">
      <c r="A2074" s="83">
        <v>37864</v>
      </c>
      <c r="B2074">
        <v>3.4826100000000002</v>
      </c>
    </row>
    <row r="2075" spans="1:2" x14ac:dyDescent="0.3">
      <c r="A2075" s="83">
        <v>37865</v>
      </c>
      <c r="B2075">
        <v>3.4765799999999998</v>
      </c>
    </row>
    <row r="2076" spans="1:2" x14ac:dyDescent="0.3">
      <c r="A2076" s="83">
        <v>37866</v>
      </c>
      <c r="B2076">
        <v>3.4697900000000002</v>
      </c>
    </row>
    <row r="2077" spans="1:2" x14ac:dyDescent="0.3">
      <c r="A2077" s="83">
        <v>37867</v>
      </c>
      <c r="B2077">
        <v>3.4622700000000002</v>
      </c>
    </row>
    <row r="2078" spans="1:2" x14ac:dyDescent="0.3">
      <c r="A2078" s="83">
        <v>37868</v>
      </c>
      <c r="B2078">
        <v>3.4540700000000002</v>
      </c>
    </row>
    <row r="2079" spans="1:2" x14ac:dyDescent="0.3">
      <c r="A2079" s="83">
        <v>37869</v>
      </c>
      <c r="B2079">
        <v>3.4452199999999999</v>
      </c>
    </row>
    <row r="2080" spans="1:2" x14ac:dyDescent="0.3">
      <c r="A2080" s="83">
        <v>37870</v>
      </c>
      <c r="B2080">
        <v>3.4357600000000001</v>
      </c>
    </row>
    <row r="2081" spans="1:2" x14ac:dyDescent="0.3">
      <c r="A2081" s="83">
        <v>37871</v>
      </c>
      <c r="B2081">
        <v>3.4257300000000002</v>
      </c>
    </row>
    <row r="2082" spans="1:2" x14ac:dyDescent="0.3">
      <c r="A2082" s="83">
        <v>37872</v>
      </c>
      <c r="B2082">
        <v>3.4151600000000002</v>
      </c>
    </row>
    <row r="2083" spans="1:2" x14ac:dyDescent="0.3">
      <c r="A2083" s="83">
        <v>37873</v>
      </c>
      <c r="B2083">
        <v>3.4041000000000001</v>
      </c>
    </row>
    <row r="2084" spans="1:2" x14ac:dyDescent="0.3">
      <c r="A2084" s="83">
        <v>37874</v>
      </c>
      <c r="B2084">
        <v>3.3925700000000001</v>
      </c>
    </row>
    <row r="2085" spans="1:2" x14ac:dyDescent="0.3">
      <c r="A2085" s="83">
        <v>37875</v>
      </c>
      <c r="B2085">
        <v>3.38062</v>
      </c>
    </row>
    <row r="2086" spans="1:2" x14ac:dyDescent="0.3">
      <c r="A2086" s="83">
        <v>37876</v>
      </c>
      <c r="B2086">
        <v>3.3682799999999999</v>
      </c>
    </row>
    <row r="2087" spans="1:2" x14ac:dyDescent="0.3">
      <c r="A2087" s="83">
        <v>37877</v>
      </c>
      <c r="B2087">
        <v>3.3555799999999998</v>
      </c>
    </row>
    <row r="2088" spans="1:2" x14ac:dyDescent="0.3">
      <c r="A2088" s="83">
        <v>37878</v>
      </c>
      <c r="B2088">
        <v>3.3425699999999998</v>
      </c>
    </row>
    <row r="2089" spans="1:2" x14ac:dyDescent="0.3">
      <c r="A2089" s="83">
        <v>37879</v>
      </c>
      <c r="B2089">
        <v>3.3292700000000002</v>
      </c>
    </row>
    <row r="2090" spans="1:2" x14ac:dyDescent="0.3">
      <c r="A2090" s="83">
        <v>37880</v>
      </c>
      <c r="B2090">
        <v>3.3157199999999998</v>
      </c>
    </row>
    <row r="2091" spans="1:2" x14ac:dyDescent="0.3">
      <c r="A2091" s="83">
        <v>37881</v>
      </c>
      <c r="B2091">
        <v>3.3019400000000001</v>
      </c>
    </row>
    <row r="2092" spans="1:2" x14ac:dyDescent="0.3">
      <c r="A2092" s="83">
        <v>37882</v>
      </c>
      <c r="B2092">
        <v>3.2879800000000001</v>
      </c>
    </row>
    <row r="2093" spans="1:2" x14ac:dyDescent="0.3">
      <c r="A2093" s="83">
        <v>37883</v>
      </c>
      <c r="B2093">
        <v>3.27386</v>
      </c>
    </row>
    <row r="2094" spans="1:2" x14ac:dyDescent="0.3">
      <c r="A2094" s="83">
        <v>37884</v>
      </c>
      <c r="B2094">
        <v>3.2596099999999999</v>
      </c>
    </row>
    <row r="2095" spans="1:2" x14ac:dyDescent="0.3">
      <c r="A2095" s="83">
        <v>37885</v>
      </c>
      <c r="B2095">
        <v>3.2452700000000001</v>
      </c>
    </row>
    <row r="2096" spans="1:2" x14ac:dyDescent="0.3">
      <c r="A2096" s="83">
        <v>37886</v>
      </c>
      <c r="B2096">
        <v>3.2308500000000002</v>
      </c>
    </row>
    <row r="2097" spans="1:2" x14ac:dyDescent="0.3">
      <c r="A2097" s="83">
        <v>37887</v>
      </c>
      <c r="B2097">
        <v>3.21638</v>
      </c>
    </row>
    <row r="2098" spans="1:2" x14ac:dyDescent="0.3">
      <c r="A2098" s="83">
        <v>37888</v>
      </c>
      <c r="B2098">
        <v>3.2019000000000002</v>
      </c>
    </row>
    <row r="2099" spans="1:2" x14ac:dyDescent="0.3">
      <c r="A2099" s="83">
        <v>37889</v>
      </c>
      <c r="B2099">
        <v>3.1874199999999999</v>
      </c>
    </row>
    <row r="2100" spans="1:2" x14ac:dyDescent="0.3">
      <c r="A2100" s="83">
        <v>37890</v>
      </c>
      <c r="B2100">
        <v>3.1729699999999998</v>
      </c>
    </row>
    <row r="2101" spans="1:2" x14ac:dyDescent="0.3">
      <c r="A2101" s="83">
        <v>37891</v>
      </c>
      <c r="B2101">
        <v>3.1585800000000002</v>
      </c>
    </row>
    <row r="2102" spans="1:2" x14ac:dyDescent="0.3">
      <c r="A2102" s="83">
        <v>37892</v>
      </c>
      <c r="B2102">
        <v>3.1442600000000001</v>
      </c>
    </row>
    <row r="2103" spans="1:2" x14ac:dyDescent="0.3">
      <c r="A2103" s="83">
        <v>37893</v>
      </c>
      <c r="B2103">
        <v>3.1300400000000002</v>
      </c>
    </row>
    <row r="2104" spans="1:2" x14ac:dyDescent="0.3">
      <c r="A2104" s="83">
        <v>37894</v>
      </c>
      <c r="B2104">
        <v>3.1159300000000001</v>
      </c>
    </row>
    <row r="2105" spans="1:2" x14ac:dyDescent="0.3">
      <c r="A2105" s="83">
        <v>37895</v>
      </c>
      <c r="B2105">
        <v>3.1019700000000001</v>
      </c>
    </row>
    <row r="2106" spans="1:2" x14ac:dyDescent="0.3">
      <c r="A2106" s="83">
        <v>37896</v>
      </c>
      <c r="B2106">
        <v>3.0881599999999998</v>
      </c>
    </row>
    <row r="2107" spans="1:2" x14ac:dyDescent="0.3">
      <c r="A2107" s="83">
        <v>37897</v>
      </c>
      <c r="B2107">
        <v>3.0745300000000002</v>
      </c>
    </row>
    <row r="2108" spans="1:2" x14ac:dyDescent="0.3">
      <c r="A2108" s="83">
        <v>37898</v>
      </c>
      <c r="B2108">
        <v>3.06108</v>
      </c>
    </row>
    <row r="2109" spans="1:2" x14ac:dyDescent="0.3">
      <c r="A2109" s="83">
        <v>37899</v>
      </c>
      <c r="B2109">
        <v>3.0478299999999998</v>
      </c>
    </row>
    <row r="2110" spans="1:2" x14ac:dyDescent="0.3">
      <c r="A2110" s="83">
        <v>37900</v>
      </c>
      <c r="B2110">
        <v>3.0347900000000001</v>
      </c>
    </row>
    <row r="2111" spans="1:2" x14ac:dyDescent="0.3">
      <c r="A2111" s="83">
        <v>37901</v>
      </c>
      <c r="B2111">
        <v>3.0219399999999998</v>
      </c>
    </row>
    <row r="2112" spans="1:2" x14ac:dyDescent="0.3">
      <c r="A2112" s="83">
        <v>37902</v>
      </c>
      <c r="B2112">
        <v>3.0093000000000001</v>
      </c>
    </row>
    <row r="2113" spans="1:2" x14ac:dyDescent="0.3">
      <c r="A2113" s="83">
        <v>37903</v>
      </c>
      <c r="B2113">
        <v>2.99688</v>
      </c>
    </row>
    <row r="2114" spans="1:2" x14ac:dyDescent="0.3">
      <c r="A2114" s="83">
        <v>37904</v>
      </c>
      <c r="B2114">
        <v>2.9846699999999999</v>
      </c>
    </row>
    <row r="2115" spans="1:2" x14ac:dyDescent="0.3">
      <c r="A2115" s="83">
        <v>37905</v>
      </c>
      <c r="B2115">
        <v>2.9726900000000001</v>
      </c>
    </row>
    <row r="2116" spans="1:2" x14ac:dyDescent="0.3">
      <c r="A2116" s="83">
        <v>37906</v>
      </c>
      <c r="B2116">
        <v>2.9609200000000002</v>
      </c>
    </row>
    <row r="2117" spans="1:2" x14ac:dyDescent="0.3">
      <c r="A2117" s="83">
        <v>37907</v>
      </c>
      <c r="B2117">
        <v>2.9493900000000002</v>
      </c>
    </row>
    <row r="2118" spans="1:2" x14ac:dyDescent="0.3">
      <c r="A2118" s="83">
        <v>37908</v>
      </c>
      <c r="B2118">
        <v>2.9380799999999998</v>
      </c>
    </row>
    <row r="2119" spans="1:2" x14ac:dyDescent="0.3">
      <c r="A2119" s="83">
        <v>37909</v>
      </c>
      <c r="B2119">
        <v>2.927</v>
      </c>
    </row>
    <row r="2120" spans="1:2" x14ac:dyDescent="0.3">
      <c r="A2120" s="83">
        <v>37910</v>
      </c>
      <c r="B2120">
        <v>2.91615</v>
      </c>
    </row>
    <row r="2121" spans="1:2" x14ac:dyDescent="0.3">
      <c r="A2121" s="83">
        <v>37911</v>
      </c>
      <c r="B2121">
        <v>2.9055399999999998</v>
      </c>
    </row>
    <row r="2122" spans="1:2" x14ac:dyDescent="0.3">
      <c r="A2122" s="83">
        <v>37912</v>
      </c>
      <c r="B2122">
        <v>2.8951600000000002</v>
      </c>
    </row>
    <row r="2123" spans="1:2" x14ac:dyDescent="0.3">
      <c r="A2123" s="83">
        <v>37913</v>
      </c>
      <c r="B2123">
        <v>2.8850199999999999</v>
      </c>
    </row>
    <row r="2124" spans="1:2" x14ac:dyDescent="0.3">
      <c r="A2124" s="83">
        <v>37914</v>
      </c>
      <c r="B2124">
        <v>2.8751199999999999</v>
      </c>
    </row>
    <row r="2125" spans="1:2" x14ac:dyDescent="0.3">
      <c r="A2125" s="83">
        <v>37915</v>
      </c>
      <c r="B2125">
        <v>2.8654500000000001</v>
      </c>
    </row>
    <row r="2126" spans="1:2" x14ac:dyDescent="0.3">
      <c r="A2126" s="83">
        <v>37916</v>
      </c>
      <c r="B2126">
        <v>2.8560300000000001</v>
      </c>
    </row>
    <row r="2127" spans="1:2" x14ac:dyDescent="0.3">
      <c r="A2127" s="83">
        <v>37917</v>
      </c>
      <c r="B2127">
        <v>2.8468499999999999</v>
      </c>
    </row>
    <row r="2128" spans="1:2" x14ac:dyDescent="0.3">
      <c r="A2128" s="83">
        <v>37918</v>
      </c>
      <c r="B2128">
        <v>2.8379099999999999</v>
      </c>
    </row>
    <row r="2129" spans="1:2" x14ac:dyDescent="0.3">
      <c r="A2129" s="83">
        <v>37919</v>
      </c>
      <c r="B2129">
        <v>2.8292099999999998</v>
      </c>
    </row>
    <row r="2130" spans="1:2" x14ac:dyDescent="0.3">
      <c r="A2130" s="83">
        <v>37920</v>
      </c>
      <c r="B2130">
        <v>2.8207499999999999</v>
      </c>
    </row>
    <row r="2131" spans="1:2" x14ac:dyDescent="0.3">
      <c r="A2131" s="83">
        <v>37921</v>
      </c>
      <c r="B2131">
        <v>2.8125300000000002</v>
      </c>
    </row>
    <row r="2132" spans="1:2" x14ac:dyDescent="0.3">
      <c r="A2132" s="83">
        <v>37922</v>
      </c>
      <c r="B2132">
        <v>2.8045599999999999</v>
      </c>
    </row>
    <row r="2133" spans="1:2" x14ac:dyDescent="0.3">
      <c r="A2133" s="83">
        <v>37923</v>
      </c>
      <c r="B2133">
        <v>2.7968199999999999</v>
      </c>
    </row>
    <row r="2134" spans="1:2" x14ac:dyDescent="0.3">
      <c r="A2134" s="83">
        <v>37924</v>
      </c>
      <c r="B2134">
        <v>2.7893300000000001</v>
      </c>
    </row>
    <row r="2135" spans="1:2" x14ac:dyDescent="0.3">
      <c r="A2135" s="83">
        <v>37925</v>
      </c>
      <c r="B2135">
        <v>2.7820800000000001</v>
      </c>
    </row>
    <row r="2136" spans="1:2" x14ac:dyDescent="0.3">
      <c r="A2136" s="83">
        <v>37926</v>
      </c>
      <c r="B2136">
        <v>2.7750699999999999</v>
      </c>
    </row>
    <row r="2137" spans="1:2" x14ac:dyDescent="0.3">
      <c r="A2137" s="83">
        <v>37927</v>
      </c>
      <c r="B2137">
        <v>2.7683</v>
      </c>
    </row>
    <row r="2138" spans="1:2" x14ac:dyDescent="0.3">
      <c r="A2138" s="83">
        <v>37928</v>
      </c>
      <c r="B2138">
        <v>2.7617699999999998</v>
      </c>
    </row>
    <row r="2139" spans="1:2" x14ac:dyDescent="0.3">
      <c r="A2139" s="83">
        <v>37929</v>
      </c>
      <c r="B2139">
        <v>2.7554799999999999</v>
      </c>
    </row>
    <row r="2140" spans="1:2" x14ac:dyDescent="0.3">
      <c r="A2140" s="83">
        <v>37930</v>
      </c>
      <c r="B2140">
        <v>2.7494200000000002</v>
      </c>
    </row>
    <row r="2141" spans="1:2" x14ac:dyDescent="0.3">
      <c r="A2141" s="83">
        <v>37931</v>
      </c>
      <c r="B2141">
        <v>2.7435999999999998</v>
      </c>
    </row>
    <row r="2142" spans="1:2" x14ac:dyDescent="0.3">
      <c r="A2142" s="83">
        <v>37932</v>
      </c>
      <c r="B2142">
        <v>2.7380200000000001</v>
      </c>
    </row>
    <row r="2143" spans="1:2" x14ac:dyDescent="0.3">
      <c r="A2143" s="83">
        <v>37933</v>
      </c>
      <c r="B2143">
        <v>2.7326800000000002</v>
      </c>
    </row>
    <row r="2144" spans="1:2" x14ac:dyDescent="0.3">
      <c r="A2144" s="83">
        <v>37934</v>
      </c>
      <c r="B2144">
        <v>2.7275700000000001</v>
      </c>
    </row>
    <row r="2145" spans="1:2" x14ac:dyDescent="0.3">
      <c r="A2145" s="83">
        <v>37935</v>
      </c>
      <c r="B2145">
        <v>2.7226900000000001</v>
      </c>
    </row>
    <row r="2146" spans="1:2" x14ac:dyDescent="0.3">
      <c r="A2146" s="83">
        <v>37936</v>
      </c>
      <c r="B2146">
        <v>2.7180399999999998</v>
      </c>
    </row>
    <row r="2147" spans="1:2" x14ac:dyDescent="0.3">
      <c r="A2147" s="83">
        <v>37937</v>
      </c>
      <c r="B2147">
        <v>2.7136200000000001</v>
      </c>
    </row>
    <row r="2148" spans="1:2" x14ac:dyDescent="0.3">
      <c r="A2148" s="83">
        <v>37938</v>
      </c>
      <c r="B2148">
        <v>2.7094399999999998</v>
      </c>
    </row>
    <row r="2149" spans="1:2" x14ac:dyDescent="0.3">
      <c r="A2149" s="83">
        <v>37939</v>
      </c>
      <c r="B2149">
        <v>2.7054800000000001</v>
      </c>
    </row>
    <row r="2150" spans="1:2" x14ac:dyDescent="0.3">
      <c r="A2150" s="83">
        <v>37940</v>
      </c>
      <c r="B2150">
        <v>2.7017500000000001</v>
      </c>
    </row>
    <row r="2151" spans="1:2" x14ac:dyDescent="0.3">
      <c r="A2151" s="83">
        <v>37941</v>
      </c>
      <c r="B2151">
        <v>2.6982499999999998</v>
      </c>
    </row>
    <row r="2152" spans="1:2" x14ac:dyDescent="0.3">
      <c r="A2152" s="83">
        <v>37942</v>
      </c>
      <c r="B2152">
        <v>2.6949700000000001</v>
      </c>
    </row>
    <row r="2153" spans="1:2" x14ac:dyDescent="0.3">
      <c r="A2153" s="83">
        <v>37943</v>
      </c>
      <c r="B2153">
        <v>2.69191</v>
      </c>
    </row>
    <row r="2154" spans="1:2" x14ac:dyDescent="0.3">
      <c r="A2154" s="83">
        <v>37944</v>
      </c>
      <c r="B2154">
        <v>2.6890800000000001</v>
      </c>
    </row>
    <row r="2155" spans="1:2" x14ac:dyDescent="0.3">
      <c r="A2155" s="83">
        <v>37945</v>
      </c>
      <c r="B2155">
        <v>2.6864499999999998</v>
      </c>
    </row>
    <row r="2156" spans="1:2" x14ac:dyDescent="0.3">
      <c r="A2156" s="83">
        <v>37946</v>
      </c>
      <c r="B2156">
        <v>2.68404</v>
      </c>
    </row>
    <row r="2157" spans="1:2" x14ac:dyDescent="0.3">
      <c r="A2157" s="83">
        <v>37947</v>
      </c>
      <c r="B2157">
        <v>2.6818200000000001</v>
      </c>
    </row>
    <row r="2158" spans="1:2" x14ac:dyDescent="0.3">
      <c r="A2158" s="83">
        <v>37948</v>
      </c>
      <c r="B2158">
        <v>2.6798000000000002</v>
      </c>
    </row>
    <row r="2159" spans="1:2" x14ac:dyDescent="0.3">
      <c r="A2159" s="83">
        <v>37949</v>
      </c>
      <c r="B2159">
        <v>2.6779600000000001</v>
      </c>
    </row>
    <row r="2160" spans="1:2" x14ac:dyDescent="0.3">
      <c r="A2160" s="83">
        <v>37950</v>
      </c>
      <c r="B2160">
        <v>2.67631</v>
      </c>
    </row>
    <row r="2161" spans="1:2" x14ac:dyDescent="0.3">
      <c r="A2161" s="83">
        <v>37951</v>
      </c>
      <c r="B2161">
        <v>2.67483</v>
      </c>
    </row>
    <row r="2162" spans="1:2" x14ac:dyDescent="0.3">
      <c r="A2162" s="83">
        <v>37952</v>
      </c>
      <c r="B2162">
        <v>2.6735199999999999</v>
      </c>
    </row>
    <row r="2163" spans="1:2" x14ac:dyDescent="0.3">
      <c r="A2163" s="83">
        <v>37953</v>
      </c>
      <c r="B2163">
        <v>2.6723699999999999</v>
      </c>
    </row>
    <row r="2164" spans="1:2" x14ac:dyDescent="0.3">
      <c r="A2164" s="83">
        <v>37954</v>
      </c>
      <c r="B2164">
        <v>2.6713900000000002</v>
      </c>
    </row>
    <row r="2165" spans="1:2" x14ac:dyDescent="0.3">
      <c r="A2165" s="83">
        <v>37955</v>
      </c>
      <c r="B2165">
        <v>2.67055</v>
      </c>
    </row>
    <row r="2166" spans="1:2" x14ac:dyDescent="0.3">
      <c r="A2166" s="83">
        <v>37956</v>
      </c>
      <c r="B2166">
        <v>2.6698599999999999</v>
      </c>
    </row>
    <row r="2167" spans="1:2" x14ac:dyDescent="0.3">
      <c r="A2167" s="83">
        <v>37957</v>
      </c>
      <c r="B2167">
        <v>2.6693199999999999</v>
      </c>
    </row>
    <row r="2168" spans="1:2" x14ac:dyDescent="0.3">
      <c r="A2168" s="83">
        <v>37958</v>
      </c>
      <c r="B2168">
        <v>2.6689099999999999</v>
      </c>
    </row>
    <row r="2169" spans="1:2" x14ac:dyDescent="0.3">
      <c r="A2169" s="83">
        <v>37959</v>
      </c>
      <c r="B2169">
        <v>2.6686399999999999</v>
      </c>
    </row>
    <row r="2170" spans="1:2" x14ac:dyDescent="0.3">
      <c r="A2170" s="83">
        <v>37960</v>
      </c>
      <c r="B2170">
        <v>2.6684999999999999</v>
      </c>
    </row>
    <row r="2171" spans="1:2" x14ac:dyDescent="0.3">
      <c r="A2171" s="83">
        <v>37961</v>
      </c>
      <c r="B2171">
        <v>2.6684800000000002</v>
      </c>
    </row>
    <row r="2172" spans="1:2" x14ac:dyDescent="0.3">
      <c r="A2172" s="83">
        <v>37962</v>
      </c>
      <c r="B2172">
        <v>2.66858</v>
      </c>
    </row>
    <row r="2173" spans="1:2" x14ac:dyDescent="0.3">
      <c r="A2173" s="83">
        <v>37963</v>
      </c>
      <c r="B2173">
        <v>2.6688000000000001</v>
      </c>
    </row>
    <row r="2174" spans="1:2" x14ac:dyDescent="0.3">
      <c r="A2174" s="83">
        <v>37964</v>
      </c>
      <c r="B2174">
        <v>2.66913</v>
      </c>
    </row>
    <row r="2175" spans="1:2" x14ac:dyDescent="0.3">
      <c r="A2175" s="83">
        <v>37965</v>
      </c>
      <c r="B2175">
        <v>2.6695700000000002</v>
      </c>
    </row>
    <row r="2176" spans="1:2" x14ac:dyDescent="0.3">
      <c r="A2176" s="83">
        <v>37966</v>
      </c>
      <c r="B2176">
        <v>2.6701100000000002</v>
      </c>
    </row>
    <row r="2177" spans="1:2" x14ac:dyDescent="0.3">
      <c r="A2177" s="83">
        <v>37967</v>
      </c>
      <c r="B2177">
        <v>2.67075</v>
      </c>
    </row>
    <row r="2178" spans="1:2" x14ac:dyDescent="0.3">
      <c r="A2178" s="83">
        <v>37968</v>
      </c>
      <c r="B2178">
        <v>2.6714899999999999</v>
      </c>
    </row>
    <row r="2179" spans="1:2" x14ac:dyDescent="0.3">
      <c r="A2179" s="83">
        <v>37969</v>
      </c>
      <c r="B2179">
        <v>2.67232</v>
      </c>
    </row>
    <row r="2180" spans="1:2" x14ac:dyDescent="0.3">
      <c r="A2180" s="83">
        <v>37970</v>
      </c>
      <c r="B2180">
        <v>2.6732499999999999</v>
      </c>
    </row>
    <row r="2181" spans="1:2" x14ac:dyDescent="0.3">
      <c r="A2181" s="83">
        <v>37971</v>
      </c>
      <c r="B2181">
        <v>2.6742599999999999</v>
      </c>
    </row>
    <row r="2182" spans="1:2" x14ac:dyDescent="0.3">
      <c r="A2182" s="83">
        <v>37972</v>
      </c>
      <c r="B2182">
        <v>2.6753499999999999</v>
      </c>
    </row>
    <row r="2183" spans="1:2" x14ac:dyDescent="0.3">
      <c r="A2183" s="83">
        <v>37973</v>
      </c>
      <c r="B2183">
        <v>2.67652</v>
      </c>
    </row>
    <row r="2184" spans="1:2" x14ac:dyDescent="0.3">
      <c r="A2184" s="83">
        <v>37974</v>
      </c>
      <c r="B2184">
        <v>2.6777700000000002</v>
      </c>
    </row>
    <row r="2185" spans="1:2" x14ac:dyDescent="0.3">
      <c r="A2185" s="83">
        <v>37975</v>
      </c>
      <c r="B2185">
        <v>2.6791</v>
      </c>
    </row>
    <row r="2186" spans="1:2" x14ac:dyDescent="0.3">
      <c r="A2186" s="83">
        <v>37976</v>
      </c>
      <c r="B2186">
        <v>2.6804899999999998</v>
      </c>
    </row>
    <row r="2187" spans="1:2" x14ac:dyDescent="0.3">
      <c r="A2187" s="83">
        <v>37977</v>
      </c>
      <c r="B2187">
        <v>2.6819600000000001</v>
      </c>
    </row>
    <row r="2188" spans="1:2" x14ac:dyDescent="0.3">
      <c r="A2188" s="83">
        <v>37978</v>
      </c>
      <c r="B2188">
        <v>2.6834899999999999</v>
      </c>
    </row>
    <row r="2189" spans="1:2" x14ac:dyDescent="0.3">
      <c r="A2189" s="83">
        <v>37979</v>
      </c>
      <c r="B2189">
        <v>2.6850800000000001</v>
      </c>
    </row>
    <row r="2190" spans="1:2" x14ac:dyDescent="0.3">
      <c r="A2190" s="83">
        <v>37980</v>
      </c>
      <c r="B2190">
        <v>2.6867399999999999</v>
      </c>
    </row>
    <row r="2191" spans="1:2" x14ac:dyDescent="0.3">
      <c r="A2191" s="83">
        <v>37981</v>
      </c>
      <c r="B2191">
        <v>2.6884600000000001</v>
      </c>
    </row>
    <row r="2192" spans="1:2" x14ac:dyDescent="0.3">
      <c r="A2192" s="83">
        <v>37982</v>
      </c>
      <c r="B2192">
        <v>2.6902400000000002</v>
      </c>
    </row>
    <row r="2193" spans="1:2" x14ac:dyDescent="0.3">
      <c r="A2193" s="83">
        <v>37983</v>
      </c>
      <c r="B2193">
        <v>2.6920799999999998</v>
      </c>
    </row>
    <row r="2194" spans="1:2" x14ac:dyDescent="0.3">
      <c r="A2194" s="83">
        <v>37984</v>
      </c>
      <c r="B2194">
        <v>2.6939899999999999</v>
      </c>
    </row>
    <row r="2195" spans="1:2" x14ac:dyDescent="0.3">
      <c r="A2195" s="83">
        <v>37985</v>
      </c>
      <c r="B2195">
        <v>2.6959599999999999</v>
      </c>
    </row>
    <row r="2196" spans="1:2" x14ac:dyDescent="0.3">
      <c r="A2196" s="83">
        <v>37986</v>
      </c>
      <c r="B2196">
        <v>2.698</v>
      </c>
    </row>
    <row r="2197" spans="1:2" x14ac:dyDescent="0.3">
      <c r="A2197" s="83">
        <v>37987</v>
      </c>
      <c r="B2197">
        <v>2.68289</v>
      </c>
    </row>
    <row r="2198" spans="1:2" x14ac:dyDescent="0.3">
      <c r="A2198" s="83">
        <v>37988</v>
      </c>
      <c r="B2198">
        <v>2.6842800000000002</v>
      </c>
    </row>
    <row r="2199" spans="1:2" x14ac:dyDescent="0.3">
      <c r="A2199" s="83">
        <v>37989</v>
      </c>
      <c r="B2199">
        <v>2.68573</v>
      </c>
    </row>
    <row r="2200" spans="1:2" x14ac:dyDescent="0.3">
      <c r="A2200" s="83">
        <v>37990</v>
      </c>
      <c r="B2200">
        <v>2.6872400000000001</v>
      </c>
    </row>
    <row r="2201" spans="1:2" x14ac:dyDescent="0.3">
      <c r="A2201" s="83">
        <v>37991</v>
      </c>
      <c r="B2201">
        <v>2.6888100000000001</v>
      </c>
    </row>
    <row r="2202" spans="1:2" x14ac:dyDescent="0.3">
      <c r="A2202" s="83">
        <v>37992</v>
      </c>
      <c r="B2202">
        <v>2.6904499999999998</v>
      </c>
    </row>
    <row r="2203" spans="1:2" x14ac:dyDescent="0.3">
      <c r="A2203" s="83">
        <v>37993</v>
      </c>
      <c r="B2203">
        <v>2.6921400000000002</v>
      </c>
    </row>
    <row r="2204" spans="1:2" x14ac:dyDescent="0.3">
      <c r="A2204" s="83">
        <v>37994</v>
      </c>
      <c r="B2204">
        <v>2.6939000000000002</v>
      </c>
    </row>
    <row r="2205" spans="1:2" x14ac:dyDescent="0.3">
      <c r="A2205" s="83">
        <v>37995</v>
      </c>
      <c r="B2205">
        <v>2.6957200000000001</v>
      </c>
    </row>
    <row r="2206" spans="1:2" x14ac:dyDescent="0.3">
      <c r="A2206" s="83">
        <v>37996</v>
      </c>
      <c r="B2206">
        <v>2.6976100000000001</v>
      </c>
    </row>
    <row r="2207" spans="1:2" x14ac:dyDescent="0.3">
      <c r="A2207" s="83">
        <v>37997</v>
      </c>
      <c r="B2207">
        <v>2.69956</v>
      </c>
    </row>
    <row r="2208" spans="1:2" x14ac:dyDescent="0.3">
      <c r="A2208" s="83">
        <v>37998</v>
      </c>
      <c r="B2208">
        <v>2.7015699999999998</v>
      </c>
    </row>
    <row r="2209" spans="1:2" x14ac:dyDescent="0.3">
      <c r="A2209" s="83">
        <v>37999</v>
      </c>
      <c r="B2209">
        <v>2.7036600000000002</v>
      </c>
    </row>
    <row r="2210" spans="1:2" x14ac:dyDescent="0.3">
      <c r="A2210" s="83">
        <v>38000</v>
      </c>
      <c r="B2210">
        <v>2.70581</v>
      </c>
    </row>
    <row r="2211" spans="1:2" x14ac:dyDescent="0.3">
      <c r="A2211" s="83">
        <v>38001</v>
      </c>
      <c r="B2211">
        <v>2.7080299999999999</v>
      </c>
    </row>
    <row r="2212" spans="1:2" x14ac:dyDescent="0.3">
      <c r="A2212" s="83">
        <v>38002</v>
      </c>
      <c r="B2212">
        <v>2.7103199999999998</v>
      </c>
    </row>
    <row r="2213" spans="1:2" x14ac:dyDescent="0.3">
      <c r="A2213" s="83">
        <v>38003</v>
      </c>
      <c r="B2213">
        <v>2.7126800000000002</v>
      </c>
    </row>
    <row r="2214" spans="1:2" x14ac:dyDescent="0.3">
      <c r="A2214" s="83">
        <v>38004</v>
      </c>
      <c r="B2214">
        <v>2.7151200000000002</v>
      </c>
    </row>
    <row r="2215" spans="1:2" x14ac:dyDescent="0.3">
      <c r="A2215" s="83">
        <v>38005</v>
      </c>
      <c r="B2215">
        <v>2.7176399999999998</v>
      </c>
    </row>
    <row r="2216" spans="1:2" x14ac:dyDescent="0.3">
      <c r="A2216" s="83">
        <v>38006</v>
      </c>
      <c r="B2216">
        <v>2.7202299999999999</v>
      </c>
    </row>
    <row r="2217" spans="1:2" x14ac:dyDescent="0.3">
      <c r="A2217" s="83">
        <v>38007</v>
      </c>
      <c r="B2217">
        <v>2.7229100000000002</v>
      </c>
    </row>
    <row r="2218" spans="1:2" x14ac:dyDescent="0.3">
      <c r="A2218" s="83">
        <v>38008</v>
      </c>
      <c r="B2218">
        <v>2.72567</v>
      </c>
    </row>
    <row r="2219" spans="1:2" x14ac:dyDescent="0.3">
      <c r="A2219" s="83">
        <v>38009</v>
      </c>
      <c r="B2219">
        <v>2.7285200000000001</v>
      </c>
    </row>
    <row r="2220" spans="1:2" x14ac:dyDescent="0.3">
      <c r="A2220" s="83">
        <v>38010</v>
      </c>
      <c r="B2220">
        <v>2.7314600000000002</v>
      </c>
    </row>
    <row r="2221" spans="1:2" x14ac:dyDescent="0.3">
      <c r="A2221" s="83">
        <v>38011</v>
      </c>
      <c r="B2221">
        <v>2.7344900000000001</v>
      </c>
    </row>
    <row r="2222" spans="1:2" x14ac:dyDescent="0.3">
      <c r="A2222" s="83">
        <v>38012</v>
      </c>
      <c r="B2222">
        <v>2.7376100000000001</v>
      </c>
    </row>
    <row r="2223" spans="1:2" x14ac:dyDescent="0.3">
      <c r="A2223" s="83">
        <v>38013</v>
      </c>
      <c r="B2223">
        <v>2.7408399999999999</v>
      </c>
    </row>
    <row r="2224" spans="1:2" x14ac:dyDescent="0.3">
      <c r="A2224" s="83">
        <v>38014</v>
      </c>
      <c r="B2224">
        <v>2.7441599999999999</v>
      </c>
    </row>
    <row r="2225" spans="1:2" x14ac:dyDescent="0.3">
      <c r="A2225" s="83">
        <v>38015</v>
      </c>
      <c r="B2225">
        <v>2.7475999999999998</v>
      </c>
    </row>
    <row r="2226" spans="1:2" x14ac:dyDescent="0.3">
      <c r="A2226" s="83">
        <v>38016</v>
      </c>
      <c r="B2226">
        <v>2.7511399999999999</v>
      </c>
    </row>
    <row r="2227" spans="1:2" x14ac:dyDescent="0.3">
      <c r="A2227" s="83">
        <v>38017</v>
      </c>
      <c r="B2227">
        <v>2.7547999999999999</v>
      </c>
    </row>
    <row r="2228" spans="1:2" x14ac:dyDescent="0.3">
      <c r="A2228" s="83">
        <v>38018</v>
      </c>
      <c r="B2228">
        <v>2.7585700000000002</v>
      </c>
    </row>
    <row r="2229" spans="1:2" x14ac:dyDescent="0.3">
      <c r="A2229" s="83">
        <v>38019</v>
      </c>
      <c r="B2229">
        <v>2.76247</v>
      </c>
    </row>
    <row r="2230" spans="1:2" x14ac:dyDescent="0.3">
      <c r="A2230" s="83">
        <v>38020</v>
      </c>
      <c r="B2230">
        <v>2.7665000000000002</v>
      </c>
    </row>
    <row r="2231" spans="1:2" x14ac:dyDescent="0.3">
      <c r="A2231" s="83">
        <v>38021</v>
      </c>
      <c r="B2231">
        <v>2.7706599999999999</v>
      </c>
    </row>
    <row r="2232" spans="1:2" x14ac:dyDescent="0.3">
      <c r="A2232" s="83">
        <v>38022</v>
      </c>
      <c r="B2232">
        <v>2.77495</v>
      </c>
    </row>
    <row r="2233" spans="1:2" x14ac:dyDescent="0.3">
      <c r="A2233" s="83">
        <v>38023</v>
      </c>
      <c r="B2233">
        <v>2.7793899999999998</v>
      </c>
    </row>
    <row r="2234" spans="1:2" x14ac:dyDescent="0.3">
      <c r="A2234" s="83">
        <v>38024</v>
      </c>
      <c r="B2234">
        <v>2.7839700000000001</v>
      </c>
    </row>
    <row r="2235" spans="1:2" x14ac:dyDescent="0.3">
      <c r="A2235" s="83">
        <v>38025</v>
      </c>
      <c r="B2235">
        <v>2.7887</v>
      </c>
    </row>
    <row r="2236" spans="1:2" x14ac:dyDescent="0.3">
      <c r="A2236" s="83">
        <v>38026</v>
      </c>
      <c r="B2236">
        <v>2.79358</v>
      </c>
    </row>
    <row r="2237" spans="1:2" x14ac:dyDescent="0.3">
      <c r="A2237" s="83">
        <v>38027</v>
      </c>
      <c r="B2237">
        <v>2.7985899999999999</v>
      </c>
    </row>
    <row r="2238" spans="1:2" x14ac:dyDescent="0.3">
      <c r="A2238" s="83">
        <v>38028</v>
      </c>
      <c r="B2238">
        <v>2.8037399999999999</v>
      </c>
    </row>
    <row r="2239" spans="1:2" x14ac:dyDescent="0.3">
      <c r="A2239" s="83">
        <v>38029</v>
      </c>
      <c r="B2239">
        <v>2.8090199999999999</v>
      </c>
    </row>
    <row r="2240" spans="1:2" x14ac:dyDescent="0.3">
      <c r="A2240" s="83">
        <v>38030</v>
      </c>
      <c r="B2240">
        <v>2.8144300000000002</v>
      </c>
    </row>
    <row r="2241" spans="1:2" x14ac:dyDescent="0.3">
      <c r="A2241" s="83">
        <v>38031</v>
      </c>
      <c r="B2241">
        <v>2.8199700000000001</v>
      </c>
    </row>
    <row r="2242" spans="1:2" x14ac:dyDescent="0.3">
      <c r="A2242" s="83">
        <v>38032</v>
      </c>
      <c r="B2242">
        <v>2.8256199999999998</v>
      </c>
    </row>
    <row r="2243" spans="1:2" x14ac:dyDescent="0.3">
      <c r="A2243" s="83">
        <v>38033</v>
      </c>
      <c r="B2243">
        <v>2.8313899999999999</v>
      </c>
    </row>
    <row r="2244" spans="1:2" x14ac:dyDescent="0.3">
      <c r="A2244" s="83">
        <v>38034</v>
      </c>
      <c r="B2244">
        <v>2.8372600000000001</v>
      </c>
    </row>
    <row r="2245" spans="1:2" x14ac:dyDescent="0.3">
      <c r="A2245" s="83">
        <v>38035</v>
      </c>
      <c r="B2245">
        <v>2.8432400000000002</v>
      </c>
    </row>
    <row r="2246" spans="1:2" x14ac:dyDescent="0.3">
      <c r="A2246" s="83">
        <v>38036</v>
      </c>
      <c r="B2246">
        <v>2.8493200000000001</v>
      </c>
    </row>
    <row r="2247" spans="1:2" x14ac:dyDescent="0.3">
      <c r="A2247" s="83">
        <v>38037</v>
      </c>
      <c r="B2247">
        <v>2.8554900000000001</v>
      </c>
    </row>
    <row r="2248" spans="1:2" x14ac:dyDescent="0.3">
      <c r="A2248" s="83">
        <v>38038</v>
      </c>
      <c r="B2248">
        <v>2.8617499999999998</v>
      </c>
    </row>
    <row r="2249" spans="1:2" x14ac:dyDescent="0.3">
      <c r="A2249" s="83">
        <v>38039</v>
      </c>
      <c r="B2249">
        <v>2.86809</v>
      </c>
    </row>
    <row r="2250" spans="1:2" x14ac:dyDescent="0.3">
      <c r="A2250" s="83">
        <v>38040</v>
      </c>
      <c r="B2250">
        <v>2.8744999999999998</v>
      </c>
    </row>
    <row r="2251" spans="1:2" x14ac:dyDescent="0.3">
      <c r="A2251" s="83">
        <v>38041</v>
      </c>
      <c r="B2251">
        <v>2.8809800000000001</v>
      </c>
    </row>
    <row r="2252" spans="1:2" x14ac:dyDescent="0.3">
      <c r="A2252" s="83">
        <v>38042</v>
      </c>
      <c r="B2252">
        <v>2.8875199999999999</v>
      </c>
    </row>
    <row r="2253" spans="1:2" x14ac:dyDescent="0.3">
      <c r="A2253" s="83">
        <v>38043</v>
      </c>
      <c r="B2253">
        <v>2.89411</v>
      </c>
    </row>
    <row r="2254" spans="1:2" x14ac:dyDescent="0.3">
      <c r="A2254" s="83">
        <v>38044</v>
      </c>
      <c r="B2254">
        <v>2.9007499999999999</v>
      </c>
    </row>
    <row r="2255" spans="1:2" x14ac:dyDescent="0.3">
      <c r="A2255" s="83">
        <v>38045</v>
      </c>
      <c r="B2255">
        <v>2.9074300000000002</v>
      </c>
    </row>
    <row r="2256" spans="1:2" x14ac:dyDescent="0.3">
      <c r="A2256" s="83">
        <v>38046</v>
      </c>
      <c r="B2256">
        <v>2.9141300000000001</v>
      </c>
    </row>
    <row r="2257" spans="1:2" x14ac:dyDescent="0.3">
      <c r="A2257" s="83">
        <v>38047</v>
      </c>
      <c r="B2257">
        <v>2.9208500000000002</v>
      </c>
    </row>
    <row r="2258" spans="1:2" x14ac:dyDescent="0.3">
      <c r="A2258" s="83">
        <v>38048</v>
      </c>
      <c r="B2258">
        <v>2.9275899999999999</v>
      </c>
    </row>
    <row r="2259" spans="1:2" x14ac:dyDescent="0.3">
      <c r="A2259" s="83">
        <v>38049</v>
      </c>
      <c r="B2259">
        <v>2.93432</v>
      </c>
    </row>
    <row r="2260" spans="1:2" x14ac:dyDescent="0.3">
      <c r="A2260" s="83">
        <v>38050</v>
      </c>
      <c r="B2260">
        <v>2.9410500000000002</v>
      </c>
    </row>
    <row r="2261" spans="1:2" x14ac:dyDescent="0.3">
      <c r="A2261" s="83">
        <v>38051</v>
      </c>
      <c r="B2261">
        <v>2.9477600000000002</v>
      </c>
    </row>
    <row r="2262" spans="1:2" x14ac:dyDescent="0.3">
      <c r="A2262" s="83">
        <v>38052</v>
      </c>
      <c r="B2262">
        <v>2.95445</v>
      </c>
    </row>
    <row r="2263" spans="1:2" x14ac:dyDescent="0.3">
      <c r="A2263" s="83">
        <v>38053</v>
      </c>
      <c r="B2263">
        <v>2.96109</v>
      </c>
    </row>
    <row r="2264" spans="1:2" x14ac:dyDescent="0.3">
      <c r="A2264" s="83">
        <v>38054</v>
      </c>
      <c r="B2264">
        <v>2.9676800000000001</v>
      </c>
    </row>
    <row r="2265" spans="1:2" x14ac:dyDescent="0.3">
      <c r="A2265" s="83">
        <v>38055</v>
      </c>
      <c r="B2265">
        <v>2.97424</v>
      </c>
    </row>
    <row r="2266" spans="1:2" x14ac:dyDescent="0.3">
      <c r="A2266" s="83">
        <v>38056</v>
      </c>
      <c r="B2266">
        <v>2.9807600000000001</v>
      </c>
    </row>
    <row r="2267" spans="1:2" x14ac:dyDescent="0.3">
      <c r="A2267" s="83">
        <v>38057</v>
      </c>
      <c r="B2267">
        <v>2.9872800000000002</v>
      </c>
    </row>
    <row r="2268" spans="1:2" x14ac:dyDescent="0.3">
      <c r="A2268" s="83">
        <v>38058</v>
      </c>
      <c r="B2268">
        <v>2.9937999999999998</v>
      </c>
    </row>
    <row r="2269" spans="1:2" x14ac:dyDescent="0.3">
      <c r="A2269" s="83">
        <v>38059</v>
      </c>
      <c r="B2269">
        <v>3.00034</v>
      </c>
    </row>
    <row r="2270" spans="1:2" x14ac:dyDescent="0.3">
      <c r="A2270" s="83">
        <v>38060</v>
      </c>
      <c r="B2270">
        <v>3.00692</v>
      </c>
    </row>
    <row r="2271" spans="1:2" x14ac:dyDescent="0.3">
      <c r="A2271" s="83">
        <v>38061</v>
      </c>
      <c r="B2271">
        <v>3.01355</v>
      </c>
    </row>
    <row r="2272" spans="1:2" x14ac:dyDescent="0.3">
      <c r="A2272" s="83">
        <v>38062</v>
      </c>
      <c r="B2272">
        <v>3.0202599999999999</v>
      </c>
    </row>
    <row r="2273" spans="1:2" x14ac:dyDescent="0.3">
      <c r="A2273" s="83">
        <v>38063</v>
      </c>
      <c r="B2273">
        <v>3.0270600000000001</v>
      </c>
    </row>
    <row r="2274" spans="1:2" x14ac:dyDescent="0.3">
      <c r="A2274" s="83">
        <v>38064</v>
      </c>
      <c r="B2274">
        <v>3.03396</v>
      </c>
    </row>
    <row r="2275" spans="1:2" x14ac:dyDescent="0.3">
      <c r="A2275" s="83">
        <v>38065</v>
      </c>
      <c r="B2275">
        <v>3.0409799999999998</v>
      </c>
    </row>
    <row r="2276" spans="1:2" x14ac:dyDescent="0.3">
      <c r="A2276" s="83">
        <v>38066</v>
      </c>
      <c r="B2276">
        <v>3.0481400000000001</v>
      </c>
    </row>
    <row r="2277" spans="1:2" x14ac:dyDescent="0.3">
      <c r="A2277" s="83">
        <v>38067</v>
      </c>
      <c r="B2277">
        <v>3.0554600000000001</v>
      </c>
    </row>
    <row r="2278" spans="1:2" x14ac:dyDescent="0.3">
      <c r="A2278" s="83">
        <v>38068</v>
      </c>
      <c r="B2278">
        <v>3.0629499999999998</v>
      </c>
    </row>
    <row r="2279" spans="1:2" x14ac:dyDescent="0.3">
      <c r="A2279" s="83">
        <v>38069</v>
      </c>
      <c r="B2279">
        <v>3.07064</v>
      </c>
    </row>
    <row r="2280" spans="1:2" x14ac:dyDescent="0.3">
      <c r="A2280" s="83">
        <v>38070</v>
      </c>
      <c r="B2280">
        <v>3.0785300000000002</v>
      </c>
    </row>
    <row r="2281" spans="1:2" x14ac:dyDescent="0.3">
      <c r="A2281" s="83">
        <v>38071</v>
      </c>
      <c r="B2281">
        <v>3.0866500000000001</v>
      </c>
    </row>
    <row r="2282" spans="1:2" x14ac:dyDescent="0.3">
      <c r="A2282" s="83">
        <v>38072</v>
      </c>
      <c r="B2282">
        <v>3.0950199999999999</v>
      </c>
    </row>
    <row r="2283" spans="1:2" x14ac:dyDescent="0.3">
      <c r="A2283" s="83">
        <v>38073</v>
      </c>
      <c r="B2283">
        <v>3.10365</v>
      </c>
    </row>
    <row r="2284" spans="1:2" x14ac:dyDescent="0.3">
      <c r="A2284" s="83">
        <v>38074</v>
      </c>
      <c r="B2284">
        <v>3.1125600000000002</v>
      </c>
    </row>
    <row r="2285" spans="1:2" x14ac:dyDescent="0.3">
      <c r="A2285" s="83">
        <v>38075</v>
      </c>
      <c r="B2285">
        <v>3.1217800000000002</v>
      </c>
    </row>
    <row r="2286" spans="1:2" x14ac:dyDescent="0.3">
      <c r="A2286" s="83">
        <v>38076</v>
      </c>
      <c r="B2286">
        <v>3.13131</v>
      </c>
    </row>
    <row r="2287" spans="1:2" x14ac:dyDescent="0.3">
      <c r="A2287" s="83">
        <v>38077</v>
      </c>
      <c r="B2287">
        <v>3.1411899999999999</v>
      </c>
    </row>
    <row r="2288" spans="1:2" x14ac:dyDescent="0.3">
      <c r="A2288" s="83">
        <v>38078</v>
      </c>
      <c r="B2288">
        <v>3.1514199999999999</v>
      </c>
    </row>
    <row r="2289" spans="1:2" x14ac:dyDescent="0.3">
      <c r="A2289" s="83">
        <v>38079</v>
      </c>
      <c r="B2289">
        <v>3.1620400000000002</v>
      </c>
    </row>
    <row r="2290" spans="1:2" x14ac:dyDescent="0.3">
      <c r="A2290" s="83">
        <v>38080</v>
      </c>
      <c r="B2290">
        <v>3.17306</v>
      </c>
    </row>
    <row r="2291" spans="1:2" x14ac:dyDescent="0.3">
      <c r="A2291" s="83">
        <v>38081</v>
      </c>
      <c r="B2291">
        <v>3.1844800000000002</v>
      </c>
    </row>
    <row r="2292" spans="1:2" x14ac:dyDescent="0.3">
      <c r="A2292" s="83">
        <v>38082</v>
      </c>
      <c r="B2292">
        <v>3.19631</v>
      </c>
    </row>
    <row r="2293" spans="1:2" x14ac:dyDescent="0.3">
      <c r="A2293" s="83">
        <v>38083</v>
      </c>
      <c r="B2293">
        <v>3.20852</v>
      </c>
    </row>
    <row r="2294" spans="1:2" x14ac:dyDescent="0.3">
      <c r="A2294" s="83">
        <v>38084</v>
      </c>
      <c r="B2294">
        <v>3.22112</v>
      </c>
    </row>
    <row r="2295" spans="1:2" x14ac:dyDescent="0.3">
      <c r="A2295" s="83">
        <v>38085</v>
      </c>
      <c r="B2295">
        <v>3.2340800000000001</v>
      </c>
    </row>
    <row r="2296" spans="1:2" x14ac:dyDescent="0.3">
      <c r="A2296" s="83">
        <v>38086</v>
      </c>
      <c r="B2296">
        <v>3.2474099999999999</v>
      </c>
    </row>
    <row r="2297" spans="1:2" x14ac:dyDescent="0.3">
      <c r="A2297" s="83">
        <v>38087</v>
      </c>
      <c r="B2297">
        <v>3.2610899999999998</v>
      </c>
    </row>
    <row r="2298" spans="1:2" x14ac:dyDescent="0.3">
      <c r="A2298" s="83">
        <v>38088</v>
      </c>
      <c r="B2298">
        <v>3.2751100000000002</v>
      </c>
    </row>
    <row r="2299" spans="1:2" x14ac:dyDescent="0.3">
      <c r="A2299" s="83">
        <v>38089</v>
      </c>
      <c r="B2299">
        <v>3.2894700000000001</v>
      </c>
    </row>
    <row r="2300" spans="1:2" x14ac:dyDescent="0.3">
      <c r="A2300" s="83">
        <v>38090</v>
      </c>
      <c r="B2300">
        <v>3.30416</v>
      </c>
    </row>
    <row r="2301" spans="1:2" x14ac:dyDescent="0.3">
      <c r="A2301" s="83">
        <v>38091</v>
      </c>
      <c r="B2301">
        <v>3.3191799999999998</v>
      </c>
    </row>
    <row r="2302" spans="1:2" x14ac:dyDescent="0.3">
      <c r="A2302" s="83">
        <v>38092</v>
      </c>
      <c r="B2302">
        <v>3.3345199999999999</v>
      </c>
    </row>
    <row r="2303" spans="1:2" x14ac:dyDescent="0.3">
      <c r="A2303" s="83">
        <v>38093</v>
      </c>
      <c r="B2303">
        <v>3.3501699999999999</v>
      </c>
    </row>
    <row r="2304" spans="1:2" x14ac:dyDescent="0.3">
      <c r="A2304" s="83">
        <v>38094</v>
      </c>
      <c r="B2304">
        <v>3.36612</v>
      </c>
    </row>
    <row r="2305" spans="1:2" x14ac:dyDescent="0.3">
      <c r="A2305" s="83">
        <v>38095</v>
      </c>
      <c r="B2305">
        <v>3.3823799999999999</v>
      </c>
    </row>
    <row r="2306" spans="1:2" x14ac:dyDescent="0.3">
      <c r="A2306" s="83">
        <v>38096</v>
      </c>
      <c r="B2306">
        <v>3.3989400000000001</v>
      </c>
    </row>
    <row r="2307" spans="1:2" x14ac:dyDescent="0.3">
      <c r="A2307" s="83">
        <v>38097</v>
      </c>
      <c r="B2307">
        <v>3.4157899999999999</v>
      </c>
    </row>
    <row r="2308" spans="1:2" x14ac:dyDescent="0.3">
      <c r="A2308" s="83">
        <v>38098</v>
      </c>
      <c r="B2308">
        <v>3.4329299999999998</v>
      </c>
    </row>
    <row r="2309" spans="1:2" x14ac:dyDescent="0.3">
      <c r="A2309" s="83">
        <v>38099</v>
      </c>
      <c r="B2309">
        <v>3.4503599999999999</v>
      </c>
    </row>
    <row r="2310" spans="1:2" x14ac:dyDescent="0.3">
      <c r="A2310" s="83">
        <v>38100</v>
      </c>
      <c r="B2310">
        <v>3.46807</v>
      </c>
    </row>
    <row r="2311" spans="1:2" x14ac:dyDescent="0.3">
      <c r="A2311" s="83">
        <v>38101</v>
      </c>
      <c r="B2311">
        <v>3.4860600000000002</v>
      </c>
    </row>
    <row r="2312" spans="1:2" x14ac:dyDescent="0.3">
      <c r="A2312" s="83">
        <v>38102</v>
      </c>
      <c r="B2312">
        <v>3.5043299999999999</v>
      </c>
    </row>
    <row r="2313" spans="1:2" x14ac:dyDescent="0.3">
      <c r="A2313" s="83">
        <v>38103</v>
      </c>
      <c r="B2313">
        <v>3.5228700000000002</v>
      </c>
    </row>
    <row r="2314" spans="1:2" x14ac:dyDescent="0.3">
      <c r="A2314" s="83">
        <v>38104</v>
      </c>
      <c r="B2314">
        <v>3.54169</v>
      </c>
    </row>
    <row r="2315" spans="1:2" x14ac:dyDescent="0.3">
      <c r="A2315" s="83">
        <v>38105</v>
      </c>
      <c r="B2315">
        <v>3.5607799999999998</v>
      </c>
    </row>
    <row r="2316" spans="1:2" x14ac:dyDescent="0.3">
      <c r="A2316" s="83">
        <v>38106</v>
      </c>
      <c r="B2316">
        <v>3.58013</v>
      </c>
    </row>
    <row r="2317" spans="1:2" x14ac:dyDescent="0.3">
      <c r="A2317" s="83">
        <v>38107</v>
      </c>
      <c r="B2317">
        <v>3.5997400000000002</v>
      </c>
    </row>
    <row r="2318" spans="1:2" x14ac:dyDescent="0.3">
      <c r="A2318" s="83">
        <v>38108</v>
      </c>
      <c r="B2318">
        <v>3.6196000000000002</v>
      </c>
    </row>
    <row r="2319" spans="1:2" x14ac:dyDescent="0.3">
      <c r="A2319" s="83">
        <v>38109</v>
      </c>
      <c r="B2319">
        <v>3.6396999999999999</v>
      </c>
    </row>
    <row r="2320" spans="1:2" x14ac:dyDescent="0.3">
      <c r="A2320" s="83">
        <v>38110</v>
      </c>
      <c r="B2320">
        <v>3.6600299999999999</v>
      </c>
    </row>
    <row r="2321" spans="1:2" x14ac:dyDescent="0.3">
      <c r="A2321" s="83">
        <v>38111</v>
      </c>
      <c r="B2321">
        <v>3.68058</v>
      </c>
    </row>
    <row r="2322" spans="1:2" x14ac:dyDescent="0.3">
      <c r="A2322" s="83">
        <v>38112</v>
      </c>
      <c r="B2322">
        <v>3.7013500000000001</v>
      </c>
    </row>
    <row r="2323" spans="1:2" x14ac:dyDescent="0.3">
      <c r="A2323" s="83">
        <v>38113</v>
      </c>
      <c r="B2323">
        <v>3.7223099999999998</v>
      </c>
    </row>
    <row r="2324" spans="1:2" x14ac:dyDescent="0.3">
      <c r="A2324" s="83">
        <v>38114</v>
      </c>
      <c r="B2324">
        <v>3.7434500000000002</v>
      </c>
    </row>
    <row r="2325" spans="1:2" x14ac:dyDescent="0.3">
      <c r="A2325" s="83">
        <v>38115</v>
      </c>
      <c r="B2325">
        <v>3.7647699999999999</v>
      </c>
    </row>
    <row r="2326" spans="1:2" x14ac:dyDescent="0.3">
      <c r="A2326" s="83">
        <v>38116</v>
      </c>
      <c r="B2326">
        <v>3.7862300000000002</v>
      </c>
    </row>
    <row r="2327" spans="1:2" x14ac:dyDescent="0.3">
      <c r="A2327" s="83">
        <v>38117</v>
      </c>
      <c r="B2327">
        <v>3.80783</v>
      </c>
    </row>
    <row r="2328" spans="1:2" x14ac:dyDescent="0.3">
      <c r="A2328" s="83">
        <v>38118</v>
      </c>
      <c r="B2328">
        <v>3.8295499999999998</v>
      </c>
    </row>
    <row r="2329" spans="1:2" x14ac:dyDescent="0.3">
      <c r="A2329" s="83">
        <v>38119</v>
      </c>
      <c r="B2329">
        <v>3.8513600000000001</v>
      </c>
    </row>
    <row r="2330" spans="1:2" x14ac:dyDescent="0.3">
      <c r="A2330" s="83">
        <v>38120</v>
      </c>
      <c r="B2330">
        <v>3.8732500000000001</v>
      </c>
    </row>
    <row r="2331" spans="1:2" x14ac:dyDescent="0.3">
      <c r="A2331" s="83">
        <v>38121</v>
      </c>
      <c r="B2331">
        <v>3.8951799999999999</v>
      </c>
    </row>
    <row r="2332" spans="1:2" x14ac:dyDescent="0.3">
      <c r="A2332" s="83">
        <v>38122</v>
      </c>
      <c r="B2332">
        <v>3.9171499999999999</v>
      </c>
    </row>
    <row r="2333" spans="1:2" x14ac:dyDescent="0.3">
      <c r="A2333" s="83">
        <v>38123</v>
      </c>
      <c r="B2333">
        <v>3.9391099999999999</v>
      </c>
    </row>
    <row r="2334" spans="1:2" x14ac:dyDescent="0.3">
      <c r="A2334" s="83">
        <v>38124</v>
      </c>
      <c r="B2334">
        <v>3.9610400000000001</v>
      </c>
    </row>
    <row r="2335" spans="1:2" x14ac:dyDescent="0.3">
      <c r="A2335" s="83">
        <v>38125</v>
      </c>
      <c r="B2335">
        <v>3.98292</v>
      </c>
    </row>
    <row r="2336" spans="1:2" x14ac:dyDescent="0.3">
      <c r="A2336" s="83">
        <v>38126</v>
      </c>
      <c r="B2336">
        <v>4.0047100000000002</v>
      </c>
    </row>
    <row r="2337" spans="1:2" x14ac:dyDescent="0.3">
      <c r="A2337" s="83">
        <v>38127</v>
      </c>
      <c r="B2337">
        <v>4.0263799999999996</v>
      </c>
    </row>
    <row r="2338" spans="1:2" x14ac:dyDescent="0.3">
      <c r="A2338" s="83">
        <v>38128</v>
      </c>
      <c r="B2338">
        <v>4.0478800000000001</v>
      </c>
    </row>
    <row r="2339" spans="1:2" x14ac:dyDescent="0.3">
      <c r="A2339" s="83">
        <v>38129</v>
      </c>
      <c r="B2339">
        <v>4.0691899999999999</v>
      </c>
    </row>
    <row r="2340" spans="1:2" x14ac:dyDescent="0.3">
      <c r="A2340" s="83">
        <v>38130</v>
      </c>
      <c r="B2340">
        <v>4.0902399999999997</v>
      </c>
    </row>
    <row r="2341" spans="1:2" x14ac:dyDescent="0.3">
      <c r="A2341" s="83">
        <v>38131</v>
      </c>
      <c r="B2341">
        <v>4.1109799999999996</v>
      </c>
    </row>
    <row r="2342" spans="1:2" x14ac:dyDescent="0.3">
      <c r="A2342" s="83">
        <v>38132</v>
      </c>
      <c r="B2342">
        <v>4.1313800000000001</v>
      </c>
    </row>
    <row r="2343" spans="1:2" x14ac:dyDescent="0.3">
      <c r="A2343" s="83">
        <v>38133</v>
      </c>
      <c r="B2343">
        <v>4.1513600000000004</v>
      </c>
    </row>
    <row r="2344" spans="1:2" x14ac:dyDescent="0.3">
      <c r="A2344" s="83">
        <v>38134</v>
      </c>
      <c r="B2344">
        <v>4.1708800000000004</v>
      </c>
    </row>
    <row r="2345" spans="1:2" x14ac:dyDescent="0.3">
      <c r="A2345" s="83">
        <v>38135</v>
      </c>
      <c r="B2345">
        <v>4.1898900000000001</v>
      </c>
    </row>
    <row r="2346" spans="1:2" x14ac:dyDescent="0.3">
      <c r="A2346" s="83">
        <v>38136</v>
      </c>
      <c r="B2346">
        <v>4.2083199999999996</v>
      </c>
    </row>
    <row r="2347" spans="1:2" x14ac:dyDescent="0.3">
      <c r="A2347" s="83">
        <v>38137</v>
      </c>
      <c r="B2347">
        <v>4.2261199999999999</v>
      </c>
    </row>
    <row r="2348" spans="1:2" x14ac:dyDescent="0.3">
      <c r="A2348" s="83">
        <v>38138</v>
      </c>
      <c r="B2348">
        <v>4.2432299999999996</v>
      </c>
    </row>
    <row r="2349" spans="1:2" x14ac:dyDescent="0.3">
      <c r="A2349" s="83">
        <v>38139</v>
      </c>
      <c r="B2349">
        <v>4.2595900000000002</v>
      </c>
    </row>
    <row r="2350" spans="1:2" x14ac:dyDescent="0.3">
      <c r="A2350" s="83">
        <v>38140</v>
      </c>
      <c r="B2350">
        <v>4.27515</v>
      </c>
    </row>
    <row r="2351" spans="1:2" x14ac:dyDescent="0.3">
      <c r="A2351" s="83">
        <v>38141</v>
      </c>
      <c r="B2351">
        <v>4.2898399999999999</v>
      </c>
    </row>
    <row r="2352" spans="1:2" x14ac:dyDescent="0.3">
      <c r="A2352" s="83">
        <v>38142</v>
      </c>
      <c r="B2352">
        <v>4.3036099999999999</v>
      </c>
    </row>
    <row r="2353" spans="1:2" x14ac:dyDescent="0.3">
      <c r="A2353" s="83">
        <v>38143</v>
      </c>
      <c r="B2353">
        <v>4.3163900000000002</v>
      </c>
    </row>
    <row r="2354" spans="1:2" x14ac:dyDescent="0.3">
      <c r="A2354" s="83">
        <v>38144</v>
      </c>
      <c r="B2354">
        <v>4.3281400000000003</v>
      </c>
    </row>
    <row r="2355" spans="1:2" x14ac:dyDescent="0.3">
      <c r="A2355" s="83">
        <v>38145</v>
      </c>
      <c r="B2355">
        <v>4.3387799999999999</v>
      </c>
    </row>
    <row r="2356" spans="1:2" x14ac:dyDescent="0.3">
      <c r="A2356" s="83">
        <v>38146</v>
      </c>
      <c r="B2356">
        <v>4.3482599999999998</v>
      </c>
    </row>
    <row r="2357" spans="1:2" x14ac:dyDescent="0.3">
      <c r="A2357" s="83">
        <v>38147</v>
      </c>
      <c r="B2357">
        <v>4.3565300000000002</v>
      </c>
    </row>
    <row r="2358" spans="1:2" x14ac:dyDescent="0.3">
      <c r="A2358" s="83">
        <v>38148</v>
      </c>
      <c r="B2358">
        <v>4.3635400000000004</v>
      </c>
    </row>
    <row r="2359" spans="1:2" x14ac:dyDescent="0.3">
      <c r="A2359" s="83">
        <v>38149</v>
      </c>
      <c r="B2359">
        <v>4.3692200000000003</v>
      </c>
    </row>
    <row r="2360" spans="1:2" x14ac:dyDescent="0.3">
      <c r="A2360" s="83">
        <v>38150</v>
      </c>
      <c r="B2360">
        <v>4.3735299999999997</v>
      </c>
    </row>
    <row r="2361" spans="1:2" x14ac:dyDescent="0.3">
      <c r="A2361" s="83">
        <v>38151</v>
      </c>
      <c r="B2361">
        <v>4.37643</v>
      </c>
    </row>
    <row r="2362" spans="1:2" x14ac:dyDescent="0.3">
      <c r="A2362" s="83">
        <v>38152</v>
      </c>
      <c r="B2362">
        <v>4.3778800000000002</v>
      </c>
    </row>
    <row r="2363" spans="1:2" x14ac:dyDescent="0.3">
      <c r="A2363" s="83">
        <v>38153</v>
      </c>
      <c r="B2363">
        <v>4.3779000000000003</v>
      </c>
    </row>
    <row r="2364" spans="1:2" x14ac:dyDescent="0.3">
      <c r="A2364" s="83">
        <v>38154</v>
      </c>
      <c r="B2364">
        <v>4.3765700000000001</v>
      </c>
    </row>
    <row r="2365" spans="1:2" x14ac:dyDescent="0.3">
      <c r="A2365" s="83">
        <v>38155</v>
      </c>
      <c r="B2365">
        <v>4.3739400000000002</v>
      </c>
    </row>
    <row r="2366" spans="1:2" x14ac:dyDescent="0.3">
      <c r="A2366" s="83">
        <v>38156</v>
      </c>
      <c r="B2366">
        <v>4.3700700000000001</v>
      </c>
    </row>
    <row r="2367" spans="1:2" x14ac:dyDescent="0.3">
      <c r="A2367" s="83">
        <v>38157</v>
      </c>
      <c r="B2367">
        <v>4.36503</v>
      </c>
    </row>
    <row r="2368" spans="1:2" x14ac:dyDescent="0.3">
      <c r="A2368" s="83">
        <v>38158</v>
      </c>
      <c r="B2368">
        <v>4.3588699999999996</v>
      </c>
    </row>
    <row r="2369" spans="1:2" x14ac:dyDescent="0.3">
      <c r="A2369" s="83">
        <v>38159</v>
      </c>
      <c r="B2369">
        <v>4.3516599999999999</v>
      </c>
    </row>
    <row r="2370" spans="1:2" x14ac:dyDescent="0.3">
      <c r="A2370" s="83">
        <v>38160</v>
      </c>
      <c r="B2370">
        <v>4.3434799999999996</v>
      </c>
    </row>
    <row r="2371" spans="1:2" x14ac:dyDescent="0.3">
      <c r="A2371" s="83">
        <v>38161</v>
      </c>
      <c r="B2371">
        <v>4.3343800000000003</v>
      </c>
    </row>
    <row r="2372" spans="1:2" x14ac:dyDescent="0.3">
      <c r="A2372" s="83">
        <v>38162</v>
      </c>
      <c r="B2372">
        <v>4.3244199999999999</v>
      </c>
    </row>
    <row r="2373" spans="1:2" x14ac:dyDescent="0.3">
      <c r="A2373" s="83">
        <v>38163</v>
      </c>
      <c r="B2373">
        <v>4.3136900000000002</v>
      </c>
    </row>
    <row r="2374" spans="1:2" x14ac:dyDescent="0.3">
      <c r="A2374" s="83">
        <v>38164</v>
      </c>
      <c r="B2374">
        <v>4.3022299999999998</v>
      </c>
    </row>
    <row r="2375" spans="1:2" x14ac:dyDescent="0.3">
      <c r="A2375" s="83">
        <v>38165</v>
      </c>
      <c r="B2375">
        <v>4.2901100000000003</v>
      </c>
    </row>
    <row r="2376" spans="1:2" x14ac:dyDescent="0.3">
      <c r="A2376" s="83">
        <v>38166</v>
      </c>
      <c r="B2376">
        <v>4.2774000000000001</v>
      </c>
    </row>
    <row r="2377" spans="1:2" x14ac:dyDescent="0.3">
      <c r="A2377" s="83">
        <v>38167</v>
      </c>
      <c r="B2377">
        <v>4.2641499999999999</v>
      </c>
    </row>
    <row r="2378" spans="1:2" x14ac:dyDescent="0.3">
      <c r="A2378" s="83">
        <v>38168</v>
      </c>
      <c r="B2378">
        <v>4.2504299999999997</v>
      </c>
    </row>
    <row r="2379" spans="1:2" x14ac:dyDescent="0.3">
      <c r="A2379" s="83">
        <v>38169</v>
      </c>
      <c r="B2379">
        <v>4.2363</v>
      </c>
    </row>
    <row r="2380" spans="1:2" x14ac:dyDescent="0.3">
      <c r="A2380" s="83">
        <v>38170</v>
      </c>
      <c r="B2380">
        <v>4.2218200000000001</v>
      </c>
    </row>
    <row r="2381" spans="1:2" x14ac:dyDescent="0.3">
      <c r="A2381" s="83">
        <v>38171</v>
      </c>
      <c r="B2381">
        <v>4.2070299999999996</v>
      </c>
    </row>
    <row r="2382" spans="1:2" x14ac:dyDescent="0.3">
      <c r="A2382" s="83">
        <v>38172</v>
      </c>
      <c r="B2382">
        <v>4.1920000000000002</v>
      </c>
    </row>
    <row r="2383" spans="1:2" x14ac:dyDescent="0.3">
      <c r="A2383" s="83">
        <v>38173</v>
      </c>
      <c r="B2383">
        <v>4.1767899999999996</v>
      </c>
    </row>
    <row r="2384" spans="1:2" x14ac:dyDescent="0.3">
      <c r="A2384" s="83">
        <v>38174</v>
      </c>
      <c r="B2384">
        <v>4.1614300000000002</v>
      </c>
    </row>
    <row r="2385" spans="1:2" x14ac:dyDescent="0.3">
      <c r="A2385" s="83">
        <v>38175</v>
      </c>
      <c r="B2385">
        <v>4.1459799999999998</v>
      </c>
    </row>
    <row r="2386" spans="1:2" x14ac:dyDescent="0.3">
      <c r="A2386" s="83">
        <v>38176</v>
      </c>
      <c r="B2386">
        <v>4.1304999999999996</v>
      </c>
    </row>
    <row r="2387" spans="1:2" x14ac:dyDescent="0.3">
      <c r="A2387" s="83">
        <v>38177</v>
      </c>
      <c r="B2387">
        <v>4.1150200000000003</v>
      </c>
    </row>
    <row r="2388" spans="1:2" x14ac:dyDescent="0.3">
      <c r="A2388" s="83">
        <v>38178</v>
      </c>
      <c r="B2388">
        <v>4.0995900000000001</v>
      </c>
    </row>
    <row r="2389" spans="1:2" x14ac:dyDescent="0.3">
      <c r="A2389" s="83">
        <v>38179</v>
      </c>
      <c r="B2389">
        <v>4.0842599999999996</v>
      </c>
    </row>
    <row r="2390" spans="1:2" x14ac:dyDescent="0.3">
      <c r="A2390" s="83">
        <v>38180</v>
      </c>
      <c r="B2390">
        <v>4.0690600000000003</v>
      </c>
    </row>
    <row r="2391" spans="1:2" x14ac:dyDescent="0.3">
      <c r="A2391" s="83">
        <v>38181</v>
      </c>
      <c r="B2391">
        <v>4.0540500000000002</v>
      </c>
    </row>
    <row r="2392" spans="1:2" x14ac:dyDescent="0.3">
      <c r="A2392" s="83">
        <v>38182</v>
      </c>
      <c r="B2392">
        <v>4.03925</v>
      </c>
    </row>
    <row r="2393" spans="1:2" x14ac:dyDescent="0.3">
      <c r="A2393" s="83">
        <v>38183</v>
      </c>
      <c r="B2393">
        <v>4.0247000000000002</v>
      </c>
    </row>
    <row r="2394" spans="1:2" x14ac:dyDescent="0.3">
      <c r="A2394" s="83">
        <v>38184</v>
      </c>
      <c r="B2394">
        <v>4.0104499999999996</v>
      </c>
    </row>
    <row r="2395" spans="1:2" x14ac:dyDescent="0.3">
      <c r="A2395" s="83">
        <v>38185</v>
      </c>
      <c r="B2395">
        <v>3.9965299999999999</v>
      </c>
    </row>
    <row r="2396" spans="1:2" x14ac:dyDescent="0.3">
      <c r="A2396" s="83">
        <v>38186</v>
      </c>
      <c r="B2396">
        <v>3.9829599999999998</v>
      </c>
    </row>
    <row r="2397" spans="1:2" x14ac:dyDescent="0.3">
      <c r="A2397" s="83">
        <v>38187</v>
      </c>
      <c r="B2397">
        <v>3.9697900000000002</v>
      </c>
    </row>
    <row r="2398" spans="1:2" x14ac:dyDescent="0.3">
      <c r="A2398" s="83">
        <v>38188</v>
      </c>
      <c r="B2398">
        <v>3.9570500000000002</v>
      </c>
    </row>
    <row r="2399" spans="1:2" x14ac:dyDescent="0.3">
      <c r="A2399" s="83">
        <v>38189</v>
      </c>
      <c r="B2399">
        <v>3.94476</v>
      </c>
    </row>
    <row r="2400" spans="1:2" x14ac:dyDescent="0.3">
      <c r="A2400" s="83">
        <v>38190</v>
      </c>
      <c r="B2400">
        <v>3.9329299999999998</v>
      </c>
    </row>
    <row r="2401" spans="1:2" x14ac:dyDescent="0.3">
      <c r="A2401" s="83">
        <v>38191</v>
      </c>
      <c r="B2401">
        <v>3.9215200000000001</v>
      </c>
    </row>
    <row r="2402" spans="1:2" x14ac:dyDescent="0.3">
      <c r="A2402" s="83">
        <v>38192</v>
      </c>
      <c r="B2402">
        <v>3.9104899999999998</v>
      </c>
    </row>
    <row r="2403" spans="1:2" x14ac:dyDescent="0.3">
      <c r="A2403" s="83">
        <v>38193</v>
      </c>
      <c r="B2403">
        <v>3.8997999999999999</v>
      </c>
    </row>
    <row r="2404" spans="1:2" x14ac:dyDescent="0.3">
      <c r="A2404" s="83">
        <v>38194</v>
      </c>
      <c r="B2404">
        <v>3.8894199999999999</v>
      </c>
    </row>
    <row r="2405" spans="1:2" x14ac:dyDescent="0.3">
      <c r="A2405" s="83">
        <v>38195</v>
      </c>
      <c r="B2405">
        <v>3.8793199999999999</v>
      </c>
    </row>
    <row r="2406" spans="1:2" x14ac:dyDescent="0.3">
      <c r="A2406" s="83">
        <v>38196</v>
      </c>
      <c r="B2406">
        <v>3.8694600000000001</v>
      </c>
    </row>
    <row r="2407" spans="1:2" x14ac:dyDescent="0.3">
      <c r="A2407" s="83">
        <v>38197</v>
      </c>
      <c r="B2407">
        <v>3.85981</v>
      </c>
    </row>
    <row r="2408" spans="1:2" x14ac:dyDescent="0.3">
      <c r="A2408" s="83">
        <v>38198</v>
      </c>
      <c r="B2408">
        <v>3.8503500000000002</v>
      </c>
    </row>
    <row r="2409" spans="1:2" x14ac:dyDescent="0.3">
      <c r="A2409" s="83">
        <v>38199</v>
      </c>
      <c r="B2409">
        <v>3.8410299999999999</v>
      </c>
    </row>
    <row r="2410" spans="1:2" x14ac:dyDescent="0.3">
      <c r="A2410" s="83">
        <v>38200</v>
      </c>
      <c r="B2410">
        <v>3.8318400000000001</v>
      </c>
    </row>
    <row r="2411" spans="1:2" x14ac:dyDescent="0.3">
      <c r="A2411" s="83">
        <v>38201</v>
      </c>
      <c r="B2411">
        <v>3.82274</v>
      </c>
    </row>
    <row r="2412" spans="1:2" x14ac:dyDescent="0.3">
      <c r="A2412" s="83">
        <v>38202</v>
      </c>
      <c r="B2412">
        <v>3.8137099999999999</v>
      </c>
    </row>
    <row r="2413" spans="1:2" x14ac:dyDescent="0.3">
      <c r="A2413" s="83">
        <v>38203</v>
      </c>
      <c r="B2413">
        <v>3.8047200000000001</v>
      </c>
    </row>
    <row r="2414" spans="1:2" x14ac:dyDescent="0.3">
      <c r="A2414" s="83">
        <v>38204</v>
      </c>
      <c r="B2414">
        <v>3.7957399999999999</v>
      </c>
    </row>
    <row r="2415" spans="1:2" x14ac:dyDescent="0.3">
      <c r="A2415" s="83">
        <v>38205</v>
      </c>
      <c r="B2415">
        <v>3.7867500000000001</v>
      </c>
    </row>
    <row r="2416" spans="1:2" x14ac:dyDescent="0.3">
      <c r="A2416" s="83">
        <v>38206</v>
      </c>
      <c r="B2416">
        <v>3.77773</v>
      </c>
    </row>
    <row r="2417" spans="1:2" x14ac:dyDescent="0.3">
      <c r="A2417" s="83">
        <v>38207</v>
      </c>
      <c r="B2417">
        <v>3.76864</v>
      </c>
    </row>
    <row r="2418" spans="1:2" x14ac:dyDescent="0.3">
      <c r="A2418" s="83">
        <v>38208</v>
      </c>
      <c r="B2418">
        <v>3.7594799999999999</v>
      </c>
    </row>
    <row r="2419" spans="1:2" x14ac:dyDescent="0.3">
      <c r="A2419" s="83">
        <v>38209</v>
      </c>
      <c r="B2419">
        <v>3.7502</v>
      </c>
    </row>
    <row r="2420" spans="1:2" x14ac:dyDescent="0.3">
      <c r="A2420" s="83">
        <v>38210</v>
      </c>
      <c r="B2420">
        <v>3.7408000000000001</v>
      </c>
    </row>
    <row r="2421" spans="1:2" x14ac:dyDescent="0.3">
      <c r="A2421" s="83">
        <v>38211</v>
      </c>
      <c r="B2421">
        <v>3.7312500000000002</v>
      </c>
    </row>
    <row r="2422" spans="1:2" x14ac:dyDescent="0.3">
      <c r="A2422" s="83">
        <v>38212</v>
      </c>
      <c r="B2422">
        <v>3.72153</v>
      </c>
    </row>
    <row r="2423" spans="1:2" x14ac:dyDescent="0.3">
      <c r="A2423" s="83">
        <v>38213</v>
      </c>
      <c r="B2423">
        <v>3.7116199999999999</v>
      </c>
    </row>
    <row r="2424" spans="1:2" x14ac:dyDescent="0.3">
      <c r="A2424" s="83">
        <v>38214</v>
      </c>
      <c r="B2424">
        <v>3.7014999999999998</v>
      </c>
    </row>
    <row r="2425" spans="1:2" x14ac:dyDescent="0.3">
      <c r="A2425" s="83">
        <v>38215</v>
      </c>
      <c r="B2425">
        <v>3.69116</v>
      </c>
    </row>
    <row r="2426" spans="1:2" x14ac:dyDescent="0.3">
      <c r="A2426" s="83">
        <v>38216</v>
      </c>
      <c r="B2426">
        <v>3.6805699999999999</v>
      </c>
    </row>
    <row r="2427" spans="1:2" x14ac:dyDescent="0.3">
      <c r="A2427" s="83">
        <v>38217</v>
      </c>
      <c r="B2427">
        <v>3.6697299999999999</v>
      </c>
    </row>
    <row r="2428" spans="1:2" x14ac:dyDescent="0.3">
      <c r="A2428" s="83">
        <v>38218</v>
      </c>
      <c r="B2428">
        <v>3.6585999999999999</v>
      </c>
    </row>
    <row r="2429" spans="1:2" x14ac:dyDescent="0.3">
      <c r="A2429" s="83">
        <v>38219</v>
      </c>
      <c r="B2429">
        <v>3.6471800000000001</v>
      </c>
    </row>
    <row r="2430" spans="1:2" x14ac:dyDescent="0.3">
      <c r="A2430" s="83">
        <v>38220</v>
      </c>
      <c r="B2430">
        <v>3.6354600000000001</v>
      </c>
    </row>
    <row r="2431" spans="1:2" x14ac:dyDescent="0.3">
      <c r="A2431" s="83">
        <v>38221</v>
      </c>
      <c r="B2431">
        <v>3.6234099999999998</v>
      </c>
    </row>
    <row r="2432" spans="1:2" x14ac:dyDescent="0.3">
      <c r="A2432" s="83">
        <v>38222</v>
      </c>
      <c r="B2432">
        <v>3.61103</v>
      </c>
    </row>
    <row r="2433" spans="1:2" x14ac:dyDescent="0.3">
      <c r="A2433" s="83">
        <v>38223</v>
      </c>
      <c r="B2433">
        <v>3.5983000000000001</v>
      </c>
    </row>
    <row r="2434" spans="1:2" x14ac:dyDescent="0.3">
      <c r="A2434" s="83">
        <v>38224</v>
      </c>
      <c r="B2434">
        <v>3.58521</v>
      </c>
    </row>
    <row r="2435" spans="1:2" x14ac:dyDescent="0.3">
      <c r="A2435" s="83">
        <v>38225</v>
      </c>
      <c r="B2435">
        <v>3.57178</v>
      </c>
    </row>
    <row r="2436" spans="1:2" x14ac:dyDescent="0.3">
      <c r="A2436" s="83">
        <v>38226</v>
      </c>
      <c r="B2436">
        <v>3.5580400000000001</v>
      </c>
    </row>
    <row r="2437" spans="1:2" x14ac:dyDescent="0.3">
      <c r="A2437" s="83">
        <v>38227</v>
      </c>
      <c r="B2437">
        <v>3.544</v>
      </c>
    </row>
    <row r="2438" spans="1:2" x14ac:dyDescent="0.3">
      <c r="A2438" s="83">
        <v>38228</v>
      </c>
      <c r="B2438">
        <v>3.5297100000000001</v>
      </c>
    </row>
    <row r="2439" spans="1:2" x14ac:dyDescent="0.3">
      <c r="A2439" s="83">
        <v>38229</v>
      </c>
      <c r="B2439">
        <v>3.51519</v>
      </c>
    </row>
    <row r="2440" spans="1:2" x14ac:dyDescent="0.3">
      <c r="A2440" s="83">
        <v>38230</v>
      </c>
      <c r="B2440">
        <v>3.50047</v>
      </c>
    </row>
    <row r="2441" spans="1:2" x14ac:dyDescent="0.3">
      <c r="A2441" s="83">
        <v>38231</v>
      </c>
      <c r="B2441">
        <v>3.4855800000000001</v>
      </c>
    </row>
    <row r="2442" spans="1:2" x14ac:dyDescent="0.3">
      <c r="A2442" s="83">
        <v>38232</v>
      </c>
      <c r="B2442">
        <v>3.4705400000000002</v>
      </c>
    </row>
    <row r="2443" spans="1:2" x14ac:dyDescent="0.3">
      <c r="A2443" s="83">
        <v>38233</v>
      </c>
      <c r="B2443">
        <v>3.4553699999999998</v>
      </c>
    </row>
    <row r="2444" spans="1:2" x14ac:dyDescent="0.3">
      <c r="A2444" s="83">
        <v>38234</v>
      </c>
      <c r="B2444">
        <v>3.4401099999999998</v>
      </c>
    </row>
    <row r="2445" spans="1:2" x14ac:dyDescent="0.3">
      <c r="A2445" s="83">
        <v>38235</v>
      </c>
      <c r="B2445">
        <v>3.4247800000000002</v>
      </c>
    </row>
    <row r="2446" spans="1:2" x14ac:dyDescent="0.3">
      <c r="A2446" s="83">
        <v>38236</v>
      </c>
      <c r="B2446">
        <v>3.4094000000000002</v>
      </c>
    </row>
    <row r="2447" spans="1:2" x14ac:dyDescent="0.3">
      <c r="A2447" s="83">
        <v>38237</v>
      </c>
      <c r="B2447">
        <v>3.3939900000000001</v>
      </c>
    </row>
    <row r="2448" spans="1:2" x14ac:dyDescent="0.3">
      <c r="A2448" s="83">
        <v>38238</v>
      </c>
      <c r="B2448">
        <v>3.3785799999999999</v>
      </c>
    </row>
    <row r="2449" spans="1:2" x14ac:dyDescent="0.3">
      <c r="A2449" s="83">
        <v>38239</v>
      </c>
      <c r="B2449">
        <v>3.3631799999999998</v>
      </c>
    </row>
    <row r="2450" spans="1:2" x14ac:dyDescent="0.3">
      <c r="A2450" s="83">
        <v>38240</v>
      </c>
      <c r="B2450">
        <v>3.34782</v>
      </c>
    </row>
    <row r="2451" spans="1:2" x14ac:dyDescent="0.3">
      <c r="A2451" s="83">
        <v>38241</v>
      </c>
      <c r="B2451">
        <v>3.3325100000000001</v>
      </c>
    </row>
    <row r="2452" spans="1:2" x14ac:dyDescent="0.3">
      <c r="A2452" s="83">
        <v>38242</v>
      </c>
      <c r="B2452">
        <v>3.3172799999999998</v>
      </c>
    </row>
    <row r="2453" spans="1:2" x14ac:dyDescent="0.3">
      <c r="A2453" s="83">
        <v>38243</v>
      </c>
      <c r="B2453">
        <v>3.3021400000000001</v>
      </c>
    </row>
    <row r="2454" spans="1:2" x14ac:dyDescent="0.3">
      <c r="A2454" s="83">
        <v>38244</v>
      </c>
      <c r="B2454">
        <v>3.2871199999999998</v>
      </c>
    </row>
    <row r="2455" spans="1:2" x14ac:dyDescent="0.3">
      <c r="A2455" s="83">
        <v>38245</v>
      </c>
      <c r="B2455">
        <v>3.2722199999999999</v>
      </c>
    </row>
    <row r="2456" spans="1:2" x14ac:dyDescent="0.3">
      <c r="A2456" s="83">
        <v>38246</v>
      </c>
      <c r="B2456">
        <v>3.25746</v>
      </c>
    </row>
    <row r="2457" spans="1:2" x14ac:dyDescent="0.3">
      <c r="A2457" s="83">
        <v>38247</v>
      </c>
      <c r="B2457">
        <v>3.2428599999999999</v>
      </c>
    </row>
    <row r="2458" spans="1:2" x14ac:dyDescent="0.3">
      <c r="A2458" s="83">
        <v>38248</v>
      </c>
      <c r="B2458">
        <v>3.2284299999999999</v>
      </c>
    </row>
    <row r="2459" spans="1:2" x14ac:dyDescent="0.3">
      <c r="A2459" s="83">
        <v>38249</v>
      </c>
      <c r="B2459">
        <v>3.2141999999999999</v>
      </c>
    </row>
    <row r="2460" spans="1:2" x14ac:dyDescent="0.3">
      <c r="A2460" s="83">
        <v>38250</v>
      </c>
      <c r="B2460">
        <v>3.2001599999999999</v>
      </c>
    </row>
    <row r="2461" spans="1:2" x14ac:dyDescent="0.3">
      <c r="A2461" s="83">
        <v>38251</v>
      </c>
      <c r="B2461">
        <v>3.18634</v>
      </c>
    </row>
    <row r="2462" spans="1:2" x14ac:dyDescent="0.3">
      <c r="A2462" s="83">
        <v>38252</v>
      </c>
      <c r="B2462">
        <v>3.1727500000000002</v>
      </c>
    </row>
    <row r="2463" spans="1:2" x14ac:dyDescent="0.3">
      <c r="A2463" s="83">
        <v>38253</v>
      </c>
      <c r="B2463">
        <v>3.1594000000000002</v>
      </c>
    </row>
    <row r="2464" spans="1:2" x14ac:dyDescent="0.3">
      <c r="A2464" s="83">
        <v>38254</v>
      </c>
      <c r="B2464">
        <v>3.1463000000000001</v>
      </c>
    </row>
    <row r="2465" spans="1:2" x14ac:dyDescent="0.3">
      <c r="A2465" s="83">
        <v>38255</v>
      </c>
      <c r="B2465">
        <v>3.1334599999999999</v>
      </c>
    </row>
    <row r="2466" spans="1:2" x14ac:dyDescent="0.3">
      <c r="A2466" s="83">
        <v>38256</v>
      </c>
      <c r="B2466">
        <v>3.1208999999999998</v>
      </c>
    </row>
    <row r="2467" spans="1:2" x14ac:dyDescent="0.3">
      <c r="A2467" s="83">
        <v>38257</v>
      </c>
      <c r="B2467">
        <v>3.1086299999999998</v>
      </c>
    </row>
    <row r="2468" spans="1:2" x14ac:dyDescent="0.3">
      <c r="A2468" s="83">
        <v>38258</v>
      </c>
      <c r="B2468">
        <v>3.0966499999999999</v>
      </c>
    </row>
    <row r="2469" spans="1:2" x14ac:dyDescent="0.3">
      <c r="A2469" s="83">
        <v>38259</v>
      </c>
      <c r="B2469">
        <v>3.0849700000000002</v>
      </c>
    </row>
    <row r="2470" spans="1:2" x14ac:dyDescent="0.3">
      <c r="A2470" s="83">
        <v>38260</v>
      </c>
      <c r="B2470">
        <v>3.07362</v>
      </c>
    </row>
    <row r="2471" spans="1:2" x14ac:dyDescent="0.3">
      <c r="A2471" s="83">
        <v>38261</v>
      </c>
      <c r="B2471">
        <v>3.0625800000000001</v>
      </c>
    </row>
    <row r="2472" spans="1:2" x14ac:dyDescent="0.3">
      <c r="A2472" s="83">
        <v>38262</v>
      </c>
      <c r="B2472">
        <v>3.0518900000000002</v>
      </c>
    </row>
    <row r="2473" spans="1:2" x14ac:dyDescent="0.3">
      <c r="A2473" s="83">
        <v>38263</v>
      </c>
      <c r="B2473">
        <v>3.0415199999999998</v>
      </c>
    </row>
    <row r="2474" spans="1:2" x14ac:dyDescent="0.3">
      <c r="A2474" s="83">
        <v>38264</v>
      </c>
      <c r="B2474">
        <v>3.0314899999999998</v>
      </c>
    </row>
    <row r="2475" spans="1:2" x14ac:dyDescent="0.3">
      <c r="A2475" s="83">
        <v>38265</v>
      </c>
      <c r="B2475">
        <v>3.0217700000000001</v>
      </c>
    </row>
    <row r="2476" spans="1:2" x14ac:dyDescent="0.3">
      <c r="A2476" s="83">
        <v>38266</v>
      </c>
      <c r="B2476">
        <v>3.0123500000000001</v>
      </c>
    </row>
    <row r="2477" spans="1:2" x14ac:dyDescent="0.3">
      <c r="A2477" s="83">
        <v>38267</v>
      </c>
      <c r="B2477">
        <v>3.0032199999999998</v>
      </c>
    </row>
    <row r="2478" spans="1:2" x14ac:dyDescent="0.3">
      <c r="A2478" s="83">
        <v>38268</v>
      </c>
      <c r="B2478">
        <v>2.99437</v>
      </c>
    </row>
    <row r="2479" spans="1:2" x14ac:dyDescent="0.3">
      <c r="A2479" s="83">
        <v>38269</v>
      </c>
      <c r="B2479">
        <v>2.9857999999999998</v>
      </c>
    </row>
    <row r="2480" spans="1:2" x14ac:dyDescent="0.3">
      <c r="A2480" s="83">
        <v>38270</v>
      </c>
      <c r="B2480">
        <v>2.97749</v>
      </c>
    </row>
    <row r="2481" spans="1:2" x14ac:dyDescent="0.3">
      <c r="A2481" s="83">
        <v>38271</v>
      </c>
      <c r="B2481">
        <v>2.96943</v>
      </c>
    </row>
    <row r="2482" spans="1:2" x14ac:dyDescent="0.3">
      <c r="A2482" s="83">
        <v>38272</v>
      </c>
      <c r="B2482">
        <v>2.9616199999999999</v>
      </c>
    </row>
    <row r="2483" spans="1:2" x14ac:dyDescent="0.3">
      <c r="A2483" s="83">
        <v>38273</v>
      </c>
      <c r="B2483">
        <v>2.95404</v>
      </c>
    </row>
    <row r="2484" spans="1:2" x14ac:dyDescent="0.3">
      <c r="A2484" s="83">
        <v>38274</v>
      </c>
      <c r="B2484">
        <v>2.9466899999999998</v>
      </c>
    </row>
    <row r="2485" spans="1:2" x14ac:dyDescent="0.3">
      <c r="A2485" s="83">
        <v>38275</v>
      </c>
      <c r="B2485">
        <v>2.9395600000000002</v>
      </c>
    </row>
    <row r="2486" spans="1:2" x14ac:dyDescent="0.3">
      <c r="A2486" s="83">
        <v>38276</v>
      </c>
      <c r="B2486">
        <v>2.9326400000000001</v>
      </c>
    </row>
    <row r="2487" spans="1:2" x14ac:dyDescent="0.3">
      <c r="A2487" s="83">
        <v>38277</v>
      </c>
      <c r="B2487">
        <v>2.9259200000000001</v>
      </c>
    </row>
    <row r="2488" spans="1:2" x14ac:dyDescent="0.3">
      <c r="A2488" s="83">
        <v>38278</v>
      </c>
      <c r="B2488">
        <v>2.9194</v>
      </c>
    </row>
    <row r="2489" spans="1:2" x14ac:dyDescent="0.3">
      <c r="A2489" s="83">
        <v>38279</v>
      </c>
      <c r="B2489">
        <v>2.9130600000000002</v>
      </c>
    </row>
    <row r="2490" spans="1:2" x14ac:dyDescent="0.3">
      <c r="A2490" s="83">
        <v>38280</v>
      </c>
      <c r="B2490">
        <v>2.9068999999999998</v>
      </c>
    </row>
    <row r="2491" spans="1:2" x14ac:dyDescent="0.3">
      <c r="A2491" s="83">
        <v>38281</v>
      </c>
      <c r="B2491">
        <v>2.9009100000000001</v>
      </c>
    </row>
    <row r="2492" spans="1:2" x14ac:dyDescent="0.3">
      <c r="A2492" s="83">
        <v>38282</v>
      </c>
      <c r="B2492">
        <v>2.8950900000000002</v>
      </c>
    </row>
    <row r="2493" spans="1:2" x14ac:dyDescent="0.3">
      <c r="A2493" s="83">
        <v>38283</v>
      </c>
      <c r="B2493">
        <v>2.8894199999999999</v>
      </c>
    </row>
    <row r="2494" spans="1:2" x14ac:dyDescent="0.3">
      <c r="A2494" s="83">
        <v>38284</v>
      </c>
      <c r="B2494">
        <v>2.8839100000000002</v>
      </c>
    </row>
    <row r="2495" spans="1:2" x14ac:dyDescent="0.3">
      <c r="A2495" s="83">
        <v>38285</v>
      </c>
      <c r="B2495">
        <v>2.8785400000000001</v>
      </c>
    </row>
    <row r="2496" spans="1:2" x14ac:dyDescent="0.3">
      <c r="A2496" s="83">
        <v>38286</v>
      </c>
      <c r="B2496">
        <v>2.8733</v>
      </c>
    </row>
    <row r="2497" spans="1:2" x14ac:dyDescent="0.3">
      <c r="A2497" s="83">
        <v>38287</v>
      </c>
      <c r="B2497">
        <v>2.8681999999999999</v>
      </c>
    </row>
    <row r="2498" spans="1:2" x14ac:dyDescent="0.3">
      <c r="A2498" s="83">
        <v>38288</v>
      </c>
      <c r="B2498">
        <v>2.8632300000000002</v>
      </c>
    </row>
    <row r="2499" spans="1:2" x14ac:dyDescent="0.3">
      <c r="A2499" s="83">
        <v>38289</v>
      </c>
      <c r="B2499">
        <v>2.8583699999999999</v>
      </c>
    </row>
    <row r="2500" spans="1:2" x14ac:dyDescent="0.3">
      <c r="A2500" s="83">
        <v>38290</v>
      </c>
      <c r="B2500">
        <v>2.8536199999999998</v>
      </c>
    </row>
    <row r="2501" spans="1:2" x14ac:dyDescent="0.3">
      <c r="A2501" s="83">
        <v>38291</v>
      </c>
      <c r="B2501">
        <v>2.8489800000000001</v>
      </c>
    </row>
    <row r="2502" spans="1:2" x14ac:dyDescent="0.3">
      <c r="A2502" s="83">
        <v>38292</v>
      </c>
      <c r="B2502">
        <v>2.8444400000000001</v>
      </c>
    </row>
    <row r="2503" spans="1:2" x14ac:dyDescent="0.3">
      <c r="A2503" s="83">
        <v>38293</v>
      </c>
      <c r="B2503">
        <v>2.84</v>
      </c>
    </row>
    <row r="2504" spans="1:2" x14ac:dyDescent="0.3">
      <c r="A2504" s="83">
        <v>38294</v>
      </c>
      <c r="B2504">
        <v>2.8356400000000002</v>
      </c>
    </row>
    <row r="2505" spans="1:2" x14ac:dyDescent="0.3">
      <c r="A2505" s="83">
        <v>38295</v>
      </c>
      <c r="B2505">
        <v>2.8313700000000002</v>
      </c>
    </row>
    <row r="2506" spans="1:2" x14ac:dyDescent="0.3">
      <c r="A2506" s="83">
        <v>38296</v>
      </c>
      <c r="B2506">
        <v>2.8271799999999998</v>
      </c>
    </row>
    <row r="2507" spans="1:2" x14ac:dyDescent="0.3">
      <c r="A2507" s="83">
        <v>38297</v>
      </c>
      <c r="B2507">
        <v>2.8230499999999998</v>
      </c>
    </row>
    <row r="2508" spans="1:2" x14ac:dyDescent="0.3">
      <c r="A2508" s="83">
        <v>38298</v>
      </c>
      <c r="B2508">
        <v>2.819</v>
      </c>
    </row>
    <row r="2509" spans="1:2" x14ac:dyDescent="0.3">
      <c r="A2509" s="83">
        <v>38299</v>
      </c>
      <c r="B2509">
        <v>2.8149999999999999</v>
      </c>
    </row>
    <row r="2510" spans="1:2" x14ac:dyDescent="0.3">
      <c r="A2510" s="83">
        <v>38300</v>
      </c>
      <c r="B2510">
        <v>2.81107</v>
      </c>
    </row>
    <row r="2511" spans="1:2" x14ac:dyDescent="0.3">
      <c r="A2511" s="83">
        <v>38301</v>
      </c>
      <c r="B2511">
        <v>2.8071799999999998</v>
      </c>
    </row>
    <row r="2512" spans="1:2" x14ac:dyDescent="0.3">
      <c r="A2512" s="83">
        <v>38302</v>
      </c>
      <c r="B2512">
        <v>2.8033399999999999</v>
      </c>
    </row>
    <row r="2513" spans="1:2" x14ac:dyDescent="0.3">
      <c r="A2513" s="83">
        <v>38303</v>
      </c>
      <c r="B2513">
        <v>2.7995399999999999</v>
      </c>
    </row>
    <row r="2514" spans="1:2" x14ac:dyDescent="0.3">
      <c r="A2514" s="83">
        <v>38304</v>
      </c>
      <c r="B2514">
        <v>2.7957800000000002</v>
      </c>
    </row>
    <row r="2515" spans="1:2" x14ac:dyDescent="0.3">
      <c r="A2515" s="83">
        <v>38305</v>
      </c>
      <c r="B2515">
        <v>2.7920500000000001</v>
      </c>
    </row>
    <row r="2516" spans="1:2" x14ac:dyDescent="0.3">
      <c r="A2516" s="83">
        <v>38306</v>
      </c>
      <c r="B2516">
        <v>2.7883499999999999</v>
      </c>
    </row>
    <row r="2517" spans="1:2" x14ac:dyDescent="0.3">
      <c r="A2517" s="83">
        <v>38307</v>
      </c>
      <c r="B2517">
        <v>2.7846600000000001</v>
      </c>
    </row>
    <row r="2518" spans="1:2" x14ac:dyDescent="0.3">
      <c r="A2518" s="83">
        <v>38308</v>
      </c>
      <c r="B2518">
        <v>2.7810000000000001</v>
      </c>
    </row>
    <row r="2519" spans="1:2" x14ac:dyDescent="0.3">
      <c r="A2519" s="83">
        <v>38309</v>
      </c>
      <c r="B2519">
        <v>2.7773500000000002</v>
      </c>
    </row>
    <row r="2520" spans="1:2" x14ac:dyDescent="0.3">
      <c r="A2520" s="83">
        <v>38310</v>
      </c>
      <c r="B2520">
        <v>2.77372</v>
      </c>
    </row>
    <row r="2521" spans="1:2" x14ac:dyDescent="0.3">
      <c r="A2521" s="83">
        <v>38311</v>
      </c>
      <c r="B2521">
        <v>2.7700999999999998</v>
      </c>
    </row>
    <row r="2522" spans="1:2" x14ac:dyDescent="0.3">
      <c r="A2522" s="83">
        <v>38312</v>
      </c>
      <c r="B2522">
        <v>2.7665000000000002</v>
      </c>
    </row>
    <row r="2523" spans="1:2" x14ac:dyDescent="0.3">
      <c r="A2523" s="83">
        <v>38313</v>
      </c>
      <c r="B2523">
        <v>2.7629199999999998</v>
      </c>
    </row>
    <row r="2524" spans="1:2" x14ac:dyDescent="0.3">
      <c r="A2524" s="83">
        <v>38314</v>
      </c>
      <c r="B2524">
        <v>2.75936</v>
      </c>
    </row>
    <row r="2525" spans="1:2" x14ac:dyDescent="0.3">
      <c r="A2525" s="83">
        <v>38315</v>
      </c>
      <c r="B2525">
        <v>2.75583</v>
      </c>
    </row>
    <row r="2526" spans="1:2" x14ac:dyDescent="0.3">
      <c r="A2526" s="83">
        <v>38316</v>
      </c>
      <c r="B2526">
        <v>2.7523200000000001</v>
      </c>
    </row>
    <row r="2527" spans="1:2" x14ac:dyDescent="0.3">
      <c r="A2527" s="83">
        <v>38317</v>
      </c>
      <c r="B2527">
        <v>2.74884</v>
      </c>
    </row>
    <row r="2528" spans="1:2" x14ac:dyDescent="0.3">
      <c r="A2528" s="83">
        <v>38318</v>
      </c>
      <c r="B2528">
        <v>2.7453799999999999</v>
      </c>
    </row>
    <row r="2529" spans="1:2" x14ac:dyDescent="0.3">
      <c r="A2529" s="83">
        <v>38319</v>
      </c>
      <c r="B2529">
        <v>2.7419500000000001</v>
      </c>
    </row>
    <row r="2530" spans="1:2" x14ac:dyDescent="0.3">
      <c r="A2530" s="83">
        <v>38320</v>
      </c>
      <c r="B2530">
        <v>2.73855</v>
      </c>
    </row>
    <row r="2531" spans="1:2" x14ac:dyDescent="0.3">
      <c r="A2531" s="83">
        <v>38321</v>
      </c>
      <c r="B2531">
        <v>2.7351899999999998</v>
      </c>
    </row>
    <row r="2532" spans="1:2" x14ac:dyDescent="0.3">
      <c r="A2532" s="83">
        <v>38322</v>
      </c>
      <c r="B2532">
        <v>2.7318600000000002</v>
      </c>
    </row>
    <row r="2533" spans="1:2" x14ac:dyDescent="0.3">
      <c r="A2533" s="83">
        <v>38323</v>
      </c>
      <c r="B2533">
        <v>2.7285599999999999</v>
      </c>
    </row>
    <row r="2534" spans="1:2" x14ac:dyDescent="0.3">
      <c r="A2534" s="83">
        <v>38324</v>
      </c>
      <c r="B2534">
        <v>2.7252999999999998</v>
      </c>
    </row>
    <row r="2535" spans="1:2" x14ac:dyDescent="0.3">
      <c r="A2535" s="83">
        <v>38325</v>
      </c>
      <c r="B2535">
        <v>2.7220800000000001</v>
      </c>
    </row>
    <row r="2536" spans="1:2" x14ac:dyDescent="0.3">
      <c r="A2536" s="83">
        <v>38326</v>
      </c>
      <c r="B2536">
        <v>2.71889</v>
      </c>
    </row>
    <row r="2537" spans="1:2" x14ac:dyDescent="0.3">
      <c r="A2537" s="83">
        <v>38327</v>
      </c>
      <c r="B2537">
        <v>2.7157499999999999</v>
      </c>
    </row>
    <row r="2538" spans="1:2" x14ac:dyDescent="0.3">
      <c r="A2538" s="83">
        <v>38328</v>
      </c>
      <c r="B2538">
        <v>2.71265</v>
      </c>
    </row>
    <row r="2539" spans="1:2" x14ac:dyDescent="0.3">
      <c r="A2539" s="83">
        <v>38329</v>
      </c>
      <c r="B2539">
        <v>2.7095899999999999</v>
      </c>
    </row>
    <row r="2540" spans="1:2" x14ac:dyDescent="0.3">
      <c r="A2540" s="83">
        <v>38330</v>
      </c>
      <c r="B2540">
        <v>2.7065800000000002</v>
      </c>
    </row>
    <row r="2541" spans="1:2" x14ac:dyDescent="0.3">
      <c r="A2541" s="83">
        <v>38331</v>
      </c>
      <c r="B2541">
        <v>2.7036199999999999</v>
      </c>
    </row>
    <row r="2542" spans="1:2" x14ac:dyDescent="0.3">
      <c r="A2542" s="83">
        <v>38332</v>
      </c>
      <c r="B2542">
        <v>2.7006999999999999</v>
      </c>
    </row>
    <row r="2543" spans="1:2" x14ac:dyDescent="0.3">
      <c r="A2543" s="83">
        <v>38333</v>
      </c>
      <c r="B2543">
        <v>2.6978300000000002</v>
      </c>
    </row>
    <row r="2544" spans="1:2" x14ac:dyDescent="0.3">
      <c r="A2544" s="83">
        <v>38334</v>
      </c>
      <c r="B2544">
        <v>2.69502</v>
      </c>
    </row>
    <row r="2545" spans="1:2" x14ac:dyDescent="0.3">
      <c r="A2545" s="83">
        <v>38335</v>
      </c>
      <c r="B2545">
        <v>2.69225</v>
      </c>
    </row>
    <row r="2546" spans="1:2" x14ac:dyDescent="0.3">
      <c r="A2546" s="83">
        <v>38336</v>
      </c>
      <c r="B2546">
        <v>2.68954</v>
      </c>
    </row>
    <row r="2547" spans="1:2" x14ac:dyDescent="0.3">
      <c r="A2547" s="83">
        <v>38337</v>
      </c>
      <c r="B2547">
        <v>2.68689</v>
      </c>
    </row>
    <row r="2548" spans="1:2" x14ac:dyDescent="0.3">
      <c r="A2548" s="83">
        <v>38338</v>
      </c>
      <c r="B2548">
        <v>2.6842899999999998</v>
      </c>
    </row>
    <row r="2549" spans="1:2" x14ac:dyDescent="0.3">
      <c r="A2549" s="83">
        <v>38339</v>
      </c>
      <c r="B2549">
        <v>2.6817500000000001</v>
      </c>
    </row>
    <row r="2550" spans="1:2" x14ac:dyDescent="0.3">
      <c r="A2550" s="83">
        <v>38340</v>
      </c>
      <c r="B2550">
        <v>2.6792699999999998</v>
      </c>
    </row>
    <row r="2551" spans="1:2" x14ac:dyDescent="0.3">
      <c r="A2551" s="83">
        <v>38341</v>
      </c>
      <c r="B2551">
        <v>2.67685</v>
      </c>
    </row>
    <row r="2552" spans="1:2" x14ac:dyDescent="0.3">
      <c r="A2552" s="83">
        <v>38342</v>
      </c>
      <c r="B2552">
        <v>2.6745000000000001</v>
      </c>
    </row>
    <row r="2553" spans="1:2" x14ac:dyDescent="0.3">
      <c r="A2553" s="83">
        <v>38343</v>
      </c>
      <c r="B2553">
        <v>2.6722000000000001</v>
      </c>
    </row>
    <row r="2554" spans="1:2" x14ac:dyDescent="0.3">
      <c r="A2554" s="83">
        <v>38344</v>
      </c>
      <c r="B2554">
        <v>2.6699700000000002</v>
      </c>
    </row>
    <row r="2555" spans="1:2" x14ac:dyDescent="0.3">
      <c r="A2555" s="83">
        <v>38345</v>
      </c>
      <c r="B2555">
        <v>2.6678199999999999</v>
      </c>
    </row>
    <row r="2556" spans="1:2" x14ac:dyDescent="0.3">
      <c r="A2556" s="83">
        <v>38346</v>
      </c>
      <c r="B2556">
        <v>2.66574</v>
      </c>
    </row>
    <row r="2557" spans="1:2" x14ac:dyDescent="0.3">
      <c r="A2557" s="83">
        <v>38347</v>
      </c>
      <c r="B2557">
        <v>2.6637400000000002</v>
      </c>
    </row>
    <row r="2558" spans="1:2" x14ac:dyDescent="0.3">
      <c r="A2558" s="83">
        <v>38348</v>
      </c>
      <c r="B2558">
        <v>2.6618400000000002</v>
      </c>
    </row>
    <row r="2559" spans="1:2" x14ac:dyDescent="0.3">
      <c r="A2559" s="83">
        <v>38349</v>
      </c>
      <c r="B2559">
        <v>2.6600299999999999</v>
      </c>
    </row>
    <row r="2560" spans="1:2" x14ac:dyDescent="0.3">
      <c r="A2560" s="83">
        <v>38350</v>
      </c>
      <c r="B2560">
        <v>2.6583199999999998</v>
      </c>
    </row>
    <row r="2561" spans="1:2" x14ac:dyDescent="0.3">
      <c r="A2561" s="83">
        <v>38351</v>
      </c>
      <c r="B2561">
        <v>2.65672</v>
      </c>
    </row>
    <row r="2562" spans="1:2" x14ac:dyDescent="0.3">
      <c r="A2562" s="83">
        <v>38352</v>
      </c>
      <c r="B2562">
        <v>2.65523</v>
      </c>
    </row>
    <row r="2563" spans="1:2" x14ac:dyDescent="0.3">
      <c r="A2563" s="83">
        <v>38353</v>
      </c>
      <c r="B2563">
        <v>2.6747899999999998</v>
      </c>
    </row>
    <row r="2564" spans="1:2" x14ac:dyDescent="0.3">
      <c r="A2564" s="83">
        <v>38354</v>
      </c>
      <c r="B2564">
        <v>2.67231</v>
      </c>
    </row>
    <row r="2565" spans="1:2" x14ac:dyDescent="0.3">
      <c r="A2565" s="83">
        <v>38355</v>
      </c>
      <c r="B2565">
        <v>2.6699000000000002</v>
      </c>
    </row>
    <row r="2566" spans="1:2" x14ac:dyDescent="0.3">
      <c r="A2566" s="83">
        <v>38356</v>
      </c>
      <c r="B2566">
        <v>2.6675599999999999</v>
      </c>
    </row>
    <row r="2567" spans="1:2" x14ac:dyDescent="0.3">
      <c r="A2567" s="83">
        <v>38357</v>
      </c>
      <c r="B2567">
        <v>2.6652800000000001</v>
      </c>
    </row>
    <row r="2568" spans="1:2" x14ac:dyDescent="0.3">
      <c r="A2568" s="83">
        <v>38358</v>
      </c>
      <c r="B2568">
        <v>2.66309</v>
      </c>
    </row>
    <row r="2569" spans="1:2" x14ac:dyDescent="0.3">
      <c r="A2569" s="83">
        <v>38359</v>
      </c>
      <c r="B2569">
        <v>2.6609799999999999</v>
      </c>
    </row>
    <row r="2570" spans="1:2" x14ac:dyDescent="0.3">
      <c r="A2570" s="83">
        <v>38360</v>
      </c>
      <c r="B2570">
        <v>2.6589700000000001</v>
      </c>
    </row>
    <row r="2571" spans="1:2" x14ac:dyDescent="0.3">
      <c r="A2571" s="83">
        <v>38361</v>
      </c>
      <c r="B2571">
        <v>2.6570499999999999</v>
      </c>
    </row>
    <row r="2572" spans="1:2" x14ac:dyDescent="0.3">
      <c r="A2572" s="83">
        <v>38362</v>
      </c>
      <c r="B2572">
        <v>2.65523</v>
      </c>
    </row>
    <row r="2573" spans="1:2" x14ac:dyDescent="0.3">
      <c r="A2573" s="83">
        <v>38363</v>
      </c>
      <c r="B2573">
        <v>2.6535199999999999</v>
      </c>
    </row>
    <row r="2574" spans="1:2" x14ac:dyDescent="0.3">
      <c r="A2574" s="83">
        <v>38364</v>
      </c>
      <c r="B2574">
        <v>2.6519300000000001</v>
      </c>
    </row>
    <row r="2575" spans="1:2" x14ac:dyDescent="0.3">
      <c r="A2575" s="83">
        <v>38365</v>
      </c>
      <c r="B2575">
        <v>2.6504599999999998</v>
      </c>
    </row>
    <row r="2576" spans="1:2" x14ac:dyDescent="0.3">
      <c r="A2576" s="83">
        <v>38366</v>
      </c>
      <c r="B2576">
        <v>2.6491199999999999</v>
      </c>
    </row>
    <row r="2577" spans="1:2" x14ac:dyDescent="0.3">
      <c r="A2577" s="83">
        <v>38367</v>
      </c>
      <c r="B2577">
        <v>2.6478999999999999</v>
      </c>
    </row>
    <row r="2578" spans="1:2" x14ac:dyDescent="0.3">
      <c r="A2578" s="83">
        <v>38368</v>
      </c>
      <c r="B2578">
        <v>2.64683</v>
      </c>
    </row>
    <row r="2579" spans="1:2" x14ac:dyDescent="0.3">
      <c r="A2579" s="83">
        <v>38369</v>
      </c>
      <c r="B2579">
        <v>2.6459100000000002</v>
      </c>
    </row>
    <row r="2580" spans="1:2" x14ac:dyDescent="0.3">
      <c r="A2580" s="83">
        <v>38370</v>
      </c>
      <c r="B2580">
        <v>2.64513</v>
      </c>
    </row>
    <row r="2581" spans="1:2" x14ac:dyDescent="0.3">
      <c r="A2581" s="83">
        <v>38371</v>
      </c>
      <c r="B2581">
        <v>2.6445099999999999</v>
      </c>
    </row>
    <row r="2582" spans="1:2" x14ac:dyDescent="0.3">
      <c r="A2582" s="83">
        <v>38372</v>
      </c>
      <c r="B2582">
        <v>2.6440600000000001</v>
      </c>
    </row>
    <row r="2583" spans="1:2" x14ac:dyDescent="0.3">
      <c r="A2583" s="83">
        <v>38373</v>
      </c>
      <c r="B2583">
        <v>2.64377</v>
      </c>
    </row>
    <row r="2584" spans="1:2" x14ac:dyDescent="0.3">
      <c r="A2584" s="83">
        <v>38374</v>
      </c>
      <c r="B2584">
        <v>2.6436700000000002</v>
      </c>
    </row>
    <row r="2585" spans="1:2" x14ac:dyDescent="0.3">
      <c r="A2585" s="83">
        <v>38375</v>
      </c>
      <c r="B2585">
        <v>2.6437400000000002</v>
      </c>
    </row>
    <row r="2586" spans="1:2" x14ac:dyDescent="0.3">
      <c r="A2586" s="83">
        <v>38376</v>
      </c>
      <c r="B2586">
        <v>2.6440000000000001</v>
      </c>
    </row>
    <row r="2587" spans="1:2" x14ac:dyDescent="0.3">
      <c r="A2587" s="83">
        <v>38377</v>
      </c>
      <c r="B2587">
        <v>2.64446</v>
      </c>
    </row>
    <row r="2588" spans="1:2" x14ac:dyDescent="0.3">
      <c r="A2588" s="83">
        <v>38378</v>
      </c>
      <c r="B2588">
        <v>2.64513</v>
      </c>
    </row>
    <row r="2589" spans="1:2" x14ac:dyDescent="0.3">
      <c r="A2589" s="83">
        <v>38379</v>
      </c>
      <c r="B2589">
        <v>2.6459999999999999</v>
      </c>
    </row>
    <row r="2590" spans="1:2" x14ac:dyDescent="0.3">
      <c r="A2590" s="83">
        <v>38380</v>
      </c>
      <c r="B2590">
        <v>2.6470899999999999</v>
      </c>
    </row>
    <row r="2591" spans="1:2" x14ac:dyDescent="0.3">
      <c r="A2591" s="83">
        <v>38381</v>
      </c>
      <c r="B2591">
        <v>2.6484000000000001</v>
      </c>
    </row>
    <row r="2592" spans="1:2" x14ac:dyDescent="0.3">
      <c r="A2592" s="83">
        <v>38382</v>
      </c>
      <c r="B2592">
        <v>2.64994</v>
      </c>
    </row>
    <row r="2593" spans="1:2" x14ac:dyDescent="0.3">
      <c r="A2593" s="83">
        <v>38383</v>
      </c>
      <c r="B2593">
        <v>2.6517200000000001</v>
      </c>
    </row>
    <row r="2594" spans="1:2" x14ac:dyDescent="0.3">
      <c r="A2594" s="83">
        <v>38384</v>
      </c>
      <c r="B2594">
        <v>2.65374</v>
      </c>
    </row>
    <row r="2595" spans="1:2" x14ac:dyDescent="0.3">
      <c r="A2595" s="83">
        <v>38385</v>
      </c>
      <c r="B2595">
        <v>2.6560199999999998</v>
      </c>
    </row>
    <row r="2596" spans="1:2" x14ac:dyDescent="0.3">
      <c r="A2596" s="83">
        <v>38386</v>
      </c>
      <c r="B2596">
        <v>2.65856</v>
      </c>
    </row>
    <row r="2597" spans="1:2" x14ac:dyDescent="0.3">
      <c r="A2597" s="83">
        <v>38387</v>
      </c>
      <c r="B2597">
        <v>2.6613699999999998</v>
      </c>
    </row>
    <row r="2598" spans="1:2" x14ac:dyDescent="0.3">
      <c r="A2598" s="83">
        <v>38388</v>
      </c>
      <c r="B2598">
        <v>2.66445</v>
      </c>
    </row>
    <row r="2599" spans="1:2" x14ac:dyDescent="0.3">
      <c r="A2599" s="83">
        <v>38389</v>
      </c>
      <c r="B2599">
        <v>2.6678199999999999</v>
      </c>
    </row>
    <row r="2600" spans="1:2" x14ac:dyDescent="0.3">
      <c r="A2600" s="83">
        <v>38390</v>
      </c>
      <c r="B2600">
        <v>2.6714799999999999</v>
      </c>
    </row>
    <row r="2601" spans="1:2" x14ac:dyDescent="0.3">
      <c r="A2601" s="83">
        <v>38391</v>
      </c>
      <c r="B2601">
        <v>2.67544</v>
      </c>
    </row>
    <row r="2602" spans="1:2" x14ac:dyDescent="0.3">
      <c r="A2602" s="83">
        <v>38392</v>
      </c>
      <c r="B2602">
        <v>2.6796700000000002</v>
      </c>
    </row>
    <row r="2603" spans="1:2" x14ac:dyDescent="0.3">
      <c r="A2603" s="83">
        <v>38393</v>
      </c>
      <c r="B2603">
        <v>2.6841900000000001</v>
      </c>
    </row>
    <row r="2604" spans="1:2" x14ac:dyDescent="0.3">
      <c r="A2604" s="83">
        <v>38394</v>
      </c>
      <c r="B2604">
        <v>2.6889699999999999</v>
      </c>
    </row>
    <row r="2605" spans="1:2" x14ac:dyDescent="0.3">
      <c r="A2605" s="83">
        <v>38395</v>
      </c>
      <c r="B2605">
        <v>2.69401</v>
      </c>
    </row>
    <row r="2606" spans="1:2" x14ac:dyDescent="0.3">
      <c r="A2606" s="83">
        <v>38396</v>
      </c>
      <c r="B2606">
        <v>2.6993100000000001</v>
      </c>
    </row>
    <row r="2607" spans="1:2" x14ac:dyDescent="0.3">
      <c r="A2607" s="83">
        <v>38397</v>
      </c>
      <c r="B2607">
        <v>2.70486</v>
      </c>
    </row>
    <row r="2608" spans="1:2" x14ac:dyDescent="0.3">
      <c r="A2608" s="83">
        <v>38398</v>
      </c>
      <c r="B2608">
        <v>2.7106499999999998</v>
      </c>
    </row>
    <row r="2609" spans="1:2" x14ac:dyDescent="0.3">
      <c r="A2609" s="83">
        <v>38399</v>
      </c>
      <c r="B2609">
        <v>2.7166800000000002</v>
      </c>
    </row>
    <row r="2610" spans="1:2" x14ac:dyDescent="0.3">
      <c r="A2610" s="83">
        <v>38400</v>
      </c>
      <c r="B2610">
        <v>2.7229399999999999</v>
      </c>
    </row>
    <row r="2611" spans="1:2" x14ac:dyDescent="0.3">
      <c r="A2611" s="83">
        <v>38401</v>
      </c>
      <c r="B2611">
        <v>2.7294200000000002</v>
      </c>
    </row>
    <row r="2612" spans="1:2" x14ac:dyDescent="0.3">
      <c r="A2612" s="83">
        <v>38402</v>
      </c>
      <c r="B2612">
        <v>2.7361200000000001</v>
      </c>
    </row>
    <row r="2613" spans="1:2" x14ac:dyDescent="0.3">
      <c r="A2613" s="83">
        <v>38403</v>
      </c>
      <c r="B2613">
        <v>2.74302</v>
      </c>
    </row>
    <row r="2614" spans="1:2" x14ac:dyDescent="0.3">
      <c r="A2614" s="83">
        <v>38404</v>
      </c>
      <c r="B2614">
        <v>2.75013</v>
      </c>
    </row>
    <row r="2615" spans="1:2" x14ac:dyDescent="0.3">
      <c r="A2615" s="83">
        <v>38405</v>
      </c>
      <c r="B2615">
        <v>2.7574399999999999</v>
      </c>
    </row>
    <row r="2616" spans="1:2" x14ac:dyDescent="0.3">
      <c r="A2616" s="83">
        <v>38406</v>
      </c>
      <c r="B2616">
        <v>2.7649400000000002</v>
      </c>
    </row>
    <row r="2617" spans="1:2" x14ac:dyDescent="0.3">
      <c r="A2617" s="83">
        <v>38407</v>
      </c>
      <c r="B2617">
        <v>2.7726099999999998</v>
      </c>
    </row>
    <row r="2618" spans="1:2" x14ac:dyDescent="0.3">
      <c r="A2618" s="83">
        <v>38408</v>
      </c>
      <c r="B2618">
        <v>2.7804700000000002</v>
      </c>
    </row>
    <row r="2619" spans="1:2" x14ac:dyDescent="0.3">
      <c r="A2619" s="83">
        <v>38409</v>
      </c>
      <c r="B2619">
        <v>2.7884899999999999</v>
      </c>
    </row>
    <row r="2620" spans="1:2" x14ac:dyDescent="0.3">
      <c r="A2620" s="83">
        <v>38410</v>
      </c>
      <c r="B2620">
        <v>2.7966799999999998</v>
      </c>
    </row>
    <row r="2621" spans="1:2" x14ac:dyDescent="0.3">
      <c r="A2621" s="83">
        <v>38411</v>
      </c>
      <c r="B2621">
        <v>2.8050199999999998</v>
      </c>
    </row>
    <row r="2622" spans="1:2" x14ac:dyDescent="0.3">
      <c r="A2622" s="83">
        <v>38412</v>
      </c>
      <c r="B2622">
        <v>2.81351</v>
      </c>
    </row>
    <row r="2623" spans="1:2" x14ac:dyDescent="0.3">
      <c r="A2623" s="83">
        <v>38413</v>
      </c>
      <c r="B2623">
        <v>2.8221400000000001</v>
      </c>
    </row>
    <row r="2624" spans="1:2" x14ac:dyDescent="0.3">
      <c r="A2624" s="83">
        <v>38414</v>
      </c>
      <c r="B2624">
        <v>2.8309000000000002</v>
      </c>
    </row>
    <row r="2625" spans="1:2" x14ac:dyDescent="0.3">
      <c r="A2625" s="83">
        <v>38415</v>
      </c>
      <c r="B2625">
        <v>2.8397899999999998</v>
      </c>
    </row>
    <row r="2626" spans="1:2" x14ac:dyDescent="0.3">
      <c r="A2626" s="83">
        <v>38416</v>
      </c>
      <c r="B2626">
        <v>2.8488000000000002</v>
      </c>
    </row>
    <row r="2627" spans="1:2" x14ac:dyDescent="0.3">
      <c r="A2627" s="83">
        <v>38417</v>
      </c>
      <c r="B2627">
        <v>2.85791</v>
      </c>
    </row>
    <row r="2628" spans="1:2" x14ac:dyDescent="0.3">
      <c r="A2628" s="83">
        <v>38418</v>
      </c>
      <c r="B2628">
        <v>2.86713</v>
      </c>
    </row>
    <row r="2629" spans="1:2" x14ac:dyDescent="0.3">
      <c r="A2629" s="83">
        <v>38419</v>
      </c>
      <c r="B2629">
        <v>2.8764400000000001</v>
      </c>
    </row>
    <row r="2630" spans="1:2" x14ac:dyDescent="0.3">
      <c r="A2630" s="83">
        <v>38420</v>
      </c>
      <c r="B2630">
        <v>2.88584</v>
      </c>
    </row>
    <row r="2631" spans="1:2" x14ac:dyDescent="0.3">
      <c r="A2631" s="83">
        <v>38421</v>
      </c>
      <c r="B2631">
        <v>2.89533</v>
      </c>
    </row>
    <row r="2632" spans="1:2" x14ac:dyDescent="0.3">
      <c r="A2632" s="83">
        <v>38422</v>
      </c>
      <c r="B2632">
        <v>2.9049100000000001</v>
      </c>
    </row>
    <row r="2633" spans="1:2" x14ac:dyDescent="0.3">
      <c r="A2633" s="83">
        <v>38423</v>
      </c>
      <c r="B2633">
        <v>2.9146100000000001</v>
      </c>
    </row>
    <row r="2634" spans="1:2" x14ac:dyDescent="0.3">
      <c r="A2634" s="83">
        <v>38424</v>
      </c>
      <c r="B2634">
        <v>2.92442</v>
      </c>
    </row>
    <row r="2635" spans="1:2" x14ac:dyDescent="0.3">
      <c r="A2635" s="83">
        <v>38425</v>
      </c>
      <c r="B2635">
        <v>2.9343699999999999</v>
      </c>
    </row>
    <row r="2636" spans="1:2" x14ac:dyDescent="0.3">
      <c r="A2636" s="83">
        <v>38426</v>
      </c>
      <c r="B2636">
        <v>2.9444699999999999</v>
      </c>
    </row>
    <row r="2637" spans="1:2" x14ac:dyDescent="0.3">
      <c r="A2637" s="83">
        <v>38427</v>
      </c>
      <c r="B2637">
        <v>2.95472</v>
      </c>
    </row>
    <row r="2638" spans="1:2" x14ac:dyDescent="0.3">
      <c r="A2638" s="83">
        <v>38428</v>
      </c>
      <c r="B2638">
        <v>2.9651299999999998</v>
      </c>
    </row>
    <row r="2639" spans="1:2" x14ac:dyDescent="0.3">
      <c r="A2639" s="83">
        <v>38429</v>
      </c>
      <c r="B2639">
        <v>2.97573</v>
      </c>
    </row>
    <row r="2640" spans="1:2" x14ac:dyDescent="0.3">
      <c r="A2640" s="83">
        <v>38430</v>
      </c>
      <c r="B2640">
        <v>2.9865200000000001</v>
      </c>
    </row>
    <row r="2641" spans="1:2" x14ac:dyDescent="0.3">
      <c r="A2641" s="83">
        <v>38431</v>
      </c>
      <c r="B2641">
        <v>2.9975200000000002</v>
      </c>
    </row>
    <row r="2642" spans="1:2" x14ac:dyDescent="0.3">
      <c r="A2642" s="83">
        <v>38432</v>
      </c>
      <c r="B2642">
        <v>3.0087299999999999</v>
      </c>
    </row>
    <row r="2643" spans="1:2" x14ac:dyDescent="0.3">
      <c r="A2643" s="83">
        <v>38433</v>
      </c>
      <c r="B2643">
        <v>3.0201799999999999</v>
      </c>
    </row>
    <row r="2644" spans="1:2" x14ac:dyDescent="0.3">
      <c r="A2644" s="83">
        <v>38434</v>
      </c>
      <c r="B2644">
        <v>3.0318800000000001</v>
      </c>
    </row>
    <row r="2645" spans="1:2" x14ac:dyDescent="0.3">
      <c r="A2645" s="83">
        <v>38435</v>
      </c>
      <c r="B2645">
        <v>3.0438499999999999</v>
      </c>
    </row>
    <row r="2646" spans="1:2" x14ac:dyDescent="0.3">
      <c r="A2646" s="83">
        <v>38436</v>
      </c>
      <c r="B2646">
        <v>3.0560900000000002</v>
      </c>
    </row>
    <row r="2647" spans="1:2" x14ac:dyDescent="0.3">
      <c r="A2647" s="83">
        <v>38437</v>
      </c>
      <c r="B2647">
        <v>3.0686300000000002</v>
      </c>
    </row>
    <row r="2648" spans="1:2" x14ac:dyDescent="0.3">
      <c r="A2648" s="83">
        <v>38438</v>
      </c>
      <c r="B2648">
        <v>3.0814699999999999</v>
      </c>
    </row>
    <row r="2649" spans="1:2" x14ac:dyDescent="0.3">
      <c r="A2649" s="83">
        <v>38439</v>
      </c>
      <c r="B2649">
        <v>3.0946500000000001</v>
      </c>
    </row>
    <row r="2650" spans="1:2" x14ac:dyDescent="0.3">
      <c r="A2650" s="83">
        <v>38440</v>
      </c>
      <c r="B2650">
        <v>3.1081699999999999</v>
      </c>
    </row>
    <row r="2651" spans="1:2" x14ac:dyDescent="0.3">
      <c r="A2651" s="83">
        <v>38441</v>
      </c>
      <c r="B2651">
        <v>3.1220599999999998</v>
      </c>
    </row>
    <row r="2652" spans="1:2" x14ac:dyDescent="0.3">
      <c r="A2652" s="83">
        <v>38442</v>
      </c>
      <c r="B2652">
        <v>3.1363300000000001</v>
      </c>
    </row>
    <row r="2653" spans="1:2" x14ac:dyDescent="0.3">
      <c r="A2653" s="83">
        <v>38443</v>
      </c>
      <c r="B2653">
        <v>3.1510099999999999</v>
      </c>
    </row>
    <row r="2654" spans="1:2" x14ac:dyDescent="0.3">
      <c r="A2654" s="83">
        <v>38444</v>
      </c>
      <c r="B2654">
        <v>3.1661000000000001</v>
      </c>
    </row>
    <row r="2655" spans="1:2" x14ac:dyDescent="0.3">
      <c r="A2655" s="83">
        <v>38445</v>
      </c>
      <c r="B2655">
        <v>3.1816499999999999</v>
      </c>
    </row>
    <row r="2656" spans="1:2" x14ac:dyDescent="0.3">
      <c r="A2656" s="83">
        <v>38446</v>
      </c>
      <c r="B2656">
        <v>3.1976499999999999</v>
      </c>
    </row>
    <row r="2657" spans="1:2" x14ac:dyDescent="0.3">
      <c r="A2657" s="83">
        <v>38447</v>
      </c>
      <c r="B2657">
        <v>3.2141500000000001</v>
      </c>
    </row>
    <row r="2658" spans="1:2" x14ac:dyDescent="0.3">
      <c r="A2658" s="83">
        <v>38448</v>
      </c>
      <c r="B2658">
        <v>3.2311200000000002</v>
      </c>
    </row>
    <row r="2659" spans="1:2" x14ac:dyDescent="0.3">
      <c r="A2659" s="83">
        <v>38449</v>
      </c>
      <c r="B2659">
        <v>3.2486000000000002</v>
      </c>
    </row>
    <row r="2660" spans="1:2" x14ac:dyDescent="0.3">
      <c r="A2660" s="83">
        <v>38450</v>
      </c>
      <c r="B2660">
        <v>3.2665700000000002</v>
      </c>
    </row>
    <row r="2661" spans="1:2" x14ac:dyDescent="0.3">
      <c r="A2661" s="83">
        <v>38451</v>
      </c>
      <c r="B2661">
        <v>3.28504</v>
      </c>
    </row>
    <row r="2662" spans="1:2" x14ac:dyDescent="0.3">
      <c r="A2662" s="83">
        <v>38452</v>
      </c>
      <c r="B2662">
        <v>3.30403</v>
      </c>
    </row>
    <row r="2663" spans="1:2" x14ac:dyDescent="0.3">
      <c r="A2663" s="83">
        <v>38453</v>
      </c>
      <c r="B2663">
        <v>3.3235299999999999</v>
      </c>
    </row>
    <row r="2664" spans="1:2" x14ac:dyDescent="0.3">
      <c r="A2664" s="83">
        <v>38454</v>
      </c>
      <c r="B2664">
        <v>3.34355</v>
      </c>
    </row>
    <row r="2665" spans="1:2" x14ac:dyDescent="0.3">
      <c r="A2665" s="83">
        <v>38455</v>
      </c>
      <c r="B2665">
        <v>3.36409</v>
      </c>
    </row>
    <row r="2666" spans="1:2" x14ac:dyDescent="0.3">
      <c r="A2666" s="83">
        <v>38456</v>
      </c>
      <c r="B2666">
        <v>3.3851599999999999</v>
      </c>
    </row>
    <row r="2667" spans="1:2" x14ac:dyDescent="0.3">
      <c r="A2667" s="83">
        <v>38457</v>
      </c>
      <c r="B2667">
        <v>3.4067699999999999</v>
      </c>
    </row>
    <row r="2668" spans="1:2" x14ac:dyDescent="0.3">
      <c r="A2668" s="83">
        <v>38458</v>
      </c>
      <c r="B2668">
        <v>3.4289100000000001</v>
      </c>
    </row>
    <row r="2669" spans="1:2" x14ac:dyDescent="0.3">
      <c r="A2669" s="83">
        <v>38459</v>
      </c>
      <c r="B2669">
        <v>3.4516</v>
      </c>
    </row>
    <row r="2670" spans="1:2" x14ac:dyDescent="0.3">
      <c r="A2670" s="83">
        <v>38460</v>
      </c>
      <c r="B2670">
        <v>3.4748299999999999</v>
      </c>
    </row>
    <row r="2671" spans="1:2" x14ac:dyDescent="0.3">
      <c r="A2671" s="83">
        <v>38461</v>
      </c>
      <c r="B2671">
        <v>3.4986100000000002</v>
      </c>
    </row>
    <row r="2672" spans="1:2" x14ac:dyDescent="0.3">
      <c r="A2672" s="83">
        <v>38462</v>
      </c>
      <c r="B2672">
        <v>3.5229400000000002</v>
      </c>
    </row>
    <row r="2673" spans="1:2" x14ac:dyDescent="0.3">
      <c r="A2673" s="83">
        <v>38463</v>
      </c>
      <c r="B2673">
        <v>3.5478299999999998</v>
      </c>
    </row>
    <row r="2674" spans="1:2" x14ac:dyDescent="0.3">
      <c r="A2674" s="83">
        <v>38464</v>
      </c>
      <c r="B2674">
        <v>3.5732699999999999</v>
      </c>
    </row>
    <row r="2675" spans="1:2" x14ac:dyDescent="0.3">
      <c r="A2675" s="83">
        <v>38465</v>
      </c>
      <c r="B2675">
        <v>3.5992600000000001</v>
      </c>
    </row>
    <row r="2676" spans="1:2" x14ac:dyDescent="0.3">
      <c r="A2676" s="83">
        <v>38466</v>
      </c>
      <c r="B2676">
        <v>3.62581</v>
      </c>
    </row>
    <row r="2677" spans="1:2" x14ac:dyDescent="0.3">
      <c r="A2677" s="83">
        <v>38467</v>
      </c>
      <c r="B2677">
        <v>3.6529199999999999</v>
      </c>
    </row>
    <row r="2678" spans="1:2" x14ac:dyDescent="0.3">
      <c r="A2678" s="83">
        <v>38468</v>
      </c>
      <c r="B2678">
        <v>3.68058</v>
      </c>
    </row>
    <row r="2679" spans="1:2" x14ac:dyDescent="0.3">
      <c r="A2679" s="83">
        <v>38469</v>
      </c>
      <c r="B2679">
        <v>3.70879</v>
      </c>
    </row>
    <row r="2680" spans="1:2" x14ac:dyDescent="0.3">
      <c r="A2680" s="83">
        <v>38470</v>
      </c>
      <c r="B2680">
        <v>3.7375500000000001</v>
      </c>
    </row>
    <row r="2681" spans="1:2" x14ac:dyDescent="0.3">
      <c r="A2681" s="83">
        <v>38471</v>
      </c>
      <c r="B2681">
        <v>3.7668400000000002</v>
      </c>
    </row>
    <row r="2682" spans="1:2" x14ac:dyDescent="0.3">
      <c r="A2682" s="83">
        <v>38472</v>
      </c>
      <c r="B2682">
        <v>3.7966700000000002</v>
      </c>
    </row>
    <row r="2683" spans="1:2" x14ac:dyDescent="0.3">
      <c r="A2683" s="83">
        <v>38473</v>
      </c>
      <c r="B2683">
        <v>3.827</v>
      </c>
    </row>
    <row r="2684" spans="1:2" x14ac:dyDescent="0.3">
      <c r="A2684" s="83">
        <v>38474</v>
      </c>
      <c r="B2684">
        <v>3.8578399999999999</v>
      </c>
    </row>
    <row r="2685" spans="1:2" x14ac:dyDescent="0.3">
      <c r="A2685" s="83">
        <v>38475</v>
      </c>
      <c r="B2685">
        <v>3.88917</v>
      </c>
    </row>
    <row r="2686" spans="1:2" x14ac:dyDescent="0.3">
      <c r="A2686" s="83">
        <v>38476</v>
      </c>
      <c r="B2686">
        <v>3.9209700000000001</v>
      </c>
    </row>
    <row r="2687" spans="1:2" x14ac:dyDescent="0.3">
      <c r="A2687" s="83">
        <v>38477</v>
      </c>
      <c r="B2687">
        <v>3.95323</v>
      </c>
    </row>
    <row r="2688" spans="1:2" x14ac:dyDescent="0.3">
      <c r="A2688" s="83">
        <v>38478</v>
      </c>
      <c r="B2688">
        <v>3.9859399999999998</v>
      </c>
    </row>
    <row r="2689" spans="1:2" x14ac:dyDescent="0.3">
      <c r="A2689" s="83">
        <v>38479</v>
      </c>
      <c r="B2689">
        <v>4.0190599999999996</v>
      </c>
    </row>
    <row r="2690" spans="1:2" x14ac:dyDescent="0.3">
      <c r="A2690" s="83">
        <v>38480</v>
      </c>
      <c r="B2690">
        <v>4.0525900000000004</v>
      </c>
    </row>
    <row r="2691" spans="1:2" x14ac:dyDescent="0.3">
      <c r="A2691" s="83">
        <v>38481</v>
      </c>
      <c r="B2691">
        <v>4.0865</v>
      </c>
    </row>
    <row r="2692" spans="1:2" x14ac:dyDescent="0.3">
      <c r="A2692" s="83">
        <v>38482</v>
      </c>
      <c r="B2692">
        <v>4.1207799999999999</v>
      </c>
    </row>
    <row r="2693" spans="1:2" x14ac:dyDescent="0.3">
      <c r="A2693" s="83">
        <v>38483</v>
      </c>
      <c r="B2693">
        <v>4.1553899999999997</v>
      </c>
    </row>
    <row r="2694" spans="1:2" x14ac:dyDescent="0.3">
      <c r="A2694" s="83">
        <v>38484</v>
      </c>
      <c r="B2694">
        <v>4.1903199999999998</v>
      </c>
    </row>
    <row r="2695" spans="1:2" x14ac:dyDescent="0.3">
      <c r="A2695" s="83">
        <v>38485</v>
      </c>
      <c r="B2695">
        <v>4.2255399999999996</v>
      </c>
    </row>
    <row r="2696" spans="1:2" x14ac:dyDescent="0.3">
      <c r="A2696" s="83">
        <v>38486</v>
      </c>
      <c r="B2696">
        <v>4.2610200000000003</v>
      </c>
    </row>
    <row r="2697" spans="1:2" x14ac:dyDescent="0.3">
      <c r="A2697" s="83">
        <v>38487</v>
      </c>
      <c r="B2697">
        <v>4.2967300000000002</v>
      </c>
    </row>
    <row r="2698" spans="1:2" x14ac:dyDescent="0.3">
      <c r="A2698" s="83">
        <v>38488</v>
      </c>
      <c r="B2698">
        <v>4.3326399999999996</v>
      </c>
    </row>
    <row r="2699" spans="1:2" x14ac:dyDescent="0.3">
      <c r="A2699" s="83">
        <v>38489</v>
      </c>
      <c r="B2699">
        <v>4.3687199999999997</v>
      </c>
    </row>
    <row r="2700" spans="1:2" x14ac:dyDescent="0.3">
      <c r="A2700" s="83">
        <v>38490</v>
      </c>
      <c r="B2700">
        <v>4.4049300000000002</v>
      </c>
    </row>
    <row r="2701" spans="1:2" x14ac:dyDescent="0.3">
      <c r="A2701" s="83">
        <v>38491</v>
      </c>
      <c r="B2701">
        <v>4.4412399999999996</v>
      </c>
    </row>
    <row r="2702" spans="1:2" x14ac:dyDescent="0.3">
      <c r="A2702" s="83">
        <v>38492</v>
      </c>
      <c r="B2702">
        <v>4.4776100000000003</v>
      </c>
    </row>
    <row r="2703" spans="1:2" x14ac:dyDescent="0.3">
      <c r="A2703" s="83">
        <v>38493</v>
      </c>
      <c r="B2703">
        <v>4.5140000000000002</v>
      </c>
    </row>
    <row r="2704" spans="1:2" x14ac:dyDescent="0.3">
      <c r="A2704" s="83">
        <v>38494</v>
      </c>
      <c r="B2704">
        <v>4.55037</v>
      </c>
    </row>
    <row r="2705" spans="1:2" x14ac:dyDescent="0.3">
      <c r="A2705" s="83">
        <v>38495</v>
      </c>
      <c r="B2705">
        <v>4.5866600000000002</v>
      </c>
    </row>
    <row r="2706" spans="1:2" x14ac:dyDescent="0.3">
      <c r="A2706" s="83">
        <v>38496</v>
      </c>
      <c r="B2706">
        <v>4.6228300000000004</v>
      </c>
    </row>
    <row r="2707" spans="1:2" x14ac:dyDescent="0.3">
      <c r="A2707" s="83">
        <v>38497</v>
      </c>
      <c r="B2707">
        <v>4.6588000000000003</v>
      </c>
    </row>
    <row r="2708" spans="1:2" x14ac:dyDescent="0.3">
      <c r="A2708" s="83">
        <v>38498</v>
      </c>
      <c r="B2708">
        <v>4.6945199999999998</v>
      </c>
    </row>
    <row r="2709" spans="1:2" x14ac:dyDescent="0.3">
      <c r="A2709" s="83">
        <v>38499</v>
      </c>
      <c r="B2709">
        <v>4.7299300000000004</v>
      </c>
    </row>
    <row r="2710" spans="1:2" x14ac:dyDescent="0.3">
      <c r="A2710" s="83">
        <v>38500</v>
      </c>
      <c r="B2710">
        <v>4.7649499999999998</v>
      </c>
    </row>
    <row r="2711" spans="1:2" x14ac:dyDescent="0.3">
      <c r="A2711" s="83">
        <v>38501</v>
      </c>
      <c r="B2711">
        <v>4.7995200000000002</v>
      </c>
    </row>
    <row r="2712" spans="1:2" x14ac:dyDescent="0.3">
      <c r="A2712" s="83">
        <v>38502</v>
      </c>
      <c r="B2712">
        <v>4.8335600000000003</v>
      </c>
    </row>
    <row r="2713" spans="1:2" x14ac:dyDescent="0.3">
      <c r="A2713" s="83">
        <v>38503</v>
      </c>
      <c r="B2713">
        <v>4.867</v>
      </c>
    </row>
    <row r="2714" spans="1:2" x14ac:dyDescent="0.3">
      <c r="A2714" s="83">
        <v>38504</v>
      </c>
      <c r="B2714">
        <v>4.8997599999999997</v>
      </c>
    </row>
    <row r="2715" spans="1:2" x14ac:dyDescent="0.3">
      <c r="A2715" s="83">
        <v>38505</v>
      </c>
      <c r="B2715">
        <v>4.9317500000000001</v>
      </c>
    </row>
    <row r="2716" spans="1:2" x14ac:dyDescent="0.3">
      <c r="A2716" s="83">
        <v>38506</v>
      </c>
      <c r="B2716">
        <v>4.9629000000000003</v>
      </c>
    </row>
    <row r="2717" spans="1:2" x14ac:dyDescent="0.3">
      <c r="A2717" s="83">
        <v>38507</v>
      </c>
      <c r="B2717">
        <v>4.9931299999999998</v>
      </c>
    </row>
    <row r="2718" spans="1:2" x14ac:dyDescent="0.3">
      <c r="A2718" s="83">
        <v>38508</v>
      </c>
      <c r="B2718">
        <v>5.0223399999999998</v>
      </c>
    </row>
    <row r="2719" spans="1:2" x14ac:dyDescent="0.3">
      <c r="A2719" s="83">
        <v>38509</v>
      </c>
      <c r="B2719">
        <v>5.05044</v>
      </c>
    </row>
    <row r="2720" spans="1:2" x14ac:dyDescent="0.3">
      <c r="A2720" s="83">
        <v>38510</v>
      </c>
      <c r="B2720">
        <v>5.0773599999999997</v>
      </c>
    </row>
    <row r="2721" spans="1:2" x14ac:dyDescent="0.3">
      <c r="A2721" s="83">
        <v>38511</v>
      </c>
      <c r="B2721">
        <v>5.1029900000000001</v>
      </c>
    </row>
    <row r="2722" spans="1:2" x14ac:dyDescent="0.3">
      <c r="A2722" s="83">
        <v>38512</v>
      </c>
      <c r="B2722">
        <v>5.1272500000000001</v>
      </c>
    </row>
    <row r="2723" spans="1:2" x14ac:dyDescent="0.3">
      <c r="A2723" s="83">
        <v>38513</v>
      </c>
      <c r="B2723">
        <v>5.1500500000000002</v>
      </c>
    </row>
    <row r="2724" spans="1:2" x14ac:dyDescent="0.3">
      <c r="A2724" s="83">
        <v>38514</v>
      </c>
      <c r="B2724">
        <v>5.1713100000000001</v>
      </c>
    </row>
    <row r="2725" spans="1:2" x14ac:dyDescent="0.3">
      <c r="A2725" s="83">
        <v>38515</v>
      </c>
      <c r="B2725">
        <v>5.1909200000000002</v>
      </c>
    </row>
    <row r="2726" spans="1:2" x14ac:dyDescent="0.3">
      <c r="A2726" s="83">
        <v>38516</v>
      </c>
      <c r="B2726">
        <v>5.2088099999999997</v>
      </c>
    </row>
    <row r="2727" spans="1:2" x14ac:dyDescent="0.3">
      <c r="A2727" s="83">
        <v>38517</v>
      </c>
      <c r="B2727">
        <v>5.2248799999999997</v>
      </c>
    </row>
    <row r="2728" spans="1:2" x14ac:dyDescent="0.3">
      <c r="A2728" s="83">
        <v>38518</v>
      </c>
      <c r="B2728">
        <v>5.2390699999999999</v>
      </c>
    </row>
    <row r="2729" spans="1:2" x14ac:dyDescent="0.3">
      <c r="A2729" s="83">
        <v>38519</v>
      </c>
      <c r="B2729">
        <v>5.2513899999999998</v>
      </c>
    </row>
    <row r="2730" spans="1:2" x14ac:dyDescent="0.3">
      <c r="A2730" s="83">
        <v>38520</v>
      </c>
      <c r="B2730">
        <v>5.26187</v>
      </c>
    </row>
    <row r="2731" spans="1:2" x14ac:dyDescent="0.3">
      <c r="A2731" s="83">
        <v>38521</v>
      </c>
      <c r="B2731">
        <v>5.2705599999999997</v>
      </c>
    </row>
    <row r="2732" spans="1:2" x14ac:dyDescent="0.3">
      <c r="A2732" s="83">
        <v>38522</v>
      </c>
      <c r="B2732">
        <v>5.2775100000000004</v>
      </c>
    </row>
    <row r="2733" spans="1:2" x14ac:dyDescent="0.3">
      <c r="A2733" s="83">
        <v>38523</v>
      </c>
      <c r="B2733">
        <v>5.2827500000000001</v>
      </c>
    </row>
    <row r="2734" spans="1:2" x14ac:dyDescent="0.3">
      <c r="A2734" s="83">
        <v>38524</v>
      </c>
      <c r="B2734">
        <v>5.2863600000000002</v>
      </c>
    </row>
    <row r="2735" spans="1:2" x14ac:dyDescent="0.3">
      <c r="A2735" s="83">
        <v>38525</v>
      </c>
      <c r="B2735">
        <v>5.2883800000000001</v>
      </c>
    </row>
    <row r="2736" spans="1:2" x14ac:dyDescent="0.3">
      <c r="A2736" s="83">
        <v>38526</v>
      </c>
      <c r="B2736">
        <v>5.2888700000000002</v>
      </c>
    </row>
    <row r="2737" spans="1:2" x14ac:dyDescent="0.3">
      <c r="A2737" s="83">
        <v>38527</v>
      </c>
      <c r="B2737">
        <v>5.2879100000000001</v>
      </c>
    </row>
    <row r="2738" spans="1:2" x14ac:dyDescent="0.3">
      <c r="A2738" s="83">
        <v>38528</v>
      </c>
      <c r="B2738">
        <v>5.2855600000000003</v>
      </c>
    </row>
    <row r="2739" spans="1:2" x14ac:dyDescent="0.3">
      <c r="A2739" s="83">
        <v>38529</v>
      </c>
      <c r="B2739">
        <v>5.2818800000000001</v>
      </c>
    </row>
    <row r="2740" spans="1:2" x14ac:dyDescent="0.3">
      <c r="A2740" s="83">
        <v>38530</v>
      </c>
      <c r="B2740">
        <v>5.2769500000000003</v>
      </c>
    </row>
    <row r="2741" spans="1:2" x14ac:dyDescent="0.3">
      <c r="A2741" s="83">
        <v>38531</v>
      </c>
      <c r="B2741">
        <v>5.2708399999999997</v>
      </c>
    </row>
    <row r="2742" spans="1:2" x14ac:dyDescent="0.3">
      <c r="A2742" s="83">
        <v>38532</v>
      </c>
      <c r="B2742">
        <v>5.2636200000000004</v>
      </c>
    </row>
    <row r="2743" spans="1:2" x14ac:dyDescent="0.3">
      <c r="A2743" s="83">
        <v>38533</v>
      </c>
      <c r="B2743">
        <v>5.2553599999999996</v>
      </c>
    </row>
    <row r="2744" spans="1:2" x14ac:dyDescent="0.3">
      <c r="A2744" s="83">
        <v>38534</v>
      </c>
      <c r="B2744">
        <v>5.24613</v>
      </c>
    </row>
    <row r="2745" spans="1:2" x14ac:dyDescent="0.3">
      <c r="A2745" s="83">
        <v>38535</v>
      </c>
      <c r="B2745">
        <v>5.2360199999999999</v>
      </c>
    </row>
    <row r="2746" spans="1:2" x14ac:dyDescent="0.3">
      <c r="A2746" s="83">
        <v>38536</v>
      </c>
      <c r="B2746">
        <v>5.2251000000000003</v>
      </c>
    </row>
    <row r="2747" spans="1:2" x14ac:dyDescent="0.3">
      <c r="A2747" s="83">
        <v>38537</v>
      </c>
      <c r="B2747">
        <v>5.2134299999999998</v>
      </c>
    </row>
    <row r="2748" spans="1:2" x14ac:dyDescent="0.3">
      <c r="A2748" s="83">
        <v>38538</v>
      </c>
      <c r="B2748">
        <v>5.2010899999999998</v>
      </c>
    </row>
    <row r="2749" spans="1:2" x14ac:dyDescent="0.3">
      <c r="A2749" s="83">
        <v>38539</v>
      </c>
      <c r="B2749">
        <v>5.1881500000000003</v>
      </c>
    </row>
    <row r="2750" spans="1:2" x14ac:dyDescent="0.3">
      <c r="A2750" s="83">
        <v>38540</v>
      </c>
      <c r="B2750">
        <v>5.17469</v>
      </c>
    </row>
    <row r="2751" spans="1:2" x14ac:dyDescent="0.3">
      <c r="A2751" s="83">
        <v>38541</v>
      </c>
      <c r="B2751">
        <v>5.1607799999999999</v>
      </c>
    </row>
    <row r="2752" spans="1:2" x14ac:dyDescent="0.3">
      <c r="A2752" s="83">
        <v>38542</v>
      </c>
      <c r="B2752">
        <v>5.1464800000000004</v>
      </c>
    </row>
    <row r="2753" spans="1:2" x14ac:dyDescent="0.3">
      <c r="A2753" s="83">
        <v>38543</v>
      </c>
      <c r="B2753">
        <v>5.1318599999999996</v>
      </c>
    </row>
    <row r="2754" spans="1:2" x14ac:dyDescent="0.3">
      <c r="A2754" s="83">
        <v>38544</v>
      </c>
      <c r="B2754">
        <v>5.1169900000000004</v>
      </c>
    </row>
    <row r="2755" spans="1:2" x14ac:dyDescent="0.3">
      <c r="A2755" s="83">
        <v>38545</v>
      </c>
      <c r="B2755">
        <v>5.1019300000000003</v>
      </c>
    </row>
    <row r="2756" spans="1:2" x14ac:dyDescent="0.3">
      <c r="A2756" s="83">
        <v>38546</v>
      </c>
      <c r="B2756">
        <v>5.0867599999999999</v>
      </c>
    </row>
    <row r="2757" spans="1:2" x14ac:dyDescent="0.3">
      <c r="A2757" s="83">
        <v>38547</v>
      </c>
      <c r="B2757">
        <v>5.0715199999999996</v>
      </c>
    </row>
    <row r="2758" spans="1:2" x14ac:dyDescent="0.3">
      <c r="A2758" s="83">
        <v>38548</v>
      </c>
      <c r="B2758">
        <v>5.0562899999999997</v>
      </c>
    </row>
    <row r="2759" spans="1:2" x14ac:dyDescent="0.3">
      <c r="A2759" s="83">
        <v>38549</v>
      </c>
      <c r="B2759">
        <v>5.0411200000000003</v>
      </c>
    </row>
    <row r="2760" spans="1:2" x14ac:dyDescent="0.3">
      <c r="A2760" s="83">
        <v>38550</v>
      </c>
      <c r="B2760">
        <v>5.0260699999999998</v>
      </c>
    </row>
    <row r="2761" spans="1:2" x14ac:dyDescent="0.3">
      <c r="A2761" s="83">
        <v>38551</v>
      </c>
      <c r="B2761">
        <v>5.01119</v>
      </c>
    </row>
    <row r="2762" spans="1:2" x14ac:dyDescent="0.3">
      <c r="A2762" s="83">
        <v>38552</v>
      </c>
      <c r="B2762">
        <v>4.99655</v>
      </c>
    </row>
    <row r="2763" spans="1:2" x14ac:dyDescent="0.3">
      <c r="A2763" s="83">
        <v>38553</v>
      </c>
      <c r="B2763">
        <v>4.9821999999999997</v>
      </c>
    </row>
    <row r="2764" spans="1:2" x14ac:dyDescent="0.3">
      <c r="A2764" s="83">
        <v>38554</v>
      </c>
      <c r="B2764">
        <v>4.9681899999999999</v>
      </c>
    </row>
    <row r="2765" spans="1:2" x14ac:dyDescent="0.3">
      <c r="A2765" s="83">
        <v>38555</v>
      </c>
      <c r="B2765">
        <v>4.9545599999999999</v>
      </c>
    </row>
    <row r="2766" spans="1:2" x14ac:dyDescent="0.3">
      <c r="A2766" s="83">
        <v>38556</v>
      </c>
      <c r="B2766">
        <v>4.9413400000000003</v>
      </c>
    </row>
    <row r="2767" spans="1:2" x14ac:dyDescent="0.3">
      <c r="A2767" s="83">
        <v>38557</v>
      </c>
      <c r="B2767">
        <v>4.9284600000000003</v>
      </c>
    </row>
    <row r="2768" spans="1:2" x14ac:dyDescent="0.3">
      <c r="A2768" s="83">
        <v>38558</v>
      </c>
      <c r="B2768">
        <v>4.9158999999999997</v>
      </c>
    </row>
    <row r="2769" spans="1:2" x14ac:dyDescent="0.3">
      <c r="A2769" s="83">
        <v>38559</v>
      </c>
      <c r="B2769">
        <v>4.9036</v>
      </c>
    </row>
    <row r="2770" spans="1:2" x14ac:dyDescent="0.3">
      <c r="A2770" s="83">
        <v>38560</v>
      </c>
      <c r="B2770">
        <v>4.8915100000000002</v>
      </c>
    </row>
    <row r="2771" spans="1:2" x14ac:dyDescent="0.3">
      <c r="A2771" s="83">
        <v>38561</v>
      </c>
      <c r="B2771">
        <v>4.8795999999999999</v>
      </c>
    </row>
    <row r="2772" spans="1:2" x14ac:dyDescent="0.3">
      <c r="A2772" s="83">
        <v>38562</v>
      </c>
      <c r="B2772">
        <v>4.8678299999999997</v>
      </c>
    </row>
    <row r="2773" spans="1:2" x14ac:dyDescent="0.3">
      <c r="A2773" s="83">
        <v>38563</v>
      </c>
      <c r="B2773">
        <v>4.8561399999999999</v>
      </c>
    </row>
    <row r="2774" spans="1:2" x14ac:dyDescent="0.3">
      <c r="A2774" s="83">
        <v>38564</v>
      </c>
      <c r="B2774">
        <v>4.8445</v>
      </c>
    </row>
    <row r="2775" spans="1:2" x14ac:dyDescent="0.3">
      <c r="A2775" s="83">
        <v>38565</v>
      </c>
      <c r="B2775">
        <v>4.8328699999999998</v>
      </c>
    </row>
    <row r="2776" spans="1:2" x14ac:dyDescent="0.3">
      <c r="A2776" s="83">
        <v>38566</v>
      </c>
      <c r="B2776">
        <v>4.8212099999999998</v>
      </c>
    </row>
    <row r="2777" spans="1:2" x14ac:dyDescent="0.3">
      <c r="A2777" s="83">
        <v>38567</v>
      </c>
      <c r="B2777">
        <v>4.8094799999999998</v>
      </c>
    </row>
    <row r="2778" spans="1:2" x14ac:dyDescent="0.3">
      <c r="A2778" s="83">
        <v>38568</v>
      </c>
      <c r="B2778">
        <v>4.7976400000000003</v>
      </c>
    </row>
    <row r="2779" spans="1:2" x14ac:dyDescent="0.3">
      <c r="A2779" s="83">
        <v>38569</v>
      </c>
      <c r="B2779">
        <v>4.7856500000000004</v>
      </c>
    </row>
    <row r="2780" spans="1:2" x14ac:dyDescent="0.3">
      <c r="A2780" s="83">
        <v>38570</v>
      </c>
      <c r="B2780">
        <v>4.7734699999999997</v>
      </c>
    </row>
    <row r="2781" spans="1:2" x14ac:dyDescent="0.3">
      <c r="A2781" s="83">
        <v>38571</v>
      </c>
      <c r="B2781">
        <v>4.7610599999999996</v>
      </c>
    </row>
    <row r="2782" spans="1:2" x14ac:dyDescent="0.3">
      <c r="A2782" s="83">
        <v>38572</v>
      </c>
      <c r="B2782">
        <v>4.7483899999999997</v>
      </c>
    </row>
    <row r="2783" spans="1:2" x14ac:dyDescent="0.3">
      <c r="A2783" s="83">
        <v>38573</v>
      </c>
      <c r="B2783">
        <v>4.73543</v>
      </c>
    </row>
    <row r="2784" spans="1:2" x14ac:dyDescent="0.3">
      <c r="A2784" s="83">
        <v>38574</v>
      </c>
      <c r="B2784">
        <v>4.7221399999999996</v>
      </c>
    </row>
    <row r="2785" spans="1:2" x14ac:dyDescent="0.3">
      <c r="A2785" s="83">
        <v>38575</v>
      </c>
      <c r="B2785">
        <v>4.7084799999999998</v>
      </c>
    </row>
    <row r="2786" spans="1:2" x14ac:dyDescent="0.3">
      <c r="A2786" s="83">
        <v>38576</v>
      </c>
      <c r="B2786">
        <v>4.69442</v>
      </c>
    </row>
    <row r="2787" spans="1:2" x14ac:dyDescent="0.3">
      <c r="A2787" s="83">
        <v>38577</v>
      </c>
      <c r="B2787">
        <v>4.6799200000000001</v>
      </c>
    </row>
    <row r="2788" spans="1:2" x14ac:dyDescent="0.3">
      <c r="A2788" s="83">
        <v>38578</v>
      </c>
      <c r="B2788">
        <v>4.6649599999999998</v>
      </c>
    </row>
    <row r="2789" spans="1:2" x14ac:dyDescent="0.3">
      <c r="A2789" s="83">
        <v>38579</v>
      </c>
      <c r="B2789">
        <v>4.6495100000000003</v>
      </c>
    </row>
    <row r="2790" spans="1:2" x14ac:dyDescent="0.3">
      <c r="A2790" s="83">
        <v>38580</v>
      </c>
      <c r="B2790">
        <v>4.63354</v>
      </c>
    </row>
    <row r="2791" spans="1:2" x14ac:dyDescent="0.3">
      <c r="A2791" s="83">
        <v>38581</v>
      </c>
      <c r="B2791">
        <v>4.6170099999999996</v>
      </c>
    </row>
    <row r="2792" spans="1:2" x14ac:dyDescent="0.3">
      <c r="A2792" s="83">
        <v>38582</v>
      </c>
      <c r="B2792">
        <v>4.5999100000000004</v>
      </c>
    </row>
    <row r="2793" spans="1:2" x14ac:dyDescent="0.3">
      <c r="A2793" s="83">
        <v>38583</v>
      </c>
      <c r="B2793">
        <v>4.5822000000000003</v>
      </c>
    </row>
    <row r="2794" spans="1:2" x14ac:dyDescent="0.3">
      <c r="A2794" s="83">
        <v>38584</v>
      </c>
      <c r="B2794">
        <v>4.56386</v>
      </c>
    </row>
    <row r="2795" spans="1:2" x14ac:dyDescent="0.3">
      <c r="A2795" s="83">
        <v>38585</v>
      </c>
      <c r="B2795">
        <v>4.5448700000000004</v>
      </c>
    </row>
    <row r="2796" spans="1:2" x14ac:dyDescent="0.3">
      <c r="A2796" s="83">
        <v>38586</v>
      </c>
      <c r="B2796">
        <v>4.5251999999999999</v>
      </c>
    </row>
    <row r="2797" spans="1:2" x14ac:dyDescent="0.3">
      <c r="A2797" s="83">
        <v>38587</v>
      </c>
      <c r="B2797">
        <v>4.5048500000000002</v>
      </c>
    </row>
    <row r="2798" spans="1:2" x14ac:dyDescent="0.3">
      <c r="A2798" s="83">
        <v>38588</v>
      </c>
      <c r="B2798">
        <v>4.4837800000000003</v>
      </c>
    </row>
    <row r="2799" spans="1:2" x14ac:dyDescent="0.3">
      <c r="A2799" s="83">
        <v>38589</v>
      </c>
      <c r="B2799">
        <v>4.4619799999999996</v>
      </c>
    </row>
    <row r="2800" spans="1:2" x14ac:dyDescent="0.3">
      <c r="A2800" s="83">
        <v>38590</v>
      </c>
      <c r="B2800">
        <v>4.4394499999999999</v>
      </c>
    </row>
    <row r="2801" spans="1:2" x14ac:dyDescent="0.3">
      <c r="A2801" s="83">
        <v>38591</v>
      </c>
      <c r="B2801">
        <v>4.4161999999999999</v>
      </c>
    </row>
    <row r="2802" spans="1:2" x14ac:dyDescent="0.3">
      <c r="A2802" s="83">
        <v>38592</v>
      </c>
      <c r="B2802">
        <v>4.3922999999999996</v>
      </c>
    </row>
    <row r="2803" spans="1:2" x14ac:dyDescent="0.3">
      <c r="A2803" s="83">
        <v>38593</v>
      </c>
      <c r="B2803">
        <v>4.3677999999999999</v>
      </c>
    </row>
    <row r="2804" spans="1:2" x14ac:dyDescent="0.3">
      <c r="A2804" s="83">
        <v>38594</v>
      </c>
      <c r="B2804">
        <v>4.3427600000000002</v>
      </c>
    </row>
    <row r="2805" spans="1:2" x14ac:dyDescent="0.3">
      <c r="A2805" s="83">
        <v>38595</v>
      </c>
      <c r="B2805">
        <v>4.31724</v>
      </c>
    </row>
    <row r="2806" spans="1:2" x14ac:dyDescent="0.3">
      <c r="A2806" s="83">
        <v>38596</v>
      </c>
      <c r="B2806">
        <v>4.2912800000000004</v>
      </c>
    </row>
    <row r="2807" spans="1:2" x14ac:dyDescent="0.3">
      <c r="A2807" s="83">
        <v>38597</v>
      </c>
      <c r="B2807">
        <v>4.2649499999999998</v>
      </c>
    </row>
    <row r="2808" spans="1:2" x14ac:dyDescent="0.3">
      <c r="A2808" s="83">
        <v>38598</v>
      </c>
      <c r="B2808">
        <v>4.2382900000000001</v>
      </c>
    </row>
    <row r="2809" spans="1:2" x14ac:dyDescent="0.3">
      <c r="A2809" s="83">
        <v>38599</v>
      </c>
      <c r="B2809">
        <v>4.2113500000000004</v>
      </c>
    </row>
    <row r="2810" spans="1:2" x14ac:dyDescent="0.3">
      <c r="A2810" s="83">
        <v>38600</v>
      </c>
      <c r="B2810">
        <v>4.1841900000000001</v>
      </c>
    </row>
    <row r="2811" spans="1:2" x14ac:dyDescent="0.3">
      <c r="A2811" s="83">
        <v>38601</v>
      </c>
      <c r="B2811">
        <v>4.1568399999999999</v>
      </c>
    </row>
    <row r="2812" spans="1:2" x14ac:dyDescent="0.3">
      <c r="A2812" s="83">
        <v>38602</v>
      </c>
      <c r="B2812">
        <v>4.1293499999999996</v>
      </c>
    </row>
    <row r="2813" spans="1:2" x14ac:dyDescent="0.3">
      <c r="A2813" s="83">
        <v>38603</v>
      </c>
      <c r="B2813">
        <v>4.1017700000000001</v>
      </c>
    </row>
    <row r="2814" spans="1:2" x14ac:dyDescent="0.3">
      <c r="A2814" s="83">
        <v>38604</v>
      </c>
      <c r="B2814">
        <v>4.0741300000000003</v>
      </c>
    </row>
    <row r="2815" spans="1:2" x14ac:dyDescent="0.3">
      <c r="A2815" s="83">
        <v>38605</v>
      </c>
      <c r="B2815">
        <v>4.0464700000000002</v>
      </c>
    </row>
    <row r="2816" spans="1:2" x14ac:dyDescent="0.3">
      <c r="A2816" s="83">
        <v>38606</v>
      </c>
      <c r="B2816">
        <v>4.0188300000000003</v>
      </c>
    </row>
    <row r="2817" spans="1:2" x14ac:dyDescent="0.3">
      <c r="A2817" s="83">
        <v>38607</v>
      </c>
      <c r="B2817">
        <v>3.9912399999999999</v>
      </c>
    </row>
    <row r="2818" spans="1:2" x14ac:dyDescent="0.3">
      <c r="A2818" s="83">
        <v>38608</v>
      </c>
      <c r="B2818">
        <v>3.96374</v>
      </c>
    </row>
    <row r="2819" spans="1:2" x14ac:dyDescent="0.3">
      <c r="A2819" s="83">
        <v>38609</v>
      </c>
      <c r="B2819">
        <v>3.9363700000000001</v>
      </c>
    </row>
    <row r="2820" spans="1:2" x14ac:dyDescent="0.3">
      <c r="A2820" s="83">
        <v>38610</v>
      </c>
      <c r="B2820">
        <v>3.9091399999999998</v>
      </c>
    </row>
    <row r="2821" spans="1:2" x14ac:dyDescent="0.3">
      <c r="A2821" s="83">
        <v>38611</v>
      </c>
      <c r="B2821">
        <v>3.8820899999999998</v>
      </c>
    </row>
    <row r="2822" spans="1:2" x14ac:dyDescent="0.3">
      <c r="A2822" s="83">
        <v>38612</v>
      </c>
      <c r="B2822">
        <v>3.8552499999999998</v>
      </c>
    </row>
    <row r="2823" spans="1:2" x14ac:dyDescent="0.3">
      <c r="A2823" s="83">
        <v>38613</v>
      </c>
      <c r="B2823">
        <v>3.82864</v>
      </c>
    </row>
    <row r="2824" spans="1:2" x14ac:dyDescent="0.3">
      <c r="A2824" s="83">
        <v>38614</v>
      </c>
      <c r="B2824">
        <v>3.8022900000000002</v>
      </c>
    </row>
    <row r="2825" spans="1:2" x14ac:dyDescent="0.3">
      <c r="A2825" s="83">
        <v>38615</v>
      </c>
      <c r="B2825">
        <v>3.7762099999999998</v>
      </c>
    </row>
    <row r="2826" spans="1:2" x14ac:dyDescent="0.3">
      <c r="A2826" s="83">
        <v>38616</v>
      </c>
      <c r="B2826">
        <v>3.7504400000000002</v>
      </c>
    </row>
    <row r="2827" spans="1:2" x14ac:dyDescent="0.3">
      <c r="A2827" s="83">
        <v>38617</v>
      </c>
      <c r="B2827">
        <v>3.72498</v>
      </c>
    </row>
    <row r="2828" spans="1:2" x14ac:dyDescent="0.3">
      <c r="A2828" s="83">
        <v>38618</v>
      </c>
      <c r="B2828">
        <v>3.6998700000000002</v>
      </c>
    </row>
    <row r="2829" spans="1:2" x14ac:dyDescent="0.3">
      <c r="A2829" s="83">
        <v>38619</v>
      </c>
      <c r="B2829">
        <v>3.6751100000000001</v>
      </c>
    </row>
    <row r="2830" spans="1:2" x14ac:dyDescent="0.3">
      <c r="A2830" s="83">
        <v>38620</v>
      </c>
      <c r="B2830">
        <v>3.6507200000000002</v>
      </c>
    </row>
    <row r="2831" spans="1:2" x14ac:dyDescent="0.3">
      <c r="A2831" s="83">
        <v>38621</v>
      </c>
      <c r="B2831">
        <v>3.6267299999999998</v>
      </c>
    </row>
    <row r="2832" spans="1:2" x14ac:dyDescent="0.3">
      <c r="A2832" s="83">
        <v>38622</v>
      </c>
      <c r="B2832">
        <v>3.6031399999999998</v>
      </c>
    </row>
    <row r="2833" spans="1:2" x14ac:dyDescent="0.3">
      <c r="A2833" s="83">
        <v>38623</v>
      </c>
      <c r="B2833">
        <v>3.5799699999999999</v>
      </c>
    </row>
    <row r="2834" spans="1:2" x14ac:dyDescent="0.3">
      <c r="A2834" s="83">
        <v>38624</v>
      </c>
      <c r="B2834">
        <v>3.5572300000000001</v>
      </c>
    </row>
    <row r="2835" spans="1:2" x14ac:dyDescent="0.3">
      <c r="A2835" s="83">
        <v>38625</v>
      </c>
      <c r="B2835">
        <v>3.5349300000000001</v>
      </c>
    </row>
    <row r="2836" spans="1:2" x14ac:dyDescent="0.3">
      <c r="A2836" s="83">
        <v>38626</v>
      </c>
      <c r="B2836">
        <v>3.51309</v>
      </c>
    </row>
    <row r="2837" spans="1:2" x14ac:dyDescent="0.3">
      <c r="A2837" s="83">
        <v>38627</v>
      </c>
      <c r="B2837">
        <v>3.4917099999999999</v>
      </c>
    </row>
    <row r="2838" spans="1:2" x14ac:dyDescent="0.3">
      <c r="A2838" s="83">
        <v>38628</v>
      </c>
      <c r="B2838">
        <v>3.4708100000000002</v>
      </c>
    </row>
    <row r="2839" spans="1:2" x14ac:dyDescent="0.3">
      <c r="A2839" s="83">
        <v>38629</v>
      </c>
      <c r="B2839">
        <v>3.4503900000000001</v>
      </c>
    </row>
    <row r="2840" spans="1:2" x14ac:dyDescent="0.3">
      <c r="A2840" s="83">
        <v>38630</v>
      </c>
      <c r="B2840">
        <v>3.4304299999999999</v>
      </c>
    </row>
    <row r="2841" spans="1:2" x14ac:dyDescent="0.3">
      <c r="A2841" s="83">
        <v>38631</v>
      </c>
      <c r="B2841">
        <v>3.4109099999999999</v>
      </c>
    </row>
    <row r="2842" spans="1:2" x14ac:dyDescent="0.3">
      <c r="A2842" s="83">
        <v>38632</v>
      </c>
      <c r="B2842">
        <v>3.3918300000000001</v>
      </c>
    </row>
    <row r="2843" spans="1:2" x14ac:dyDescent="0.3">
      <c r="A2843" s="83">
        <v>38633</v>
      </c>
      <c r="B2843">
        <v>3.3731599999999999</v>
      </c>
    </row>
    <row r="2844" spans="1:2" x14ac:dyDescent="0.3">
      <c r="A2844" s="83">
        <v>38634</v>
      </c>
      <c r="B2844">
        <v>3.3549099999999998</v>
      </c>
    </row>
    <row r="2845" spans="1:2" x14ac:dyDescent="0.3">
      <c r="A2845" s="83">
        <v>38635</v>
      </c>
      <c r="B2845">
        <v>3.33704</v>
      </c>
    </row>
    <row r="2846" spans="1:2" x14ac:dyDescent="0.3">
      <c r="A2846" s="83">
        <v>38636</v>
      </c>
      <c r="B2846">
        <v>3.3195600000000001</v>
      </c>
    </row>
    <row r="2847" spans="1:2" x14ac:dyDescent="0.3">
      <c r="A2847" s="83">
        <v>38637</v>
      </c>
      <c r="B2847">
        <v>3.30246</v>
      </c>
    </row>
    <row r="2848" spans="1:2" x14ac:dyDescent="0.3">
      <c r="A2848" s="83">
        <v>38638</v>
      </c>
      <c r="B2848">
        <v>3.2857099999999999</v>
      </c>
    </row>
    <row r="2849" spans="1:2" x14ac:dyDescent="0.3">
      <c r="A2849" s="83">
        <v>38639</v>
      </c>
      <c r="B2849">
        <v>3.2693099999999999</v>
      </c>
    </row>
    <row r="2850" spans="1:2" x14ac:dyDescent="0.3">
      <c r="A2850" s="83">
        <v>38640</v>
      </c>
      <c r="B2850">
        <v>3.25325</v>
      </c>
    </row>
    <row r="2851" spans="1:2" x14ac:dyDescent="0.3">
      <c r="A2851" s="83">
        <v>38641</v>
      </c>
      <c r="B2851">
        <v>3.23752</v>
      </c>
    </row>
    <row r="2852" spans="1:2" x14ac:dyDescent="0.3">
      <c r="A2852" s="83">
        <v>38642</v>
      </c>
      <c r="B2852">
        <v>3.2221199999999999</v>
      </c>
    </row>
    <row r="2853" spans="1:2" x14ac:dyDescent="0.3">
      <c r="A2853" s="83">
        <v>38643</v>
      </c>
      <c r="B2853">
        <v>3.20703</v>
      </c>
    </row>
    <row r="2854" spans="1:2" x14ac:dyDescent="0.3">
      <c r="A2854" s="83">
        <v>38644</v>
      </c>
      <c r="B2854">
        <v>3.19224</v>
      </c>
    </row>
    <row r="2855" spans="1:2" x14ac:dyDescent="0.3">
      <c r="A2855" s="83">
        <v>38645</v>
      </c>
      <c r="B2855">
        <v>3.17774</v>
      </c>
    </row>
    <row r="2856" spans="1:2" x14ac:dyDescent="0.3">
      <c r="A2856" s="83">
        <v>38646</v>
      </c>
      <c r="B2856">
        <v>3.1635399999999998</v>
      </c>
    </row>
    <row r="2857" spans="1:2" x14ac:dyDescent="0.3">
      <c r="A2857" s="83">
        <v>38647</v>
      </c>
      <c r="B2857">
        <v>3.14961</v>
      </c>
    </row>
    <row r="2858" spans="1:2" x14ac:dyDescent="0.3">
      <c r="A2858" s="83">
        <v>38648</v>
      </c>
      <c r="B2858">
        <v>3.1359599999999999</v>
      </c>
    </row>
    <row r="2859" spans="1:2" x14ac:dyDescent="0.3">
      <c r="A2859" s="83">
        <v>38649</v>
      </c>
      <c r="B2859">
        <v>3.1225800000000001</v>
      </c>
    </row>
    <row r="2860" spans="1:2" x14ac:dyDescent="0.3">
      <c r="A2860" s="83">
        <v>38650</v>
      </c>
      <c r="B2860">
        <v>3.1094599999999999</v>
      </c>
    </row>
    <row r="2861" spans="1:2" x14ac:dyDescent="0.3">
      <c r="A2861" s="83">
        <v>38651</v>
      </c>
      <c r="B2861">
        <v>3.0965799999999999</v>
      </c>
    </row>
    <row r="2862" spans="1:2" x14ac:dyDescent="0.3">
      <c r="A2862" s="83">
        <v>38652</v>
      </c>
      <c r="B2862">
        <v>3.0839599999999998</v>
      </c>
    </row>
    <row r="2863" spans="1:2" x14ac:dyDescent="0.3">
      <c r="A2863" s="83">
        <v>38653</v>
      </c>
      <c r="B2863">
        <v>3.07158</v>
      </c>
    </row>
    <row r="2864" spans="1:2" x14ac:dyDescent="0.3">
      <c r="A2864" s="83">
        <v>38654</v>
      </c>
      <c r="B2864">
        <v>3.0594299999999999</v>
      </c>
    </row>
    <row r="2865" spans="1:2" x14ac:dyDescent="0.3">
      <c r="A2865" s="83">
        <v>38655</v>
      </c>
      <c r="B2865">
        <v>3.0475099999999999</v>
      </c>
    </row>
    <row r="2866" spans="1:2" x14ac:dyDescent="0.3">
      <c r="A2866" s="83">
        <v>38656</v>
      </c>
      <c r="B2866">
        <v>3.0358200000000002</v>
      </c>
    </row>
    <row r="2867" spans="1:2" x14ac:dyDescent="0.3">
      <c r="A2867" s="83">
        <v>38657</v>
      </c>
      <c r="B2867">
        <v>3.02434</v>
      </c>
    </row>
    <row r="2868" spans="1:2" x14ac:dyDescent="0.3">
      <c r="A2868" s="83">
        <v>38658</v>
      </c>
      <c r="B2868">
        <v>3.01308</v>
      </c>
    </row>
    <row r="2869" spans="1:2" x14ac:dyDescent="0.3">
      <c r="A2869" s="83">
        <v>38659</v>
      </c>
      <c r="B2869">
        <v>3.00203</v>
      </c>
    </row>
    <row r="2870" spans="1:2" x14ac:dyDescent="0.3">
      <c r="A2870" s="83">
        <v>38660</v>
      </c>
      <c r="B2870">
        <v>2.99119</v>
      </c>
    </row>
    <row r="2871" spans="1:2" x14ac:dyDescent="0.3">
      <c r="A2871" s="83">
        <v>38661</v>
      </c>
      <c r="B2871">
        <v>2.98055</v>
      </c>
    </row>
    <row r="2872" spans="1:2" x14ac:dyDescent="0.3">
      <c r="A2872" s="83">
        <v>38662</v>
      </c>
      <c r="B2872">
        <v>2.9701</v>
      </c>
    </row>
    <row r="2873" spans="1:2" x14ac:dyDescent="0.3">
      <c r="A2873" s="83">
        <v>38663</v>
      </c>
      <c r="B2873">
        <v>2.9598399999999998</v>
      </c>
    </row>
    <row r="2874" spans="1:2" x14ac:dyDescent="0.3">
      <c r="A2874" s="83">
        <v>38664</v>
      </c>
      <c r="B2874">
        <v>2.94977</v>
      </c>
    </row>
    <row r="2875" spans="1:2" x14ac:dyDescent="0.3">
      <c r="A2875" s="83">
        <v>38665</v>
      </c>
      <c r="B2875">
        <v>2.9398900000000001</v>
      </c>
    </row>
    <row r="2876" spans="1:2" x14ac:dyDescent="0.3">
      <c r="A2876" s="83">
        <v>38666</v>
      </c>
      <c r="B2876">
        <v>2.9301900000000001</v>
      </c>
    </row>
    <row r="2877" spans="1:2" x14ac:dyDescent="0.3">
      <c r="A2877" s="83">
        <v>38667</v>
      </c>
      <c r="B2877">
        <v>2.9206599999999998</v>
      </c>
    </row>
    <row r="2878" spans="1:2" x14ac:dyDescent="0.3">
      <c r="A2878" s="83">
        <v>38668</v>
      </c>
      <c r="B2878">
        <v>2.9113099999999998</v>
      </c>
    </row>
    <row r="2879" spans="1:2" x14ac:dyDescent="0.3">
      <c r="A2879" s="83">
        <v>38669</v>
      </c>
      <c r="B2879">
        <v>2.90212</v>
      </c>
    </row>
    <row r="2880" spans="1:2" x14ac:dyDescent="0.3">
      <c r="A2880" s="83">
        <v>38670</v>
      </c>
      <c r="B2880">
        <v>2.8931100000000001</v>
      </c>
    </row>
    <row r="2881" spans="1:2" x14ac:dyDescent="0.3">
      <c r="A2881" s="83">
        <v>38671</v>
      </c>
      <c r="B2881">
        <v>2.8842500000000002</v>
      </c>
    </row>
    <row r="2882" spans="1:2" x14ac:dyDescent="0.3">
      <c r="A2882" s="83">
        <v>38672</v>
      </c>
      <c r="B2882">
        <v>2.8755600000000001</v>
      </c>
    </row>
    <row r="2883" spans="1:2" x14ac:dyDescent="0.3">
      <c r="A2883" s="83">
        <v>38673</v>
      </c>
      <c r="B2883">
        <v>2.8670300000000002</v>
      </c>
    </row>
    <row r="2884" spans="1:2" x14ac:dyDescent="0.3">
      <c r="A2884" s="83">
        <v>38674</v>
      </c>
      <c r="B2884">
        <v>2.8586499999999999</v>
      </c>
    </row>
    <row r="2885" spans="1:2" x14ac:dyDescent="0.3">
      <c r="A2885" s="83">
        <v>38675</v>
      </c>
      <c r="B2885">
        <v>2.8504200000000002</v>
      </c>
    </row>
    <row r="2886" spans="1:2" x14ac:dyDescent="0.3">
      <c r="A2886" s="83">
        <v>38676</v>
      </c>
      <c r="B2886">
        <v>2.8423400000000001</v>
      </c>
    </row>
    <row r="2887" spans="1:2" x14ac:dyDescent="0.3">
      <c r="A2887" s="83">
        <v>38677</v>
      </c>
      <c r="B2887">
        <v>2.8344100000000001</v>
      </c>
    </row>
    <row r="2888" spans="1:2" x14ac:dyDescent="0.3">
      <c r="A2888" s="83">
        <v>38678</v>
      </c>
      <c r="B2888">
        <v>2.8266300000000002</v>
      </c>
    </row>
    <row r="2889" spans="1:2" x14ac:dyDescent="0.3">
      <c r="A2889" s="83">
        <v>38679</v>
      </c>
      <c r="B2889">
        <v>2.8189899999999999</v>
      </c>
    </row>
    <row r="2890" spans="1:2" x14ac:dyDescent="0.3">
      <c r="A2890" s="83">
        <v>38680</v>
      </c>
      <c r="B2890">
        <v>2.81149</v>
      </c>
    </row>
    <row r="2891" spans="1:2" x14ac:dyDescent="0.3">
      <c r="A2891" s="83">
        <v>38681</v>
      </c>
      <c r="B2891">
        <v>2.8041299999999998</v>
      </c>
    </row>
    <row r="2892" spans="1:2" x14ac:dyDescent="0.3">
      <c r="A2892" s="83">
        <v>38682</v>
      </c>
      <c r="B2892">
        <v>2.7969200000000001</v>
      </c>
    </row>
    <row r="2893" spans="1:2" x14ac:dyDescent="0.3">
      <c r="A2893" s="83">
        <v>38683</v>
      </c>
      <c r="B2893">
        <v>2.7898299999999998</v>
      </c>
    </row>
    <row r="2894" spans="1:2" x14ac:dyDescent="0.3">
      <c r="A2894" s="83">
        <v>38684</v>
      </c>
      <c r="B2894">
        <v>2.7828900000000001</v>
      </c>
    </row>
    <row r="2895" spans="1:2" x14ac:dyDescent="0.3">
      <c r="A2895" s="83">
        <v>38685</v>
      </c>
      <c r="B2895">
        <v>2.7760699999999998</v>
      </c>
    </row>
    <row r="2896" spans="1:2" x14ac:dyDescent="0.3">
      <c r="A2896" s="83">
        <v>38686</v>
      </c>
      <c r="B2896">
        <v>2.76939</v>
      </c>
    </row>
    <row r="2897" spans="1:2" x14ac:dyDescent="0.3">
      <c r="A2897" s="83">
        <v>38687</v>
      </c>
      <c r="B2897">
        <v>2.7628400000000002</v>
      </c>
    </row>
    <row r="2898" spans="1:2" x14ac:dyDescent="0.3">
      <c r="A2898" s="83">
        <v>38688</v>
      </c>
      <c r="B2898">
        <v>2.7564099999999998</v>
      </c>
    </row>
    <row r="2899" spans="1:2" x14ac:dyDescent="0.3">
      <c r="A2899" s="83">
        <v>38689</v>
      </c>
      <c r="B2899">
        <v>2.7501099999999998</v>
      </c>
    </row>
    <row r="2900" spans="1:2" x14ac:dyDescent="0.3">
      <c r="A2900" s="83">
        <v>38690</v>
      </c>
      <c r="B2900">
        <v>2.7439300000000002</v>
      </c>
    </row>
    <row r="2901" spans="1:2" x14ac:dyDescent="0.3">
      <c r="A2901" s="83">
        <v>38691</v>
      </c>
      <c r="B2901">
        <v>2.73787</v>
      </c>
    </row>
    <row r="2902" spans="1:2" x14ac:dyDescent="0.3">
      <c r="A2902" s="83">
        <v>38692</v>
      </c>
      <c r="B2902">
        <v>2.7319300000000002</v>
      </c>
    </row>
    <row r="2903" spans="1:2" x14ac:dyDescent="0.3">
      <c r="A2903" s="83">
        <v>38693</v>
      </c>
      <c r="B2903">
        <v>2.7261099999999998</v>
      </c>
    </row>
    <row r="2904" spans="1:2" x14ac:dyDescent="0.3">
      <c r="A2904" s="83">
        <v>38694</v>
      </c>
      <c r="B2904">
        <v>2.7204100000000002</v>
      </c>
    </row>
    <row r="2905" spans="1:2" x14ac:dyDescent="0.3">
      <c r="A2905" s="83">
        <v>38695</v>
      </c>
      <c r="B2905">
        <v>2.7148099999999999</v>
      </c>
    </row>
    <row r="2906" spans="1:2" x14ac:dyDescent="0.3">
      <c r="A2906" s="83">
        <v>38696</v>
      </c>
      <c r="B2906">
        <v>2.7093400000000001</v>
      </c>
    </row>
    <row r="2907" spans="1:2" x14ac:dyDescent="0.3">
      <c r="A2907" s="83">
        <v>38697</v>
      </c>
      <c r="B2907">
        <v>2.70397</v>
      </c>
    </row>
    <row r="2908" spans="1:2" x14ac:dyDescent="0.3">
      <c r="A2908" s="83">
        <v>38698</v>
      </c>
      <c r="B2908">
        <v>2.6987000000000001</v>
      </c>
    </row>
    <row r="2909" spans="1:2" x14ac:dyDescent="0.3">
      <c r="A2909" s="83">
        <v>38699</v>
      </c>
      <c r="B2909">
        <v>2.6935500000000001</v>
      </c>
    </row>
    <row r="2910" spans="1:2" x14ac:dyDescent="0.3">
      <c r="A2910" s="83">
        <v>38700</v>
      </c>
      <c r="B2910">
        <v>2.6884999999999999</v>
      </c>
    </row>
    <row r="2911" spans="1:2" x14ac:dyDescent="0.3">
      <c r="A2911" s="83">
        <v>38701</v>
      </c>
      <c r="B2911">
        <v>2.6835499999999999</v>
      </c>
    </row>
    <row r="2912" spans="1:2" x14ac:dyDescent="0.3">
      <c r="A2912" s="83">
        <v>38702</v>
      </c>
      <c r="B2912">
        <v>2.6787000000000001</v>
      </c>
    </row>
    <row r="2913" spans="1:2" x14ac:dyDescent="0.3">
      <c r="A2913" s="83">
        <v>38703</v>
      </c>
      <c r="B2913">
        <v>2.67395</v>
      </c>
    </row>
    <row r="2914" spans="1:2" x14ac:dyDescent="0.3">
      <c r="A2914" s="83">
        <v>38704</v>
      </c>
      <c r="B2914">
        <v>2.6692999999999998</v>
      </c>
    </row>
    <row r="2915" spans="1:2" x14ac:dyDescent="0.3">
      <c r="A2915" s="83">
        <v>38705</v>
      </c>
      <c r="B2915">
        <v>2.6647400000000001</v>
      </c>
    </row>
    <row r="2916" spans="1:2" x14ac:dyDescent="0.3">
      <c r="A2916" s="83">
        <v>38706</v>
      </c>
      <c r="B2916">
        <v>2.6602700000000001</v>
      </c>
    </row>
    <row r="2917" spans="1:2" x14ac:dyDescent="0.3">
      <c r="A2917" s="83">
        <v>38707</v>
      </c>
      <c r="B2917">
        <v>2.6558999999999999</v>
      </c>
    </row>
    <row r="2918" spans="1:2" x14ac:dyDescent="0.3">
      <c r="A2918" s="83">
        <v>38708</v>
      </c>
      <c r="B2918">
        <v>2.6516099999999998</v>
      </c>
    </row>
    <row r="2919" spans="1:2" x14ac:dyDescent="0.3">
      <c r="A2919" s="83">
        <v>38709</v>
      </c>
      <c r="B2919">
        <v>2.6474099999999998</v>
      </c>
    </row>
    <row r="2920" spans="1:2" x14ac:dyDescent="0.3">
      <c r="A2920" s="83">
        <v>38710</v>
      </c>
      <c r="B2920">
        <v>2.6433</v>
      </c>
    </row>
    <row r="2921" spans="1:2" x14ac:dyDescent="0.3">
      <c r="A2921" s="83">
        <v>38711</v>
      </c>
      <c r="B2921">
        <v>2.6392799999999998</v>
      </c>
    </row>
    <row r="2922" spans="1:2" x14ac:dyDescent="0.3">
      <c r="A2922" s="83">
        <v>38712</v>
      </c>
      <c r="B2922">
        <v>2.6353499999999999</v>
      </c>
    </row>
    <row r="2923" spans="1:2" x14ac:dyDescent="0.3">
      <c r="A2923" s="83">
        <v>38713</v>
      </c>
      <c r="B2923">
        <v>2.6315300000000001</v>
      </c>
    </row>
    <row r="2924" spans="1:2" x14ac:dyDescent="0.3">
      <c r="A2924" s="83">
        <v>38714</v>
      </c>
      <c r="B2924">
        <v>2.6278100000000002</v>
      </c>
    </row>
    <row r="2925" spans="1:2" x14ac:dyDescent="0.3">
      <c r="A2925" s="83">
        <v>38715</v>
      </c>
      <c r="B2925">
        <v>2.6242000000000001</v>
      </c>
    </row>
    <row r="2926" spans="1:2" x14ac:dyDescent="0.3">
      <c r="A2926" s="83">
        <v>38716</v>
      </c>
      <c r="B2926">
        <v>2.6207199999999999</v>
      </c>
    </row>
    <row r="2927" spans="1:2" x14ac:dyDescent="0.3">
      <c r="A2927" s="83">
        <v>38717</v>
      </c>
      <c r="B2927">
        <v>2.6173500000000001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1364"/>
  <sheetViews>
    <sheetView workbookViewId="0">
      <selection activeCell="B4" sqref="B4"/>
    </sheetView>
  </sheetViews>
  <sheetFormatPr baseColWidth="10" defaultRowHeight="12.45" x14ac:dyDescent="0.3"/>
  <cols>
    <col min="3" max="4" width="16.3046875" bestFit="1" customWidth="1"/>
    <col min="5" max="5" width="40.84375" bestFit="1" customWidth="1"/>
    <col min="7" max="7" width="21.3046875" customWidth="1"/>
    <col min="11" max="11" width="51" bestFit="1" customWidth="1"/>
  </cols>
  <sheetData>
    <row r="1" spans="1:25" x14ac:dyDescent="0.3">
      <c r="A1" s="62" t="s">
        <v>317</v>
      </c>
      <c r="B1" s="62" t="s">
        <v>249</v>
      </c>
      <c r="C1" s="62" t="s">
        <v>250</v>
      </c>
      <c r="D1" s="62" t="s">
        <v>251</v>
      </c>
      <c r="E1" s="62" t="s">
        <v>252</v>
      </c>
      <c r="F1" s="62" t="s">
        <v>248</v>
      </c>
      <c r="G1" s="62" t="s">
        <v>167</v>
      </c>
      <c r="H1" s="62" t="s">
        <v>246</v>
      </c>
      <c r="I1" s="62" t="s">
        <v>253</v>
      </c>
      <c r="J1" s="62" t="s">
        <v>247</v>
      </c>
      <c r="K1" s="62" t="s">
        <v>254</v>
      </c>
    </row>
    <row r="2" spans="1:25" x14ac:dyDescent="0.3">
      <c r="A2">
        <v>42</v>
      </c>
      <c r="B2" s="181" t="s">
        <v>235</v>
      </c>
      <c r="C2" s="181">
        <v>36257.225694444445</v>
      </c>
      <c r="D2" s="181">
        <v>36257.288194444445</v>
      </c>
      <c r="E2" t="s">
        <v>236</v>
      </c>
      <c r="F2">
        <v>4244</v>
      </c>
      <c r="G2">
        <v>0</v>
      </c>
      <c r="I2">
        <v>3979</v>
      </c>
      <c r="J2">
        <v>1</v>
      </c>
    </row>
    <row r="3" spans="1:25" x14ac:dyDescent="0.3">
      <c r="A3">
        <v>42</v>
      </c>
      <c r="B3" s="181" t="s">
        <v>235</v>
      </c>
      <c r="C3" s="181">
        <v>36257.225694444445</v>
      </c>
      <c r="D3" s="181">
        <v>36257.288194444445</v>
      </c>
      <c r="E3" t="s">
        <v>236</v>
      </c>
      <c r="F3">
        <v>3275</v>
      </c>
      <c r="G3">
        <v>337</v>
      </c>
      <c r="J3">
        <v>1</v>
      </c>
      <c r="K3" t="s">
        <v>239</v>
      </c>
    </row>
    <row r="4" spans="1:25" x14ac:dyDescent="0.3">
      <c r="A4">
        <v>42</v>
      </c>
      <c r="B4" s="181" t="s">
        <v>235</v>
      </c>
      <c r="C4" s="181">
        <v>36257.225694444445</v>
      </c>
      <c r="D4" s="181">
        <v>36257.288194444445</v>
      </c>
      <c r="E4" s="181" t="s">
        <v>236</v>
      </c>
      <c r="F4">
        <v>4350</v>
      </c>
      <c r="G4">
        <v>0</v>
      </c>
      <c r="I4">
        <v>3979</v>
      </c>
      <c r="J4">
        <v>1</v>
      </c>
      <c r="N4" s="181"/>
    </row>
    <row r="5" spans="1:25" x14ac:dyDescent="0.3">
      <c r="A5">
        <v>42</v>
      </c>
      <c r="B5" s="181" t="s">
        <v>235</v>
      </c>
      <c r="C5" s="181">
        <v>36257.225694444445</v>
      </c>
      <c r="D5" s="181">
        <v>36257.288194444445</v>
      </c>
      <c r="E5" t="s">
        <v>236</v>
      </c>
      <c r="F5">
        <v>4032</v>
      </c>
      <c r="G5">
        <v>0</v>
      </c>
      <c r="I5">
        <v>3979</v>
      </c>
      <c r="J5">
        <v>1</v>
      </c>
      <c r="M5" s="72"/>
    </row>
    <row r="6" spans="1:25" x14ac:dyDescent="0.3">
      <c r="A6">
        <v>42</v>
      </c>
      <c r="B6" s="181" t="s">
        <v>235</v>
      </c>
      <c r="C6" s="181">
        <v>36257.225694444445</v>
      </c>
      <c r="D6" s="181">
        <v>36257.288194444445</v>
      </c>
      <c r="E6" t="s">
        <v>236</v>
      </c>
      <c r="F6">
        <v>6859</v>
      </c>
      <c r="H6">
        <v>11</v>
      </c>
      <c r="J6">
        <v>1</v>
      </c>
      <c r="L6" s="181"/>
      <c r="N6" s="181"/>
    </row>
    <row r="7" spans="1:25" x14ac:dyDescent="0.3">
      <c r="A7">
        <v>42</v>
      </c>
      <c r="B7" s="181" t="s">
        <v>235</v>
      </c>
      <c r="C7" s="181">
        <v>36257.225694444445</v>
      </c>
      <c r="D7" s="181">
        <v>36257.288194444445</v>
      </c>
      <c r="E7" t="s">
        <v>236</v>
      </c>
      <c r="F7">
        <v>4297</v>
      </c>
      <c r="G7">
        <v>0</v>
      </c>
      <c r="I7">
        <v>3979</v>
      </c>
      <c r="J7">
        <v>1</v>
      </c>
      <c r="M7" t="e">
        <f>B7+D7+F7+H7+J7</f>
        <v>#VALUE!</v>
      </c>
      <c r="N7" s="181" t="e">
        <f>C7+E7+G7+I7+K7</f>
        <v>#VALUE!</v>
      </c>
      <c r="W7">
        <v>0</v>
      </c>
    </row>
    <row r="8" spans="1:25" x14ac:dyDescent="0.3">
      <c r="A8">
        <v>42</v>
      </c>
      <c r="B8" s="181" t="s">
        <v>235</v>
      </c>
      <c r="C8" s="181">
        <v>36257.225694444445</v>
      </c>
      <c r="D8" s="181">
        <v>36257.288194444445</v>
      </c>
      <c r="E8" t="s">
        <v>236</v>
      </c>
      <c r="F8">
        <v>4138</v>
      </c>
      <c r="G8">
        <v>72</v>
      </c>
      <c r="I8">
        <v>3979</v>
      </c>
      <c r="J8">
        <v>1</v>
      </c>
      <c r="N8" s="181"/>
    </row>
    <row r="9" spans="1:25" x14ac:dyDescent="0.3">
      <c r="A9">
        <v>42</v>
      </c>
      <c r="B9" s="181" t="s">
        <v>235</v>
      </c>
      <c r="C9" s="181">
        <v>36257.225694444445</v>
      </c>
      <c r="D9" s="181">
        <v>36257.288194444445</v>
      </c>
      <c r="E9" t="s">
        <v>236</v>
      </c>
      <c r="F9">
        <v>4085</v>
      </c>
      <c r="G9">
        <v>19</v>
      </c>
      <c r="I9">
        <v>3979</v>
      </c>
      <c r="J9">
        <v>1</v>
      </c>
      <c r="M9" t="e">
        <f>B9+D9+F9+H9+J9</f>
        <v>#VALUE!</v>
      </c>
      <c r="N9" s="181" t="e">
        <f>C9+E9+G9+I9+K9</f>
        <v>#VALUE!</v>
      </c>
      <c r="R9">
        <v>361</v>
      </c>
      <c r="T9">
        <v>61</v>
      </c>
      <c r="W9">
        <v>0</v>
      </c>
      <c r="Y9">
        <v>0</v>
      </c>
    </row>
    <row r="10" spans="1:25" x14ac:dyDescent="0.3">
      <c r="A10">
        <v>42</v>
      </c>
      <c r="B10" s="181" t="s">
        <v>235</v>
      </c>
      <c r="C10" s="181">
        <v>36257.225694444445</v>
      </c>
      <c r="D10" s="181">
        <v>36257.288194444445</v>
      </c>
      <c r="E10" t="s">
        <v>236</v>
      </c>
      <c r="F10">
        <v>3013</v>
      </c>
      <c r="H10">
        <v>4960</v>
      </c>
      <c r="J10">
        <v>5</v>
      </c>
      <c r="K10" t="s">
        <v>240</v>
      </c>
      <c r="M10" t="e">
        <f>B10+D10+F10+H10+J10</f>
        <v>#VALUE!</v>
      </c>
      <c r="N10" s="181" t="e">
        <f>C10+E10+G10+I10+K10</f>
        <v>#VALUE!</v>
      </c>
      <c r="R10">
        <v>89</v>
      </c>
      <c r="W10">
        <v>0</v>
      </c>
      <c r="Y10">
        <v>0</v>
      </c>
    </row>
    <row r="11" spans="1:25" x14ac:dyDescent="0.3">
      <c r="A11">
        <v>42</v>
      </c>
      <c r="B11" s="181" t="s">
        <v>235</v>
      </c>
      <c r="C11" s="181">
        <v>36257.225694444445</v>
      </c>
      <c r="D11" s="181">
        <v>36257.288194444445</v>
      </c>
      <c r="E11" t="s">
        <v>236</v>
      </c>
      <c r="F11">
        <v>3014</v>
      </c>
      <c r="H11">
        <v>40</v>
      </c>
      <c r="J11">
        <v>2</v>
      </c>
      <c r="K11" t="s">
        <v>241</v>
      </c>
      <c r="N11" s="181"/>
    </row>
    <row r="12" spans="1:25" x14ac:dyDescent="0.3">
      <c r="A12">
        <v>42</v>
      </c>
      <c r="B12" s="181" t="s">
        <v>235</v>
      </c>
      <c r="C12" s="181">
        <v>36257.225694444445</v>
      </c>
      <c r="D12" s="181">
        <v>36257.288194444445</v>
      </c>
      <c r="E12" t="s">
        <v>236</v>
      </c>
      <c r="F12">
        <v>3015</v>
      </c>
      <c r="H12">
        <v>240</v>
      </c>
      <c r="J12">
        <v>2</v>
      </c>
      <c r="K12" t="s">
        <v>237</v>
      </c>
      <c r="N12" s="181"/>
    </row>
    <row r="13" spans="1:25" x14ac:dyDescent="0.3">
      <c r="A13">
        <v>42</v>
      </c>
      <c r="B13" s="181" t="s">
        <v>235</v>
      </c>
      <c r="C13" s="181">
        <v>36257.225694444445</v>
      </c>
      <c r="D13" s="181">
        <v>36257.288194444445</v>
      </c>
      <c r="E13" t="s">
        <v>236</v>
      </c>
      <c r="F13">
        <v>4191</v>
      </c>
      <c r="G13">
        <v>3</v>
      </c>
      <c r="I13">
        <v>3979</v>
      </c>
      <c r="J13">
        <v>1</v>
      </c>
    </row>
    <row r="14" spans="1:25" x14ac:dyDescent="0.3">
      <c r="A14">
        <v>42</v>
      </c>
      <c r="B14" s="181" t="s">
        <v>235</v>
      </c>
      <c r="C14" s="181">
        <v>36257.225694444445</v>
      </c>
      <c r="D14" s="181">
        <v>36257.288194444445</v>
      </c>
      <c r="E14" t="s">
        <v>236</v>
      </c>
      <c r="F14">
        <v>3979</v>
      </c>
      <c r="G14">
        <v>94</v>
      </c>
      <c r="J14">
        <v>1</v>
      </c>
      <c r="K14" t="s">
        <v>238</v>
      </c>
    </row>
    <row r="15" spans="1:25" x14ac:dyDescent="0.3">
      <c r="A15">
        <v>43</v>
      </c>
      <c r="B15" s="181" t="s">
        <v>235</v>
      </c>
      <c r="C15" s="181">
        <v>36259.947916666664</v>
      </c>
      <c r="D15" s="181">
        <v>36260.010416666664</v>
      </c>
      <c r="E15" t="s">
        <v>236</v>
      </c>
      <c r="F15">
        <v>4298</v>
      </c>
      <c r="G15">
        <v>0</v>
      </c>
      <c r="I15">
        <v>3276</v>
      </c>
      <c r="J15">
        <v>1</v>
      </c>
    </row>
    <row r="16" spans="1:25" x14ac:dyDescent="0.3">
      <c r="A16">
        <v>43</v>
      </c>
      <c r="B16" s="181" t="s">
        <v>235</v>
      </c>
      <c r="C16" s="181">
        <v>36259.947916666664</v>
      </c>
      <c r="D16" s="181">
        <v>36260.010416666664</v>
      </c>
      <c r="E16" t="s">
        <v>236</v>
      </c>
      <c r="F16">
        <v>4245</v>
      </c>
      <c r="G16">
        <v>4</v>
      </c>
      <c r="I16">
        <v>3276</v>
      </c>
      <c r="J16">
        <v>1</v>
      </c>
    </row>
    <row r="17" spans="1:11" x14ac:dyDescent="0.3">
      <c r="A17">
        <v>43</v>
      </c>
      <c r="B17" s="181" t="s">
        <v>235</v>
      </c>
      <c r="C17" s="181">
        <v>36259.947916666664</v>
      </c>
      <c r="D17" s="181">
        <v>36260.010416666664</v>
      </c>
      <c r="E17" t="s">
        <v>236</v>
      </c>
      <c r="F17">
        <v>4351</v>
      </c>
      <c r="G17">
        <v>0</v>
      </c>
      <c r="I17">
        <v>3276</v>
      </c>
      <c r="J17">
        <v>1</v>
      </c>
    </row>
    <row r="18" spans="1:11" x14ac:dyDescent="0.3">
      <c r="A18">
        <v>43</v>
      </c>
      <c r="B18" s="181" t="s">
        <v>235</v>
      </c>
      <c r="C18" s="181">
        <v>36259.947916666664</v>
      </c>
      <c r="D18" s="181">
        <v>36260.010416666664</v>
      </c>
      <c r="E18" t="s">
        <v>236</v>
      </c>
      <c r="F18">
        <v>3019</v>
      </c>
      <c r="H18">
        <v>148</v>
      </c>
      <c r="J18">
        <v>2</v>
      </c>
      <c r="K18" t="s">
        <v>237</v>
      </c>
    </row>
    <row r="19" spans="1:11" x14ac:dyDescent="0.3">
      <c r="A19">
        <v>43</v>
      </c>
      <c r="B19" s="181" t="s">
        <v>235</v>
      </c>
      <c r="C19" s="181">
        <v>36259.947916666664</v>
      </c>
      <c r="D19" s="181">
        <v>36260.010416666664</v>
      </c>
      <c r="E19" t="s">
        <v>236</v>
      </c>
      <c r="F19">
        <v>3018</v>
      </c>
      <c r="H19">
        <v>2216</v>
      </c>
      <c r="J19">
        <v>1</v>
      </c>
      <c r="K19" t="s">
        <v>239</v>
      </c>
    </row>
    <row r="20" spans="1:11" x14ac:dyDescent="0.3">
      <c r="A20">
        <v>43</v>
      </c>
      <c r="B20" s="181" t="s">
        <v>235</v>
      </c>
      <c r="C20" s="181">
        <v>36259.947916666664</v>
      </c>
      <c r="D20" s="181">
        <v>36260.010416666664</v>
      </c>
      <c r="E20" t="s">
        <v>236</v>
      </c>
      <c r="F20">
        <v>4086</v>
      </c>
      <c r="G20">
        <v>24</v>
      </c>
      <c r="I20">
        <v>3276</v>
      </c>
      <c r="J20">
        <v>1</v>
      </c>
    </row>
    <row r="21" spans="1:11" x14ac:dyDescent="0.3">
      <c r="A21">
        <v>43</v>
      </c>
      <c r="B21" s="181" t="s">
        <v>235</v>
      </c>
      <c r="C21" s="181">
        <v>36259.947916666664</v>
      </c>
      <c r="D21" s="181">
        <v>36260.010416666664</v>
      </c>
      <c r="E21" t="s">
        <v>236</v>
      </c>
      <c r="F21">
        <v>4033</v>
      </c>
      <c r="G21">
        <v>0</v>
      </c>
      <c r="I21">
        <v>3276</v>
      </c>
      <c r="J21">
        <v>1</v>
      </c>
    </row>
    <row r="22" spans="1:11" x14ac:dyDescent="0.3">
      <c r="A22">
        <v>43</v>
      </c>
      <c r="B22" s="181" t="s">
        <v>235</v>
      </c>
      <c r="C22" s="181">
        <v>36259.947916666664</v>
      </c>
      <c r="D22" s="181">
        <v>36260.010416666664</v>
      </c>
      <c r="E22" t="s">
        <v>236</v>
      </c>
      <c r="F22">
        <v>3276</v>
      </c>
      <c r="G22">
        <v>221</v>
      </c>
      <c r="J22">
        <v>1</v>
      </c>
      <c r="K22" t="s">
        <v>238</v>
      </c>
    </row>
    <row r="23" spans="1:11" x14ac:dyDescent="0.3">
      <c r="A23">
        <v>43</v>
      </c>
      <c r="B23" s="181" t="s">
        <v>235</v>
      </c>
      <c r="C23" s="181">
        <v>36259.947916666664</v>
      </c>
      <c r="D23" s="181">
        <v>36260.010416666664</v>
      </c>
      <c r="E23" t="s">
        <v>236</v>
      </c>
      <c r="F23">
        <v>4192</v>
      </c>
      <c r="G23">
        <v>1</v>
      </c>
      <c r="I23">
        <v>3276</v>
      </c>
      <c r="J23">
        <v>1</v>
      </c>
    </row>
    <row r="24" spans="1:11" x14ac:dyDescent="0.3">
      <c r="A24">
        <v>43</v>
      </c>
      <c r="B24" s="181" t="s">
        <v>235</v>
      </c>
      <c r="C24" s="181">
        <v>36259.947916666664</v>
      </c>
      <c r="D24" s="181">
        <v>36260.010416666664</v>
      </c>
      <c r="E24" t="s">
        <v>236</v>
      </c>
      <c r="F24">
        <v>4139</v>
      </c>
      <c r="G24">
        <v>77</v>
      </c>
      <c r="I24">
        <v>3276</v>
      </c>
      <c r="J24">
        <v>1</v>
      </c>
    </row>
    <row r="25" spans="1:11" x14ac:dyDescent="0.3">
      <c r="A25">
        <v>44</v>
      </c>
      <c r="B25" s="181" t="s">
        <v>235</v>
      </c>
      <c r="C25" s="181">
        <v>36262.068749999999</v>
      </c>
      <c r="D25" s="181">
        <v>36262.130555555559</v>
      </c>
      <c r="E25" t="s">
        <v>236</v>
      </c>
      <c r="F25">
        <v>4352</v>
      </c>
      <c r="G25">
        <v>0</v>
      </c>
      <c r="I25">
        <v>3277</v>
      </c>
      <c r="J25">
        <v>1</v>
      </c>
    </row>
    <row r="26" spans="1:11" x14ac:dyDescent="0.3">
      <c r="A26">
        <v>44</v>
      </c>
      <c r="B26" s="181" t="s">
        <v>235</v>
      </c>
      <c r="C26" s="181">
        <v>36262.068749999999</v>
      </c>
      <c r="D26" s="181">
        <v>36262.130555555559</v>
      </c>
      <c r="E26" t="s">
        <v>236</v>
      </c>
      <c r="F26">
        <v>4193</v>
      </c>
      <c r="G26">
        <v>7</v>
      </c>
      <c r="I26">
        <v>3277</v>
      </c>
      <c r="J26">
        <v>1</v>
      </c>
    </row>
    <row r="27" spans="1:11" x14ac:dyDescent="0.3">
      <c r="A27">
        <v>44</v>
      </c>
      <c r="B27" s="181" t="s">
        <v>235</v>
      </c>
      <c r="C27" s="181">
        <v>36262.068749999999</v>
      </c>
      <c r="D27" s="181">
        <v>36262.130555555559</v>
      </c>
      <c r="E27" t="s">
        <v>236</v>
      </c>
      <c r="F27">
        <v>4140</v>
      </c>
      <c r="G27">
        <v>65</v>
      </c>
      <c r="I27">
        <v>3277</v>
      </c>
      <c r="J27">
        <v>1</v>
      </c>
    </row>
    <row r="28" spans="1:11" x14ac:dyDescent="0.3">
      <c r="A28">
        <v>44</v>
      </c>
      <c r="B28" s="181" t="s">
        <v>235</v>
      </c>
      <c r="C28" s="181">
        <v>36262.068749999999</v>
      </c>
      <c r="D28" s="181">
        <v>36262.130555555559</v>
      </c>
      <c r="E28" t="s">
        <v>236</v>
      </c>
      <c r="F28">
        <v>4299</v>
      </c>
      <c r="G28">
        <v>0</v>
      </c>
      <c r="I28">
        <v>3277</v>
      </c>
      <c r="J28">
        <v>1</v>
      </c>
    </row>
    <row r="29" spans="1:11" x14ac:dyDescent="0.3">
      <c r="A29">
        <v>44</v>
      </c>
      <c r="B29" s="181" t="s">
        <v>235</v>
      </c>
      <c r="C29" s="181">
        <v>36262.068749999999</v>
      </c>
      <c r="D29" s="181">
        <v>36262.130555555559</v>
      </c>
      <c r="E29" t="s">
        <v>236</v>
      </c>
      <c r="F29">
        <v>4034</v>
      </c>
      <c r="G29">
        <v>0</v>
      </c>
      <c r="I29">
        <v>3277</v>
      </c>
      <c r="J29">
        <v>1</v>
      </c>
    </row>
    <row r="30" spans="1:11" x14ac:dyDescent="0.3">
      <c r="A30">
        <v>44</v>
      </c>
      <c r="B30" s="181" t="s">
        <v>235</v>
      </c>
      <c r="C30" s="181">
        <v>36262.068749999999</v>
      </c>
      <c r="D30" s="181">
        <v>36262.130555555559</v>
      </c>
      <c r="E30" t="s">
        <v>236</v>
      </c>
      <c r="F30">
        <v>4087</v>
      </c>
      <c r="G30">
        <v>27</v>
      </c>
      <c r="I30">
        <v>3277</v>
      </c>
      <c r="J30">
        <v>1</v>
      </c>
    </row>
    <row r="31" spans="1:11" x14ac:dyDescent="0.3">
      <c r="A31">
        <v>44</v>
      </c>
      <c r="B31" s="181" t="s">
        <v>235</v>
      </c>
      <c r="C31" s="181">
        <v>36262.068749999999</v>
      </c>
      <c r="D31" s="181">
        <v>36262.130555555559</v>
      </c>
      <c r="E31" t="s">
        <v>236</v>
      </c>
      <c r="F31">
        <v>4246</v>
      </c>
      <c r="G31">
        <v>3</v>
      </c>
      <c r="I31">
        <v>3277</v>
      </c>
      <c r="J31">
        <v>1</v>
      </c>
    </row>
    <row r="32" spans="1:11" x14ac:dyDescent="0.3">
      <c r="A32">
        <v>44</v>
      </c>
      <c r="B32" s="181" t="s">
        <v>235</v>
      </c>
      <c r="C32" s="181">
        <v>36262.068749999999</v>
      </c>
      <c r="D32" s="181">
        <v>36262.130555555559</v>
      </c>
      <c r="E32" t="s">
        <v>236</v>
      </c>
      <c r="F32">
        <v>3022</v>
      </c>
      <c r="H32">
        <v>600</v>
      </c>
      <c r="J32">
        <v>2</v>
      </c>
      <c r="K32" t="s">
        <v>237</v>
      </c>
    </row>
    <row r="33" spans="1:11" x14ac:dyDescent="0.3">
      <c r="A33">
        <v>44</v>
      </c>
      <c r="B33" s="181" t="s">
        <v>235</v>
      </c>
      <c r="C33" s="181">
        <v>36262.068749999999</v>
      </c>
      <c r="D33" s="181">
        <v>36262.130555555559</v>
      </c>
      <c r="E33" t="s">
        <v>236</v>
      </c>
      <c r="F33">
        <v>3277</v>
      </c>
      <c r="G33">
        <v>256</v>
      </c>
      <c r="J33">
        <v>1</v>
      </c>
      <c r="K33" t="s">
        <v>242</v>
      </c>
    </row>
    <row r="34" spans="1:11" x14ac:dyDescent="0.3">
      <c r="A34">
        <v>44</v>
      </c>
      <c r="B34" s="181" t="s">
        <v>235</v>
      </c>
      <c r="C34" s="181">
        <v>36262.068749999999</v>
      </c>
      <c r="D34" s="181">
        <v>36262.130555555559</v>
      </c>
      <c r="E34" t="s">
        <v>236</v>
      </c>
      <c r="F34">
        <v>3021</v>
      </c>
      <c r="H34">
        <v>5294</v>
      </c>
      <c r="J34">
        <v>1</v>
      </c>
      <c r="K34" t="s">
        <v>239</v>
      </c>
    </row>
    <row r="35" spans="1:11" x14ac:dyDescent="0.3">
      <c r="A35">
        <v>45</v>
      </c>
      <c r="B35" s="181" t="s">
        <v>235</v>
      </c>
      <c r="C35" s="181">
        <v>36264.112500000003</v>
      </c>
      <c r="D35" s="181">
        <v>36264.177083333336</v>
      </c>
      <c r="E35" t="s">
        <v>236</v>
      </c>
      <c r="F35">
        <v>3024</v>
      </c>
      <c r="H35">
        <v>23690</v>
      </c>
      <c r="J35">
        <v>1</v>
      </c>
      <c r="K35" t="s">
        <v>239</v>
      </c>
    </row>
    <row r="36" spans="1:11" x14ac:dyDescent="0.3">
      <c r="A36">
        <v>45</v>
      </c>
      <c r="B36" s="181" t="s">
        <v>235</v>
      </c>
      <c r="C36" s="181">
        <v>36264.112500000003</v>
      </c>
      <c r="D36" s="181">
        <v>36264.177083333336</v>
      </c>
      <c r="E36" t="s">
        <v>236</v>
      </c>
      <c r="F36">
        <v>3025</v>
      </c>
      <c r="H36">
        <v>2500</v>
      </c>
      <c r="J36">
        <v>2</v>
      </c>
      <c r="K36" t="s">
        <v>237</v>
      </c>
    </row>
    <row r="37" spans="1:11" x14ac:dyDescent="0.3">
      <c r="A37">
        <v>46</v>
      </c>
      <c r="B37" s="181" t="s">
        <v>235</v>
      </c>
      <c r="C37" s="181">
        <v>36266.173611111109</v>
      </c>
      <c r="D37" s="181">
        <v>36266.236805555556</v>
      </c>
      <c r="E37" t="s">
        <v>236</v>
      </c>
      <c r="F37">
        <v>3026</v>
      </c>
      <c r="H37">
        <v>11301</v>
      </c>
      <c r="J37">
        <v>1</v>
      </c>
      <c r="K37" t="s">
        <v>239</v>
      </c>
    </row>
    <row r="38" spans="1:11" x14ac:dyDescent="0.3">
      <c r="A38">
        <v>46</v>
      </c>
      <c r="B38" s="181" t="s">
        <v>235</v>
      </c>
      <c r="C38" s="181">
        <v>36266.173611111109</v>
      </c>
      <c r="D38" s="181">
        <v>36266.236805555556</v>
      </c>
      <c r="E38" t="s">
        <v>236</v>
      </c>
      <c r="F38">
        <v>4088</v>
      </c>
      <c r="G38">
        <v>24</v>
      </c>
      <c r="I38">
        <v>3982</v>
      </c>
      <c r="J38">
        <v>1</v>
      </c>
    </row>
    <row r="39" spans="1:11" x14ac:dyDescent="0.3">
      <c r="A39">
        <v>46</v>
      </c>
      <c r="B39" s="181" t="s">
        <v>235</v>
      </c>
      <c r="C39" s="181">
        <v>36266.173611111109</v>
      </c>
      <c r="D39" s="181">
        <v>36266.236805555556</v>
      </c>
      <c r="E39" t="s">
        <v>236</v>
      </c>
      <c r="F39">
        <v>4353</v>
      </c>
      <c r="G39">
        <v>0</v>
      </c>
      <c r="I39">
        <v>3982</v>
      </c>
      <c r="J39">
        <v>1</v>
      </c>
    </row>
    <row r="40" spans="1:11" x14ac:dyDescent="0.3">
      <c r="A40">
        <v>46</v>
      </c>
      <c r="B40" s="181" t="s">
        <v>235</v>
      </c>
      <c r="C40" s="181">
        <v>36266.173611111109</v>
      </c>
      <c r="D40" s="181">
        <v>36266.236805555556</v>
      </c>
      <c r="E40" t="s">
        <v>236</v>
      </c>
      <c r="F40">
        <v>4300</v>
      </c>
      <c r="G40">
        <v>0</v>
      </c>
      <c r="I40">
        <v>3982</v>
      </c>
      <c r="J40">
        <v>1</v>
      </c>
    </row>
    <row r="41" spans="1:11" x14ac:dyDescent="0.3">
      <c r="A41">
        <v>46</v>
      </c>
      <c r="B41" s="181" t="s">
        <v>235</v>
      </c>
      <c r="C41" s="181">
        <v>36266.173611111109</v>
      </c>
      <c r="D41" s="181">
        <v>36266.236805555556</v>
      </c>
      <c r="E41" t="s">
        <v>236</v>
      </c>
      <c r="F41">
        <v>4247</v>
      </c>
      <c r="G41">
        <v>2</v>
      </c>
      <c r="I41">
        <v>3982</v>
      </c>
      <c r="J41">
        <v>1</v>
      </c>
    </row>
    <row r="42" spans="1:11" x14ac:dyDescent="0.3">
      <c r="A42">
        <v>46</v>
      </c>
      <c r="B42" s="181" t="s">
        <v>235</v>
      </c>
      <c r="C42" s="181">
        <v>36266.173611111109</v>
      </c>
      <c r="D42" s="181">
        <v>36266.236805555556</v>
      </c>
      <c r="E42" t="s">
        <v>236</v>
      </c>
      <c r="F42">
        <v>4194</v>
      </c>
      <c r="G42">
        <v>4</v>
      </c>
      <c r="I42">
        <v>3982</v>
      </c>
      <c r="J42">
        <v>1</v>
      </c>
    </row>
    <row r="43" spans="1:11" x14ac:dyDescent="0.3">
      <c r="A43">
        <v>46</v>
      </c>
      <c r="B43" s="181" t="s">
        <v>235</v>
      </c>
      <c r="C43" s="181">
        <v>36266.173611111109</v>
      </c>
      <c r="D43" s="181">
        <v>36266.236805555556</v>
      </c>
      <c r="E43" t="s">
        <v>236</v>
      </c>
      <c r="F43">
        <v>4141</v>
      </c>
      <c r="G43">
        <v>71</v>
      </c>
      <c r="I43">
        <v>3982</v>
      </c>
      <c r="J43">
        <v>1</v>
      </c>
    </row>
    <row r="44" spans="1:11" x14ac:dyDescent="0.3">
      <c r="A44">
        <v>46</v>
      </c>
      <c r="B44" s="181" t="s">
        <v>235</v>
      </c>
      <c r="C44" s="181">
        <v>36266.173611111109</v>
      </c>
      <c r="D44" s="181">
        <v>36266.236805555556</v>
      </c>
      <c r="E44" t="s">
        <v>236</v>
      </c>
      <c r="F44">
        <v>3982</v>
      </c>
      <c r="G44">
        <v>101</v>
      </c>
      <c r="J44">
        <v>1</v>
      </c>
      <c r="K44" t="s">
        <v>238</v>
      </c>
    </row>
    <row r="45" spans="1:11" x14ac:dyDescent="0.3">
      <c r="A45">
        <v>46</v>
      </c>
      <c r="B45" s="181" t="s">
        <v>235</v>
      </c>
      <c r="C45" s="181">
        <v>36266.173611111109</v>
      </c>
      <c r="D45" s="181">
        <v>36266.236805555556</v>
      </c>
      <c r="E45" t="s">
        <v>236</v>
      </c>
      <c r="F45">
        <v>4035</v>
      </c>
      <c r="G45">
        <v>0</v>
      </c>
      <c r="I45">
        <v>3982</v>
      </c>
      <c r="J45">
        <v>1</v>
      </c>
    </row>
    <row r="46" spans="1:11" x14ac:dyDescent="0.3">
      <c r="A46">
        <v>47</v>
      </c>
      <c r="B46" s="181" t="s">
        <v>235</v>
      </c>
      <c r="C46" s="181">
        <v>36269.196527777778</v>
      </c>
      <c r="D46" s="181">
        <v>36269.259722222225</v>
      </c>
      <c r="E46" t="s">
        <v>236</v>
      </c>
      <c r="F46">
        <v>3029</v>
      </c>
      <c r="H46">
        <v>48</v>
      </c>
      <c r="J46">
        <v>2</v>
      </c>
      <c r="K46" t="s">
        <v>237</v>
      </c>
    </row>
    <row r="47" spans="1:11" x14ac:dyDescent="0.3">
      <c r="A47">
        <v>47</v>
      </c>
      <c r="B47" s="181" t="s">
        <v>235</v>
      </c>
      <c r="C47" s="181">
        <v>36269.196527777778</v>
      </c>
      <c r="D47" s="181">
        <v>36269.259722222225</v>
      </c>
      <c r="E47" t="s">
        <v>236</v>
      </c>
      <c r="F47">
        <v>3028</v>
      </c>
      <c r="H47">
        <v>10845</v>
      </c>
      <c r="J47">
        <v>1</v>
      </c>
      <c r="K47" t="s">
        <v>239</v>
      </c>
    </row>
    <row r="48" spans="1:11" x14ac:dyDescent="0.3">
      <c r="A48">
        <v>48</v>
      </c>
      <c r="B48" s="181" t="s">
        <v>235</v>
      </c>
      <c r="C48" s="181">
        <v>36272.901388888888</v>
      </c>
      <c r="D48" s="181">
        <v>36272.965277777781</v>
      </c>
      <c r="E48" t="s">
        <v>236</v>
      </c>
      <c r="F48">
        <v>4195</v>
      </c>
      <c r="G48">
        <v>9</v>
      </c>
      <c r="I48">
        <v>3983</v>
      </c>
      <c r="J48">
        <v>1</v>
      </c>
    </row>
    <row r="49" spans="1:11" x14ac:dyDescent="0.3">
      <c r="A49">
        <v>48</v>
      </c>
      <c r="B49" s="181" t="s">
        <v>235</v>
      </c>
      <c r="C49" s="181">
        <v>36272.901388888888</v>
      </c>
      <c r="D49" s="181">
        <v>36272.965277777781</v>
      </c>
      <c r="E49" t="s">
        <v>236</v>
      </c>
      <c r="F49">
        <v>3032</v>
      </c>
      <c r="H49">
        <v>8405</v>
      </c>
      <c r="J49">
        <v>1</v>
      </c>
      <c r="K49" t="s">
        <v>239</v>
      </c>
    </row>
    <row r="50" spans="1:11" x14ac:dyDescent="0.3">
      <c r="A50">
        <v>48</v>
      </c>
      <c r="B50" s="181" t="s">
        <v>235</v>
      </c>
      <c r="C50" s="181">
        <v>36272.901388888888</v>
      </c>
      <c r="D50" s="181">
        <v>36272.965277777781</v>
      </c>
      <c r="E50" t="s">
        <v>236</v>
      </c>
      <c r="F50">
        <v>3031</v>
      </c>
      <c r="H50">
        <v>420</v>
      </c>
      <c r="J50">
        <v>2</v>
      </c>
      <c r="K50" t="s">
        <v>241</v>
      </c>
    </row>
    <row r="51" spans="1:11" x14ac:dyDescent="0.3">
      <c r="A51">
        <v>48</v>
      </c>
      <c r="B51" s="181" t="s">
        <v>235</v>
      </c>
      <c r="C51" s="181">
        <v>36272.901388888888</v>
      </c>
      <c r="D51" s="181">
        <v>36272.965277777781</v>
      </c>
      <c r="E51" t="s">
        <v>236</v>
      </c>
      <c r="F51">
        <v>3030</v>
      </c>
      <c r="H51">
        <v>4160</v>
      </c>
      <c r="J51">
        <v>5</v>
      </c>
      <c r="K51" t="s">
        <v>240</v>
      </c>
    </row>
    <row r="52" spans="1:11" x14ac:dyDescent="0.3">
      <c r="A52">
        <v>48</v>
      </c>
      <c r="B52" s="181" t="s">
        <v>235</v>
      </c>
      <c r="C52" s="181">
        <v>36272.901388888888</v>
      </c>
      <c r="D52" s="181">
        <v>36272.965277777781</v>
      </c>
      <c r="E52" t="s">
        <v>236</v>
      </c>
      <c r="F52">
        <v>4142</v>
      </c>
      <c r="G52">
        <v>78</v>
      </c>
      <c r="I52">
        <v>3983</v>
      </c>
      <c r="J52">
        <v>1</v>
      </c>
    </row>
    <row r="53" spans="1:11" x14ac:dyDescent="0.3">
      <c r="A53">
        <v>48</v>
      </c>
      <c r="B53" s="181" t="s">
        <v>235</v>
      </c>
      <c r="C53" s="181">
        <v>36272.901388888888</v>
      </c>
      <c r="D53" s="181">
        <v>36272.965277777781</v>
      </c>
      <c r="E53" t="s">
        <v>236</v>
      </c>
      <c r="F53">
        <v>4089</v>
      </c>
      <c r="G53">
        <v>22</v>
      </c>
      <c r="I53">
        <v>3983</v>
      </c>
      <c r="J53">
        <v>1</v>
      </c>
    </row>
    <row r="54" spans="1:11" x14ac:dyDescent="0.3">
      <c r="A54">
        <v>48</v>
      </c>
      <c r="B54" s="181" t="s">
        <v>235</v>
      </c>
      <c r="C54" s="181">
        <v>36272.901388888888</v>
      </c>
      <c r="D54" s="181">
        <v>36272.965277777781</v>
      </c>
      <c r="E54" t="s">
        <v>236</v>
      </c>
      <c r="F54">
        <v>4036</v>
      </c>
      <c r="G54">
        <v>0</v>
      </c>
      <c r="I54">
        <v>3983</v>
      </c>
      <c r="J54">
        <v>1</v>
      </c>
    </row>
    <row r="55" spans="1:11" x14ac:dyDescent="0.3">
      <c r="A55">
        <v>48</v>
      </c>
      <c r="B55" s="181" t="s">
        <v>235</v>
      </c>
      <c r="C55" s="181">
        <v>36272.901388888888</v>
      </c>
      <c r="D55" s="181">
        <v>36272.965277777781</v>
      </c>
      <c r="E55" t="s">
        <v>236</v>
      </c>
      <c r="F55">
        <v>3983</v>
      </c>
      <c r="G55">
        <v>115</v>
      </c>
      <c r="J55">
        <v>1</v>
      </c>
      <c r="K55" t="s">
        <v>238</v>
      </c>
    </row>
    <row r="56" spans="1:11" x14ac:dyDescent="0.3">
      <c r="A56">
        <v>48</v>
      </c>
      <c r="B56" s="181" t="s">
        <v>235</v>
      </c>
      <c r="C56" s="181">
        <v>36272.901388888888</v>
      </c>
      <c r="D56" s="181">
        <v>36272.965277777781</v>
      </c>
      <c r="E56" t="s">
        <v>236</v>
      </c>
      <c r="F56">
        <v>4248</v>
      </c>
      <c r="G56">
        <v>6</v>
      </c>
      <c r="I56">
        <v>3983</v>
      </c>
      <c r="J56">
        <v>1</v>
      </c>
    </row>
    <row r="57" spans="1:11" x14ac:dyDescent="0.3">
      <c r="A57">
        <v>48</v>
      </c>
      <c r="B57" s="181" t="s">
        <v>235</v>
      </c>
      <c r="C57" s="181">
        <v>36272.901388888888</v>
      </c>
      <c r="D57" s="181">
        <v>36272.965277777781</v>
      </c>
      <c r="E57" t="s">
        <v>236</v>
      </c>
      <c r="F57">
        <v>4301</v>
      </c>
      <c r="G57">
        <v>0</v>
      </c>
      <c r="I57">
        <v>3983</v>
      </c>
      <c r="J57">
        <v>1</v>
      </c>
    </row>
    <row r="58" spans="1:11" x14ac:dyDescent="0.3">
      <c r="A58">
        <v>48</v>
      </c>
      <c r="B58" s="181" t="s">
        <v>235</v>
      </c>
      <c r="C58" s="181">
        <v>36272.901388888888</v>
      </c>
      <c r="D58" s="181">
        <v>36272.965277777781</v>
      </c>
      <c r="E58" t="s">
        <v>236</v>
      </c>
      <c r="F58">
        <v>4354</v>
      </c>
      <c r="G58">
        <v>0</v>
      </c>
      <c r="I58">
        <v>3983</v>
      </c>
      <c r="J58">
        <v>1</v>
      </c>
    </row>
    <row r="59" spans="1:11" x14ac:dyDescent="0.3">
      <c r="A59">
        <v>49</v>
      </c>
      <c r="B59" s="181" t="s">
        <v>235</v>
      </c>
      <c r="C59" s="181">
        <v>36274.013888888891</v>
      </c>
      <c r="D59" s="181">
        <v>36274.076388888891</v>
      </c>
      <c r="E59" t="s">
        <v>236</v>
      </c>
      <c r="F59">
        <v>3034</v>
      </c>
      <c r="H59">
        <v>19148</v>
      </c>
      <c r="J59">
        <v>1</v>
      </c>
      <c r="K59" t="s">
        <v>239</v>
      </c>
    </row>
    <row r="60" spans="1:11" x14ac:dyDescent="0.3">
      <c r="A60">
        <v>49</v>
      </c>
      <c r="B60" s="181" t="s">
        <v>235</v>
      </c>
      <c r="C60" s="181">
        <v>36274.013888888891</v>
      </c>
      <c r="D60" s="181">
        <v>36274.076388888891</v>
      </c>
      <c r="E60" t="s">
        <v>236</v>
      </c>
      <c r="F60">
        <v>3035</v>
      </c>
      <c r="H60">
        <v>2500</v>
      </c>
      <c r="J60">
        <v>2</v>
      </c>
      <c r="K60" t="s">
        <v>237</v>
      </c>
    </row>
    <row r="61" spans="1:11" x14ac:dyDescent="0.3">
      <c r="A61">
        <v>50</v>
      </c>
      <c r="B61" s="181" t="s">
        <v>235</v>
      </c>
      <c r="C61" s="181">
        <v>36276.09375</v>
      </c>
      <c r="D61" s="181">
        <v>36276.154861111114</v>
      </c>
      <c r="E61" t="s">
        <v>236</v>
      </c>
      <c r="F61">
        <v>3036</v>
      </c>
      <c r="H61">
        <v>8158</v>
      </c>
      <c r="J61">
        <v>1</v>
      </c>
      <c r="K61" t="s">
        <v>239</v>
      </c>
    </row>
    <row r="62" spans="1:11" x14ac:dyDescent="0.3">
      <c r="A62">
        <v>50</v>
      </c>
      <c r="B62" t="s">
        <v>235</v>
      </c>
      <c r="C62" s="181">
        <v>36276.09375</v>
      </c>
      <c r="D62" s="181">
        <v>36276.154861111114</v>
      </c>
      <c r="E62" t="s">
        <v>236</v>
      </c>
      <c r="F62">
        <v>4143</v>
      </c>
      <c r="G62">
        <v>45</v>
      </c>
      <c r="I62">
        <v>3279</v>
      </c>
      <c r="J62">
        <v>1</v>
      </c>
    </row>
    <row r="63" spans="1:11" x14ac:dyDescent="0.3">
      <c r="A63">
        <v>50</v>
      </c>
      <c r="B63" t="s">
        <v>235</v>
      </c>
      <c r="C63" s="181">
        <v>36276.09375</v>
      </c>
      <c r="D63" s="181">
        <v>36276.154861111114</v>
      </c>
      <c r="E63" t="s">
        <v>236</v>
      </c>
      <c r="F63">
        <v>4196</v>
      </c>
      <c r="G63">
        <v>26</v>
      </c>
      <c r="I63">
        <v>3279</v>
      </c>
      <c r="J63">
        <v>1</v>
      </c>
    </row>
    <row r="64" spans="1:11" x14ac:dyDescent="0.3">
      <c r="A64">
        <v>50</v>
      </c>
      <c r="B64" t="s">
        <v>235</v>
      </c>
      <c r="C64" s="181">
        <v>36276.09375</v>
      </c>
      <c r="D64" s="181">
        <v>36276.154861111114</v>
      </c>
      <c r="E64" t="s">
        <v>236</v>
      </c>
      <c r="F64">
        <v>4302</v>
      </c>
      <c r="G64">
        <v>0</v>
      </c>
      <c r="I64">
        <v>3279</v>
      </c>
      <c r="J64">
        <v>1</v>
      </c>
    </row>
    <row r="65" spans="1:11" x14ac:dyDescent="0.3">
      <c r="A65">
        <v>50</v>
      </c>
      <c r="B65" s="181" t="s">
        <v>235</v>
      </c>
      <c r="C65" s="181">
        <v>36276.09375</v>
      </c>
      <c r="D65" s="181">
        <v>36276.154861111114</v>
      </c>
      <c r="E65" t="s">
        <v>236</v>
      </c>
      <c r="F65">
        <v>3279</v>
      </c>
      <c r="G65">
        <v>140</v>
      </c>
      <c r="J65">
        <v>1</v>
      </c>
      <c r="K65" t="s">
        <v>238</v>
      </c>
    </row>
    <row r="66" spans="1:11" x14ac:dyDescent="0.3">
      <c r="A66">
        <v>50</v>
      </c>
      <c r="B66" s="181" t="s">
        <v>235</v>
      </c>
      <c r="C66" s="181">
        <v>36276.09375</v>
      </c>
      <c r="D66" s="181">
        <v>36276.154861111114</v>
      </c>
      <c r="E66" t="s">
        <v>236</v>
      </c>
      <c r="F66">
        <v>4249</v>
      </c>
      <c r="G66">
        <v>2</v>
      </c>
      <c r="I66">
        <v>3279</v>
      </c>
      <c r="J66">
        <v>1</v>
      </c>
    </row>
    <row r="67" spans="1:11" x14ac:dyDescent="0.3">
      <c r="A67">
        <v>50</v>
      </c>
      <c r="B67" t="s">
        <v>235</v>
      </c>
      <c r="C67" s="181">
        <v>36276.09375</v>
      </c>
      <c r="D67" s="181">
        <v>36276.154861111114</v>
      </c>
      <c r="E67" t="s">
        <v>236</v>
      </c>
      <c r="F67">
        <v>4037</v>
      </c>
      <c r="G67">
        <v>0</v>
      </c>
      <c r="I67">
        <v>3279</v>
      </c>
      <c r="J67">
        <v>1</v>
      </c>
    </row>
    <row r="68" spans="1:11" x14ac:dyDescent="0.3">
      <c r="A68">
        <v>50</v>
      </c>
      <c r="B68" s="181" t="s">
        <v>235</v>
      </c>
      <c r="C68" s="181">
        <v>36276.09375</v>
      </c>
      <c r="D68" s="181">
        <v>36276.154861111114</v>
      </c>
      <c r="E68" t="s">
        <v>236</v>
      </c>
      <c r="F68">
        <v>4090</v>
      </c>
      <c r="G68">
        <v>7</v>
      </c>
      <c r="I68">
        <v>3279</v>
      </c>
      <c r="J68">
        <v>1</v>
      </c>
    </row>
    <row r="69" spans="1:11" x14ac:dyDescent="0.3">
      <c r="A69">
        <v>50</v>
      </c>
      <c r="B69" t="s">
        <v>235</v>
      </c>
      <c r="C69" s="181">
        <v>36276.09375</v>
      </c>
      <c r="D69" s="181">
        <v>36276.154861111114</v>
      </c>
      <c r="E69" t="s">
        <v>236</v>
      </c>
      <c r="F69">
        <v>4355</v>
      </c>
      <c r="G69">
        <v>0</v>
      </c>
      <c r="I69">
        <v>3279</v>
      </c>
      <c r="J69">
        <v>1</v>
      </c>
    </row>
    <row r="70" spans="1:11" x14ac:dyDescent="0.3">
      <c r="A70">
        <v>51</v>
      </c>
      <c r="B70" t="s">
        <v>235</v>
      </c>
      <c r="C70" s="181">
        <v>36278.105555555558</v>
      </c>
      <c r="D70" s="181">
        <v>36278.167361111111</v>
      </c>
      <c r="E70" t="s">
        <v>236</v>
      </c>
      <c r="F70">
        <v>4356</v>
      </c>
      <c r="G70">
        <v>0</v>
      </c>
      <c r="I70">
        <v>3281</v>
      </c>
      <c r="J70">
        <v>1</v>
      </c>
    </row>
    <row r="71" spans="1:11" x14ac:dyDescent="0.3">
      <c r="A71">
        <v>51</v>
      </c>
      <c r="B71" t="s">
        <v>235</v>
      </c>
      <c r="C71" s="181">
        <v>36278.105555555558</v>
      </c>
      <c r="D71" s="181">
        <v>36278.167361111111</v>
      </c>
      <c r="E71" t="s">
        <v>236</v>
      </c>
      <c r="F71">
        <v>4250</v>
      </c>
      <c r="G71">
        <v>9</v>
      </c>
      <c r="I71">
        <v>3281</v>
      </c>
      <c r="J71">
        <v>1</v>
      </c>
    </row>
    <row r="72" spans="1:11" x14ac:dyDescent="0.3">
      <c r="A72">
        <v>51</v>
      </c>
      <c r="B72" t="s">
        <v>235</v>
      </c>
      <c r="C72" s="181">
        <v>36278.105555555558</v>
      </c>
      <c r="D72" s="181">
        <v>36278.167361111111</v>
      </c>
      <c r="E72" t="s">
        <v>236</v>
      </c>
      <c r="F72">
        <v>4303</v>
      </c>
      <c r="G72">
        <v>0</v>
      </c>
      <c r="I72">
        <v>3281</v>
      </c>
      <c r="J72">
        <v>1</v>
      </c>
    </row>
    <row r="73" spans="1:11" x14ac:dyDescent="0.3">
      <c r="A73">
        <v>51</v>
      </c>
      <c r="B73" t="s">
        <v>235</v>
      </c>
      <c r="C73" s="181">
        <v>36278.105555555558</v>
      </c>
      <c r="D73" s="181">
        <v>36278.167361111111</v>
      </c>
      <c r="E73" t="s">
        <v>236</v>
      </c>
      <c r="F73">
        <v>3038</v>
      </c>
      <c r="H73">
        <v>11392</v>
      </c>
      <c r="J73">
        <v>1</v>
      </c>
      <c r="K73" t="s">
        <v>239</v>
      </c>
    </row>
    <row r="74" spans="1:11" x14ac:dyDescent="0.3">
      <c r="A74">
        <v>51</v>
      </c>
      <c r="B74" t="s">
        <v>235</v>
      </c>
      <c r="C74" s="181">
        <v>36278.105555555558</v>
      </c>
      <c r="D74" s="181">
        <v>36278.167361111111</v>
      </c>
      <c r="E74" t="s">
        <v>236</v>
      </c>
      <c r="F74">
        <v>3039</v>
      </c>
      <c r="H74">
        <v>5849</v>
      </c>
      <c r="J74">
        <v>5</v>
      </c>
      <c r="K74" t="s">
        <v>240</v>
      </c>
    </row>
    <row r="75" spans="1:11" x14ac:dyDescent="0.3">
      <c r="A75">
        <v>51</v>
      </c>
      <c r="B75" t="s">
        <v>235</v>
      </c>
      <c r="C75" s="181">
        <v>36278.105555555558</v>
      </c>
      <c r="D75" s="181">
        <v>36278.167361111111</v>
      </c>
      <c r="E75" t="s">
        <v>236</v>
      </c>
      <c r="F75">
        <v>3040</v>
      </c>
      <c r="H75">
        <v>125</v>
      </c>
      <c r="J75">
        <v>2</v>
      </c>
      <c r="K75" t="s">
        <v>241</v>
      </c>
    </row>
    <row r="76" spans="1:11" x14ac:dyDescent="0.3">
      <c r="A76">
        <v>51</v>
      </c>
      <c r="B76" t="s">
        <v>235</v>
      </c>
      <c r="C76" s="181">
        <v>36278.105555555558</v>
      </c>
      <c r="D76" s="181">
        <v>36278.167361111111</v>
      </c>
      <c r="E76" t="s">
        <v>236</v>
      </c>
      <c r="F76">
        <v>4038</v>
      </c>
      <c r="G76">
        <v>0</v>
      </c>
      <c r="I76">
        <v>3281</v>
      </c>
      <c r="J76">
        <v>1</v>
      </c>
    </row>
    <row r="77" spans="1:11" x14ac:dyDescent="0.3">
      <c r="A77">
        <v>51</v>
      </c>
      <c r="B77" t="s">
        <v>235</v>
      </c>
      <c r="C77" s="181">
        <v>36278.105555555558</v>
      </c>
      <c r="D77" s="181">
        <v>36278.167361111111</v>
      </c>
      <c r="E77" t="s">
        <v>236</v>
      </c>
      <c r="F77">
        <v>4091</v>
      </c>
      <c r="G77">
        <v>13</v>
      </c>
      <c r="I77">
        <v>3281</v>
      </c>
      <c r="J77">
        <v>1</v>
      </c>
    </row>
    <row r="78" spans="1:11" x14ac:dyDescent="0.3">
      <c r="A78">
        <v>51</v>
      </c>
      <c r="B78" t="s">
        <v>235</v>
      </c>
      <c r="C78" s="181">
        <v>36278.105555555558</v>
      </c>
      <c r="D78" s="181">
        <v>36278.167361111111</v>
      </c>
      <c r="E78" t="s">
        <v>236</v>
      </c>
      <c r="F78">
        <v>3281</v>
      </c>
      <c r="G78">
        <v>150</v>
      </c>
      <c r="J78">
        <v>1</v>
      </c>
      <c r="K78" t="s">
        <v>238</v>
      </c>
    </row>
    <row r="79" spans="1:11" x14ac:dyDescent="0.3">
      <c r="A79">
        <v>51</v>
      </c>
      <c r="B79" t="s">
        <v>235</v>
      </c>
      <c r="C79" s="181">
        <v>36278.105555555558</v>
      </c>
      <c r="D79" s="181">
        <v>36278.167361111111</v>
      </c>
      <c r="E79" t="s">
        <v>236</v>
      </c>
      <c r="F79">
        <v>4144</v>
      </c>
      <c r="G79">
        <v>39</v>
      </c>
      <c r="I79">
        <v>3281</v>
      </c>
      <c r="J79">
        <v>1</v>
      </c>
    </row>
    <row r="80" spans="1:11" x14ac:dyDescent="0.3">
      <c r="A80">
        <v>51</v>
      </c>
      <c r="B80" t="s">
        <v>235</v>
      </c>
      <c r="C80" s="181">
        <v>36278.105555555558</v>
      </c>
      <c r="D80" s="181">
        <v>36278.167361111111</v>
      </c>
      <c r="E80" t="s">
        <v>236</v>
      </c>
      <c r="F80">
        <v>4197</v>
      </c>
      <c r="G80">
        <v>48</v>
      </c>
      <c r="I80">
        <v>3281</v>
      </c>
      <c r="J80">
        <v>1</v>
      </c>
    </row>
    <row r="81" spans="1:11" x14ac:dyDescent="0.3">
      <c r="A81">
        <v>52</v>
      </c>
      <c r="B81" t="s">
        <v>235</v>
      </c>
      <c r="C81" s="181">
        <v>36280.166666666664</v>
      </c>
      <c r="D81" s="181">
        <v>36280.226388888892</v>
      </c>
      <c r="E81" t="s">
        <v>236</v>
      </c>
      <c r="F81">
        <v>3042</v>
      </c>
      <c r="H81">
        <v>8668</v>
      </c>
      <c r="J81">
        <v>1</v>
      </c>
      <c r="K81" t="s">
        <v>239</v>
      </c>
    </row>
    <row r="82" spans="1:11" x14ac:dyDescent="0.3">
      <c r="A82">
        <v>52</v>
      </c>
      <c r="B82" t="s">
        <v>235</v>
      </c>
      <c r="C82" s="181">
        <v>36280.166666666664</v>
      </c>
      <c r="D82" s="181">
        <v>36280.226388888892</v>
      </c>
      <c r="E82" t="s">
        <v>236</v>
      </c>
      <c r="F82">
        <v>4039</v>
      </c>
      <c r="G82">
        <v>0</v>
      </c>
      <c r="I82">
        <v>3986</v>
      </c>
      <c r="J82">
        <v>1</v>
      </c>
    </row>
    <row r="83" spans="1:11" x14ac:dyDescent="0.3">
      <c r="A83">
        <v>52</v>
      </c>
      <c r="B83" t="s">
        <v>235</v>
      </c>
      <c r="C83" s="181">
        <v>36280.166666666664</v>
      </c>
      <c r="D83" s="181">
        <v>36280.226388888892</v>
      </c>
      <c r="E83" t="s">
        <v>236</v>
      </c>
      <c r="F83">
        <v>3043</v>
      </c>
      <c r="H83">
        <v>29</v>
      </c>
      <c r="J83">
        <v>2</v>
      </c>
      <c r="K83" t="s">
        <v>237</v>
      </c>
    </row>
    <row r="84" spans="1:11" x14ac:dyDescent="0.3">
      <c r="A84">
        <v>52</v>
      </c>
      <c r="B84" t="s">
        <v>235</v>
      </c>
      <c r="C84" s="181">
        <v>36280.166666666664</v>
      </c>
      <c r="D84" s="181">
        <v>36280.226388888892</v>
      </c>
      <c r="E84" t="s">
        <v>236</v>
      </c>
      <c r="F84">
        <v>3986</v>
      </c>
      <c r="G84">
        <v>111</v>
      </c>
      <c r="J84">
        <v>1</v>
      </c>
      <c r="K84" t="s">
        <v>238</v>
      </c>
    </row>
    <row r="85" spans="1:11" x14ac:dyDescent="0.3">
      <c r="A85">
        <v>52</v>
      </c>
      <c r="B85" t="s">
        <v>235</v>
      </c>
      <c r="C85" s="181">
        <v>36280.166666666664</v>
      </c>
      <c r="D85" s="181">
        <v>36280.226388888892</v>
      </c>
      <c r="E85" t="s">
        <v>236</v>
      </c>
      <c r="F85">
        <v>4357</v>
      </c>
      <c r="G85">
        <v>0</v>
      </c>
      <c r="I85">
        <v>3986</v>
      </c>
      <c r="J85">
        <v>1</v>
      </c>
    </row>
    <row r="86" spans="1:11" x14ac:dyDescent="0.3">
      <c r="A86">
        <v>52</v>
      </c>
      <c r="B86" t="s">
        <v>235</v>
      </c>
      <c r="C86" s="181">
        <v>36280.166666666664</v>
      </c>
      <c r="D86" s="181">
        <v>36280.226388888892</v>
      </c>
      <c r="E86" t="s">
        <v>236</v>
      </c>
      <c r="F86">
        <v>4145</v>
      </c>
      <c r="G86">
        <v>31</v>
      </c>
      <c r="I86">
        <v>3986</v>
      </c>
      <c r="J86">
        <v>1</v>
      </c>
    </row>
    <row r="87" spans="1:11" x14ac:dyDescent="0.3">
      <c r="A87">
        <v>52</v>
      </c>
      <c r="B87" t="s">
        <v>235</v>
      </c>
      <c r="C87" s="181">
        <v>36280.166666666664</v>
      </c>
      <c r="D87" s="181">
        <v>36280.226388888892</v>
      </c>
      <c r="E87" t="s">
        <v>236</v>
      </c>
      <c r="F87">
        <v>4092</v>
      </c>
      <c r="G87">
        <v>9</v>
      </c>
      <c r="I87">
        <v>3986</v>
      </c>
      <c r="J87">
        <v>1</v>
      </c>
    </row>
    <row r="88" spans="1:11" x14ac:dyDescent="0.3">
      <c r="A88">
        <v>52</v>
      </c>
      <c r="B88" t="s">
        <v>235</v>
      </c>
      <c r="C88" s="181">
        <v>36280.166666666664</v>
      </c>
      <c r="D88" s="181">
        <v>36280.226388888892</v>
      </c>
      <c r="E88" t="s">
        <v>236</v>
      </c>
      <c r="F88">
        <v>4304</v>
      </c>
      <c r="G88">
        <v>5</v>
      </c>
      <c r="I88">
        <v>3986</v>
      </c>
      <c r="J88">
        <v>1</v>
      </c>
    </row>
    <row r="89" spans="1:11" x14ac:dyDescent="0.3">
      <c r="A89">
        <v>52</v>
      </c>
      <c r="B89" t="s">
        <v>235</v>
      </c>
      <c r="C89" s="181">
        <v>36280.166666666664</v>
      </c>
      <c r="D89" s="181">
        <v>36280.226388888892</v>
      </c>
      <c r="E89" t="s">
        <v>236</v>
      </c>
      <c r="F89">
        <v>4251</v>
      </c>
      <c r="G89">
        <v>17</v>
      </c>
      <c r="I89">
        <v>3986</v>
      </c>
      <c r="J89">
        <v>1</v>
      </c>
    </row>
    <row r="90" spans="1:11" x14ac:dyDescent="0.3">
      <c r="A90">
        <v>52</v>
      </c>
      <c r="B90" t="s">
        <v>235</v>
      </c>
      <c r="C90" s="181">
        <v>36280.166666666664</v>
      </c>
      <c r="D90" s="181">
        <v>36280.226388888892</v>
      </c>
      <c r="E90" t="s">
        <v>236</v>
      </c>
      <c r="F90">
        <v>4198</v>
      </c>
      <c r="G90">
        <v>49</v>
      </c>
      <c r="I90">
        <v>3986</v>
      </c>
      <c r="J90">
        <v>1</v>
      </c>
    </row>
    <row r="91" spans="1:11" x14ac:dyDescent="0.3">
      <c r="A91">
        <v>53</v>
      </c>
      <c r="B91" t="s">
        <v>235</v>
      </c>
      <c r="C91" s="181">
        <v>36283.178472222222</v>
      </c>
      <c r="D91" s="181">
        <v>36283.240972222222</v>
      </c>
      <c r="E91" t="s">
        <v>236</v>
      </c>
      <c r="F91">
        <v>3045</v>
      </c>
      <c r="H91">
        <v>273</v>
      </c>
      <c r="J91">
        <v>1</v>
      </c>
      <c r="K91" t="s">
        <v>239</v>
      </c>
    </row>
    <row r="92" spans="1:11" x14ac:dyDescent="0.3">
      <c r="A92">
        <v>53</v>
      </c>
      <c r="B92" t="s">
        <v>235</v>
      </c>
      <c r="C92" s="181">
        <v>36283.178472222222</v>
      </c>
      <c r="D92" s="181">
        <v>36283.240972222222</v>
      </c>
      <c r="E92" t="s">
        <v>236</v>
      </c>
      <c r="F92">
        <v>4093</v>
      </c>
      <c r="G92">
        <v>13</v>
      </c>
      <c r="I92">
        <v>3283</v>
      </c>
      <c r="J92">
        <v>1</v>
      </c>
    </row>
    <row r="93" spans="1:11" x14ac:dyDescent="0.3">
      <c r="A93">
        <v>53</v>
      </c>
      <c r="B93" t="s">
        <v>235</v>
      </c>
      <c r="C93" s="181">
        <v>36283.178472222222</v>
      </c>
      <c r="D93" s="181">
        <v>36283.240972222222</v>
      </c>
      <c r="E93" t="s">
        <v>236</v>
      </c>
      <c r="F93">
        <v>4305</v>
      </c>
      <c r="G93">
        <v>0</v>
      </c>
      <c r="I93">
        <v>3283</v>
      </c>
      <c r="J93">
        <v>1</v>
      </c>
    </row>
    <row r="94" spans="1:11" x14ac:dyDescent="0.3">
      <c r="A94">
        <v>53</v>
      </c>
      <c r="B94" t="s">
        <v>235</v>
      </c>
      <c r="C94" s="181">
        <v>36283.178472222222</v>
      </c>
      <c r="D94" s="181">
        <v>36283.240972222222</v>
      </c>
      <c r="E94" t="s">
        <v>236</v>
      </c>
      <c r="F94">
        <v>3047</v>
      </c>
      <c r="H94">
        <v>10</v>
      </c>
      <c r="J94">
        <v>2</v>
      </c>
      <c r="K94" t="s">
        <v>241</v>
      </c>
    </row>
    <row r="95" spans="1:11" x14ac:dyDescent="0.3">
      <c r="A95">
        <v>53</v>
      </c>
      <c r="B95" t="s">
        <v>235</v>
      </c>
      <c r="C95" s="181">
        <v>36283.178472222222</v>
      </c>
      <c r="D95" s="181">
        <v>36283.240972222222</v>
      </c>
      <c r="E95" t="s">
        <v>236</v>
      </c>
      <c r="F95">
        <v>4040</v>
      </c>
      <c r="G95">
        <v>0</v>
      </c>
      <c r="I95">
        <v>3283</v>
      </c>
      <c r="J95">
        <v>1</v>
      </c>
    </row>
    <row r="96" spans="1:11" x14ac:dyDescent="0.3">
      <c r="A96">
        <v>53</v>
      </c>
      <c r="B96" t="s">
        <v>235</v>
      </c>
      <c r="C96" s="181">
        <v>36283.178472222222</v>
      </c>
      <c r="D96" s="181">
        <v>36283.240972222222</v>
      </c>
      <c r="E96" t="s">
        <v>236</v>
      </c>
      <c r="F96">
        <v>4252</v>
      </c>
      <c r="G96">
        <v>13</v>
      </c>
      <c r="I96">
        <v>3283</v>
      </c>
      <c r="J96">
        <v>1</v>
      </c>
    </row>
    <row r="97" spans="1:11" x14ac:dyDescent="0.3">
      <c r="A97">
        <v>53</v>
      </c>
      <c r="B97" t="s">
        <v>235</v>
      </c>
      <c r="C97" s="181">
        <v>36283.178472222222</v>
      </c>
      <c r="D97" s="181">
        <v>36283.240972222222</v>
      </c>
      <c r="E97" t="s">
        <v>236</v>
      </c>
      <c r="F97">
        <v>4199</v>
      </c>
      <c r="G97">
        <v>53</v>
      </c>
      <c r="I97">
        <v>3283</v>
      </c>
      <c r="J97">
        <v>1</v>
      </c>
    </row>
    <row r="98" spans="1:11" x14ac:dyDescent="0.3">
      <c r="A98">
        <v>53</v>
      </c>
      <c r="B98" t="s">
        <v>235</v>
      </c>
      <c r="C98" s="181">
        <v>36283.178472222222</v>
      </c>
      <c r="D98" s="181">
        <v>36283.240972222222</v>
      </c>
      <c r="E98" t="s">
        <v>236</v>
      </c>
      <c r="F98">
        <v>3046</v>
      </c>
      <c r="H98">
        <v>5390</v>
      </c>
      <c r="J98">
        <v>5</v>
      </c>
      <c r="K98" t="s">
        <v>240</v>
      </c>
    </row>
    <row r="99" spans="1:11" x14ac:dyDescent="0.3">
      <c r="A99">
        <v>53</v>
      </c>
      <c r="B99" t="s">
        <v>235</v>
      </c>
      <c r="C99" s="181">
        <v>36283.178472222222</v>
      </c>
      <c r="D99" s="181">
        <v>36283.240972222222</v>
      </c>
      <c r="E99" t="s">
        <v>236</v>
      </c>
      <c r="F99">
        <v>4146</v>
      </c>
      <c r="G99">
        <v>25</v>
      </c>
      <c r="I99">
        <v>3283</v>
      </c>
      <c r="J99">
        <v>1</v>
      </c>
    </row>
    <row r="100" spans="1:11" x14ac:dyDescent="0.3">
      <c r="A100">
        <v>53</v>
      </c>
      <c r="B100" t="s">
        <v>235</v>
      </c>
      <c r="C100" s="181">
        <v>36283.178472222222</v>
      </c>
      <c r="D100" s="181">
        <v>36283.240972222222</v>
      </c>
      <c r="E100" t="s">
        <v>236</v>
      </c>
      <c r="F100">
        <v>3283</v>
      </c>
      <c r="G100">
        <v>150</v>
      </c>
      <c r="J100">
        <v>1</v>
      </c>
      <c r="K100" t="s">
        <v>238</v>
      </c>
    </row>
    <row r="101" spans="1:11" x14ac:dyDescent="0.3">
      <c r="A101">
        <v>53</v>
      </c>
      <c r="B101" t="s">
        <v>235</v>
      </c>
      <c r="C101" s="181">
        <v>36283.178472222222</v>
      </c>
      <c r="D101" s="181">
        <v>36283.240972222222</v>
      </c>
      <c r="E101" t="s">
        <v>236</v>
      </c>
      <c r="F101">
        <v>4358</v>
      </c>
      <c r="G101">
        <v>0</v>
      </c>
      <c r="I101">
        <v>3283</v>
      </c>
      <c r="J101">
        <v>1</v>
      </c>
    </row>
    <row r="102" spans="1:11" x14ac:dyDescent="0.3">
      <c r="A102">
        <v>54</v>
      </c>
      <c r="B102" t="s">
        <v>235</v>
      </c>
      <c r="C102" s="181">
        <v>36285.195833333331</v>
      </c>
      <c r="D102" s="181">
        <v>36285.259027777778</v>
      </c>
      <c r="E102" t="s">
        <v>236</v>
      </c>
      <c r="F102">
        <v>4094</v>
      </c>
      <c r="G102">
        <v>2</v>
      </c>
      <c r="I102">
        <v>3988</v>
      </c>
      <c r="J102">
        <v>1</v>
      </c>
    </row>
    <row r="103" spans="1:11" x14ac:dyDescent="0.3">
      <c r="A103">
        <v>54</v>
      </c>
      <c r="B103" t="s">
        <v>235</v>
      </c>
      <c r="C103" s="181">
        <v>36285.195833333331</v>
      </c>
      <c r="D103" s="181">
        <v>36285.259027777778</v>
      </c>
      <c r="E103" t="s">
        <v>236</v>
      </c>
      <c r="F103">
        <v>3988</v>
      </c>
      <c r="G103">
        <v>113</v>
      </c>
      <c r="J103">
        <v>1</v>
      </c>
      <c r="K103" t="s">
        <v>238</v>
      </c>
    </row>
    <row r="104" spans="1:11" x14ac:dyDescent="0.3">
      <c r="A104">
        <v>54</v>
      </c>
      <c r="B104" t="s">
        <v>235</v>
      </c>
      <c r="C104" s="181">
        <v>36285.195833333331</v>
      </c>
      <c r="D104" s="181">
        <v>36285.259027777778</v>
      </c>
      <c r="E104" t="s">
        <v>236</v>
      </c>
      <c r="F104">
        <v>4147</v>
      </c>
      <c r="G104">
        <v>9</v>
      </c>
      <c r="I104">
        <v>3988</v>
      </c>
      <c r="J104">
        <v>1</v>
      </c>
    </row>
    <row r="105" spans="1:11" x14ac:dyDescent="0.3">
      <c r="A105">
        <v>54</v>
      </c>
      <c r="B105" t="s">
        <v>235</v>
      </c>
      <c r="C105" s="181">
        <v>36285.195833333331</v>
      </c>
      <c r="D105" s="181">
        <v>36285.259027777778</v>
      </c>
      <c r="E105" t="s">
        <v>236</v>
      </c>
      <c r="F105">
        <v>4359</v>
      </c>
      <c r="G105">
        <v>0</v>
      </c>
      <c r="I105">
        <v>3988</v>
      </c>
      <c r="J105">
        <v>1</v>
      </c>
    </row>
    <row r="106" spans="1:11" x14ac:dyDescent="0.3">
      <c r="A106">
        <v>54</v>
      </c>
      <c r="B106" t="s">
        <v>235</v>
      </c>
      <c r="C106" s="181">
        <v>36285.195833333331</v>
      </c>
      <c r="D106" s="181">
        <v>36285.259027777778</v>
      </c>
      <c r="E106" t="s">
        <v>236</v>
      </c>
      <c r="F106">
        <v>4200</v>
      </c>
      <c r="G106">
        <v>29</v>
      </c>
      <c r="I106">
        <v>3988</v>
      </c>
      <c r="J106">
        <v>1</v>
      </c>
    </row>
    <row r="107" spans="1:11" x14ac:dyDescent="0.3">
      <c r="A107">
        <v>54</v>
      </c>
      <c r="B107" t="s">
        <v>235</v>
      </c>
      <c r="C107" s="181">
        <v>36285.195833333331</v>
      </c>
      <c r="D107" s="181">
        <v>36285.259027777778</v>
      </c>
      <c r="E107" t="s">
        <v>236</v>
      </c>
      <c r="F107">
        <v>4306</v>
      </c>
      <c r="G107">
        <v>11</v>
      </c>
      <c r="I107">
        <v>3988</v>
      </c>
      <c r="J107">
        <v>1</v>
      </c>
    </row>
    <row r="108" spans="1:11" x14ac:dyDescent="0.3">
      <c r="A108">
        <v>54</v>
      </c>
      <c r="B108" t="s">
        <v>235</v>
      </c>
      <c r="C108" s="181">
        <v>36285.195833333331</v>
      </c>
      <c r="D108" s="181">
        <v>36285.259027777778</v>
      </c>
      <c r="E108" t="s">
        <v>236</v>
      </c>
      <c r="F108">
        <v>3049</v>
      </c>
      <c r="H108">
        <v>3435</v>
      </c>
      <c r="J108">
        <v>5</v>
      </c>
      <c r="K108" t="s">
        <v>240</v>
      </c>
    </row>
    <row r="109" spans="1:11" x14ac:dyDescent="0.3">
      <c r="A109">
        <v>54</v>
      </c>
      <c r="B109" t="s">
        <v>235</v>
      </c>
      <c r="C109" s="181">
        <v>36285.195833333331</v>
      </c>
      <c r="D109" s="181">
        <v>36285.259027777778</v>
      </c>
      <c r="E109" t="s">
        <v>236</v>
      </c>
      <c r="F109">
        <v>3050</v>
      </c>
      <c r="H109">
        <v>263</v>
      </c>
      <c r="J109">
        <v>2</v>
      </c>
      <c r="K109" t="s">
        <v>241</v>
      </c>
    </row>
    <row r="110" spans="1:11" x14ac:dyDescent="0.3">
      <c r="A110">
        <v>54</v>
      </c>
      <c r="B110" t="s">
        <v>235</v>
      </c>
      <c r="C110" s="181">
        <v>36285.195833333331</v>
      </c>
      <c r="D110" s="181">
        <v>36285.259027777778</v>
      </c>
      <c r="E110" t="s">
        <v>236</v>
      </c>
      <c r="F110">
        <v>4253</v>
      </c>
      <c r="G110">
        <v>62</v>
      </c>
      <c r="I110">
        <v>3988</v>
      </c>
      <c r="J110">
        <v>1</v>
      </c>
    </row>
    <row r="111" spans="1:11" x14ac:dyDescent="0.3">
      <c r="A111">
        <v>54</v>
      </c>
      <c r="B111" t="s">
        <v>235</v>
      </c>
      <c r="C111" s="181">
        <v>36285.195833333331</v>
      </c>
      <c r="D111" s="181">
        <v>36285.259027777778</v>
      </c>
      <c r="E111" t="s">
        <v>236</v>
      </c>
      <c r="F111">
        <v>6861</v>
      </c>
      <c r="H111">
        <v>233</v>
      </c>
      <c r="J111">
        <v>1</v>
      </c>
    </row>
    <row r="112" spans="1:11" x14ac:dyDescent="0.3">
      <c r="A112">
        <v>54</v>
      </c>
      <c r="B112" t="s">
        <v>235</v>
      </c>
      <c r="C112" s="181">
        <v>36285.195833333331</v>
      </c>
      <c r="D112" s="181">
        <v>36285.259027777778</v>
      </c>
      <c r="E112" t="s">
        <v>236</v>
      </c>
      <c r="F112">
        <v>6860</v>
      </c>
      <c r="G112">
        <v>153</v>
      </c>
      <c r="J112">
        <v>1</v>
      </c>
    </row>
    <row r="113" spans="1:11" x14ac:dyDescent="0.3">
      <c r="A113">
        <v>54</v>
      </c>
      <c r="B113" t="s">
        <v>235</v>
      </c>
      <c r="C113" s="181">
        <v>36285.195833333331</v>
      </c>
      <c r="D113" s="181">
        <v>36285.259027777778</v>
      </c>
      <c r="E113" t="s">
        <v>236</v>
      </c>
      <c r="F113">
        <v>4041</v>
      </c>
      <c r="G113">
        <v>0</v>
      </c>
      <c r="I113">
        <v>3988</v>
      </c>
      <c r="J113">
        <v>1</v>
      </c>
    </row>
    <row r="114" spans="1:11" x14ac:dyDescent="0.3">
      <c r="A114">
        <v>55</v>
      </c>
      <c r="B114" t="s">
        <v>235</v>
      </c>
      <c r="C114" s="181">
        <v>36288.93472222222</v>
      </c>
      <c r="D114" s="181">
        <v>36288.994444444441</v>
      </c>
      <c r="E114" t="s">
        <v>236</v>
      </c>
      <c r="F114">
        <v>3052</v>
      </c>
      <c r="H114">
        <v>2455</v>
      </c>
      <c r="J114">
        <v>1</v>
      </c>
      <c r="K114" t="s">
        <v>239</v>
      </c>
    </row>
    <row r="115" spans="1:11" x14ac:dyDescent="0.3">
      <c r="A115">
        <v>56</v>
      </c>
      <c r="B115" t="s">
        <v>235</v>
      </c>
      <c r="C115" s="181">
        <v>36289.960416666669</v>
      </c>
      <c r="D115" s="181">
        <v>36290.022222222222</v>
      </c>
      <c r="E115" t="s">
        <v>236</v>
      </c>
      <c r="F115">
        <v>4254</v>
      </c>
      <c r="G115">
        <v>31</v>
      </c>
      <c r="I115">
        <v>3989</v>
      </c>
      <c r="J115">
        <v>1</v>
      </c>
    </row>
    <row r="116" spans="1:11" x14ac:dyDescent="0.3">
      <c r="A116">
        <v>56</v>
      </c>
      <c r="B116" t="s">
        <v>235</v>
      </c>
      <c r="C116" s="181">
        <v>36289.960416666669</v>
      </c>
      <c r="D116" s="181">
        <v>36290.022222222222</v>
      </c>
      <c r="E116" t="s">
        <v>236</v>
      </c>
      <c r="F116">
        <v>4360</v>
      </c>
      <c r="G116">
        <v>0</v>
      </c>
      <c r="I116">
        <v>3989</v>
      </c>
      <c r="J116">
        <v>1</v>
      </c>
    </row>
    <row r="117" spans="1:11" x14ac:dyDescent="0.3">
      <c r="A117">
        <v>56</v>
      </c>
      <c r="B117" t="s">
        <v>235</v>
      </c>
      <c r="C117" s="181">
        <v>36289.960416666669</v>
      </c>
      <c r="D117" s="181">
        <v>36290.022222222222</v>
      </c>
      <c r="E117" t="s">
        <v>236</v>
      </c>
      <c r="F117">
        <v>4095</v>
      </c>
      <c r="G117">
        <v>11</v>
      </c>
      <c r="I117">
        <v>3989</v>
      </c>
      <c r="J117">
        <v>1</v>
      </c>
    </row>
    <row r="118" spans="1:11" x14ac:dyDescent="0.3">
      <c r="A118">
        <v>56</v>
      </c>
      <c r="B118" t="s">
        <v>235</v>
      </c>
      <c r="C118" s="181">
        <v>36289.960416666669</v>
      </c>
      <c r="D118" s="181">
        <v>36290.022222222222</v>
      </c>
      <c r="E118" t="s">
        <v>236</v>
      </c>
      <c r="F118">
        <v>3989</v>
      </c>
      <c r="G118">
        <v>104</v>
      </c>
      <c r="J118">
        <v>1</v>
      </c>
      <c r="K118" t="s">
        <v>238</v>
      </c>
    </row>
    <row r="119" spans="1:11" x14ac:dyDescent="0.3">
      <c r="A119">
        <v>56</v>
      </c>
      <c r="B119" t="s">
        <v>235</v>
      </c>
      <c r="C119" s="181">
        <v>36289.960416666669</v>
      </c>
      <c r="D119" s="181">
        <v>36290.022222222222</v>
      </c>
      <c r="E119" t="s">
        <v>236</v>
      </c>
      <c r="F119">
        <v>4307</v>
      </c>
      <c r="G119">
        <v>4</v>
      </c>
      <c r="I119">
        <v>3989</v>
      </c>
      <c r="J119">
        <v>1</v>
      </c>
    </row>
    <row r="120" spans="1:11" x14ac:dyDescent="0.3">
      <c r="A120">
        <v>56</v>
      </c>
      <c r="B120" t="s">
        <v>235</v>
      </c>
      <c r="C120" s="181">
        <v>36289.960416666669</v>
      </c>
      <c r="D120" s="181">
        <v>36290.022222222222</v>
      </c>
      <c r="E120" t="s">
        <v>236</v>
      </c>
      <c r="F120">
        <v>4148</v>
      </c>
      <c r="G120">
        <v>13</v>
      </c>
      <c r="I120">
        <v>3989</v>
      </c>
      <c r="J120">
        <v>1</v>
      </c>
    </row>
    <row r="121" spans="1:11" x14ac:dyDescent="0.3">
      <c r="A121">
        <v>56</v>
      </c>
      <c r="B121" t="s">
        <v>235</v>
      </c>
      <c r="C121" s="181">
        <v>36289.960416666669</v>
      </c>
      <c r="D121" s="181">
        <v>36290.022222222222</v>
      </c>
      <c r="E121" t="s">
        <v>236</v>
      </c>
      <c r="F121">
        <v>4201</v>
      </c>
      <c r="G121">
        <v>45</v>
      </c>
      <c r="I121">
        <v>3989</v>
      </c>
      <c r="J121">
        <v>1</v>
      </c>
    </row>
    <row r="122" spans="1:11" x14ac:dyDescent="0.3">
      <c r="A122">
        <v>56</v>
      </c>
      <c r="B122" t="s">
        <v>235</v>
      </c>
      <c r="C122" s="181">
        <v>36289.960416666669</v>
      </c>
      <c r="D122" s="181">
        <v>36290.022222222222</v>
      </c>
      <c r="E122" t="s">
        <v>236</v>
      </c>
      <c r="F122">
        <v>4042</v>
      </c>
      <c r="G122">
        <v>0</v>
      </c>
      <c r="I122">
        <v>3989</v>
      </c>
      <c r="J122">
        <v>1</v>
      </c>
    </row>
    <row r="123" spans="1:11" x14ac:dyDescent="0.3">
      <c r="A123">
        <v>56</v>
      </c>
      <c r="B123" t="s">
        <v>235</v>
      </c>
      <c r="C123" s="181">
        <v>36289.960416666669</v>
      </c>
      <c r="D123" s="181">
        <v>36290.022222222222</v>
      </c>
      <c r="E123" t="s">
        <v>236</v>
      </c>
      <c r="F123">
        <v>3053</v>
      </c>
      <c r="H123">
        <v>6667</v>
      </c>
      <c r="J123">
        <v>1</v>
      </c>
      <c r="K123" t="s">
        <v>239</v>
      </c>
    </row>
    <row r="124" spans="1:11" x14ac:dyDescent="0.3">
      <c r="A124">
        <v>57</v>
      </c>
      <c r="B124" t="s">
        <v>235</v>
      </c>
      <c r="C124" s="181">
        <v>36292.056250000001</v>
      </c>
      <c r="D124" s="181">
        <v>36292.119444444441</v>
      </c>
      <c r="E124" t="s">
        <v>236</v>
      </c>
      <c r="F124">
        <v>3056</v>
      </c>
      <c r="H124">
        <v>849</v>
      </c>
      <c r="J124">
        <v>2</v>
      </c>
      <c r="K124" t="s">
        <v>237</v>
      </c>
    </row>
    <row r="125" spans="1:11" x14ac:dyDescent="0.3">
      <c r="A125">
        <v>57</v>
      </c>
      <c r="B125" t="s">
        <v>235</v>
      </c>
      <c r="C125" s="181">
        <v>36292.056250000001</v>
      </c>
      <c r="D125" s="181">
        <v>36292.119444444441</v>
      </c>
      <c r="E125" t="s">
        <v>236</v>
      </c>
      <c r="F125">
        <v>3058</v>
      </c>
      <c r="H125">
        <v>11</v>
      </c>
      <c r="J125">
        <v>2</v>
      </c>
      <c r="K125" t="s">
        <v>241</v>
      </c>
    </row>
    <row r="126" spans="1:11" x14ac:dyDescent="0.3">
      <c r="A126">
        <v>57</v>
      </c>
      <c r="B126" t="s">
        <v>235</v>
      </c>
      <c r="C126" s="181">
        <v>36292.056250000001</v>
      </c>
      <c r="D126" s="181">
        <v>36292.119444444441</v>
      </c>
      <c r="E126" t="s">
        <v>236</v>
      </c>
      <c r="F126">
        <v>3057</v>
      </c>
      <c r="H126">
        <v>5989</v>
      </c>
      <c r="J126">
        <v>5</v>
      </c>
      <c r="K126" t="s">
        <v>240</v>
      </c>
    </row>
    <row r="127" spans="1:11" x14ac:dyDescent="0.3">
      <c r="A127">
        <v>57</v>
      </c>
      <c r="B127" t="s">
        <v>235</v>
      </c>
      <c r="C127" s="181">
        <v>36292.056250000001</v>
      </c>
      <c r="D127" s="181">
        <v>36292.119444444441</v>
      </c>
      <c r="E127" t="s">
        <v>236</v>
      </c>
      <c r="F127">
        <v>3055</v>
      </c>
      <c r="H127">
        <v>16097</v>
      </c>
      <c r="J127">
        <v>1</v>
      </c>
      <c r="K127" t="s">
        <v>239</v>
      </c>
    </row>
    <row r="128" spans="1:11" x14ac:dyDescent="0.3">
      <c r="A128">
        <v>57</v>
      </c>
      <c r="B128" t="s">
        <v>235</v>
      </c>
      <c r="C128" s="181">
        <v>36292.056250000001</v>
      </c>
      <c r="D128" s="181">
        <v>36292.119444444441</v>
      </c>
      <c r="E128" t="s">
        <v>236</v>
      </c>
      <c r="F128">
        <v>3990</v>
      </c>
      <c r="G128">
        <v>122</v>
      </c>
      <c r="J128">
        <v>1</v>
      </c>
      <c r="K128" t="s">
        <v>243</v>
      </c>
    </row>
    <row r="129" spans="1:11" x14ac:dyDescent="0.3">
      <c r="A129">
        <v>57</v>
      </c>
      <c r="B129" t="s">
        <v>235</v>
      </c>
      <c r="C129" s="181">
        <v>36292.056250000001</v>
      </c>
      <c r="D129" s="181">
        <v>36292.119444444441</v>
      </c>
      <c r="E129" t="s">
        <v>236</v>
      </c>
      <c r="F129">
        <v>4043</v>
      </c>
      <c r="G129">
        <v>0</v>
      </c>
      <c r="I129">
        <v>3990</v>
      </c>
      <c r="J129">
        <v>1</v>
      </c>
    </row>
    <row r="130" spans="1:11" x14ac:dyDescent="0.3">
      <c r="A130">
        <v>57</v>
      </c>
      <c r="B130" t="s">
        <v>235</v>
      </c>
      <c r="C130" s="181">
        <v>36292.056250000001</v>
      </c>
      <c r="D130" s="181">
        <v>36292.119444444441</v>
      </c>
      <c r="E130" t="s">
        <v>236</v>
      </c>
      <c r="F130">
        <v>4096</v>
      </c>
      <c r="G130">
        <v>13</v>
      </c>
      <c r="I130">
        <v>3990</v>
      </c>
      <c r="J130">
        <v>1</v>
      </c>
    </row>
    <row r="131" spans="1:11" x14ac:dyDescent="0.3">
      <c r="A131">
        <v>57</v>
      </c>
      <c r="B131" t="s">
        <v>235</v>
      </c>
      <c r="C131" s="181">
        <v>36292.056250000001</v>
      </c>
      <c r="D131" s="181">
        <v>36292.119444444441</v>
      </c>
      <c r="E131" t="s">
        <v>236</v>
      </c>
      <c r="F131">
        <v>4149</v>
      </c>
      <c r="G131">
        <v>11</v>
      </c>
      <c r="I131">
        <v>3990</v>
      </c>
      <c r="J131">
        <v>1</v>
      </c>
    </row>
    <row r="132" spans="1:11" x14ac:dyDescent="0.3">
      <c r="A132">
        <v>57</v>
      </c>
      <c r="B132" t="s">
        <v>235</v>
      </c>
      <c r="C132" s="181">
        <v>36292.056250000001</v>
      </c>
      <c r="D132" s="181">
        <v>36292.119444444441</v>
      </c>
      <c r="E132" t="s">
        <v>236</v>
      </c>
      <c r="F132">
        <v>4202</v>
      </c>
      <c r="G132">
        <v>38</v>
      </c>
      <c r="I132">
        <v>3990</v>
      </c>
      <c r="J132">
        <v>1</v>
      </c>
    </row>
    <row r="133" spans="1:11" x14ac:dyDescent="0.3">
      <c r="A133">
        <v>57</v>
      </c>
      <c r="B133" t="s">
        <v>235</v>
      </c>
      <c r="C133" s="181">
        <v>36292.056250000001</v>
      </c>
      <c r="D133" s="181">
        <v>36292.119444444441</v>
      </c>
      <c r="E133" t="s">
        <v>236</v>
      </c>
      <c r="F133">
        <v>4255</v>
      </c>
      <c r="G133">
        <v>43</v>
      </c>
      <c r="I133">
        <v>3990</v>
      </c>
      <c r="J133">
        <v>1</v>
      </c>
    </row>
    <row r="134" spans="1:11" x14ac:dyDescent="0.3">
      <c r="A134">
        <v>57</v>
      </c>
      <c r="B134" t="s">
        <v>235</v>
      </c>
      <c r="C134" s="181">
        <v>36292.056250000001</v>
      </c>
      <c r="D134" s="181">
        <v>36292.119444444441</v>
      </c>
      <c r="E134" t="s">
        <v>236</v>
      </c>
      <c r="F134">
        <v>4308</v>
      </c>
      <c r="G134">
        <v>16</v>
      </c>
      <c r="I134">
        <v>3990</v>
      </c>
      <c r="J134">
        <v>1</v>
      </c>
    </row>
    <row r="135" spans="1:11" x14ac:dyDescent="0.3">
      <c r="A135">
        <v>57</v>
      </c>
      <c r="B135" t="s">
        <v>235</v>
      </c>
      <c r="C135" s="181">
        <v>36292.056250000001</v>
      </c>
      <c r="D135" s="181">
        <v>36292.119444444441</v>
      </c>
      <c r="E135" t="s">
        <v>236</v>
      </c>
      <c r="F135">
        <v>4361</v>
      </c>
      <c r="G135">
        <v>0</v>
      </c>
      <c r="I135">
        <v>3990</v>
      </c>
      <c r="J135">
        <v>1</v>
      </c>
    </row>
    <row r="136" spans="1:11" x14ac:dyDescent="0.3">
      <c r="A136">
        <v>58</v>
      </c>
      <c r="B136" t="s">
        <v>235</v>
      </c>
      <c r="C136" s="181">
        <v>36294.123611111114</v>
      </c>
      <c r="D136" s="181">
        <v>36294.185416666667</v>
      </c>
      <c r="E136" t="s">
        <v>236</v>
      </c>
      <c r="F136">
        <v>3060</v>
      </c>
      <c r="H136">
        <v>17471</v>
      </c>
      <c r="J136">
        <v>1</v>
      </c>
      <c r="K136" t="s">
        <v>239</v>
      </c>
    </row>
    <row r="137" spans="1:11" x14ac:dyDescent="0.3">
      <c r="A137">
        <v>59</v>
      </c>
      <c r="B137" t="s">
        <v>235</v>
      </c>
      <c r="C137" s="181">
        <v>36297.15</v>
      </c>
      <c r="D137" s="181">
        <v>36297.211805555555</v>
      </c>
      <c r="E137" t="s">
        <v>236</v>
      </c>
      <c r="F137">
        <v>3286</v>
      </c>
      <c r="G137">
        <v>120</v>
      </c>
      <c r="I137">
        <v>3061</v>
      </c>
      <c r="J137">
        <v>1</v>
      </c>
      <c r="K137" t="s">
        <v>255</v>
      </c>
    </row>
    <row r="138" spans="1:11" x14ac:dyDescent="0.3">
      <c r="A138">
        <v>59</v>
      </c>
      <c r="B138" t="s">
        <v>235</v>
      </c>
      <c r="C138" s="181">
        <v>36297.15</v>
      </c>
      <c r="D138" s="181">
        <v>36297.211805555555</v>
      </c>
      <c r="E138" t="s">
        <v>236</v>
      </c>
      <c r="F138">
        <v>3062</v>
      </c>
      <c r="H138">
        <v>5958</v>
      </c>
      <c r="J138">
        <v>5</v>
      </c>
      <c r="K138" t="s">
        <v>240</v>
      </c>
    </row>
    <row r="139" spans="1:11" x14ac:dyDescent="0.3">
      <c r="A139">
        <v>59</v>
      </c>
      <c r="B139" t="s">
        <v>235</v>
      </c>
      <c r="C139" s="181">
        <v>36297.15</v>
      </c>
      <c r="D139" s="181">
        <v>36297.211805555555</v>
      </c>
      <c r="E139" t="s">
        <v>236</v>
      </c>
      <c r="F139">
        <v>3061</v>
      </c>
      <c r="H139">
        <v>1621</v>
      </c>
      <c r="J139">
        <v>1</v>
      </c>
      <c r="K139" t="s">
        <v>239</v>
      </c>
    </row>
    <row r="140" spans="1:11" x14ac:dyDescent="0.3">
      <c r="A140">
        <v>59</v>
      </c>
      <c r="B140" t="s">
        <v>235</v>
      </c>
      <c r="C140" s="181">
        <v>36297.15</v>
      </c>
      <c r="D140" s="181">
        <v>36297.211805555555</v>
      </c>
      <c r="E140" t="s">
        <v>236</v>
      </c>
      <c r="F140">
        <v>3063</v>
      </c>
      <c r="H140">
        <v>45</v>
      </c>
      <c r="J140">
        <v>2</v>
      </c>
      <c r="K140" t="s">
        <v>241</v>
      </c>
    </row>
    <row r="141" spans="1:11" x14ac:dyDescent="0.3">
      <c r="A141">
        <v>60</v>
      </c>
      <c r="B141" t="s">
        <v>235</v>
      </c>
      <c r="C141" s="181">
        <v>36633.136111111111</v>
      </c>
      <c r="D141" s="181">
        <v>36633.196527777778</v>
      </c>
      <c r="E141" t="s">
        <v>236</v>
      </c>
      <c r="F141">
        <v>3991</v>
      </c>
      <c r="G141">
        <v>109</v>
      </c>
      <c r="J141">
        <v>1</v>
      </c>
      <c r="K141" t="s">
        <v>245</v>
      </c>
    </row>
    <row r="142" spans="1:11" x14ac:dyDescent="0.3">
      <c r="A142">
        <v>60</v>
      </c>
      <c r="B142" t="s">
        <v>235</v>
      </c>
      <c r="C142" s="181">
        <v>36633.136111111111</v>
      </c>
      <c r="D142" s="181">
        <v>36633.196527777778</v>
      </c>
      <c r="E142" t="s">
        <v>236</v>
      </c>
      <c r="F142">
        <v>4044</v>
      </c>
      <c r="G142">
        <v>0</v>
      </c>
      <c r="I142">
        <v>3991</v>
      </c>
      <c r="J142">
        <v>1</v>
      </c>
    </row>
    <row r="143" spans="1:11" x14ac:dyDescent="0.3">
      <c r="A143">
        <v>60</v>
      </c>
      <c r="B143" t="s">
        <v>235</v>
      </c>
      <c r="C143" s="181">
        <v>36633.136111111111</v>
      </c>
      <c r="D143" s="181">
        <v>36633.196527777778</v>
      </c>
      <c r="E143" t="s">
        <v>236</v>
      </c>
      <c r="F143">
        <v>4097</v>
      </c>
      <c r="G143">
        <v>9</v>
      </c>
      <c r="I143">
        <v>3991</v>
      </c>
      <c r="J143">
        <v>1</v>
      </c>
    </row>
    <row r="144" spans="1:11" x14ac:dyDescent="0.3">
      <c r="A144">
        <v>60</v>
      </c>
      <c r="B144" t="s">
        <v>235</v>
      </c>
      <c r="C144" s="181">
        <v>36633.136111111111</v>
      </c>
      <c r="D144" s="181">
        <v>36633.196527777778</v>
      </c>
      <c r="E144" t="s">
        <v>236</v>
      </c>
      <c r="F144">
        <v>4150</v>
      </c>
      <c r="G144">
        <v>86</v>
      </c>
      <c r="I144">
        <v>3991</v>
      </c>
      <c r="J144">
        <v>1</v>
      </c>
    </row>
    <row r="145" spans="1:11" x14ac:dyDescent="0.3">
      <c r="A145">
        <v>60</v>
      </c>
      <c r="B145" t="s">
        <v>235</v>
      </c>
      <c r="C145" s="181">
        <v>36633.136111111111</v>
      </c>
      <c r="D145" s="181">
        <v>36633.196527777778</v>
      </c>
      <c r="E145" t="s">
        <v>236</v>
      </c>
      <c r="F145">
        <v>4203</v>
      </c>
      <c r="G145">
        <v>0</v>
      </c>
      <c r="I145">
        <v>3991</v>
      </c>
      <c r="J145">
        <v>1</v>
      </c>
    </row>
    <row r="146" spans="1:11" x14ac:dyDescent="0.3">
      <c r="A146">
        <v>60</v>
      </c>
      <c r="B146" t="s">
        <v>235</v>
      </c>
      <c r="C146" s="181">
        <v>36633.136111111111</v>
      </c>
      <c r="D146" s="181">
        <v>36633.196527777778</v>
      </c>
      <c r="E146" t="s">
        <v>236</v>
      </c>
      <c r="F146">
        <v>4256</v>
      </c>
      <c r="G146">
        <v>14</v>
      </c>
      <c r="I146">
        <v>3991</v>
      </c>
      <c r="J146">
        <v>1</v>
      </c>
    </row>
    <row r="147" spans="1:11" x14ac:dyDescent="0.3">
      <c r="A147">
        <v>60</v>
      </c>
      <c r="B147" t="s">
        <v>235</v>
      </c>
      <c r="C147" s="181">
        <v>36633.136111111111</v>
      </c>
      <c r="D147" s="181">
        <v>36633.196527777778</v>
      </c>
      <c r="E147" t="s">
        <v>236</v>
      </c>
      <c r="F147">
        <v>4309</v>
      </c>
      <c r="G147">
        <v>0</v>
      </c>
      <c r="I147">
        <v>3991</v>
      </c>
      <c r="J147">
        <v>1</v>
      </c>
    </row>
    <row r="148" spans="1:11" x14ac:dyDescent="0.3">
      <c r="A148">
        <v>60</v>
      </c>
      <c r="B148" t="s">
        <v>235</v>
      </c>
      <c r="C148" s="181">
        <v>36633.136111111111</v>
      </c>
      <c r="D148" s="181">
        <v>36633.196527777778</v>
      </c>
      <c r="E148" t="s">
        <v>236</v>
      </c>
      <c r="F148">
        <v>4362</v>
      </c>
      <c r="G148">
        <v>0</v>
      </c>
      <c r="I148">
        <v>3991</v>
      </c>
      <c r="J148">
        <v>1</v>
      </c>
    </row>
    <row r="149" spans="1:11" x14ac:dyDescent="0.3">
      <c r="A149">
        <v>60</v>
      </c>
      <c r="B149" t="s">
        <v>235</v>
      </c>
      <c r="C149" s="181">
        <v>36633.136111111111</v>
      </c>
      <c r="D149" s="181">
        <v>36633.196527777778</v>
      </c>
      <c r="E149" t="s">
        <v>236</v>
      </c>
      <c r="F149">
        <v>6864</v>
      </c>
      <c r="H149">
        <v>13</v>
      </c>
      <c r="J149">
        <v>1</v>
      </c>
      <c r="K149" t="s">
        <v>256</v>
      </c>
    </row>
    <row r="150" spans="1:11" x14ac:dyDescent="0.3">
      <c r="A150">
        <v>60</v>
      </c>
      <c r="B150" t="s">
        <v>235</v>
      </c>
      <c r="C150" s="181">
        <v>36633.136111111111</v>
      </c>
      <c r="D150" s="181">
        <v>36633.196527777778</v>
      </c>
      <c r="E150" t="s">
        <v>236</v>
      </c>
      <c r="F150">
        <v>3065</v>
      </c>
      <c r="H150">
        <v>119</v>
      </c>
      <c r="J150">
        <v>2</v>
      </c>
      <c r="K150" t="s">
        <v>241</v>
      </c>
    </row>
    <row r="151" spans="1:11" x14ac:dyDescent="0.3">
      <c r="A151">
        <v>60</v>
      </c>
      <c r="B151" t="s">
        <v>235</v>
      </c>
      <c r="C151" s="181">
        <v>36633.136111111111</v>
      </c>
      <c r="D151" s="181">
        <v>36633.196527777778</v>
      </c>
      <c r="E151" t="s">
        <v>236</v>
      </c>
      <c r="F151">
        <v>3066</v>
      </c>
      <c r="H151">
        <v>10</v>
      </c>
      <c r="J151">
        <v>2</v>
      </c>
      <c r="K151" t="s">
        <v>237</v>
      </c>
    </row>
    <row r="152" spans="1:11" x14ac:dyDescent="0.3">
      <c r="A152">
        <v>60</v>
      </c>
      <c r="B152" t="s">
        <v>235</v>
      </c>
      <c r="C152" s="181">
        <v>36633.136111111111</v>
      </c>
      <c r="D152" s="181">
        <v>36633.196527777778</v>
      </c>
      <c r="E152" t="s">
        <v>236</v>
      </c>
      <c r="F152">
        <v>3064</v>
      </c>
      <c r="H152">
        <v>4539</v>
      </c>
      <c r="J152">
        <v>5</v>
      </c>
      <c r="K152" t="s">
        <v>240</v>
      </c>
    </row>
    <row r="153" spans="1:11" x14ac:dyDescent="0.3">
      <c r="A153">
        <v>61</v>
      </c>
      <c r="B153" t="s">
        <v>235</v>
      </c>
      <c r="C153" s="181">
        <v>36635.175000000003</v>
      </c>
      <c r="D153" s="181">
        <v>36635.236805555556</v>
      </c>
      <c r="E153" t="s">
        <v>236</v>
      </c>
      <c r="F153">
        <v>3288</v>
      </c>
      <c r="G153">
        <v>50</v>
      </c>
      <c r="I153">
        <v>6863</v>
      </c>
      <c r="J153">
        <v>1</v>
      </c>
      <c r="K153" t="s">
        <v>255</v>
      </c>
    </row>
    <row r="154" spans="1:11" x14ac:dyDescent="0.3">
      <c r="A154">
        <v>61</v>
      </c>
      <c r="B154" t="s">
        <v>235</v>
      </c>
      <c r="C154" s="181">
        <v>36635.175000000003</v>
      </c>
      <c r="D154" s="181">
        <v>36635.236805555556</v>
      </c>
      <c r="E154" t="s">
        <v>236</v>
      </c>
      <c r="F154">
        <v>3290</v>
      </c>
      <c r="G154">
        <v>50</v>
      </c>
      <c r="I154">
        <v>6863</v>
      </c>
      <c r="J154">
        <v>1</v>
      </c>
      <c r="K154" t="s">
        <v>255</v>
      </c>
    </row>
    <row r="155" spans="1:11" x14ac:dyDescent="0.3">
      <c r="A155">
        <v>61</v>
      </c>
      <c r="B155" t="s">
        <v>235</v>
      </c>
      <c r="C155" s="181">
        <v>36635.175000000003</v>
      </c>
      <c r="D155" s="181">
        <v>36635.236805555556</v>
      </c>
      <c r="E155" t="s">
        <v>236</v>
      </c>
      <c r="F155">
        <v>3292</v>
      </c>
      <c r="G155">
        <v>50</v>
      </c>
      <c r="I155">
        <v>6863</v>
      </c>
      <c r="J155">
        <v>1</v>
      </c>
      <c r="K155" t="s">
        <v>255</v>
      </c>
    </row>
    <row r="156" spans="1:11" x14ac:dyDescent="0.3">
      <c r="A156">
        <v>61</v>
      </c>
      <c r="B156" t="s">
        <v>235</v>
      </c>
      <c r="C156" s="181">
        <v>36635.175000000003</v>
      </c>
      <c r="D156" s="181">
        <v>36635.236805555556</v>
      </c>
      <c r="E156" t="s">
        <v>236</v>
      </c>
      <c r="F156">
        <v>3992</v>
      </c>
      <c r="G156">
        <v>91</v>
      </c>
      <c r="J156">
        <v>1</v>
      </c>
      <c r="K156" t="s">
        <v>245</v>
      </c>
    </row>
    <row r="157" spans="1:11" x14ac:dyDescent="0.3">
      <c r="A157">
        <v>61</v>
      </c>
      <c r="B157" t="s">
        <v>235</v>
      </c>
      <c r="C157" s="181">
        <v>36635.175000000003</v>
      </c>
      <c r="D157" s="181">
        <v>36635.236805555556</v>
      </c>
      <c r="E157" t="s">
        <v>236</v>
      </c>
      <c r="F157">
        <v>4045</v>
      </c>
      <c r="G157">
        <v>0</v>
      </c>
      <c r="I157">
        <v>3992</v>
      </c>
      <c r="J157">
        <v>1</v>
      </c>
    </row>
    <row r="158" spans="1:11" x14ac:dyDescent="0.3">
      <c r="A158">
        <v>61</v>
      </c>
      <c r="B158" t="s">
        <v>235</v>
      </c>
      <c r="C158" s="181">
        <v>36635.175000000003</v>
      </c>
      <c r="D158" s="181">
        <v>36635.236805555556</v>
      </c>
      <c r="E158" t="s">
        <v>236</v>
      </c>
      <c r="F158">
        <v>4098</v>
      </c>
      <c r="G158">
        <v>6</v>
      </c>
      <c r="I158">
        <v>3992</v>
      </c>
      <c r="J158">
        <v>1</v>
      </c>
    </row>
    <row r="159" spans="1:11" x14ac:dyDescent="0.3">
      <c r="A159">
        <v>61</v>
      </c>
      <c r="B159" t="s">
        <v>235</v>
      </c>
      <c r="C159" s="181">
        <v>36635.175000000003</v>
      </c>
      <c r="D159" s="181">
        <v>36635.236805555556</v>
      </c>
      <c r="E159" t="s">
        <v>236</v>
      </c>
      <c r="F159">
        <v>4151</v>
      </c>
      <c r="G159">
        <v>81</v>
      </c>
      <c r="I159">
        <v>3992</v>
      </c>
      <c r="J159">
        <v>1</v>
      </c>
    </row>
    <row r="160" spans="1:11" x14ac:dyDescent="0.3">
      <c r="A160">
        <v>61</v>
      </c>
      <c r="B160" t="s">
        <v>235</v>
      </c>
      <c r="C160" s="181">
        <v>36635.175000000003</v>
      </c>
      <c r="D160" s="181">
        <v>36635.236805555556</v>
      </c>
      <c r="E160" t="s">
        <v>236</v>
      </c>
      <c r="F160">
        <v>4204</v>
      </c>
      <c r="G160">
        <v>1</v>
      </c>
      <c r="I160">
        <v>3992</v>
      </c>
      <c r="J160">
        <v>1</v>
      </c>
    </row>
    <row r="161" spans="1:10" x14ac:dyDescent="0.3">
      <c r="A161">
        <v>61</v>
      </c>
      <c r="B161" t="s">
        <v>235</v>
      </c>
      <c r="C161" s="181">
        <v>36635.175000000003</v>
      </c>
      <c r="D161" s="181">
        <v>36635.236805555556</v>
      </c>
      <c r="E161" t="s">
        <v>236</v>
      </c>
      <c r="F161">
        <v>4257</v>
      </c>
      <c r="G161">
        <v>2</v>
      </c>
      <c r="I161">
        <v>3992</v>
      </c>
      <c r="J161">
        <v>1</v>
      </c>
    </row>
    <row r="162" spans="1:10" x14ac:dyDescent="0.3">
      <c r="A162">
        <v>61</v>
      </c>
      <c r="B162" t="s">
        <v>235</v>
      </c>
      <c r="C162" s="181">
        <v>36635.175000000003</v>
      </c>
      <c r="D162" s="181">
        <v>36635.236805555556</v>
      </c>
      <c r="E162" t="s">
        <v>236</v>
      </c>
      <c r="F162">
        <v>4310</v>
      </c>
      <c r="G162">
        <v>1</v>
      </c>
      <c r="I162">
        <v>3992</v>
      </c>
      <c r="J162">
        <v>1</v>
      </c>
    </row>
    <row r="163" spans="1:10" x14ac:dyDescent="0.3">
      <c r="A163">
        <v>61</v>
      </c>
      <c r="B163" t="s">
        <v>235</v>
      </c>
      <c r="C163" s="181">
        <v>36635.175000000003</v>
      </c>
      <c r="D163" s="181">
        <v>36635.236805555556</v>
      </c>
      <c r="E163" t="s">
        <v>236</v>
      </c>
      <c r="F163">
        <v>4363</v>
      </c>
      <c r="G163">
        <v>0</v>
      </c>
      <c r="I163">
        <v>3992</v>
      </c>
      <c r="J163">
        <v>1</v>
      </c>
    </row>
    <row r="164" spans="1:10" x14ac:dyDescent="0.3">
      <c r="A164">
        <v>61</v>
      </c>
      <c r="B164" t="s">
        <v>235</v>
      </c>
      <c r="C164" s="181">
        <v>36635.175000000003</v>
      </c>
      <c r="D164" s="181">
        <v>36635.236805555556</v>
      </c>
      <c r="E164" t="s">
        <v>236</v>
      </c>
      <c r="F164">
        <v>6792</v>
      </c>
      <c r="G164">
        <v>1</v>
      </c>
      <c r="I164">
        <v>3068</v>
      </c>
      <c r="J164">
        <v>1</v>
      </c>
    </row>
    <row r="165" spans="1:10" x14ac:dyDescent="0.3">
      <c r="A165">
        <v>61</v>
      </c>
      <c r="B165" t="s">
        <v>235</v>
      </c>
      <c r="C165" s="181">
        <v>36635.175000000003</v>
      </c>
      <c r="D165" s="181">
        <v>36635.236805555556</v>
      </c>
      <c r="E165" t="s">
        <v>236</v>
      </c>
      <c r="F165">
        <v>6793</v>
      </c>
      <c r="G165">
        <v>1</v>
      </c>
      <c r="I165">
        <v>3068</v>
      </c>
      <c r="J165">
        <v>1</v>
      </c>
    </row>
    <row r="166" spans="1:10" x14ac:dyDescent="0.3">
      <c r="A166">
        <v>61</v>
      </c>
      <c r="B166" t="s">
        <v>235</v>
      </c>
      <c r="C166" s="181">
        <v>36635.175000000003</v>
      </c>
      <c r="D166" s="181">
        <v>36635.236805555556</v>
      </c>
      <c r="E166" t="s">
        <v>236</v>
      </c>
      <c r="F166">
        <v>6794</v>
      </c>
      <c r="G166">
        <v>1</v>
      </c>
      <c r="I166">
        <v>3068</v>
      </c>
      <c r="J166">
        <v>1</v>
      </c>
    </row>
    <row r="167" spans="1:10" x14ac:dyDescent="0.3">
      <c r="A167">
        <v>61</v>
      </c>
      <c r="B167" t="s">
        <v>235</v>
      </c>
      <c r="C167" s="181">
        <v>36635.175000000003</v>
      </c>
      <c r="D167" s="181">
        <v>36635.236805555556</v>
      </c>
      <c r="E167" t="s">
        <v>236</v>
      </c>
      <c r="F167">
        <v>6795</v>
      </c>
      <c r="G167">
        <v>1</v>
      </c>
      <c r="I167">
        <v>3068</v>
      </c>
      <c r="J167">
        <v>1</v>
      </c>
    </row>
    <row r="168" spans="1:10" x14ac:dyDescent="0.3">
      <c r="A168">
        <v>61</v>
      </c>
      <c r="B168" t="s">
        <v>235</v>
      </c>
      <c r="C168" s="181">
        <v>36635.175000000003</v>
      </c>
      <c r="D168" s="181">
        <v>36635.236805555556</v>
      </c>
      <c r="E168" t="s">
        <v>236</v>
      </c>
      <c r="F168">
        <v>6796</v>
      </c>
      <c r="G168">
        <v>1</v>
      </c>
      <c r="I168">
        <v>3068</v>
      </c>
      <c r="J168">
        <v>1</v>
      </c>
    </row>
    <row r="169" spans="1:10" x14ac:dyDescent="0.3">
      <c r="A169">
        <v>61</v>
      </c>
      <c r="B169" t="s">
        <v>235</v>
      </c>
      <c r="C169" s="181">
        <v>36635.175000000003</v>
      </c>
      <c r="D169" s="181">
        <v>36635.236805555556</v>
      </c>
      <c r="E169" t="s">
        <v>236</v>
      </c>
      <c r="F169">
        <v>6797</v>
      </c>
      <c r="G169">
        <v>1</v>
      </c>
      <c r="I169">
        <v>3068</v>
      </c>
      <c r="J169">
        <v>1</v>
      </c>
    </row>
    <row r="170" spans="1:10" x14ac:dyDescent="0.3">
      <c r="A170">
        <v>61</v>
      </c>
      <c r="B170" t="s">
        <v>235</v>
      </c>
      <c r="C170" s="181">
        <v>36635.175000000003</v>
      </c>
      <c r="D170" s="181">
        <v>36635.236805555556</v>
      </c>
      <c r="E170" t="s">
        <v>236</v>
      </c>
      <c r="F170">
        <v>6798</v>
      </c>
      <c r="G170">
        <v>1</v>
      </c>
      <c r="I170">
        <v>3068</v>
      </c>
      <c r="J170">
        <v>1</v>
      </c>
    </row>
    <row r="171" spans="1:10" x14ac:dyDescent="0.3">
      <c r="A171">
        <v>61</v>
      </c>
      <c r="B171" t="s">
        <v>235</v>
      </c>
      <c r="C171" s="181">
        <v>36635.175000000003</v>
      </c>
      <c r="D171" s="181">
        <v>36635.236805555556</v>
      </c>
      <c r="E171" t="s">
        <v>236</v>
      </c>
      <c r="F171">
        <v>6799</v>
      </c>
      <c r="G171">
        <v>1</v>
      </c>
      <c r="I171">
        <v>3068</v>
      </c>
      <c r="J171">
        <v>1</v>
      </c>
    </row>
    <row r="172" spans="1:10" x14ac:dyDescent="0.3">
      <c r="A172">
        <v>61</v>
      </c>
      <c r="B172" t="s">
        <v>235</v>
      </c>
      <c r="C172" s="181">
        <v>36635.175000000003</v>
      </c>
      <c r="D172" s="181">
        <v>36635.236805555556</v>
      </c>
      <c r="E172" t="s">
        <v>236</v>
      </c>
      <c r="F172">
        <v>6800</v>
      </c>
      <c r="G172">
        <v>1</v>
      </c>
      <c r="I172">
        <v>3068</v>
      </c>
      <c r="J172">
        <v>1</v>
      </c>
    </row>
    <row r="173" spans="1:10" x14ac:dyDescent="0.3">
      <c r="A173">
        <v>61</v>
      </c>
      <c r="B173" t="s">
        <v>235</v>
      </c>
      <c r="C173" s="181">
        <v>36635.175000000003</v>
      </c>
      <c r="D173" s="181">
        <v>36635.236805555556</v>
      </c>
      <c r="E173" t="s">
        <v>236</v>
      </c>
      <c r="F173">
        <v>6801</v>
      </c>
      <c r="G173">
        <v>1</v>
      </c>
      <c r="I173">
        <v>3068</v>
      </c>
      <c r="J173">
        <v>1</v>
      </c>
    </row>
    <row r="174" spans="1:10" x14ac:dyDescent="0.3">
      <c r="A174">
        <v>61</v>
      </c>
      <c r="B174" t="s">
        <v>235</v>
      </c>
      <c r="C174" s="181">
        <v>36635.175000000003</v>
      </c>
      <c r="D174" s="181">
        <v>36635.236805555556</v>
      </c>
      <c r="E174" t="s">
        <v>236</v>
      </c>
      <c r="F174">
        <v>6802</v>
      </c>
      <c r="G174">
        <v>1</v>
      </c>
      <c r="I174">
        <v>3068</v>
      </c>
      <c r="J174">
        <v>1</v>
      </c>
    </row>
    <row r="175" spans="1:10" x14ac:dyDescent="0.3">
      <c r="A175">
        <v>61</v>
      </c>
      <c r="B175" t="s">
        <v>235</v>
      </c>
      <c r="C175" s="181">
        <v>36635.175000000003</v>
      </c>
      <c r="D175" s="181">
        <v>36635.236805555556</v>
      </c>
      <c r="E175" t="s">
        <v>236</v>
      </c>
      <c r="F175">
        <v>6803</v>
      </c>
      <c r="G175">
        <v>1</v>
      </c>
      <c r="I175">
        <v>3068</v>
      </c>
      <c r="J175">
        <v>1</v>
      </c>
    </row>
    <row r="176" spans="1:10" x14ac:dyDescent="0.3">
      <c r="A176">
        <v>61</v>
      </c>
      <c r="B176" t="s">
        <v>235</v>
      </c>
      <c r="C176" s="181">
        <v>36635.175000000003</v>
      </c>
      <c r="D176" s="181">
        <v>36635.236805555556</v>
      </c>
      <c r="E176" t="s">
        <v>236</v>
      </c>
      <c r="F176">
        <v>6804</v>
      </c>
      <c r="G176">
        <v>1</v>
      </c>
      <c r="I176">
        <v>3068</v>
      </c>
      <c r="J176">
        <v>1</v>
      </c>
    </row>
    <row r="177" spans="1:10" x14ac:dyDescent="0.3">
      <c r="A177">
        <v>61</v>
      </c>
      <c r="B177" t="s">
        <v>235</v>
      </c>
      <c r="C177" s="181">
        <v>36635.175000000003</v>
      </c>
      <c r="D177" s="181">
        <v>36635.236805555556</v>
      </c>
      <c r="E177" t="s">
        <v>236</v>
      </c>
      <c r="F177">
        <v>6805</v>
      </c>
      <c r="G177">
        <v>1</v>
      </c>
      <c r="I177">
        <v>3068</v>
      </c>
      <c r="J177">
        <v>1</v>
      </c>
    </row>
    <row r="178" spans="1:10" x14ac:dyDescent="0.3">
      <c r="A178">
        <v>61</v>
      </c>
      <c r="B178" t="s">
        <v>235</v>
      </c>
      <c r="C178" s="181">
        <v>36635.175000000003</v>
      </c>
      <c r="D178" s="181">
        <v>36635.236805555556</v>
      </c>
      <c r="E178" t="s">
        <v>236</v>
      </c>
      <c r="F178">
        <v>6806</v>
      </c>
      <c r="G178">
        <v>1</v>
      </c>
      <c r="I178">
        <v>3068</v>
      </c>
      <c r="J178">
        <v>1</v>
      </c>
    </row>
    <row r="179" spans="1:10" x14ac:dyDescent="0.3">
      <c r="A179">
        <v>61</v>
      </c>
      <c r="B179" t="s">
        <v>235</v>
      </c>
      <c r="C179" s="181">
        <v>36635.175000000003</v>
      </c>
      <c r="D179" s="181">
        <v>36635.236805555556</v>
      </c>
      <c r="E179" t="s">
        <v>236</v>
      </c>
      <c r="F179">
        <v>6807</v>
      </c>
      <c r="G179">
        <v>1</v>
      </c>
      <c r="I179">
        <v>3068</v>
      </c>
      <c r="J179">
        <v>1</v>
      </c>
    </row>
    <row r="180" spans="1:10" x14ac:dyDescent="0.3">
      <c r="A180">
        <v>61</v>
      </c>
      <c r="B180" t="s">
        <v>235</v>
      </c>
      <c r="C180" s="181">
        <v>36635.175000000003</v>
      </c>
      <c r="D180" s="181">
        <v>36635.236805555556</v>
      </c>
      <c r="E180" t="s">
        <v>236</v>
      </c>
      <c r="F180">
        <v>6808</v>
      </c>
      <c r="G180">
        <v>1</v>
      </c>
      <c r="I180">
        <v>3068</v>
      </c>
      <c r="J180">
        <v>1</v>
      </c>
    </row>
    <row r="181" spans="1:10" x14ac:dyDescent="0.3">
      <c r="A181">
        <v>61</v>
      </c>
      <c r="B181" t="s">
        <v>235</v>
      </c>
      <c r="C181" s="181">
        <v>36635.175000000003</v>
      </c>
      <c r="D181" s="181">
        <v>36635.236805555556</v>
      </c>
      <c r="E181" t="s">
        <v>236</v>
      </c>
      <c r="F181">
        <v>6809</v>
      </c>
      <c r="G181">
        <v>1</v>
      </c>
      <c r="I181">
        <v>3068</v>
      </c>
      <c r="J181">
        <v>1</v>
      </c>
    </row>
    <row r="182" spans="1:10" x14ac:dyDescent="0.3">
      <c r="A182">
        <v>61</v>
      </c>
      <c r="B182" t="s">
        <v>235</v>
      </c>
      <c r="C182" s="181">
        <v>36635.175000000003</v>
      </c>
      <c r="D182" s="181">
        <v>36635.236805555556</v>
      </c>
      <c r="E182" t="s">
        <v>236</v>
      </c>
      <c r="F182">
        <v>6810</v>
      </c>
      <c r="G182">
        <v>1</v>
      </c>
      <c r="I182">
        <v>3068</v>
      </c>
      <c r="J182">
        <v>1</v>
      </c>
    </row>
    <row r="183" spans="1:10" x14ac:dyDescent="0.3">
      <c r="A183">
        <v>61</v>
      </c>
      <c r="B183" t="s">
        <v>235</v>
      </c>
      <c r="C183" s="181">
        <v>36635.175000000003</v>
      </c>
      <c r="D183" s="181">
        <v>36635.236805555556</v>
      </c>
      <c r="E183" t="s">
        <v>236</v>
      </c>
      <c r="F183">
        <v>6811</v>
      </c>
      <c r="G183">
        <v>1</v>
      </c>
      <c r="I183">
        <v>3068</v>
      </c>
      <c r="J183">
        <v>1</v>
      </c>
    </row>
    <row r="184" spans="1:10" x14ac:dyDescent="0.3">
      <c r="A184">
        <v>61</v>
      </c>
      <c r="B184" t="s">
        <v>235</v>
      </c>
      <c r="C184" s="181">
        <v>36635.175000000003</v>
      </c>
      <c r="D184" s="181">
        <v>36635.236805555556</v>
      </c>
      <c r="E184" t="s">
        <v>236</v>
      </c>
      <c r="F184">
        <v>6812</v>
      </c>
      <c r="G184">
        <v>1</v>
      </c>
      <c r="I184">
        <v>3068</v>
      </c>
      <c r="J184">
        <v>1</v>
      </c>
    </row>
    <row r="185" spans="1:10" x14ac:dyDescent="0.3">
      <c r="A185">
        <v>61</v>
      </c>
      <c r="B185" t="s">
        <v>235</v>
      </c>
      <c r="C185" s="181">
        <v>36635.175000000003</v>
      </c>
      <c r="D185" s="181">
        <v>36635.236805555556</v>
      </c>
      <c r="E185" t="s">
        <v>236</v>
      </c>
      <c r="F185">
        <v>6813</v>
      </c>
      <c r="G185">
        <v>1</v>
      </c>
      <c r="I185">
        <v>3068</v>
      </c>
      <c r="J185">
        <v>1</v>
      </c>
    </row>
    <row r="186" spans="1:10" x14ac:dyDescent="0.3">
      <c r="A186">
        <v>61</v>
      </c>
      <c r="B186" t="s">
        <v>235</v>
      </c>
      <c r="C186" s="181">
        <v>36635.175000000003</v>
      </c>
      <c r="D186" s="181">
        <v>36635.236805555556</v>
      </c>
      <c r="E186" t="s">
        <v>236</v>
      </c>
      <c r="F186">
        <v>6814</v>
      </c>
      <c r="G186">
        <v>1</v>
      </c>
      <c r="I186">
        <v>3068</v>
      </c>
      <c r="J186">
        <v>1</v>
      </c>
    </row>
    <row r="187" spans="1:10" x14ac:dyDescent="0.3">
      <c r="A187">
        <v>61</v>
      </c>
      <c r="B187" t="s">
        <v>235</v>
      </c>
      <c r="C187" s="181">
        <v>36635.175000000003</v>
      </c>
      <c r="D187" s="181">
        <v>36635.236805555556</v>
      </c>
      <c r="E187" t="s">
        <v>236</v>
      </c>
      <c r="F187">
        <v>6815</v>
      </c>
      <c r="G187">
        <v>1</v>
      </c>
      <c r="I187">
        <v>3068</v>
      </c>
      <c r="J187">
        <v>1</v>
      </c>
    </row>
    <row r="188" spans="1:10" x14ac:dyDescent="0.3">
      <c r="A188">
        <v>61</v>
      </c>
      <c r="B188" t="s">
        <v>235</v>
      </c>
      <c r="C188" s="181">
        <v>36635.175000000003</v>
      </c>
      <c r="D188" s="181">
        <v>36635.236805555556</v>
      </c>
      <c r="E188" t="s">
        <v>236</v>
      </c>
      <c r="F188">
        <v>6816</v>
      </c>
      <c r="G188">
        <v>1</v>
      </c>
      <c r="I188">
        <v>3068</v>
      </c>
      <c r="J188">
        <v>1</v>
      </c>
    </row>
    <row r="189" spans="1:10" x14ac:dyDescent="0.3">
      <c r="A189">
        <v>61</v>
      </c>
      <c r="B189" t="s">
        <v>235</v>
      </c>
      <c r="C189" s="181">
        <v>36635.175000000003</v>
      </c>
      <c r="D189" s="181">
        <v>36635.236805555556</v>
      </c>
      <c r="E189" t="s">
        <v>236</v>
      </c>
      <c r="F189">
        <v>6817</v>
      </c>
      <c r="G189">
        <v>1</v>
      </c>
      <c r="I189">
        <v>3068</v>
      </c>
      <c r="J189">
        <v>1</v>
      </c>
    </row>
    <row r="190" spans="1:10" x14ac:dyDescent="0.3">
      <c r="A190">
        <v>61</v>
      </c>
      <c r="B190" t="s">
        <v>235</v>
      </c>
      <c r="C190" s="181">
        <v>36635.175000000003</v>
      </c>
      <c r="D190" s="181">
        <v>36635.236805555556</v>
      </c>
      <c r="E190" t="s">
        <v>236</v>
      </c>
      <c r="F190">
        <v>6818</v>
      </c>
      <c r="G190">
        <v>1</v>
      </c>
      <c r="I190">
        <v>3068</v>
      </c>
      <c r="J190">
        <v>1</v>
      </c>
    </row>
    <row r="191" spans="1:10" x14ac:dyDescent="0.3">
      <c r="A191">
        <v>61</v>
      </c>
      <c r="B191" t="s">
        <v>235</v>
      </c>
      <c r="C191" s="181">
        <v>36635.175000000003</v>
      </c>
      <c r="D191" s="181">
        <v>36635.236805555556</v>
      </c>
      <c r="E191" t="s">
        <v>236</v>
      </c>
      <c r="F191">
        <v>6819</v>
      </c>
      <c r="G191">
        <v>1</v>
      </c>
      <c r="I191">
        <v>3068</v>
      </c>
      <c r="J191">
        <v>1</v>
      </c>
    </row>
    <row r="192" spans="1:10" x14ac:dyDescent="0.3">
      <c r="A192">
        <v>61</v>
      </c>
      <c r="B192" t="s">
        <v>235</v>
      </c>
      <c r="C192" s="181">
        <v>36635.175000000003</v>
      </c>
      <c r="D192" s="181">
        <v>36635.236805555556</v>
      </c>
      <c r="E192" t="s">
        <v>236</v>
      </c>
      <c r="F192">
        <v>6820</v>
      </c>
      <c r="G192">
        <v>1</v>
      </c>
      <c r="I192">
        <v>3068</v>
      </c>
      <c r="J192">
        <v>1</v>
      </c>
    </row>
    <row r="193" spans="1:10" x14ac:dyDescent="0.3">
      <c r="A193">
        <v>61</v>
      </c>
      <c r="B193" t="s">
        <v>235</v>
      </c>
      <c r="C193" s="181">
        <v>36635.175000000003</v>
      </c>
      <c r="D193" s="181">
        <v>36635.236805555556</v>
      </c>
      <c r="E193" t="s">
        <v>236</v>
      </c>
      <c r="F193">
        <v>6821</v>
      </c>
      <c r="G193">
        <v>1</v>
      </c>
      <c r="I193">
        <v>3068</v>
      </c>
      <c r="J193">
        <v>1</v>
      </c>
    </row>
    <row r="194" spans="1:10" x14ac:dyDescent="0.3">
      <c r="A194">
        <v>61</v>
      </c>
      <c r="B194" t="s">
        <v>235</v>
      </c>
      <c r="C194" s="181">
        <v>36635.175000000003</v>
      </c>
      <c r="D194" s="181">
        <v>36635.236805555556</v>
      </c>
      <c r="E194" t="s">
        <v>236</v>
      </c>
      <c r="F194">
        <v>6822</v>
      </c>
      <c r="G194">
        <v>1</v>
      </c>
      <c r="I194">
        <v>3068</v>
      </c>
      <c r="J194">
        <v>1</v>
      </c>
    </row>
    <row r="195" spans="1:10" x14ac:dyDescent="0.3">
      <c r="A195">
        <v>61</v>
      </c>
      <c r="B195" t="s">
        <v>235</v>
      </c>
      <c r="C195" s="181">
        <v>36635.175000000003</v>
      </c>
      <c r="D195" s="181">
        <v>36635.236805555556</v>
      </c>
      <c r="E195" t="s">
        <v>236</v>
      </c>
      <c r="F195">
        <v>6823</v>
      </c>
      <c r="G195">
        <v>1</v>
      </c>
      <c r="I195">
        <v>3068</v>
      </c>
      <c r="J195">
        <v>1</v>
      </c>
    </row>
    <row r="196" spans="1:10" x14ac:dyDescent="0.3">
      <c r="A196">
        <v>61</v>
      </c>
      <c r="B196" t="s">
        <v>235</v>
      </c>
      <c r="C196" s="181">
        <v>36635.175000000003</v>
      </c>
      <c r="D196" s="181">
        <v>36635.236805555556</v>
      </c>
      <c r="E196" t="s">
        <v>236</v>
      </c>
      <c r="F196">
        <v>6824</v>
      </c>
      <c r="G196">
        <v>1</v>
      </c>
      <c r="I196">
        <v>3068</v>
      </c>
      <c r="J196">
        <v>1</v>
      </c>
    </row>
    <row r="197" spans="1:10" x14ac:dyDescent="0.3">
      <c r="A197">
        <v>61</v>
      </c>
      <c r="B197" t="s">
        <v>235</v>
      </c>
      <c r="C197" s="181">
        <v>36635.175000000003</v>
      </c>
      <c r="D197" s="181">
        <v>36635.236805555556</v>
      </c>
      <c r="E197" t="s">
        <v>236</v>
      </c>
      <c r="F197">
        <v>6825</v>
      </c>
      <c r="G197">
        <v>1</v>
      </c>
      <c r="I197">
        <v>3068</v>
      </c>
      <c r="J197">
        <v>1</v>
      </c>
    </row>
    <row r="198" spans="1:10" x14ac:dyDescent="0.3">
      <c r="A198">
        <v>61</v>
      </c>
      <c r="B198" t="s">
        <v>235</v>
      </c>
      <c r="C198" s="181">
        <v>36635.175000000003</v>
      </c>
      <c r="D198" s="181">
        <v>36635.236805555556</v>
      </c>
      <c r="E198" t="s">
        <v>236</v>
      </c>
      <c r="F198">
        <v>6826</v>
      </c>
      <c r="G198">
        <v>1</v>
      </c>
      <c r="I198">
        <v>3068</v>
      </c>
      <c r="J198">
        <v>1</v>
      </c>
    </row>
    <row r="199" spans="1:10" x14ac:dyDescent="0.3">
      <c r="A199">
        <v>61</v>
      </c>
      <c r="B199" t="s">
        <v>235</v>
      </c>
      <c r="C199" s="181">
        <v>36635.175000000003</v>
      </c>
      <c r="D199" s="181">
        <v>36635.236805555556</v>
      </c>
      <c r="E199" t="s">
        <v>236</v>
      </c>
      <c r="F199">
        <v>6827</v>
      </c>
      <c r="G199">
        <v>1</v>
      </c>
      <c r="I199">
        <v>3068</v>
      </c>
      <c r="J199">
        <v>1</v>
      </c>
    </row>
    <row r="200" spans="1:10" x14ac:dyDescent="0.3">
      <c r="A200">
        <v>61</v>
      </c>
      <c r="B200" t="s">
        <v>235</v>
      </c>
      <c r="C200" s="181">
        <v>36635.175000000003</v>
      </c>
      <c r="D200" s="181">
        <v>36635.236805555556</v>
      </c>
      <c r="E200" t="s">
        <v>236</v>
      </c>
      <c r="F200">
        <v>6828</v>
      </c>
      <c r="G200">
        <v>1</v>
      </c>
      <c r="I200">
        <v>3068</v>
      </c>
      <c r="J200">
        <v>1</v>
      </c>
    </row>
    <row r="201" spans="1:10" x14ac:dyDescent="0.3">
      <c r="A201">
        <v>61</v>
      </c>
      <c r="B201" t="s">
        <v>235</v>
      </c>
      <c r="C201" s="181">
        <v>36635.175000000003</v>
      </c>
      <c r="D201" s="181">
        <v>36635.236805555556</v>
      </c>
      <c r="E201" t="s">
        <v>236</v>
      </c>
      <c r="F201">
        <v>6829</v>
      </c>
      <c r="G201">
        <v>1</v>
      </c>
      <c r="I201">
        <v>3068</v>
      </c>
      <c r="J201">
        <v>1</v>
      </c>
    </row>
    <row r="202" spans="1:10" x14ac:dyDescent="0.3">
      <c r="A202">
        <v>61</v>
      </c>
      <c r="B202" t="s">
        <v>235</v>
      </c>
      <c r="C202" s="181">
        <v>36635.175000000003</v>
      </c>
      <c r="D202" s="181">
        <v>36635.236805555556</v>
      </c>
      <c r="E202" t="s">
        <v>236</v>
      </c>
      <c r="F202">
        <v>6830</v>
      </c>
      <c r="G202">
        <v>1</v>
      </c>
      <c r="I202">
        <v>3068</v>
      </c>
      <c r="J202">
        <v>1</v>
      </c>
    </row>
    <row r="203" spans="1:10" x14ac:dyDescent="0.3">
      <c r="A203">
        <v>61</v>
      </c>
      <c r="B203" t="s">
        <v>235</v>
      </c>
      <c r="C203" s="181">
        <v>36635.175000000003</v>
      </c>
      <c r="D203" s="181">
        <v>36635.236805555556</v>
      </c>
      <c r="E203" t="s">
        <v>236</v>
      </c>
      <c r="F203">
        <v>6831</v>
      </c>
      <c r="G203">
        <v>1</v>
      </c>
      <c r="I203">
        <v>3068</v>
      </c>
      <c r="J203">
        <v>1</v>
      </c>
    </row>
    <row r="204" spans="1:10" x14ac:dyDescent="0.3">
      <c r="A204">
        <v>61</v>
      </c>
      <c r="B204" t="s">
        <v>235</v>
      </c>
      <c r="C204" s="181">
        <v>36635.175000000003</v>
      </c>
      <c r="D204" s="181">
        <v>36635.236805555556</v>
      </c>
      <c r="E204" t="s">
        <v>236</v>
      </c>
      <c r="F204">
        <v>6832</v>
      </c>
      <c r="G204">
        <v>1</v>
      </c>
      <c r="I204">
        <v>3068</v>
      </c>
      <c r="J204">
        <v>1</v>
      </c>
    </row>
    <row r="205" spans="1:10" x14ac:dyDescent="0.3">
      <c r="A205">
        <v>61</v>
      </c>
      <c r="B205" t="s">
        <v>235</v>
      </c>
      <c r="C205" s="181">
        <v>36635.175000000003</v>
      </c>
      <c r="D205" s="181">
        <v>36635.236805555556</v>
      </c>
      <c r="E205" t="s">
        <v>236</v>
      </c>
      <c r="F205">
        <v>6833</v>
      </c>
      <c r="G205">
        <v>1</v>
      </c>
      <c r="I205">
        <v>3068</v>
      </c>
      <c r="J205">
        <v>1</v>
      </c>
    </row>
    <row r="206" spans="1:10" x14ac:dyDescent="0.3">
      <c r="A206">
        <v>61</v>
      </c>
      <c r="B206" t="s">
        <v>235</v>
      </c>
      <c r="C206" s="181">
        <v>36635.175000000003</v>
      </c>
      <c r="D206" s="181">
        <v>36635.236805555556</v>
      </c>
      <c r="E206" t="s">
        <v>236</v>
      </c>
      <c r="F206">
        <v>6834</v>
      </c>
      <c r="G206">
        <v>1</v>
      </c>
      <c r="I206">
        <v>3068</v>
      </c>
      <c r="J206">
        <v>1</v>
      </c>
    </row>
    <row r="207" spans="1:10" x14ac:dyDescent="0.3">
      <c r="A207">
        <v>61</v>
      </c>
      <c r="B207" t="s">
        <v>235</v>
      </c>
      <c r="C207" s="181">
        <v>36635.175000000003</v>
      </c>
      <c r="D207" s="181">
        <v>36635.236805555556</v>
      </c>
      <c r="E207" t="s">
        <v>236</v>
      </c>
      <c r="F207">
        <v>6835</v>
      </c>
      <c r="G207">
        <v>1</v>
      </c>
      <c r="I207">
        <v>3068</v>
      </c>
      <c r="J207">
        <v>1</v>
      </c>
    </row>
    <row r="208" spans="1:10" x14ac:dyDescent="0.3">
      <c r="A208">
        <v>61</v>
      </c>
      <c r="B208" t="s">
        <v>235</v>
      </c>
      <c r="C208" s="181">
        <v>36635.175000000003</v>
      </c>
      <c r="D208" s="181">
        <v>36635.236805555556</v>
      </c>
      <c r="E208" t="s">
        <v>236</v>
      </c>
      <c r="F208">
        <v>6836</v>
      </c>
      <c r="G208">
        <v>1</v>
      </c>
      <c r="I208">
        <v>3068</v>
      </c>
      <c r="J208">
        <v>1</v>
      </c>
    </row>
    <row r="209" spans="1:11" x14ac:dyDescent="0.3">
      <c r="A209">
        <v>61</v>
      </c>
      <c r="B209" t="s">
        <v>235</v>
      </c>
      <c r="C209" s="181">
        <v>36635.175000000003</v>
      </c>
      <c r="D209" s="181">
        <v>36635.236805555556</v>
      </c>
      <c r="E209" t="s">
        <v>236</v>
      </c>
      <c r="F209">
        <v>6837</v>
      </c>
      <c r="G209">
        <v>1</v>
      </c>
      <c r="I209">
        <v>3068</v>
      </c>
      <c r="J209">
        <v>1</v>
      </c>
    </row>
    <row r="210" spans="1:11" x14ac:dyDescent="0.3">
      <c r="A210">
        <v>61</v>
      </c>
      <c r="B210" t="s">
        <v>235</v>
      </c>
      <c r="C210" s="181">
        <v>36635.175000000003</v>
      </c>
      <c r="D210" s="181">
        <v>36635.236805555556</v>
      </c>
      <c r="E210" t="s">
        <v>236</v>
      </c>
      <c r="F210">
        <v>6838</v>
      </c>
      <c r="G210">
        <v>1</v>
      </c>
      <c r="I210">
        <v>3068</v>
      </c>
      <c r="J210">
        <v>1</v>
      </c>
    </row>
    <row r="211" spans="1:11" x14ac:dyDescent="0.3">
      <c r="A211">
        <v>61</v>
      </c>
      <c r="B211" t="s">
        <v>235</v>
      </c>
      <c r="C211" s="181">
        <v>36635.175000000003</v>
      </c>
      <c r="D211" s="181">
        <v>36635.236805555556</v>
      </c>
      <c r="E211" t="s">
        <v>236</v>
      </c>
      <c r="F211">
        <v>6839</v>
      </c>
      <c r="G211">
        <v>1</v>
      </c>
      <c r="I211">
        <v>3068</v>
      </c>
      <c r="J211">
        <v>1</v>
      </c>
    </row>
    <row r="212" spans="1:11" x14ac:dyDescent="0.3">
      <c r="A212">
        <v>61</v>
      </c>
      <c r="B212" t="s">
        <v>235</v>
      </c>
      <c r="C212" s="181">
        <v>36635.175000000003</v>
      </c>
      <c r="D212" s="181">
        <v>36635.236805555556</v>
      </c>
      <c r="E212" t="s">
        <v>236</v>
      </c>
      <c r="F212">
        <v>6840</v>
      </c>
      <c r="G212">
        <v>1</v>
      </c>
      <c r="I212">
        <v>3068</v>
      </c>
      <c r="J212">
        <v>1</v>
      </c>
    </row>
    <row r="213" spans="1:11" x14ac:dyDescent="0.3">
      <c r="A213">
        <v>61</v>
      </c>
      <c r="B213" t="s">
        <v>235</v>
      </c>
      <c r="C213" s="181">
        <v>36635.175000000003</v>
      </c>
      <c r="D213" s="181">
        <v>36635.236805555556</v>
      </c>
      <c r="E213" t="s">
        <v>236</v>
      </c>
      <c r="F213">
        <v>6841</v>
      </c>
      <c r="G213">
        <v>1</v>
      </c>
      <c r="I213">
        <v>3068</v>
      </c>
      <c r="J213">
        <v>1</v>
      </c>
    </row>
    <row r="214" spans="1:11" x14ac:dyDescent="0.3">
      <c r="A214">
        <v>61</v>
      </c>
      <c r="B214" t="s">
        <v>235</v>
      </c>
      <c r="C214" s="181">
        <v>36635.175000000003</v>
      </c>
      <c r="D214" s="181">
        <v>36635.236805555556</v>
      </c>
      <c r="E214" t="s">
        <v>236</v>
      </c>
      <c r="F214">
        <v>6863</v>
      </c>
      <c r="H214">
        <v>77</v>
      </c>
      <c r="J214">
        <v>1</v>
      </c>
      <c r="K214" t="s">
        <v>256</v>
      </c>
    </row>
    <row r="215" spans="1:11" x14ac:dyDescent="0.3">
      <c r="A215">
        <v>61</v>
      </c>
      <c r="B215" t="s">
        <v>235</v>
      </c>
      <c r="C215" s="181">
        <v>36635.175000000003</v>
      </c>
      <c r="D215" s="181">
        <v>36635.236805555556</v>
      </c>
      <c r="E215" t="s">
        <v>236</v>
      </c>
      <c r="F215">
        <v>3069</v>
      </c>
      <c r="H215">
        <v>26</v>
      </c>
      <c r="J215">
        <v>2</v>
      </c>
      <c r="K215" t="s">
        <v>237</v>
      </c>
    </row>
    <row r="216" spans="1:11" x14ac:dyDescent="0.3">
      <c r="A216">
        <v>61</v>
      </c>
      <c r="B216" t="s">
        <v>235</v>
      </c>
      <c r="C216" s="181">
        <v>36635.175000000003</v>
      </c>
      <c r="D216" s="181">
        <v>36635.236805555556</v>
      </c>
      <c r="E216" t="s">
        <v>236</v>
      </c>
      <c r="F216">
        <v>3070</v>
      </c>
      <c r="H216">
        <v>39</v>
      </c>
      <c r="J216">
        <v>2</v>
      </c>
      <c r="K216" t="s">
        <v>241</v>
      </c>
    </row>
    <row r="217" spans="1:11" x14ac:dyDescent="0.3">
      <c r="A217">
        <v>61</v>
      </c>
      <c r="B217" t="s">
        <v>235</v>
      </c>
      <c r="C217" s="181">
        <v>36635.175000000003</v>
      </c>
      <c r="D217" s="181">
        <v>36635.236805555556</v>
      </c>
      <c r="E217" t="s">
        <v>236</v>
      </c>
      <c r="F217">
        <v>3068</v>
      </c>
      <c r="H217">
        <v>2594</v>
      </c>
      <c r="J217">
        <v>5</v>
      </c>
      <c r="K217" t="s">
        <v>240</v>
      </c>
    </row>
    <row r="218" spans="1:11" x14ac:dyDescent="0.3">
      <c r="A218">
        <v>62</v>
      </c>
      <c r="B218" t="s">
        <v>235</v>
      </c>
      <c r="C218" s="181">
        <v>36637.198611111111</v>
      </c>
      <c r="D218" s="181">
        <v>36637.261805555558</v>
      </c>
      <c r="E218" t="s">
        <v>236</v>
      </c>
      <c r="F218">
        <v>4046</v>
      </c>
      <c r="G218">
        <v>0</v>
      </c>
      <c r="I218">
        <v>3075</v>
      </c>
      <c r="J218">
        <v>1</v>
      </c>
    </row>
    <row r="219" spans="1:11" x14ac:dyDescent="0.3">
      <c r="A219">
        <v>62</v>
      </c>
      <c r="B219" t="s">
        <v>235</v>
      </c>
      <c r="C219" s="181">
        <v>36637.198611111111</v>
      </c>
      <c r="D219" s="181">
        <v>36637.261805555558</v>
      </c>
      <c r="E219" t="s">
        <v>236</v>
      </c>
      <c r="F219">
        <v>4099</v>
      </c>
      <c r="G219">
        <v>0</v>
      </c>
      <c r="I219">
        <v>3075</v>
      </c>
      <c r="J219">
        <v>1</v>
      </c>
    </row>
    <row r="220" spans="1:11" x14ac:dyDescent="0.3">
      <c r="A220">
        <v>62</v>
      </c>
      <c r="B220" t="s">
        <v>235</v>
      </c>
      <c r="C220" s="181">
        <v>36637.198611111111</v>
      </c>
      <c r="D220" s="181">
        <v>36637.261805555558</v>
      </c>
      <c r="E220" t="s">
        <v>236</v>
      </c>
      <c r="F220">
        <v>4152</v>
      </c>
      <c r="G220">
        <v>3</v>
      </c>
      <c r="I220">
        <v>3075</v>
      </c>
      <c r="J220">
        <v>1</v>
      </c>
    </row>
    <row r="221" spans="1:11" x14ac:dyDescent="0.3">
      <c r="A221">
        <v>62</v>
      </c>
      <c r="B221" t="s">
        <v>235</v>
      </c>
      <c r="C221" s="181">
        <v>36637.198611111111</v>
      </c>
      <c r="D221" s="181">
        <v>36637.261805555558</v>
      </c>
      <c r="E221" t="s">
        <v>236</v>
      </c>
      <c r="F221">
        <v>4205</v>
      </c>
      <c r="G221">
        <v>42</v>
      </c>
      <c r="I221">
        <v>3075</v>
      </c>
      <c r="J221">
        <v>1</v>
      </c>
    </row>
    <row r="222" spans="1:11" x14ac:dyDescent="0.3">
      <c r="A222">
        <v>62</v>
      </c>
      <c r="B222" t="s">
        <v>235</v>
      </c>
      <c r="C222" s="181">
        <v>36637.198611111111</v>
      </c>
      <c r="D222" s="181">
        <v>36637.261805555558</v>
      </c>
      <c r="E222" t="s">
        <v>236</v>
      </c>
      <c r="F222">
        <v>4258</v>
      </c>
      <c r="G222">
        <v>2</v>
      </c>
      <c r="I222">
        <v>3075</v>
      </c>
      <c r="J222">
        <v>1</v>
      </c>
    </row>
    <row r="223" spans="1:11" x14ac:dyDescent="0.3">
      <c r="A223">
        <v>62</v>
      </c>
      <c r="B223" t="s">
        <v>235</v>
      </c>
      <c r="C223" s="181">
        <v>36637.198611111111</v>
      </c>
      <c r="D223" s="181">
        <v>36637.261805555558</v>
      </c>
      <c r="E223" t="s">
        <v>236</v>
      </c>
      <c r="F223">
        <v>4311</v>
      </c>
      <c r="G223">
        <v>1</v>
      </c>
      <c r="I223">
        <v>3075</v>
      </c>
      <c r="J223">
        <v>1</v>
      </c>
    </row>
    <row r="224" spans="1:11" x14ac:dyDescent="0.3">
      <c r="A224">
        <v>62</v>
      </c>
      <c r="B224" t="s">
        <v>235</v>
      </c>
      <c r="C224" s="181">
        <v>36637.198611111111</v>
      </c>
      <c r="D224" s="181">
        <v>36637.261805555558</v>
      </c>
      <c r="E224" t="s">
        <v>236</v>
      </c>
      <c r="F224">
        <v>4364</v>
      </c>
      <c r="G224">
        <v>0</v>
      </c>
      <c r="I224">
        <v>3075</v>
      </c>
      <c r="J224">
        <v>1</v>
      </c>
    </row>
    <row r="225" spans="1:11" x14ac:dyDescent="0.3">
      <c r="A225">
        <v>62</v>
      </c>
      <c r="B225" t="s">
        <v>235</v>
      </c>
      <c r="C225" s="181">
        <v>36637.198611111111</v>
      </c>
      <c r="D225" s="181">
        <v>36637.261805555558</v>
      </c>
      <c r="E225" t="s">
        <v>236</v>
      </c>
      <c r="F225">
        <v>6862</v>
      </c>
      <c r="H225">
        <v>13</v>
      </c>
      <c r="J225">
        <v>1</v>
      </c>
      <c r="K225" t="s">
        <v>256</v>
      </c>
    </row>
    <row r="226" spans="1:11" x14ac:dyDescent="0.3">
      <c r="A226">
        <v>62</v>
      </c>
      <c r="B226" t="s">
        <v>235</v>
      </c>
      <c r="C226" s="181">
        <v>36637.198611111111</v>
      </c>
      <c r="D226" s="181">
        <v>36637.261805555558</v>
      </c>
      <c r="E226" t="s">
        <v>236</v>
      </c>
      <c r="F226">
        <v>3073</v>
      </c>
      <c r="H226">
        <v>24</v>
      </c>
      <c r="J226">
        <v>2</v>
      </c>
      <c r="K226" t="s">
        <v>237</v>
      </c>
    </row>
    <row r="227" spans="1:11" x14ac:dyDescent="0.3">
      <c r="A227">
        <v>62</v>
      </c>
      <c r="B227" t="s">
        <v>235</v>
      </c>
      <c r="C227" s="181">
        <v>36637.198611111111</v>
      </c>
      <c r="D227" s="181">
        <v>36637.261805555558</v>
      </c>
      <c r="E227" t="s">
        <v>236</v>
      </c>
      <c r="F227">
        <v>3074</v>
      </c>
      <c r="H227">
        <v>36</v>
      </c>
      <c r="J227">
        <v>2</v>
      </c>
      <c r="K227" t="s">
        <v>241</v>
      </c>
    </row>
    <row r="228" spans="1:11" x14ac:dyDescent="0.3">
      <c r="A228">
        <v>62</v>
      </c>
      <c r="B228" t="s">
        <v>235</v>
      </c>
      <c r="C228" s="181">
        <v>36637.198611111111</v>
      </c>
      <c r="D228" s="181">
        <v>36637.261805555558</v>
      </c>
      <c r="E228" t="s">
        <v>236</v>
      </c>
      <c r="F228">
        <v>3072</v>
      </c>
      <c r="H228">
        <v>2341</v>
      </c>
      <c r="J228">
        <v>5</v>
      </c>
      <c r="K228" t="s">
        <v>240</v>
      </c>
    </row>
    <row r="229" spans="1:11" x14ac:dyDescent="0.3">
      <c r="A229">
        <v>62</v>
      </c>
      <c r="B229" t="s">
        <v>235</v>
      </c>
      <c r="C229" s="181">
        <v>36637.198611111111</v>
      </c>
      <c r="D229" s="181">
        <v>36637.261805555558</v>
      </c>
      <c r="E229" t="s">
        <v>236</v>
      </c>
      <c r="F229">
        <v>3075</v>
      </c>
      <c r="G229">
        <v>55</v>
      </c>
      <c r="J229">
        <v>5</v>
      </c>
      <c r="K229" t="s">
        <v>257</v>
      </c>
    </row>
    <row r="230" spans="1:11" x14ac:dyDescent="0.3">
      <c r="A230">
        <v>63</v>
      </c>
      <c r="B230" t="s">
        <v>235</v>
      </c>
      <c r="C230" s="181">
        <v>36640.231249999997</v>
      </c>
      <c r="D230" s="181">
        <v>36640.279861111114</v>
      </c>
      <c r="E230" t="s">
        <v>236</v>
      </c>
      <c r="F230">
        <v>3076</v>
      </c>
      <c r="H230">
        <v>9</v>
      </c>
      <c r="J230">
        <v>1</v>
      </c>
      <c r="K230" t="s">
        <v>239</v>
      </c>
    </row>
    <row r="231" spans="1:11" x14ac:dyDescent="0.3">
      <c r="A231">
        <v>63</v>
      </c>
      <c r="B231" t="s">
        <v>235</v>
      </c>
      <c r="C231" s="181">
        <v>36640.231249999997</v>
      </c>
      <c r="D231" s="181">
        <v>36640.279861111114</v>
      </c>
      <c r="E231" t="s">
        <v>236</v>
      </c>
      <c r="F231">
        <v>3994</v>
      </c>
      <c r="G231">
        <v>49</v>
      </c>
      <c r="J231">
        <v>1</v>
      </c>
      <c r="K231" t="s">
        <v>258</v>
      </c>
    </row>
    <row r="232" spans="1:11" x14ac:dyDescent="0.3">
      <c r="A232">
        <v>63</v>
      </c>
      <c r="B232" t="s">
        <v>235</v>
      </c>
      <c r="C232" s="181">
        <v>36640.231249999997</v>
      </c>
      <c r="D232" s="181">
        <v>36640.279861111114</v>
      </c>
      <c r="E232" t="s">
        <v>236</v>
      </c>
      <c r="F232">
        <v>4047</v>
      </c>
      <c r="G232">
        <v>0</v>
      </c>
      <c r="I232">
        <v>3994</v>
      </c>
      <c r="J232">
        <v>1</v>
      </c>
    </row>
    <row r="233" spans="1:11" x14ac:dyDescent="0.3">
      <c r="A233">
        <v>63</v>
      </c>
      <c r="B233" t="s">
        <v>235</v>
      </c>
      <c r="C233" s="181">
        <v>36640.231249999997</v>
      </c>
      <c r="D233" s="181">
        <v>36640.279861111114</v>
      </c>
      <c r="E233" t="s">
        <v>236</v>
      </c>
      <c r="F233">
        <v>4100</v>
      </c>
      <c r="G233">
        <v>0</v>
      </c>
      <c r="I233">
        <v>3994</v>
      </c>
      <c r="J233">
        <v>1</v>
      </c>
    </row>
    <row r="234" spans="1:11" x14ac:dyDescent="0.3">
      <c r="A234">
        <v>63</v>
      </c>
      <c r="B234" t="s">
        <v>235</v>
      </c>
      <c r="C234" s="181">
        <v>36640.231249999997</v>
      </c>
      <c r="D234" s="181">
        <v>36640.279861111114</v>
      </c>
      <c r="E234" t="s">
        <v>236</v>
      </c>
      <c r="F234">
        <v>4153</v>
      </c>
      <c r="G234">
        <v>0</v>
      </c>
      <c r="I234">
        <v>3994</v>
      </c>
      <c r="J234">
        <v>1</v>
      </c>
    </row>
    <row r="235" spans="1:11" x14ac:dyDescent="0.3">
      <c r="A235">
        <v>63</v>
      </c>
      <c r="B235" t="s">
        <v>235</v>
      </c>
      <c r="C235" s="181">
        <v>36640.231249999997</v>
      </c>
      <c r="D235" s="181">
        <v>36640.279861111114</v>
      </c>
      <c r="E235" t="s">
        <v>236</v>
      </c>
      <c r="F235">
        <v>4206</v>
      </c>
      <c r="G235">
        <v>45</v>
      </c>
      <c r="I235">
        <v>3994</v>
      </c>
      <c r="J235">
        <v>1</v>
      </c>
    </row>
    <row r="236" spans="1:11" x14ac:dyDescent="0.3">
      <c r="A236">
        <v>63</v>
      </c>
      <c r="B236" t="s">
        <v>235</v>
      </c>
      <c r="C236" s="181">
        <v>36640.231249999997</v>
      </c>
      <c r="D236" s="181">
        <v>36640.279861111114</v>
      </c>
      <c r="E236" t="s">
        <v>236</v>
      </c>
      <c r="F236">
        <v>4259</v>
      </c>
      <c r="G236">
        <v>2</v>
      </c>
      <c r="I236">
        <v>3994</v>
      </c>
      <c r="J236">
        <v>1</v>
      </c>
    </row>
    <row r="237" spans="1:11" x14ac:dyDescent="0.3">
      <c r="A237">
        <v>63</v>
      </c>
      <c r="B237" t="s">
        <v>235</v>
      </c>
      <c r="C237" s="181">
        <v>36640.231249999997</v>
      </c>
      <c r="D237" s="181">
        <v>36640.279861111114</v>
      </c>
      <c r="E237" t="s">
        <v>236</v>
      </c>
      <c r="F237">
        <v>4312</v>
      </c>
      <c r="G237">
        <v>1</v>
      </c>
      <c r="I237">
        <v>3994</v>
      </c>
      <c r="J237">
        <v>1</v>
      </c>
    </row>
    <row r="238" spans="1:11" x14ac:dyDescent="0.3">
      <c r="A238">
        <v>63</v>
      </c>
      <c r="B238" t="s">
        <v>235</v>
      </c>
      <c r="C238" s="181">
        <v>36640.231249999997</v>
      </c>
      <c r="D238" s="181">
        <v>36640.279861111114</v>
      </c>
      <c r="E238" t="s">
        <v>236</v>
      </c>
      <c r="F238">
        <v>4365</v>
      </c>
      <c r="G238">
        <v>0</v>
      </c>
      <c r="I238">
        <v>3994</v>
      </c>
      <c r="J238">
        <v>1</v>
      </c>
    </row>
    <row r="239" spans="1:11" x14ac:dyDescent="0.3">
      <c r="A239">
        <v>64</v>
      </c>
      <c r="B239" t="s">
        <v>235</v>
      </c>
      <c r="C239" s="181">
        <v>36642.910416666666</v>
      </c>
      <c r="D239" s="181">
        <v>36642.972916666666</v>
      </c>
      <c r="E239" t="s">
        <v>236</v>
      </c>
      <c r="F239">
        <v>3995</v>
      </c>
      <c r="G239">
        <v>81</v>
      </c>
      <c r="J239">
        <v>1</v>
      </c>
      <c r="K239" t="s">
        <v>258</v>
      </c>
    </row>
    <row r="240" spans="1:11" x14ac:dyDescent="0.3">
      <c r="A240">
        <v>64</v>
      </c>
      <c r="B240" t="s">
        <v>235</v>
      </c>
      <c r="C240" s="181">
        <v>36642.910416666666</v>
      </c>
      <c r="D240" s="181">
        <v>36642.972916666666</v>
      </c>
      <c r="E240" t="s">
        <v>236</v>
      </c>
      <c r="F240">
        <v>4048</v>
      </c>
      <c r="G240">
        <v>0</v>
      </c>
      <c r="I240">
        <v>3995</v>
      </c>
      <c r="J240">
        <v>1</v>
      </c>
    </row>
    <row r="241" spans="1:11" x14ac:dyDescent="0.3">
      <c r="A241">
        <v>64</v>
      </c>
      <c r="B241" t="s">
        <v>235</v>
      </c>
      <c r="C241" s="181">
        <v>36642.910416666666</v>
      </c>
      <c r="D241" s="181">
        <v>36642.972916666666</v>
      </c>
      <c r="E241" t="s">
        <v>236</v>
      </c>
      <c r="F241">
        <v>4101</v>
      </c>
      <c r="G241">
        <v>0</v>
      </c>
      <c r="I241">
        <v>3995</v>
      </c>
      <c r="J241">
        <v>1</v>
      </c>
    </row>
    <row r="242" spans="1:11" x14ac:dyDescent="0.3">
      <c r="A242">
        <v>64</v>
      </c>
      <c r="B242" t="s">
        <v>235</v>
      </c>
      <c r="C242" s="181">
        <v>36642.910416666666</v>
      </c>
      <c r="D242" s="181">
        <v>36642.972916666666</v>
      </c>
      <c r="E242" t="s">
        <v>236</v>
      </c>
      <c r="F242">
        <v>4154</v>
      </c>
      <c r="G242">
        <v>1</v>
      </c>
      <c r="I242">
        <v>3995</v>
      </c>
      <c r="J242">
        <v>1</v>
      </c>
    </row>
    <row r="243" spans="1:11" x14ac:dyDescent="0.3">
      <c r="A243">
        <v>64</v>
      </c>
      <c r="B243" t="s">
        <v>235</v>
      </c>
      <c r="C243" s="181">
        <v>36642.910416666666</v>
      </c>
      <c r="D243" s="181">
        <v>36642.972916666666</v>
      </c>
      <c r="E243" t="s">
        <v>236</v>
      </c>
      <c r="F243">
        <v>4207</v>
      </c>
      <c r="G243">
        <v>67</v>
      </c>
      <c r="I243">
        <v>3995</v>
      </c>
      <c r="J243">
        <v>1</v>
      </c>
    </row>
    <row r="244" spans="1:11" x14ac:dyDescent="0.3">
      <c r="A244">
        <v>64</v>
      </c>
      <c r="B244" t="s">
        <v>235</v>
      </c>
      <c r="C244" s="181">
        <v>36642.910416666666</v>
      </c>
      <c r="D244" s="181">
        <v>36642.972916666666</v>
      </c>
      <c r="E244" t="s">
        <v>236</v>
      </c>
      <c r="F244">
        <v>4260</v>
      </c>
      <c r="G244">
        <v>10</v>
      </c>
      <c r="I244">
        <v>3995</v>
      </c>
      <c r="J244">
        <v>1</v>
      </c>
    </row>
    <row r="245" spans="1:11" x14ac:dyDescent="0.3">
      <c r="A245">
        <v>64</v>
      </c>
      <c r="B245" t="s">
        <v>235</v>
      </c>
      <c r="C245" s="181">
        <v>36642.910416666666</v>
      </c>
      <c r="D245" s="181">
        <v>36642.972916666666</v>
      </c>
      <c r="E245" t="s">
        <v>236</v>
      </c>
      <c r="F245">
        <v>4313</v>
      </c>
      <c r="G245">
        <v>2</v>
      </c>
      <c r="I245">
        <v>3995</v>
      </c>
      <c r="J245">
        <v>1</v>
      </c>
    </row>
    <row r="246" spans="1:11" x14ac:dyDescent="0.3">
      <c r="A246">
        <v>64</v>
      </c>
      <c r="B246" t="s">
        <v>235</v>
      </c>
      <c r="C246" s="181">
        <v>36642.910416666666</v>
      </c>
      <c r="D246" s="181">
        <v>36642.972916666666</v>
      </c>
      <c r="E246" t="s">
        <v>236</v>
      </c>
      <c r="F246">
        <v>4366</v>
      </c>
      <c r="G246">
        <v>0</v>
      </c>
      <c r="I246">
        <v>3995</v>
      </c>
      <c r="J246">
        <v>1</v>
      </c>
    </row>
    <row r="247" spans="1:11" x14ac:dyDescent="0.3">
      <c r="A247">
        <v>64</v>
      </c>
      <c r="B247" t="s">
        <v>235</v>
      </c>
      <c r="C247" s="181">
        <v>36642.910416666666</v>
      </c>
      <c r="D247" s="181">
        <v>36642.972916666666</v>
      </c>
      <c r="E247" t="s">
        <v>236</v>
      </c>
      <c r="F247">
        <v>3079</v>
      </c>
      <c r="H247">
        <v>23</v>
      </c>
      <c r="J247">
        <v>2</v>
      </c>
      <c r="K247" t="s">
        <v>237</v>
      </c>
    </row>
    <row r="248" spans="1:11" x14ac:dyDescent="0.3">
      <c r="A248">
        <v>64</v>
      </c>
      <c r="B248" t="s">
        <v>235</v>
      </c>
      <c r="C248" s="181">
        <v>36642.910416666666</v>
      </c>
      <c r="D248" s="181">
        <v>36642.972916666666</v>
      </c>
      <c r="E248" t="s">
        <v>236</v>
      </c>
      <c r="F248">
        <v>3078</v>
      </c>
      <c r="H248">
        <v>557</v>
      </c>
      <c r="J248">
        <v>5</v>
      </c>
      <c r="K248" t="s">
        <v>240</v>
      </c>
    </row>
    <row r="249" spans="1:11" x14ac:dyDescent="0.3">
      <c r="A249">
        <v>65</v>
      </c>
      <c r="B249" t="s">
        <v>235</v>
      </c>
      <c r="C249" s="181">
        <v>36645.054861111108</v>
      </c>
      <c r="D249" s="181">
        <v>36645.118750000001</v>
      </c>
      <c r="E249" t="s">
        <v>236</v>
      </c>
      <c r="F249">
        <v>3081</v>
      </c>
      <c r="H249">
        <v>687</v>
      </c>
      <c r="J249">
        <v>1</v>
      </c>
      <c r="K249" t="s">
        <v>239</v>
      </c>
    </row>
    <row r="250" spans="1:11" x14ac:dyDescent="0.3">
      <c r="A250">
        <v>65</v>
      </c>
      <c r="B250" t="s">
        <v>235</v>
      </c>
      <c r="C250" s="181">
        <v>36645.054861111108</v>
      </c>
      <c r="D250" s="181">
        <v>36645.118750000001</v>
      </c>
      <c r="E250" t="s">
        <v>236</v>
      </c>
      <c r="F250">
        <v>3996</v>
      </c>
      <c r="G250">
        <v>61</v>
      </c>
      <c r="J250">
        <v>2</v>
      </c>
      <c r="K250" t="s">
        <v>245</v>
      </c>
    </row>
    <row r="251" spans="1:11" x14ac:dyDescent="0.3">
      <c r="A251">
        <v>65</v>
      </c>
      <c r="B251" t="s">
        <v>235</v>
      </c>
      <c r="C251" s="181">
        <v>36645.054861111108</v>
      </c>
      <c r="D251" s="181">
        <v>36645.118750000001</v>
      </c>
      <c r="E251" t="s">
        <v>236</v>
      </c>
      <c r="F251">
        <v>4049</v>
      </c>
      <c r="G251">
        <v>0</v>
      </c>
      <c r="I251">
        <v>3996</v>
      </c>
      <c r="J251">
        <v>2</v>
      </c>
    </row>
    <row r="252" spans="1:11" x14ac:dyDescent="0.3">
      <c r="A252">
        <v>65</v>
      </c>
      <c r="B252" t="s">
        <v>235</v>
      </c>
      <c r="C252" s="181">
        <v>36645.054861111108</v>
      </c>
      <c r="D252" s="181">
        <v>36645.118750000001</v>
      </c>
      <c r="E252" t="s">
        <v>236</v>
      </c>
      <c r="F252">
        <v>4102</v>
      </c>
      <c r="G252">
        <v>0</v>
      </c>
      <c r="I252">
        <v>3996</v>
      </c>
      <c r="J252">
        <v>2</v>
      </c>
    </row>
    <row r="253" spans="1:11" x14ac:dyDescent="0.3">
      <c r="A253">
        <v>65</v>
      </c>
      <c r="B253" t="s">
        <v>235</v>
      </c>
      <c r="C253" s="181">
        <v>36645.054861111108</v>
      </c>
      <c r="D253" s="181">
        <v>36645.118750000001</v>
      </c>
      <c r="E253" t="s">
        <v>236</v>
      </c>
      <c r="F253">
        <v>4155</v>
      </c>
      <c r="G253">
        <v>4</v>
      </c>
      <c r="I253">
        <v>3996</v>
      </c>
      <c r="J253">
        <v>2</v>
      </c>
    </row>
    <row r="254" spans="1:11" x14ac:dyDescent="0.3">
      <c r="A254">
        <v>65</v>
      </c>
      <c r="B254" t="s">
        <v>235</v>
      </c>
      <c r="C254" s="181">
        <v>36645.054861111108</v>
      </c>
      <c r="D254" s="181">
        <v>36645.118750000001</v>
      </c>
      <c r="E254" t="s">
        <v>236</v>
      </c>
      <c r="F254">
        <v>4208</v>
      </c>
      <c r="G254">
        <v>47</v>
      </c>
      <c r="I254">
        <v>3996</v>
      </c>
      <c r="J254">
        <v>2</v>
      </c>
    </row>
    <row r="255" spans="1:11" x14ac:dyDescent="0.3">
      <c r="A255">
        <v>65</v>
      </c>
      <c r="B255" t="s">
        <v>235</v>
      </c>
      <c r="C255" s="181">
        <v>36645.054861111108</v>
      </c>
      <c r="D255" s="181">
        <v>36645.118750000001</v>
      </c>
      <c r="E255" t="s">
        <v>236</v>
      </c>
      <c r="F255">
        <v>4261</v>
      </c>
      <c r="G255">
        <v>6</v>
      </c>
      <c r="I255">
        <v>3996</v>
      </c>
      <c r="J255">
        <v>2</v>
      </c>
    </row>
    <row r="256" spans="1:11" x14ac:dyDescent="0.3">
      <c r="A256">
        <v>65</v>
      </c>
      <c r="B256" t="s">
        <v>235</v>
      </c>
      <c r="C256" s="181">
        <v>36645.054861111108</v>
      </c>
      <c r="D256" s="181">
        <v>36645.118750000001</v>
      </c>
      <c r="E256" t="s">
        <v>236</v>
      </c>
      <c r="F256">
        <v>4314</v>
      </c>
      <c r="G256">
        <v>4</v>
      </c>
      <c r="I256">
        <v>3996</v>
      </c>
      <c r="J256">
        <v>2</v>
      </c>
    </row>
    <row r="257" spans="1:11" x14ac:dyDescent="0.3">
      <c r="A257">
        <v>65</v>
      </c>
      <c r="B257" t="s">
        <v>235</v>
      </c>
      <c r="C257" s="181">
        <v>36645.054861111108</v>
      </c>
      <c r="D257" s="181">
        <v>36645.118750000001</v>
      </c>
      <c r="E257" t="s">
        <v>236</v>
      </c>
      <c r="F257">
        <v>4367</v>
      </c>
      <c r="G257">
        <v>0</v>
      </c>
      <c r="I257">
        <v>3996</v>
      </c>
      <c r="J257">
        <v>2</v>
      </c>
    </row>
    <row r="258" spans="1:11" x14ac:dyDescent="0.3">
      <c r="A258">
        <v>66</v>
      </c>
      <c r="B258" t="s">
        <v>235</v>
      </c>
      <c r="C258" s="181">
        <v>36647.11041666667</v>
      </c>
      <c r="D258" s="181">
        <v>36647.175000000003</v>
      </c>
      <c r="E258" t="s">
        <v>236</v>
      </c>
      <c r="F258">
        <v>3083</v>
      </c>
      <c r="H258">
        <v>2569</v>
      </c>
      <c r="J258">
        <v>1</v>
      </c>
      <c r="K258" t="s">
        <v>239</v>
      </c>
    </row>
    <row r="259" spans="1:11" x14ac:dyDescent="0.3">
      <c r="A259">
        <v>66</v>
      </c>
      <c r="B259" t="s">
        <v>235</v>
      </c>
      <c r="C259" s="181">
        <v>36647.11041666667</v>
      </c>
      <c r="D259" s="181">
        <v>36647.175000000003</v>
      </c>
      <c r="E259" t="s">
        <v>236</v>
      </c>
      <c r="F259">
        <v>3997</v>
      </c>
      <c r="G259">
        <v>85</v>
      </c>
      <c r="J259">
        <v>1</v>
      </c>
      <c r="K259" t="s">
        <v>245</v>
      </c>
    </row>
    <row r="260" spans="1:11" x14ac:dyDescent="0.3">
      <c r="A260">
        <v>66</v>
      </c>
      <c r="B260" t="s">
        <v>235</v>
      </c>
      <c r="C260" s="181">
        <v>36647.11041666667</v>
      </c>
      <c r="D260" s="181">
        <v>36647.175000000003</v>
      </c>
      <c r="E260" t="s">
        <v>236</v>
      </c>
      <c r="F260">
        <v>4050</v>
      </c>
      <c r="G260">
        <v>0</v>
      </c>
      <c r="I260">
        <v>3997</v>
      </c>
      <c r="J260">
        <v>1</v>
      </c>
    </row>
    <row r="261" spans="1:11" x14ac:dyDescent="0.3">
      <c r="A261">
        <v>66</v>
      </c>
      <c r="B261" t="s">
        <v>235</v>
      </c>
      <c r="C261" s="181">
        <v>36647.11041666667</v>
      </c>
      <c r="D261" s="181">
        <v>36647.175000000003</v>
      </c>
      <c r="E261" t="s">
        <v>236</v>
      </c>
      <c r="F261">
        <v>4103</v>
      </c>
      <c r="G261">
        <v>0</v>
      </c>
      <c r="I261">
        <v>3997</v>
      </c>
      <c r="J261">
        <v>1</v>
      </c>
    </row>
    <row r="262" spans="1:11" x14ac:dyDescent="0.3">
      <c r="A262">
        <v>66</v>
      </c>
      <c r="B262" t="s">
        <v>235</v>
      </c>
      <c r="C262" s="181">
        <v>36647.11041666667</v>
      </c>
      <c r="D262" s="181">
        <v>36647.175000000003</v>
      </c>
      <c r="E262" t="s">
        <v>236</v>
      </c>
      <c r="F262">
        <v>4156</v>
      </c>
      <c r="G262">
        <v>1</v>
      </c>
      <c r="I262">
        <v>3997</v>
      </c>
      <c r="J262">
        <v>1</v>
      </c>
    </row>
    <row r="263" spans="1:11" x14ac:dyDescent="0.3">
      <c r="A263">
        <v>66</v>
      </c>
      <c r="B263" t="s">
        <v>235</v>
      </c>
      <c r="C263" s="181">
        <v>36647.11041666667</v>
      </c>
      <c r="D263" s="181">
        <v>36647.175000000003</v>
      </c>
      <c r="E263" t="s">
        <v>236</v>
      </c>
      <c r="F263">
        <v>4209</v>
      </c>
      <c r="G263">
        <v>69</v>
      </c>
      <c r="I263">
        <v>3997</v>
      </c>
      <c r="J263">
        <v>1</v>
      </c>
    </row>
    <row r="264" spans="1:11" x14ac:dyDescent="0.3">
      <c r="A264">
        <v>66</v>
      </c>
      <c r="B264" t="s">
        <v>235</v>
      </c>
      <c r="C264" s="181">
        <v>36647.11041666667</v>
      </c>
      <c r="D264" s="181">
        <v>36647.175000000003</v>
      </c>
      <c r="E264" t="s">
        <v>236</v>
      </c>
      <c r="F264">
        <v>4262</v>
      </c>
      <c r="G264">
        <v>12</v>
      </c>
      <c r="I264">
        <v>3997</v>
      </c>
      <c r="J264">
        <v>1</v>
      </c>
    </row>
    <row r="265" spans="1:11" x14ac:dyDescent="0.3">
      <c r="A265">
        <v>66</v>
      </c>
      <c r="B265" t="s">
        <v>235</v>
      </c>
      <c r="C265" s="181">
        <v>36647.11041666667</v>
      </c>
      <c r="D265" s="181">
        <v>36647.175000000003</v>
      </c>
      <c r="E265" t="s">
        <v>236</v>
      </c>
      <c r="F265">
        <v>4315</v>
      </c>
      <c r="G265">
        <v>2</v>
      </c>
      <c r="I265">
        <v>3997</v>
      </c>
      <c r="J265">
        <v>1</v>
      </c>
    </row>
    <row r="266" spans="1:11" x14ac:dyDescent="0.3">
      <c r="A266">
        <v>66</v>
      </c>
      <c r="B266" t="s">
        <v>235</v>
      </c>
      <c r="C266" s="181">
        <v>36647.11041666667</v>
      </c>
      <c r="D266" s="181">
        <v>36647.175000000003</v>
      </c>
      <c r="E266" t="s">
        <v>236</v>
      </c>
      <c r="F266">
        <v>4368</v>
      </c>
      <c r="G266">
        <v>1</v>
      </c>
      <c r="I266">
        <v>3997</v>
      </c>
      <c r="J266">
        <v>1</v>
      </c>
    </row>
    <row r="267" spans="1:11" x14ac:dyDescent="0.3">
      <c r="A267">
        <v>66</v>
      </c>
      <c r="B267" t="s">
        <v>235</v>
      </c>
      <c r="C267" s="181">
        <v>36647.11041666667</v>
      </c>
      <c r="D267" s="181">
        <v>36647.175000000003</v>
      </c>
      <c r="E267" t="s">
        <v>236</v>
      </c>
      <c r="F267">
        <v>3086</v>
      </c>
      <c r="H267">
        <v>43</v>
      </c>
      <c r="J267">
        <v>2</v>
      </c>
      <c r="K267" t="s">
        <v>260</v>
      </c>
    </row>
    <row r="268" spans="1:11" x14ac:dyDescent="0.3">
      <c r="A268">
        <v>66</v>
      </c>
      <c r="B268" t="s">
        <v>235</v>
      </c>
      <c r="C268" s="181">
        <v>36647.11041666667</v>
      </c>
      <c r="D268" s="181">
        <v>36647.175000000003</v>
      </c>
      <c r="E268" t="s">
        <v>236</v>
      </c>
      <c r="F268">
        <v>3084</v>
      </c>
      <c r="H268">
        <v>3506</v>
      </c>
      <c r="J268">
        <v>5</v>
      </c>
      <c r="K268" t="s">
        <v>259</v>
      </c>
    </row>
    <row r="269" spans="1:11" x14ac:dyDescent="0.3">
      <c r="A269">
        <v>66</v>
      </c>
      <c r="B269" t="s">
        <v>235</v>
      </c>
      <c r="C269" s="181">
        <v>36647.11041666667</v>
      </c>
      <c r="D269" s="181">
        <v>36647.175000000003</v>
      </c>
      <c r="E269" t="s">
        <v>236</v>
      </c>
      <c r="F269">
        <v>3085</v>
      </c>
      <c r="H269">
        <v>3802</v>
      </c>
      <c r="J269">
        <v>5</v>
      </c>
      <c r="K269" t="s">
        <v>261</v>
      </c>
    </row>
    <row r="270" spans="1:11" x14ac:dyDescent="0.3">
      <c r="A270">
        <v>67</v>
      </c>
      <c r="B270" t="s">
        <v>235</v>
      </c>
      <c r="C270" s="181">
        <v>36649.148611111108</v>
      </c>
      <c r="D270" s="181">
        <v>36649.209722222222</v>
      </c>
      <c r="E270" t="s">
        <v>236</v>
      </c>
      <c r="F270">
        <v>3088</v>
      </c>
      <c r="H270">
        <v>14491</v>
      </c>
      <c r="J270">
        <v>1</v>
      </c>
      <c r="K270" t="s">
        <v>239</v>
      </c>
    </row>
    <row r="271" spans="1:11" x14ac:dyDescent="0.3">
      <c r="A271">
        <v>67</v>
      </c>
      <c r="B271" t="s">
        <v>235</v>
      </c>
      <c r="C271" s="181">
        <v>36649.148611111108</v>
      </c>
      <c r="D271" s="181">
        <v>36649.209722222222</v>
      </c>
      <c r="E271" t="s">
        <v>236</v>
      </c>
      <c r="F271">
        <v>3998</v>
      </c>
      <c r="G271">
        <v>81</v>
      </c>
      <c r="J271">
        <v>1</v>
      </c>
      <c r="K271" t="s">
        <v>245</v>
      </c>
    </row>
    <row r="272" spans="1:11" x14ac:dyDescent="0.3">
      <c r="A272">
        <v>67</v>
      </c>
      <c r="B272" t="s">
        <v>235</v>
      </c>
      <c r="C272" s="181">
        <v>36649.148611111108</v>
      </c>
      <c r="D272" s="181">
        <v>36649.209722222222</v>
      </c>
      <c r="E272" t="s">
        <v>236</v>
      </c>
      <c r="F272">
        <v>4051</v>
      </c>
      <c r="G272">
        <v>0</v>
      </c>
      <c r="I272">
        <v>3998</v>
      </c>
      <c r="J272">
        <v>1</v>
      </c>
    </row>
    <row r="273" spans="1:11" x14ac:dyDescent="0.3">
      <c r="A273">
        <v>67</v>
      </c>
      <c r="B273" t="s">
        <v>235</v>
      </c>
      <c r="C273" s="181">
        <v>36649.148611111108</v>
      </c>
      <c r="D273" s="181">
        <v>36649.209722222222</v>
      </c>
      <c r="E273" t="s">
        <v>236</v>
      </c>
      <c r="F273">
        <v>4104</v>
      </c>
      <c r="G273">
        <v>0</v>
      </c>
      <c r="I273">
        <v>3998</v>
      </c>
      <c r="J273">
        <v>1</v>
      </c>
    </row>
    <row r="274" spans="1:11" x14ac:dyDescent="0.3">
      <c r="A274">
        <v>67</v>
      </c>
      <c r="B274" t="s">
        <v>235</v>
      </c>
      <c r="C274" s="181">
        <v>36649.148611111108</v>
      </c>
      <c r="D274" s="181">
        <v>36649.209722222222</v>
      </c>
      <c r="E274" t="s">
        <v>236</v>
      </c>
      <c r="F274">
        <v>4157</v>
      </c>
      <c r="G274">
        <v>1</v>
      </c>
      <c r="I274">
        <v>3998</v>
      </c>
      <c r="J274">
        <v>1</v>
      </c>
    </row>
    <row r="275" spans="1:11" x14ac:dyDescent="0.3">
      <c r="A275">
        <v>67</v>
      </c>
      <c r="B275" t="s">
        <v>235</v>
      </c>
      <c r="C275" s="181">
        <v>36649.148611111108</v>
      </c>
      <c r="D275" s="181">
        <v>36649.209722222222</v>
      </c>
      <c r="E275" t="s">
        <v>236</v>
      </c>
      <c r="F275">
        <v>4210</v>
      </c>
      <c r="G275">
        <v>51</v>
      </c>
      <c r="I275">
        <v>3998</v>
      </c>
      <c r="J275">
        <v>1</v>
      </c>
    </row>
    <row r="276" spans="1:11" x14ac:dyDescent="0.3">
      <c r="A276">
        <v>67</v>
      </c>
      <c r="B276" t="s">
        <v>235</v>
      </c>
      <c r="C276" s="181">
        <v>36649.148611111108</v>
      </c>
      <c r="D276" s="181">
        <v>36649.209722222222</v>
      </c>
      <c r="E276" t="s">
        <v>236</v>
      </c>
      <c r="F276">
        <v>4263</v>
      </c>
      <c r="G276">
        <v>14</v>
      </c>
      <c r="I276">
        <v>3998</v>
      </c>
      <c r="J276">
        <v>1</v>
      </c>
    </row>
    <row r="277" spans="1:11" x14ac:dyDescent="0.3">
      <c r="A277">
        <v>67</v>
      </c>
      <c r="B277" t="s">
        <v>235</v>
      </c>
      <c r="C277" s="181">
        <v>36649.148611111108</v>
      </c>
      <c r="D277" s="181">
        <v>36649.209722222222</v>
      </c>
      <c r="E277" t="s">
        <v>236</v>
      </c>
      <c r="F277">
        <v>4316</v>
      </c>
      <c r="G277">
        <v>5</v>
      </c>
      <c r="I277">
        <v>3998</v>
      </c>
      <c r="J277">
        <v>1</v>
      </c>
    </row>
    <row r="278" spans="1:11" x14ac:dyDescent="0.3">
      <c r="A278">
        <v>67</v>
      </c>
      <c r="B278" t="s">
        <v>235</v>
      </c>
      <c r="C278" s="181">
        <v>36649.148611111108</v>
      </c>
      <c r="D278" s="181">
        <v>36649.209722222222</v>
      </c>
      <c r="E278" t="s">
        <v>236</v>
      </c>
      <c r="F278">
        <v>4369</v>
      </c>
      <c r="G278">
        <v>10</v>
      </c>
      <c r="I278">
        <v>3998</v>
      </c>
      <c r="J278">
        <v>1</v>
      </c>
    </row>
    <row r="279" spans="1:11" x14ac:dyDescent="0.3">
      <c r="A279">
        <v>68</v>
      </c>
      <c r="B279" t="s">
        <v>235</v>
      </c>
      <c r="C279" s="181">
        <v>36651.194444444445</v>
      </c>
      <c r="D279" s="181">
        <v>36651.256249999999</v>
      </c>
      <c r="E279" t="s">
        <v>236</v>
      </c>
      <c r="F279">
        <v>3092</v>
      </c>
      <c r="H279">
        <v>5931</v>
      </c>
      <c r="J279">
        <v>1</v>
      </c>
      <c r="K279" t="s">
        <v>239</v>
      </c>
    </row>
    <row r="280" spans="1:11" x14ac:dyDescent="0.3">
      <c r="A280">
        <v>68</v>
      </c>
      <c r="B280" t="s">
        <v>235</v>
      </c>
      <c r="C280" s="181">
        <v>36651.194444444445</v>
      </c>
      <c r="D280" s="181">
        <v>36651.256249999999</v>
      </c>
      <c r="E280" t="s">
        <v>236</v>
      </c>
      <c r="F280">
        <v>3999</v>
      </c>
      <c r="G280">
        <v>29</v>
      </c>
      <c r="J280">
        <v>1</v>
      </c>
      <c r="K280" t="s">
        <v>257</v>
      </c>
    </row>
    <row r="281" spans="1:11" x14ac:dyDescent="0.3">
      <c r="A281">
        <v>68</v>
      </c>
      <c r="B281" t="s">
        <v>235</v>
      </c>
      <c r="C281" s="181">
        <v>36651.194444444445</v>
      </c>
      <c r="D281" s="181">
        <v>36651.256249999999</v>
      </c>
      <c r="E281" t="s">
        <v>236</v>
      </c>
      <c r="F281">
        <v>4052</v>
      </c>
      <c r="G281">
        <v>0</v>
      </c>
      <c r="I281">
        <v>3999</v>
      </c>
      <c r="J281">
        <v>1</v>
      </c>
    </row>
    <row r="282" spans="1:11" x14ac:dyDescent="0.3">
      <c r="A282">
        <v>68</v>
      </c>
      <c r="B282" t="s">
        <v>235</v>
      </c>
      <c r="C282" s="181">
        <v>36651.194444444445</v>
      </c>
      <c r="D282" s="181">
        <v>36651.256249999999</v>
      </c>
      <c r="E282" t="s">
        <v>236</v>
      </c>
      <c r="F282">
        <v>4105</v>
      </c>
      <c r="G282">
        <v>0</v>
      </c>
      <c r="I282">
        <v>3999</v>
      </c>
      <c r="J282">
        <v>1</v>
      </c>
    </row>
    <row r="283" spans="1:11" x14ac:dyDescent="0.3">
      <c r="A283">
        <v>68</v>
      </c>
      <c r="B283" t="s">
        <v>235</v>
      </c>
      <c r="C283" s="181">
        <v>36651.194444444445</v>
      </c>
      <c r="D283" s="181">
        <v>36651.256249999999</v>
      </c>
      <c r="E283" t="s">
        <v>236</v>
      </c>
      <c r="F283">
        <v>4158</v>
      </c>
      <c r="G283">
        <v>0</v>
      </c>
      <c r="I283">
        <v>3999</v>
      </c>
      <c r="J283">
        <v>1</v>
      </c>
    </row>
    <row r="284" spans="1:11" x14ac:dyDescent="0.3">
      <c r="A284">
        <v>68</v>
      </c>
      <c r="B284" t="s">
        <v>235</v>
      </c>
      <c r="C284" s="181">
        <v>36651.194444444445</v>
      </c>
      <c r="D284" s="181">
        <v>36651.256249999999</v>
      </c>
      <c r="E284" t="s">
        <v>236</v>
      </c>
      <c r="F284">
        <v>4211</v>
      </c>
      <c r="G284">
        <v>15</v>
      </c>
      <c r="I284">
        <v>3999</v>
      </c>
      <c r="J284">
        <v>1</v>
      </c>
    </row>
    <row r="285" spans="1:11" x14ac:dyDescent="0.3">
      <c r="A285">
        <v>68</v>
      </c>
      <c r="B285" t="s">
        <v>235</v>
      </c>
      <c r="C285" s="181">
        <v>36651.194444444445</v>
      </c>
      <c r="D285" s="181">
        <v>36651.256249999999</v>
      </c>
      <c r="E285" t="s">
        <v>236</v>
      </c>
      <c r="F285">
        <v>4264</v>
      </c>
      <c r="G285">
        <v>6</v>
      </c>
      <c r="I285">
        <v>3999</v>
      </c>
      <c r="J285">
        <v>1</v>
      </c>
    </row>
    <row r="286" spans="1:11" x14ac:dyDescent="0.3">
      <c r="A286">
        <v>68</v>
      </c>
      <c r="B286" t="s">
        <v>235</v>
      </c>
      <c r="C286" s="181">
        <v>36651.194444444445</v>
      </c>
      <c r="D286" s="181">
        <v>36651.256249999999</v>
      </c>
      <c r="E286" t="s">
        <v>236</v>
      </c>
      <c r="F286">
        <v>4317</v>
      </c>
      <c r="G286">
        <v>5</v>
      </c>
      <c r="I286">
        <v>3999</v>
      </c>
      <c r="J286">
        <v>1</v>
      </c>
    </row>
    <row r="287" spans="1:11" x14ac:dyDescent="0.3">
      <c r="A287">
        <v>68</v>
      </c>
      <c r="B287" t="s">
        <v>235</v>
      </c>
      <c r="C287" s="181">
        <v>36651.194444444445</v>
      </c>
      <c r="D287" s="181">
        <v>36651.256249999999</v>
      </c>
      <c r="E287" t="s">
        <v>236</v>
      </c>
      <c r="F287">
        <v>4370</v>
      </c>
      <c r="G287">
        <v>3</v>
      </c>
      <c r="I287">
        <v>3999</v>
      </c>
      <c r="J287">
        <v>1</v>
      </c>
    </row>
    <row r="288" spans="1:11" x14ac:dyDescent="0.3">
      <c r="A288">
        <v>69</v>
      </c>
      <c r="B288" t="s">
        <v>235</v>
      </c>
      <c r="C288" s="181">
        <v>36654.20208333333</v>
      </c>
      <c r="D288" s="181">
        <v>36654.263194444444</v>
      </c>
      <c r="E288" t="s">
        <v>236</v>
      </c>
      <c r="F288">
        <v>3094</v>
      </c>
      <c r="H288">
        <v>1492</v>
      </c>
      <c r="J288">
        <v>1</v>
      </c>
      <c r="K288" t="s">
        <v>239</v>
      </c>
    </row>
    <row r="289" spans="1:11" x14ac:dyDescent="0.3">
      <c r="A289">
        <v>69</v>
      </c>
      <c r="B289" t="s">
        <v>235</v>
      </c>
      <c r="C289" s="181">
        <v>36654.20208333333</v>
      </c>
      <c r="D289" s="181">
        <v>36654.263194444444</v>
      </c>
      <c r="E289" t="s">
        <v>236</v>
      </c>
      <c r="F289">
        <v>3297</v>
      </c>
      <c r="G289">
        <v>50</v>
      </c>
      <c r="I289">
        <v>3094</v>
      </c>
      <c r="J289">
        <v>1</v>
      </c>
      <c r="K289" t="s">
        <v>255</v>
      </c>
    </row>
    <row r="290" spans="1:11" x14ac:dyDescent="0.3">
      <c r="A290">
        <v>69</v>
      </c>
      <c r="B290" t="s">
        <v>235</v>
      </c>
      <c r="C290" s="181">
        <v>36654.20208333333</v>
      </c>
      <c r="D290" s="181">
        <v>36654.263194444444</v>
      </c>
      <c r="E290" t="s">
        <v>236</v>
      </c>
      <c r="F290">
        <v>3299</v>
      </c>
      <c r="G290">
        <v>50</v>
      </c>
      <c r="I290">
        <v>3094</v>
      </c>
      <c r="J290">
        <v>1</v>
      </c>
      <c r="K290" t="s">
        <v>255</v>
      </c>
    </row>
    <row r="291" spans="1:11" x14ac:dyDescent="0.3">
      <c r="A291">
        <v>69</v>
      </c>
      <c r="B291" t="s">
        <v>235</v>
      </c>
      <c r="C291" s="181">
        <v>36654.20208333333</v>
      </c>
      <c r="D291" s="181">
        <v>36654.263194444444</v>
      </c>
      <c r="E291" t="s">
        <v>236</v>
      </c>
      <c r="F291">
        <v>3301</v>
      </c>
      <c r="G291">
        <v>50</v>
      </c>
      <c r="I291">
        <v>3094</v>
      </c>
      <c r="J291">
        <v>1</v>
      </c>
      <c r="K291" t="s">
        <v>255</v>
      </c>
    </row>
    <row r="292" spans="1:11" x14ac:dyDescent="0.3">
      <c r="A292">
        <v>69</v>
      </c>
      <c r="B292" t="s">
        <v>235</v>
      </c>
      <c r="C292" s="181">
        <v>36654.20208333333</v>
      </c>
      <c r="D292" s="181">
        <v>36654.263194444444</v>
      </c>
      <c r="E292" t="s">
        <v>236</v>
      </c>
      <c r="F292">
        <v>4000</v>
      </c>
      <c r="G292">
        <v>100</v>
      </c>
      <c r="J292">
        <v>1</v>
      </c>
      <c r="K292" t="s">
        <v>245</v>
      </c>
    </row>
    <row r="293" spans="1:11" x14ac:dyDescent="0.3">
      <c r="A293">
        <v>69</v>
      </c>
      <c r="B293" t="s">
        <v>235</v>
      </c>
      <c r="C293" s="181">
        <v>36654.20208333333</v>
      </c>
      <c r="D293" s="181">
        <v>36654.263194444444</v>
      </c>
      <c r="E293" t="s">
        <v>236</v>
      </c>
      <c r="F293">
        <v>4053</v>
      </c>
      <c r="G293">
        <v>0</v>
      </c>
      <c r="I293">
        <v>4000</v>
      </c>
      <c r="J293">
        <v>1</v>
      </c>
    </row>
    <row r="294" spans="1:11" x14ac:dyDescent="0.3">
      <c r="A294">
        <v>69</v>
      </c>
      <c r="B294" t="s">
        <v>235</v>
      </c>
      <c r="C294" s="181">
        <v>36654.20208333333</v>
      </c>
      <c r="D294" s="181">
        <v>36654.263194444444</v>
      </c>
      <c r="E294" t="s">
        <v>236</v>
      </c>
      <c r="F294">
        <v>4106</v>
      </c>
      <c r="G294">
        <v>0</v>
      </c>
      <c r="I294">
        <v>4000</v>
      </c>
      <c r="J294">
        <v>1</v>
      </c>
    </row>
    <row r="295" spans="1:11" x14ac:dyDescent="0.3">
      <c r="A295">
        <v>69</v>
      </c>
      <c r="B295" t="s">
        <v>235</v>
      </c>
      <c r="C295" s="181">
        <v>36654.20208333333</v>
      </c>
      <c r="D295" s="181">
        <v>36654.263194444444</v>
      </c>
      <c r="E295" t="s">
        <v>236</v>
      </c>
      <c r="F295">
        <v>4159</v>
      </c>
      <c r="G295">
        <v>3</v>
      </c>
      <c r="I295">
        <v>4000</v>
      </c>
      <c r="J295">
        <v>1</v>
      </c>
    </row>
    <row r="296" spans="1:11" x14ac:dyDescent="0.3">
      <c r="A296">
        <v>69</v>
      </c>
      <c r="B296" t="s">
        <v>235</v>
      </c>
      <c r="C296" s="181">
        <v>36654.20208333333</v>
      </c>
      <c r="D296" s="181">
        <v>36654.263194444444</v>
      </c>
      <c r="E296" t="s">
        <v>236</v>
      </c>
      <c r="F296">
        <v>4212</v>
      </c>
      <c r="G296">
        <v>64</v>
      </c>
      <c r="I296">
        <v>4000</v>
      </c>
      <c r="J296">
        <v>1</v>
      </c>
    </row>
    <row r="297" spans="1:11" x14ac:dyDescent="0.3">
      <c r="A297">
        <v>69</v>
      </c>
      <c r="B297" t="s">
        <v>235</v>
      </c>
      <c r="C297" s="181">
        <v>36654.20208333333</v>
      </c>
      <c r="D297" s="181">
        <v>36654.263194444444</v>
      </c>
      <c r="E297" t="s">
        <v>236</v>
      </c>
      <c r="F297">
        <v>4265</v>
      </c>
      <c r="G297">
        <v>16</v>
      </c>
      <c r="I297">
        <v>4000</v>
      </c>
      <c r="J297">
        <v>1</v>
      </c>
    </row>
    <row r="298" spans="1:11" x14ac:dyDescent="0.3">
      <c r="A298">
        <v>69</v>
      </c>
      <c r="B298" t="s">
        <v>235</v>
      </c>
      <c r="C298" s="181">
        <v>36654.20208333333</v>
      </c>
      <c r="D298" s="181">
        <v>36654.263194444444</v>
      </c>
      <c r="E298" t="s">
        <v>236</v>
      </c>
      <c r="F298">
        <v>4318</v>
      </c>
      <c r="G298">
        <v>12</v>
      </c>
      <c r="I298">
        <v>4000</v>
      </c>
      <c r="J298">
        <v>1</v>
      </c>
    </row>
    <row r="299" spans="1:11" x14ac:dyDescent="0.3">
      <c r="A299">
        <v>69</v>
      </c>
      <c r="B299" t="s">
        <v>235</v>
      </c>
      <c r="C299" s="181">
        <v>36654.20208333333</v>
      </c>
      <c r="D299" s="181">
        <v>36654.263194444444</v>
      </c>
      <c r="E299" t="s">
        <v>236</v>
      </c>
      <c r="F299">
        <v>4371</v>
      </c>
      <c r="G299">
        <v>5</v>
      </c>
      <c r="I299">
        <v>4000</v>
      </c>
      <c r="J299">
        <v>1</v>
      </c>
    </row>
    <row r="300" spans="1:11" x14ac:dyDescent="0.3">
      <c r="A300">
        <v>70</v>
      </c>
      <c r="B300" t="s">
        <v>235</v>
      </c>
      <c r="C300" s="181">
        <v>36656.931944444441</v>
      </c>
      <c r="D300" s="181">
        <v>36656.995138888888</v>
      </c>
      <c r="E300" t="s">
        <v>236</v>
      </c>
      <c r="F300">
        <v>3096</v>
      </c>
      <c r="H300">
        <v>575</v>
      </c>
      <c r="J300">
        <v>1</v>
      </c>
      <c r="K300" t="s">
        <v>239</v>
      </c>
    </row>
    <row r="301" spans="1:11" x14ac:dyDescent="0.3">
      <c r="A301">
        <v>70</v>
      </c>
      <c r="B301" t="s">
        <v>235</v>
      </c>
      <c r="C301" s="181">
        <v>36656.931944444441</v>
      </c>
      <c r="D301" s="181">
        <v>36656.995138888888</v>
      </c>
      <c r="E301" t="s">
        <v>236</v>
      </c>
      <c r="F301">
        <v>4001</v>
      </c>
      <c r="G301">
        <v>81</v>
      </c>
      <c r="J301">
        <v>1</v>
      </c>
      <c r="K301" t="s">
        <v>245</v>
      </c>
    </row>
    <row r="302" spans="1:11" x14ac:dyDescent="0.3">
      <c r="A302">
        <v>70</v>
      </c>
      <c r="B302" t="s">
        <v>235</v>
      </c>
      <c r="C302" s="181">
        <v>36656.931944444441</v>
      </c>
      <c r="D302" s="181">
        <v>36656.995138888888</v>
      </c>
      <c r="E302" t="s">
        <v>236</v>
      </c>
      <c r="F302">
        <v>4054</v>
      </c>
      <c r="G302">
        <v>0</v>
      </c>
      <c r="I302">
        <v>4001</v>
      </c>
      <c r="J302">
        <v>1</v>
      </c>
    </row>
    <row r="303" spans="1:11" x14ac:dyDescent="0.3">
      <c r="A303">
        <v>70</v>
      </c>
      <c r="B303" t="s">
        <v>235</v>
      </c>
      <c r="C303" s="181">
        <v>36656.931944444441</v>
      </c>
      <c r="D303" s="181">
        <v>36656.995138888888</v>
      </c>
      <c r="E303" t="s">
        <v>236</v>
      </c>
      <c r="F303">
        <v>4107</v>
      </c>
      <c r="G303">
        <v>0</v>
      </c>
      <c r="I303">
        <v>4001</v>
      </c>
      <c r="J303">
        <v>1</v>
      </c>
    </row>
    <row r="304" spans="1:11" x14ac:dyDescent="0.3">
      <c r="A304">
        <v>70</v>
      </c>
      <c r="B304" t="s">
        <v>235</v>
      </c>
      <c r="C304" s="181">
        <v>36656.931944444441</v>
      </c>
      <c r="D304" s="181">
        <v>36656.995138888888</v>
      </c>
      <c r="E304" t="s">
        <v>236</v>
      </c>
      <c r="F304">
        <v>4160</v>
      </c>
      <c r="G304">
        <v>0</v>
      </c>
      <c r="I304">
        <v>4001</v>
      </c>
      <c r="J304">
        <v>1</v>
      </c>
    </row>
    <row r="305" spans="1:11" x14ac:dyDescent="0.3">
      <c r="A305">
        <v>70</v>
      </c>
      <c r="B305" t="s">
        <v>235</v>
      </c>
      <c r="C305" s="181">
        <v>36656.931944444441</v>
      </c>
      <c r="D305" s="181">
        <v>36656.995138888888</v>
      </c>
      <c r="E305" t="s">
        <v>236</v>
      </c>
      <c r="F305">
        <v>4213</v>
      </c>
      <c r="G305">
        <v>40</v>
      </c>
      <c r="I305">
        <v>4001</v>
      </c>
      <c r="J305">
        <v>1</v>
      </c>
    </row>
    <row r="306" spans="1:11" x14ac:dyDescent="0.3">
      <c r="A306">
        <v>70</v>
      </c>
      <c r="B306" t="s">
        <v>235</v>
      </c>
      <c r="C306" s="181">
        <v>36656.931944444441</v>
      </c>
      <c r="D306" s="181">
        <v>36656.995138888888</v>
      </c>
      <c r="E306" t="s">
        <v>236</v>
      </c>
      <c r="F306">
        <v>4266</v>
      </c>
      <c r="G306">
        <v>9</v>
      </c>
      <c r="I306">
        <v>4001</v>
      </c>
      <c r="J306">
        <v>1</v>
      </c>
    </row>
    <row r="307" spans="1:11" x14ac:dyDescent="0.3">
      <c r="A307">
        <v>70</v>
      </c>
      <c r="B307" t="s">
        <v>235</v>
      </c>
      <c r="C307" s="181">
        <v>36656.931944444441</v>
      </c>
      <c r="D307" s="181">
        <v>36656.995138888888</v>
      </c>
      <c r="E307" t="s">
        <v>236</v>
      </c>
      <c r="F307">
        <v>4319</v>
      </c>
      <c r="G307">
        <v>25</v>
      </c>
      <c r="I307">
        <v>4001</v>
      </c>
      <c r="J307">
        <v>1</v>
      </c>
    </row>
    <row r="308" spans="1:11" x14ac:dyDescent="0.3">
      <c r="A308">
        <v>70</v>
      </c>
      <c r="B308" t="s">
        <v>235</v>
      </c>
      <c r="C308" s="181">
        <v>36656.931944444441</v>
      </c>
      <c r="D308" s="181">
        <v>36656.995138888888</v>
      </c>
      <c r="E308" t="s">
        <v>236</v>
      </c>
      <c r="F308">
        <v>4372</v>
      </c>
      <c r="G308">
        <v>7</v>
      </c>
      <c r="I308">
        <v>4001</v>
      </c>
      <c r="J308">
        <v>1</v>
      </c>
    </row>
    <row r="309" spans="1:11" x14ac:dyDescent="0.3">
      <c r="A309">
        <v>71</v>
      </c>
      <c r="B309" t="s">
        <v>235</v>
      </c>
      <c r="C309" s="181">
        <v>36659.044444444444</v>
      </c>
      <c r="D309" s="181">
        <v>36659.10833333333</v>
      </c>
      <c r="E309" t="s">
        <v>236</v>
      </c>
      <c r="F309">
        <v>3099</v>
      </c>
      <c r="H309">
        <v>1568</v>
      </c>
      <c r="J309">
        <v>1</v>
      </c>
      <c r="K309" t="s">
        <v>239</v>
      </c>
    </row>
    <row r="310" spans="1:11" x14ac:dyDescent="0.3">
      <c r="A310">
        <v>71</v>
      </c>
      <c r="B310" t="s">
        <v>235</v>
      </c>
      <c r="C310" s="181">
        <v>36659.044444444444</v>
      </c>
      <c r="D310" s="181">
        <v>36659.10833333333</v>
      </c>
      <c r="E310" t="s">
        <v>236</v>
      </c>
      <c r="F310">
        <v>4002</v>
      </c>
      <c r="G310">
        <v>70</v>
      </c>
      <c r="J310">
        <v>1</v>
      </c>
      <c r="K310" t="s">
        <v>245</v>
      </c>
    </row>
    <row r="311" spans="1:11" x14ac:dyDescent="0.3">
      <c r="A311">
        <v>71</v>
      </c>
      <c r="B311" t="s">
        <v>235</v>
      </c>
      <c r="C311" s="181">
        <v>36659.044444444444</v>
      </c>
      <c r="D311" s="181">
        <v>36659.10833333333</v>
      </c>
      <c r="E311" t="s">
        <v>236</v>
      </c>
      <c r="F311">
        <v>4055</v>
      </c>
      <c r="G311">
        <v>0</v>
      </c>
      <c r="I311">
        <v>4002</v>
      </c>
      <c r="J311">
        <v>1</v>
      </c>
    </row>
    <row r="312" spans="1:11" x14ac:dyDescent="0.3">
      <c r="A312">
        <v>71</v>
      </c>
      <c r="B312" t="s">
        <v>235</v>
      </c>
      <c r="C312" s="181">
        <v>36659.044444444444</v>
      </c>
      <c r="D312" s="181">
        <v>36659.10833333333</v>
      </c>
      <c r="E312" t="s">
        <v>236</v>
      </c>
      <c r="F312">
        <v>4108</v>
      </c>
      <c r="G312">
        <v>0</v>
      </c>
      <c r="I312">
        <v>4002</v>
      </c>
      <c r="J312">
        <v>1</v>
      </c>
    </row>
    <row r="313" spans="1:11" x14ac:dyDescent="0.3">
      <c r="A313">
        <v>71</v>
      </c>
      <c r="B313" t="s">
        <v>235</v>
      </c>
      <c r="C313" s="181">
        <v>36659.044444444444</v>
      </c>
      <c r="D313" s="181">
        <v>36659.10833333333</v>
      </c>
      <c r="E313" t="s">
        <v>236</v>
      </c>
      <c r="F313">
        <v>4161</v>
      </c>
      <c r="G313">
        <v>0</v>
      </c>
      <c r="I313">
        <v>4002</v>
      </c>
      <c r="J313">
        <v>1</v>
      </c>
    </row>
    <row r="314" spans="1:11" x14ac:dyDescent="0.3">
      <c r="A314">
        <v>71</v>
      </c>
      <c r="B314" t="s">
        <v>235</v>
      </c>
      <c r="C314" s="181">
        <v>36659.044444444444</v>
      </c>
      <c r="D314" s="181">
        <v>36659.10833333333</v>
      </c>
      <c r="E314" t="s">
        <v>236</v>
      </c>
      <c r="F314">
        <v>4214</v>
      </c>
      <c r="G314">
        <v>19</v>
      </c>
      <c r="I314">
        <v>4002</v>
      </c>
      <c r="J314">
        <v>1</v>
      </c>
    </row>
    <row r="315" spans="1:11" x14ac:dyDescent="0.3">
      <c r="A315">
        <v>71</v>
      </c>
      <c r="B315" t="s">
        <v>235</v>
      </c>
      <c r="C315" s="181">
        <v>36659.044444444444</v>
      </c>
      <c r="D315" s="181">
        <v>36659.10833333333</v>
      </c>
      <c r="E315" t="s">
        <v>236</v>
      </c>
      <c r="F315">
        <v>4267</v>
      </c>
      <c r="G315">
        <v>18</v>
      </c>
      <c r="I315">
        <v>4002</v>
      </c>
      <c r="J315">
        <v>1</v>
      </c>
    </row>
    <row r="316" spans="1:11" x14ac:dyDescent="0.3">
      <c r="A316">
        <v>71</v>
      </c>
      <c r="B316" t="s">
        <v>235</v>
      </c>
      <c r="C316" s="181">
        <v>36659.044444444444</v>
      </c>
      <c r="D316" s="181">
        <v>36659.10833333333</v>
      </c>
      <c r="E316" t="s">
        <v>236</v>
      </c>
      <c r="F316">
        <v>4320</v>
      </c>
      <c r="G316">
        <v>20</v>
      </c>
      <c r="I316">
        <v>4002</v>
      </c>
      <c r="J316">
        <v>1</v>
      </c>
    </row>
    <row r="317" spans="1:11" x14ac:dyDescent="0.3">
      <c r="A317">
        <v>71</v>
      </c>
      <c r="B317" t="s">
        <v>235</v>
      </c>
      <c r="C317" s="181">
        <v>36659.044444444444</v>
      </c>
      <c r="D317" s="181">
        <v>36659.10833333333</v>
      </c>
      <c r="E317" t="s">
        <v>236</v>
      </c>
      <c r="F317">
        <v>4373</v>
      </c>
      <c r="G317">
        <v>13</v>
      </c>
      <c r="I317">
        <v>4002</v>
      </c>
      <c r="J317">
        <v>1</v>
      </c>
    </row>
    <row r="318" spans="1:11" x14ac:dyDescent="0.3">
      <c r="A318">
        <v>71</v>
      </c>
      <c r="B318" t="s">
        <v>235</v>
      </c>
      <c r="C318" s="181">
        <v>36659.044444444444</v>
      </c>
      <c r="D318" s="181">
        <v>36659.10833333333</v>
      </c>
      <c r="E318" t="s">
        <v>236</v>
      </c>
      <c r="F318">
        <v>3098</v>
      </c>
      <c r="H318">
        <v>26</v>
      </c>
      <c r="J318">
        <v>2</v>
      </c>
      <c r="K318" t="s">
        <v>237</v>
      </c>
    </row>
    <row r="319" spans="1:11" x14ac:dyDescent="0.3">
      <c r="A319">
        <v>72</v>
      </c>
      <c r="B319" t="s">
        <v>235</v>
      </c>
      <c r="C319" s="181">
        <v>36661.092361111114</v>
      </c>
      <c r="D319" s="181">
        <v>36661.151388888888</v>
      </c>
      <c r="E319" t="s">
        <v>236</v>
      </c>
      <c r="F319">
        <v>3101</v>
      </c>
      <c r="H319">
        <v>2740</v>
      </c>
      <c r="J319">
        <v>1</v>
      </c>
      <c r="K319" t="s">
        <v>239</v>
      </c>
    </row>
    <row r="320" spans="1:11" x14ac:dyDescent="0.3">
      <c r="A320">
        <v>72</v>
      </c>
      <c r="B320" t="s">
        <v>235</v>
      </c>
      <c r="C320" s="181">
        <v>36661.092361111114</v>
      </c>
      <c r="D320" s="181">
        <v>36661.151388888888</v>
      </c>
      <c r="E320" t="s">
        <v>236</v>
      </c>
      <c r="F320">
        <v>4003</v>
      </c>
      <c r="G320">
        <v>92</v>
      </c>
      <c r="J320">
        <v>1</v>
      </c>
      <c r="K320" t="s">
        <v>245</v>
      </c>
    </row>
    <row r="321" spans="1:11" x14ac:dyDescent="0.3">
      <c r="A321">
        <v>72</v>
      </c>
      <c r="B321" t="s">
        <v>235</v>
      </c>
      <c r="C321" s="181">
        <v>36661.092361111114</v>
      </c>
      <c r="D321" s="181">
        <v>36661.151388888888</v>
      </c>
      <c r="E321" t="s">
        <v>236</v>
      </c>
      <c r="F321">
        <v>4056</v>
      </c>
      <c r="G321">
        <v>0</v>
      </c>
      <c r="I321">
        <v>4003</v>
      </c>
      <c r="J321">
        <v>1</v>
      </c>
    </row>
    <row r="322" spans="1:11" x14ac:dyDescent="0.3">
      <c r="A322">
        <v>72</v>
      </c>
      <c r="B322" t="s">
        <v>235</v>
      </c>
      <c r="C322" s="181">
        <v>36661.092361111114</v>
      </c>
      <c r="D322" s="181">
        <v>36661.151388888888</v>
      </c>
      <c r="E322" t="s">
        <v>236</v>
      </c>
      <c r="F322">
        <v>4109</v>
      </c>
      <c r="G322">
        <v>0</v>
      </c>
      <c r="I322">
        <v>4003</v>
      </c>
      <c r="J322">
        <v>1</v>
      </c>
    </row>
    <row r="323" spans="1:11" x14ac:dyDescent="0.3">
      <c r="A323">
        <v>72</v>
      </c>
      <c r="B323" t="s">
        <v>235</v>
      </c>
      <c r="C323" s="181">
        <v>36661.092361111114</v>
      </c>
      <c r="D323" s="181">
        <v>36661.151388888888</v>
      </c>
      <c r="E323" t="s">
        <v>236</v>
      </c>
      <c r="F323">
        <v>4162</v>
      </c>
      <c r="G323">
        <v>0</v>
      </c>
      <c r="I323">
        <v>4003</v>
      </c>
      <c r="J323">
        <v>1</v>
      </c>
    </row>
    <row r="324" spans="1:11" x14ac:dyDescent="0.3">
      <c r="A324">
        <v>72</v>
      </c>
      <c r="B324" t="s">
        <v>235</v>
      </c>
      <c r="C324" s="181">
        <v>36661.092361111114</v>
      </c>
      <c r="D324" s="181">
        <v>36661.151388888888</v>
      </c>
      <c r="E324" t="s">
        <v>236</v>
      </c>
      <c r="F324">
        <v>4215</v>
      </c>
      <c r="G324">
        <v>37</v>
      </c>
      <c r="I324">
        <v>4003</v>
      </c>
      <c r="J324">
        <v>1</v>
      </c>
    </row>
    <row r="325" spans="1:11" x14ac:dyDescent="0.3">
      <c r="A325">
        <v>72</v>
      </c>
      <c r="B325" t="s">
        <v>235</v>
      </c>
      <c r="C325" s="181">
        <v>36661.092361111114</v>
      </c>
      <c r="D325" s="181">
        <v>36661.151388888888</v>
      </c>
      <c r="E325" t="s">
        <v>236</v>
      </c>
      <c r="F325">
        <v>4268</v>
      </c>
      <c r="G325">
        <v>20</v>
      </c>
      <c r="I325">
        <v>4003</v>
      </c>
      <c r="J325">
        <v>1</v>
      </c>
    </row>
    <row r="326" spans="1:11" x14ac:dyDescent="0.3">
      <c r="A326">
        <v>72</v>
      </c>
      <c r="B326" t="s">
        <v>235</v>
      </c>
      <c r="C326" s="181">
        <v>36661.092361111114</v>
      </c>
      <c r="D326" s="181">
        <v>36661.151388888888</v>
      </c>
      <c r="E326" t="s">
        <v>236</v>
      </c>
      <c r="F326">
        <v>4321</v>
      </c>
      <c r="G326">
        <v>24</v>
      </c>
      <c r="I326">
        <v>4003</v>
      </c>
      <c r="J326">
        <v>1</v>
      </c>
    </row>
    <row r="327" spans="1:11" x14ac:dyDescent="0.3">
      <c r="A327">
        <v>72</v>
      </c>
      <c r="B327" t="s">
        <v>235</v>
      </c>
      <c r="C327" s="181">
        <v>36661.092361111114</v>
      </c>
      <c r="D327" s="181">
        <v>36661.151388888888</v>
      </c>
      <c r="E327" t="s">
        <v>236</v>
      </c>
      <c r="F327">
        <v>4374</v>
      </c>
      <c r="G327">
        <v>11</v>
      </c>
      <c r="I327">
        <v>4003</v>
      </c>
      <c r="J327">
        <v>1</v>
      </c>
    </row>
    <row r="328" spans="1:11" x14ac:dyDescent="0.3">
      <c r="A328">
        <v>73</v>
      </c>
      <c r="B328" t="s">
        <v>235</v>
      </c>
      <c r="C328" s="181">
        <v>36663.129861111112</v>
      </c>
      <c r="D328" s="181">
        <v>36663.189583333333</v>
      </c>
      <c r="E328" t="s">
        <v>236</v>
      </c>
      <c r="F328">
        <v>3106</v>
      </c>
      <c r="H328">
        <v>1996</v>
      </c>
      <c r="J328">
        <v>1</v>
      </c>
      <c r="K328" t="s">
        <v>239</v>
      </c>
    </row>
    <row r="329" spans="1:11" x14ac:dyDescent="0.3">
      <c r="A329">
        <v>73</v>
      </c>
      <c r="B329" t="s">
        <v>235</v>
      </c>
      <c r="C329" s="181">
        <v>36663.129861111112</v>
      </c>
      <c r="D329" s="181">
        <v>36663.189583333333</v>
      </c>
      <c r="E329" t="s">
        <v>236</v>
      </c>
      <c r="F329">
        <v>4004</v>
      </c>
      <c r="G329">
        <v>83</v>
      </c>
      <c r="J329">
        <v>1</v>
      </c>
      <c r="K329" t="s">
        <v>245</v>
      </c>
    </row>
    <row r="330" spans="1:11" x14ac:dyDescent="0.3">
      <c r="A330">
        <v>73</v>
      </c>
      <c r="B330" t="s">
        <v>235</v>
      </c>
      <c r="C330" s="181">
        <v>36663.129861111112</v>
      </c>
      <c r="D330" s="181">
        <v>36663.189583333333</v>
      </c>
      <c r="E330" t="s">
        <v>236</v>
      </c>
      <c r="F330">
        <v>4057</v>
      </c>
      <c r="G330">
        <v>0</v>
      </c>
      <c r="I330">
        <v>4004</v>
      </c>
      <c r="J330">
        <v>1</v>
      </c>
    </row>
    <row r="331" spans="1:11" x14ac:dyDescent="0.3">
      <c r="A331">
        <v>73</v>
      </c>
      <c r="B331" t="s">
        <v>235</v>
      </c>
      <c r="C331" s="181">
        <v>36663.129861111112</v>
      </c>
      <c r="D331" s="181">
        <v>36663.189583333333</v>
      </c>
      <c r="E331" t="s">
        <v>236</v>
      </c>
      <c r="F331">
        <v>4110</v>
      </c>
      <c r="G331">
        <v>0</v>
      </c>
      <c r="I331">
        <v>4004</v>
      </c>
      <c r="J331">
        <v>1</v>
      </c>
    </row>
    <row r="332" spans="1:11" x14ac:dyDescent="0.3">
      <c r="A332">
        <v>73</v>
      </c>
      <c r="B332" t="s">
        <v>235</v>
      </c>
      <c r="C332" s="181">
        <v>36663.129861111112</v>
      </c>
      <c r="D332" s="181">
        <v>36663.189583333333</v>
      </c>
      <c r="E332" t="s">
        <v>236</v>
      </c>
      <c r="F332">
        <v>4163</v>
      </c>
      <c r="G332">
        <v>0</v>
      </c>
      <c r="I332">
        <v>4004</v>
      </c>
      <c r="J332">
        <v>1</v>
      </c>
    </row>
    <row r="333" spans="1:11" x14ac:dyDescent="0.3">
      <c r="A333">
        <v>73</v>
      </c>
      <c r="B333" t="s">
        <v>235</v>
      </c>
      <c r="C333" s="181">
        <v>36663.129861111112</v>
      </c>
      <c r="D333" s="181">
        <v>36663.189583333333</v>
      </c>
      <c r="E333" t="s">
        <v>236</v>
      </c>
      <c r="F333">
        <v>4216</v>
      </c>
      <c r="G333">
        <v>21</v>
      </c>
      <c r="I333">
        <v>4004</v>
      </c>
      <c r="J333">
        <v>1</v>
      </c>
    </row>
    <row r="334" spans="1:11" x14ac:dyDescent="0.3">
      <c r="A334">
        <v>73</v>
      </c>
      <c r="B334" t="s">
        <v>235</v>
      </c>
      <c r="C334" s="181">
        <v>36663.129861111112</v>
      </c>
      <c r="D334" s="181">
        <v>36663.189583333333</v>
      </c>
      <c r="E334" t="s">
        <v>236</v>
      </c>
      <c r="F334">
        <v>4269</v>
      </c>
      <c r="G334">
        <v>22</v>
      </c>
      <c r="I334">
        <v>4004</v>
      </c>
      <c r="J334">
        <v>1</v>
      </c>
    </row>
    <row r="335" spans="1:11" x14ac:dyDescent="0.3">
      <c r="A335">
        <v>73</v>
      </c>
      <c r="B335" t="s">
        <v>235</v>
      </c>
      <c r="C335" s="181">
        <v>36663.129861111112</v>
      </c>
      <c r="D335" s="181">
        <v>36663.189583333333</v>
      </c>
      <c r="E335" t="s">
        <v>236</v>
      </c>
      <c r="F335">
        <v>4322</v>
      </c>
      <c r="G335">
        <v>23</v>
      </c>
      <c r="I335">
        <v>4004</v>
      </c>
      <c r="J335">
        <v>1</v>
      </c>
    </row>
    <row r="336" spans="1:11" x14ac:dyDescent="0.3">
      <c r="A336">
        <v>73</v>
      </c>
      <c r="B336" t="s">
        <v>235</v>
      </c>
      <c r="C336" s="181">
        <v>36663.129861111112</v>
      </c>
      <c r="D336" s="181">
        <v>36663.189583333333</v>
      </c>
      <c r="E336" t="s">
        <v>236</v>
      </c>
      <c r="F336">
        <v>4375</v>
      </c>
      <c r="G336">
        <v>17</v>
      </c>
      <c r="I336">
        <v>4004</v>
      </c>
      <c r="J336">
        <v>1</v>
      </c>
    </row>
    <row r="337" spans="1:11" x14ac:dyDescent="0.3">
      <c r="A337">
        <v>73</v>
      </c>
      <c r="B337" t="s">
        <v>235</v>
      </c>
      <c r="C337" s="181">
        <v>36663.129861111112</v>
      </c>
      <c r="D337" s="181">
        <v>36663.189583333333</v>
      </c>
      <c r="E337" t="s">
        <v>236</v>
      </c>
      <c r="F337">
        <v>3104</v>
      </c>
      <c r="H337">
        <v>2</v>
      </c>
      <c r="J337">
        <v>2</v>
      </c>
      <c r="K337" t="s">
        <v>260</v>
      </c>
    </row>
    <row r="338" spans="1:11" x14ac:dyDescent="0.3">
      <c r="A338">
        <v>73</v>
      </c>
      <c r="B338" t="s">
        <v>235</v>
      </c>
      <c r="C338" s="181">
        <v>36663.129861111112</v>
      </c>
      <c r="D338" s="181">
        <v>36663.189583333333</v>
      </c>
      <c r="E338" t="s">
        <v>236</v>
      </c>
      <c r="F338">
        <v>3105</v>
      </c>
      <c r="H338">
        <v>112</v>
      </c>
      <c r="J338">
        <v>2</v>
      </c>
      <c r="K338" t="s">
        <v>237</v>
      </c>
    </row>
    <row r="339" spans="1:11" x14ac:dyDescent="0.3">
      <c r="A339">
        <v>73</v>
      </c>
      <c r="B339" t="s">
        <v>235</v>
      </c>
      <c r="C339" s="181">
        <v>36663.129861111112</v>
      </c>
      <c r="D339" s="181">
        <v>36663.189583333333</v>
      </c>
      <c r="E339" t="s">
        <v>236</v>
      </c>
      <c r="F339">
        <v>3103</v>
      </c>
      <c r="H339">
        <v>1998</v>
      </c>
      <c r="J339">
        <v>5</v>
      </c>
      <c r="K339" t="s">
        <v>261</v>
      </c>
    </row>
    <row r="340" spans="1:11" x14ac:dyDescent="0.3">
      <c r="A340">
        <v>74</v>
      </c>
      <c r="B340" t="s">
        <v>235</v>
      </c>
      <c r="C340" s="181">
        <v>36665.184027777781</v>
      </c>
      <c r="D340" s="181">
        <v>36665.243750000001</v>
      </c>
      <c r="E340" t="s">
        <v>236</v>
      </c>
      <c r="F340">
        <v>3108</v>
      </c>
      <c r="H340">
        <v>2042</v>
      </c>
      <c r="J340">
        <v>1</v>
      </c>
      <c r="K340" t="s">
        <v>239</v>
      </c>
    </row>
    <row r="341" spans="1:11" x14ac:dyDescent="0.3">
      <c r="A341">
        <v>74</v>
      </c>
      <c r="B341" t="s">
        <v>235</v>
      </c>
      <c r="C341" s="181">
        <v>36665.184027777781</v>
      </c>
      <c r="D341" s="181">
        <v>36665.243750000001</v>
      </c>
      <c r="E341" t="s">
        <v>236</v>
      </c>
      <c r="F341">
        <v>4005</v>
      </c>
      <c r="G341">
        <v>65</v>
      </c>
      <c r="J341">
        <v>1</v>
      </c>
      <c r="K341" t="s">
        <v>245</v>
      </c>
    </row>
    <row r="342" spans="1:11" x14ac:dyDescent="0.3">
      <c r="A342">
        <v>74</v>
      </c>
      <c r="B342" t="s">
        <v>235</v>
      </c>
      <c r="C342" s="181">
        <v>36665.184027777781</v>
      </c>
      <c r="D342" s="181">
        <v>36665.243750000001</v>
      </c>
      <c r="E342" t="s">
        <v>236</v>
      </c>
      <c r="F342">
        <v>4058</v>
      </c>
      <c r="G342">
        <v>0</v>
      </c>
      <c r="I342">
        <v>4005</v>
      </c>
      <c r="J342">
        <v>1</v>
      </c>
    </row>
    <row r="343" spans="1:11" x14ac:dyDescent="0.3">
      <c r="A343">
        <v>74</v>
      </c>
      <c r="B343" t="s">
        <v>235</v>
      </c>
      <c r="C343" s="181">
        <v>36665.184027777781</v>
      </c>
      <c r="D343" s="181">
        <v>36665.243750000001</v>
      </c>
      <c r="E343" t="s">
        <v>236</v>
      </c>
      <c r="F343">
        <v>4111</v>
      </c>
      <c r="G343">
        <v>0</v>
      </c>
      <c r="I343">
        <v>4005</v>
      </c>
      <c r="J343">
        <v>1</v>
      </c>
    </row>
    <row r="344" spans="1:11" x14ac:dyDescent="0.3">
      <c r="A344">
        <v>74</v>
      </c>
      <c r="B344" t="s">
        <v>235</v>
      </c>
      <c r="C344" s="181">
        <v>36665.184027777781</v>
      </c>
      <c r="D344" s="181">
        <v>36665.243750000001</v>
      </c>
      <c r="E344" t="s">
        <v>236</v>
      </c>
      <c r="F344">
        <v>4164</v>
      </c>
      <c r="G344">
        <v>0</v>
      </c>
      <c r="I344">
        <v>4005</v>
      </c>
      <c r="J344">
        <v>1</v>
      </c>
    </row>
    <row r="345" spans="1:11" x14ac:dyDescent="0.3">
      <c r="A345">
        <v>74</v>
      </c>
      <c r="B345" t="s">
        <v>235</v>
      </c>
      <c r="C345" s="181">
        <v>36665.184027777781</v>
      </c>
      <c r="D345" s="181">
        <v>36665.243750000001</v>
      </c>
      <c r="E345" t="s">
        <v>236</v>
      </c>
      <c r="F345">
        <v>4217</v>
      </c>
      <c r="G345">
        <v>25</v>
      </c>
      <c r="I345">
        <v>4005</v>
      </c>
      <c r="J345">
        <v>1</v>
      </c>
    </row>
    <row r="346" spans="1:11" x14ac:dyDescent="0.3">
      <c r="A346">
        <v>74</v>
      </c>
      <c r="B346" t="s">
        <v>235</v>
      </c>
      <c r="C346" s="181">
        <v>36665.184027777781</v>
      </c>
      <c r="D346" s="181">
        <v>36665.243750000001</v>
      </c>
      <c r="E346" t="s">
        <v>236</v>
      </c>
      <c r="F346">
        <v>4270</v>
      </c>
      <c r="G346">
        <v>14</v>
      </c>
      <c r="I346">
        <v>4005</v>
      </c>
      <c r="J346">
        <v>1</v>
      </c>
    </row>
    <row r="347" spans="1:11" x14ac:dyDescent="0.3">
      <c r="A347">
        <v>74</v>
      </c>
      <c r="B347" t="s">
        <v>235</v>
      </c>
      <c r="C347" s="181">
        <v>36665.184027777781</v>
      </c>
      <c r="D347" s="181">
        <v>36665.243750000001</v>
      </c>
      <c r="E347" t="s">
        <v>236</v>
      </c>
      <c r="F347">
        <v>4323</v>
      </c>
      <c r="G347">
        <v>16</v>
      </c>
      <c r="I347">
        <v>4005</v>
      </c>
      <c r="J347">
        <v>1</v>
      </c>
    </row>
    <row r="348" spans="1:11" x14ac:dyDescent="0.3">
      <c r="A348">
        <v>74</v>
      </c>
      <c r="B348" t="s">
        <v>235</v>
      </c>
      <c r="C348" s="181">
        <v>36665.184027777781</v>
      </c>
      <c r="D348" s="181">
        <v>36665.243750000001</v>
      </c>
      <c r="E348" t="s">
        <v>236</v>
      </c>
      <c r="F348">
        <v>4376</v>
      </c>
      <c r="G348">
        <v>10</v>
      </c>
      <c r="I348">
        <v>4005</v>
      </c>
      <c r="J348">
        <v>1</v>
      </c>
    </row>
    <row r="349" spans="1:11" x14ac:dyDescent="0.3">
      <c r="A349">
        <v>75</v>
      </c>
      <c r="B349" t="s">
        <v>244</v>
      </c>
      <c r="C349" s="181">
        <v>37356.081250000003</v>
      </c>
      <c r="D349" s="181">
        <v>37356.168055555558</v>
      </c>
      <c r="E349" t="s">
        <v>262</v>
      </c>
      <c r="F349">
        <v>3114</v>
      </c>
      <c r="H349">
        <v>8762</v>
      </c>
      <c r="J349">
        <v>1</v>
      </c>
      <c r="K349" t="s">
        <v>239</v>
      </c>
    </row>
    <row r="350" spans="1:11" x14ac:dyDescent="0.3">
      <c r="A350">
        <v>75</v>
      </c>
      <c r="B350" t="s">
        <v>244</v>
      </c>
      <c r="C350" s="181">
        <v>37356.081250000003</v>
      </c>
      <c r="D350" s="181">
        <v>37356.168055555558</v>
      </c>
      <c r="E350" t="s">
        <v>262</v>
      </c>
      <c r="F350">
        <v>3429</v>
      </c>
      <c r="G350">
        <v>1</v>
      </c>
      <c r="I350">
        <v>4006</v>
      </c>
      <c r="J350">
        <v>1</v>
      </c>
    </row>
    <row r="351" spans="1:11" x14ac:dyDescent="0.3">
      <c r="A351">
        <v>75</v>
      </c>
      <c r="B351" t="s">
        <v>244</v>
      </c>
      <c r="C351" s="181">
        <v>37356.081250000003</v>
      </c>
      <c r="D351" s="181">
        <v>37356.168055555558</v>
      </c>
      <c r="E351" t="s">
        <v>262</v>
      </c>
      <c r="F351">
        <v>3430</v>
      </c>
      <c r="G351">
        <v>1</v>
      </c>
      <c r="I351">
        <v>4006</v>
      </c>
      <c r="J351">
        <v>1</v>
      </c>
    </row>
    <row r="352" spans="1:11" x14ac:dyDescent="0.3">
      <c r="A352">
        <v>75</v>
      </c>
      <c r="B352" t="s">
        <v>244</v>
      </c>
      <c r="C352" s="181">
        <v>37356.081250000003</v>
      </c>
      <c r="D352" s="181">
        <v>37356.168055555558</v>
      </c>
      <c r="E352" t="s">
        <v>262</v>
      </c>
      <c r="F352">
        <v>3431</v>
      </c>
      <c r="G352">
        <v>1</v>
      </c>
      <c r="I352">
        <v>4006</v>
      </c>
      <c r="J352">
        <v>1</v>
      </c>
    </row>
    <row r="353" spans="1:10" x14ac:dyDescent="0.3">
      <c r="A353">
        <v>75</v>
      </c>
      <c r="B353" t="s">
        <v>244</v>
      </c>
      <c r="C353" s="181">
        <v>37356.081250000003</v>
      </c>
      <c r="D353" s="181">
        <v>37356.168055555558</v>
      </c>
      <c r="E353" t="s">
        <v>262</v>
      </c>
      <c r="F353">
        <v>3432</v>
      </c>
      <c r="G353">
        <v>1</v>
      </c>
      <c r="I353">
        <v>4006</v>
      </c>
      <c r="J353">
        <v>1</v>
      </c>
    </row>
    <row r="354" spans="1:10" x14ac:dyDescent="0.3">
      <c r="A354">
        <v>75</v>
      </c>
      <c r="B354" t="s">
        <v>244</v>
      </c>
      <c r="C354" s="181">
        <v>37356.081250000003</v>
      </c>
      <c r="D354" s="181">
        <v>37356.168055555558</v>
      </c>
      <c r="E354" t="s">
        <v>262</v>
      </c>
      <c r="F354">
        <v>3433</v>
      </c>
      <c r="G354">
        <v>1</v>
      </c>
      <c r="I354">
        <v>4006</v>
      </c>
      <c r="J354">
        <v>1</v>
      </c>
    </row>
    <row r="355" spans="1:10" x14ac:dyDescent="0.3">
      <c r="A355">
        <v>75</v>
      </c>
      <c r="B355" t="s">
        <v>244</v>
      </c>
      <c r="C355" s="181">
        <v>37356.081250000003</v>
      </c>
      <c r="D355" s="181">
        <v>37356.168055555558</v>
      </c>
      <c r="E355" t="s">
        <v>262</v>
      </c>
      <c r="F355">
        <v>3434</v>
      </c>
      <c r="G355">
        <v>1</v>
      </c>
      <c r="I355">
        <v>4006</v>
      </c>
      <c r="J355">
        <v>1</v>
      </c>
    </row>
    <row r="356" spans="1:10" x14ac:dyDescent="0.3">
      <c r="A356">
        <v>75</v>
      </c>
      <c r="B356" t="s">
        <v>244</v>
      </c>
      <c r="C356" s="181">
        <v>37356.081250000003</v>
      </c>
      <c r="D356" s="181">
        <v>37356.168055555558</v>
      </c>
      <c r="E356" t="s">
        <v>262</v>
      </c>
      <c r="F356">
        <v>3435</v>
      </c>
      <c r="G356">
        <v>1</v>
      </c>
      <c r="I356">
        <v>4006</v>
      </c>
      <c r="J356">
        <v>1</v>
      </c>
    </row>
    <row r="357" spans="1:10" x14ac:dyDescent="0.3">
      <c r="A357">
        <v>75</v>
      </c>
      <c r="B357" t="s">
        <v>244</v>
      </c>
      <c r="C357" s="181">
        <v>37356.081250000003</v>
      </c>
      <c r="D357" s="181">
        <v>37356.168055555558</v>
      </c>
      <c r="E357" t="s">
        <v>262</v>
      </c>
      <c r="F357">
        <v>3436</v>
      </c>
      <c r="G357">
        <v>1</v>
      </c>
      <c r="I357">
        <v>4006</v>
      </c>
      <c r="J357">
        <v>1</v>
      </c>
    </row>
    <row r="358" spans="1:10" x14ac:dyDescent="0.3">
      <c r="A358">
        <v>75</v>
      </c>
      <c r="B358" t="s">
        <v>244</v>
      </c>
      <c r="C358" s="181">
        <v>37356.081250000003</v>
      </c>
      <c r="D358" s="181">
        <v>37356.168055555558</v>
      </c>
      <c r="E358" t="s">
        <v>262</v>
      </c>
      <c r="F358">
        <v>3437</v>
      </c>
      <c r="G358">
        <v>1</v>
      </c>
      <c r="I358">
        <v>4006</v>
      </c>
      <c r="J358">
        <v>1</v>
      </c>
    </row>
    <row r="359" spans="1:10" x14ac:dyDescent="0.3">
      <c r="A359">
        <v>75</v>
      </c>
      <c r="B359" t="s">
        <v>244</v>
      </c>
      <c r="C359" s="181">
        <v>37356.081250000003</v>
      </c>
      <c r="D359" s="181">
        <v>37356.168055555558</v>
      </c>
      <c r="E359" t="s">
        <v>262</v>
      </c>
      <c r="F359">
        <v>3438</v>
      </c>
      <c r="G359">
        <v>1</v>
      </c>
      <c r="I359">
        <v>4006</v>
      </c>
      <c r="J359">
        <v>1</v>
      </c>
    </row>
    <row r="360" spans="1:10" x14ac:dyDescent="0.3">
      <c r="A360">
        <v>75</v>
      </c>
      <c r="B360" t="s">
        <v>244</v>
      </c>
      <c r="C360" s="181">
        <v>37356.081250000003</v>
      </c>
      <c r="D360" s="181">
        <v>37356.168055555558</v>
      </c>
      <c r="E360" t="s">
        <v>262</v>
      </c>
      <c r="F360">
        <v>3439</v>
      </c>
      <c r="G360">
        <v>1</v>
      </c>
      <c r="I360">
        <v>4006</v>
      </c>
      <c r="J360">
        <v>1</v>
      </c>
    </row>
    <row r="361" spans="1:10" x14ac:dyDescent="0.3">
      <c r="A361">
        <v>75</v>
      </c>
      <c r="B361" t="s">
        <v>244</v>
      </c>
      <c r="C361" s="181">
        <v>37356.081250000003</v>
      </c>
      <c r="D361" s="181">
        <v>37356.168055555558</v>
      </c>
      <c r="E361" t="s">
        <v>262</v>
      </c>
      <c r="F361">
        <v>3440</v>
      </c>
      <c r="G361">
        <v>1</v>
      </c>
      <c r="I361">
        <v>4006</v>
      </c>
      <c r="J361">
        <v>1</v>
      </c>
    </row>
    <row r="362" spans="1:10" x14ac:dyDescent="0.3">
      <c r="A362">
        <v>75</v>
      </c>
      <c r="B362" t="s">
        <v>244</v>
      </c>
      <c r="C362" s="181">
        <v>37356.081250000003</v>
      </c>
      <c r="D362" s="181">
        <v>37356.168055555558</v>
      </c>
      <c r="E362" t="s">
        <v>262</v>
      </c>
      <c r="F362">
        <v>3441</v>
      </c>
      <c r="G362">
        <v>1</v>
      </c>
      <c r="I362">
        <v>4006</v>
      </c>
      <c r="J362">
        <v>1</v>
      </c>
    </row>
    <row r="363" spans="1:10" x14ac:dyDescent="0.3">
      <c r="A363">
        <v>75</v>
      </c>
      <c r="B363" t="s">
        <v>244</v>
      </c>
      <c r="C363" s="181">
        <v>37356.081250000003</v>
      </c>
      <c r="D363" s="181">
        <v>37356.168055555558</v>
      </c>
      <c r="E363" t="s">
        <v>262</v>
      </c>
      <c r="F363">
        <v>3442</v>
      </c>
      <c r="G363">
        <v>1</v>
      </c>
      <c r="I363">
        <v>4006</v>
      </c>
      <c r="J363">
        <v>1</v>
      </c>
    </row>
    <row r="364" spans="1:10" x14ac:dyDescent="0.3">
      <c r="A364">
        <v>75</v>
      </c>
      <c r="B364" t="s">
        <v>244</v>
      </c>
      <c r="C364" s="181">
        <v>37356.081250000003</v>
      </c>
      <c r="D364" s="181">
        <v>37356.168055555558</v>
      </c>
      <c r="E364" t="s">
        <v>262</v>
      </c>
      <c r="F364">
        <v>3443</v>
      </c>
      <c r="G364">
        <v>1</v>
      </c>
      <c r="I364">
        <v>4006</v>
      </c>
      <c r="J364">
        <v>1</v>
      </c>
    </row>
    <row r="365" spans="1:10" x14ac:dyDescent="0.3">
      <c r="A365">
        <v>75</v>
      </c>
      <c r="B365" t="s">
        <v>244</v>
      </c>
      <c r="C365" s="181">
        <v>37356.081250000003</v>
      </c>
      <c r="D365" s="181">
        <v>37356.168055555558</v>
      </c>
      <c r="E365" t="s">
        <v>262</v>
      </c>
      <c r="F365">
        <v>3444</v>
      </c>
      <c r="G365">
        <v>1</v>
      </c>
      <c r="I365">
        <v>4006</v>
      </c>
      <c r="J365">
        <v>1</v>
      </c>
    </row>
    <row r="366" spans="1:10" x14ac:dyDescent="0.3">
      <c r="A366">
        <v>75</v>
      </c>
      <c r="B366" t="s">
        <v>244</v>
      </c>
      <c r="C366" s="181">
        <v>37356.081250000003</v>
      </c>
      <c r="D366" s="181">
        <v>37356.168055555558</v>
      </c>
      <c r="E366" t="s">
        <v>262</v>
      </c>
      <c r="F366">
        <v>3445</v>
      </c>
      <c r="G366">
        <v>1</v>
      </c>
      <c r="I366">
        <v>4006</v>
      </c>
      <c r="J366">
        <v>1</v>
      </c>
    </row>
    <row r="367" spans="1:10" x14ac:dyDescent="0.3">
      <c r="A367">
        <v>75</v>
      </c>
      <c r="B367" t="s">
        <v>244</v>
      </c>
      <c r="C367" s="181">
        <v>37356.081250000003</v>
      </c>
      <c r="D367" s="181">
        <v>37356.168055555558</v>
      </c>
      <c r="E367" t="s">
        <v>262</v>
      </c>
      <c r="F367">
        <v>3446</v>
      </c>
      <c r="G367">
        <v>1</v>
      </c>
      <c r="I367">
        <v>4006</v>
      </c>
      <c r="J367">
        <v>1</v>
      </c>
    </row>
    <row r="368" spans="1:10" x14ac:dyDescent="0.3">
      <c r="A368">
        <v>75</v>
      </c>
      <c r="B368" t="s">
        <v>244</v>
      </c>
      <c r="C368" s="181">
        <v>37356.081250000003</v>
      </c>
      <c r="D368" s="181">
        <v>37356.168055555558</v>
      </c>
      <c r="E368" t="s">
        <v>262</v>
      </c>
      <c r="F368">
        <v>3447</v>
      </c>
      <c r="G368">
        <v>1</v>
      </c>
      <c r="I368">
        <v>4006</v>
      </c>
      <c r="J368">
        <v>1</v>
      </c>
    </row>
    <row r="369" spans="1:10" x14ac:dyDescent="0.3">
      <c r="A369">
        <v>75</v>
      </c>
      <c r="B369" t="s">
        <v>244</v>
      </c>
      <c r="C369" s="181">
        <v>37356.081250000003</v>
      </c>
      <c r="D369" s="181">
        <v>37356.168055555558</v>
      </c>
      <c r="E369" t="s">
        <v>262</v>
      </c>
      <c r="F369">
        <v>3448</v>
      </c>
      <c r="G369">
        <v>1</v>
      </c>
      <c r="I369">
        <v>4006</v>
      </c>
      <c r="J369">
        <v>1</v>
      </c>
    </row>
    <row r="370" spans="1:10" x14ac:dyDescent="0.3">
      <c r="A370">
        <v>75</v>
      </c>
      <c r="B370" t="s">
        <v>244</v>
      </c>
      <c r="C370" s="181">
        <v>37356.081250000003</v>
      </c>
      <c r="D370" s="181">
        <v>37356.168055555558</v>
      </c>
      <c r="E370" t="s">
        <v>262</v>
      </c>
      <c r="F370">
        <v>3449</v>
      </c>
      <c r="G370">
        <v>1</v>
      </c>
      <c r="I370">
        <v>4006</v>
      </c>
      <c r="J370">
        <v>1</v>
      </c>
    </row>
    <row r="371" spans="1:10" x14ac:dyDescent="0.3">
      <c r="A371">
        <v>75</v>
      </c>
      <c r="B371" t="s">
        <v>244</v>
      </c>
      <c r="C371" s="181">
        <v>37356.081250000003</v>
      </c>
      <c r="D371" s="181">
        <v>37356.168055555558</v>
      </c>
      <c r="E371" t="s">
        <v>262</v>
      </c>
      <c r="F371">
        <v>3450</v>
      </c>
      <c r="G371">
        <v>1</v>
      </c>
      <c r="I371">
        <v>4006</v>
      </c>
      <c r="J371">
        <v>1</v>
      </c>
    </row>
    <row r="372" spans="1:10" x14ac:dyDescent="0.3">
      <c r="A372">
        <v>75</v>
      </c>
      <c r="B372" t="s">
        <v>244</v>
      </c>
      <c r="C372" s="181">
        <v>37356.081250000003</v>
      </c>
      <c r="D372" s="181">
        <v>37356.168055555558</v>
      </c>
      <c r="E372" t="s">
        <v>262</v>
      </c>
      <c r="F372">
        <v>3451</v>
      </c>
      <c r="G372">
        <v>1</v>
      </c>
      <c r="I372">
        <v>4006</v>
      </c>
      <c r="J372">
        <v>1</v>
      </c>
    </row>
    <row r="373" spans="1:10" x14ac:dyDescent="0.3">
      <c r="A373">
        <v>75</v>
      </c>
      <c r="B373" t="s">
        <v>244</v>
      </c>
      <c r="C373" s="181">
        <v>37356.081250000003</v>
      </c>
      <c r="D373" s="181">
        <v>37356.168055555558</v>
      </c>
      <c r="E373" t="s">
        <v>262</v>
      </c>
      <c r="F373">
        <v>3452</v>
      </c>
      <c r="G373">
        <v>1</v>
      </c>
      <c r="I373">
        <v>4006</v>
      </c>
      <c r="J373">
        <v>1</v>
      </c>
    </row>
    <row r="374" spans="1:10" x14ac:dyDescent="0.3">
      <c r="A374">
        <v>75</v>
      </c>
      <c r="B374" t="s">
        <v>244</v>
      </c>
      <c r="C374" s="181">
        <v>37356.081250000003</v>
      </c>
      <c r="D374" s="181">
        <v>37356.168055555558</v>
      </c>
      <c r="E374" t="s">
        <v>262</v>
      </c>
      <c r="F374">
        <v>3453</v>
      </c>
      <c r="G374">
        <v>1</v>
      </c>
      <c r="I374">
        <v>4006</v>
      </c>
      <c r="J374">
        <v>1</v>
      </c>
    </row>
    <row r="375" spans="1:10" x14ac:dyDescent="0.3">
      <c r="A375">
        <v>75</v>
      </c>
      <c r="B375" t="s">
        <v>244</v>
      </c>
      <c r="C375" s="181">
        <v>37356.081250000003</v>
      </c>
      <c r="D375" s="181">
        <v>37356.168055555558</v>
      </c>
      <c r="E375" t="s">
        <v>262</v>
      </c>
      <c r="F375">
        <v>3454</v>
      </c>
      <c r="G375">
        <v>1</v>
      </c>
      <c r="I375">
        <v>4006</v>
      </c>
      <c r="J375">
        <v>1</v>
      </c>
    </row>
    <row r="376" spans="1:10" x14ac:dyDescent="0.3">
      <c r="A376">
        <v>75</v>
      </c>
      <c r="B376" t="s">
        <v>244</v>
      </c>
      <c r="C376" s="181">
        <v>37356.081250000003</v>
      </c>
      <c r="D376" s="181">
        <v>37356.168055555558</v>
      </c>
      <c r="E376" t="s">
        <v>262</v>
      </c>
      <c r="F376">
        <v>3455</v>
      </c>
      <c r="G376">
        <v>1</v>
      </c>
      <c r="I376">
        <v>4006</v>
      </c>
      <c r="J376">
        <v>1</v>
      </c>
    </row>
    <row r="377" spans="1:10" x14ac:dyDescent="0.3">
      <c r="A377">
        <v>75</v>
      </c>
      <c r="B377" t="s">
        <v>244</v>
      </c>
      <c r="C377" s="181">
        <v>37356.081250000003</v>
      </c>
      <c r="D377" s="181">
        <v>37356.168055555558</v>
      </c>
      <c r="E377" t="s">
        <v>262</v>
      </c>
      <c r="F377">
        <v>3456</v>
      </c>
      <c r="G377">
        <v>1</v>
      </c>
      <c r="I377">
        <v>4006</v>
      </c>
      <c r="J377">
        <v>1</v>
      </c>
    </row>
    <row r="378" spans="1:10" x14ac:dyDescent="0.3">
      <c r="A378">
        <v>75</v>
      </c>
      <c r="B378" t="s">
        <v>244</v>
      </c>
      <c r="C378" s="181">
        <v>37356.081250000003</v>
      </c>
      <c r="D378" s="181">
        <v>37356.168055555558</v>
      </c>
      <c r="E378" t="s">
        <v>262</v>
      </c>
      <c r="F378">
        <v>3457</v>
      </c>
      <c r="G378">
        <v>1</v>
      </c>
      <c r="I378">
        <v>4006</v>
      </c>
      <c r="J378">
        <v>1</v>
      </c>
    </row>
    <row r="379" spans="1:10" x14ac:dyDescent="0.3">
      <c r="A379">
        <v>75</v>
      </c>
      <c r="B379" t="s">
        <v>244</v>
      </c>
      <c r="C379" s="181">
        <v>37356.081250000003</v>
      </c>
      <c r="D379" s="181">
        <v>37356.168055555558</v>
      </c>
      <c r="E379" t="s">
        <v>262</v>
      </c>
      <c r="F379">
        <v>3458</v>
      </c>
      <c r="G379">
        <v>1</v>
      </c>
      <c r="I379">
        <v>4006</v>
      </c>
      <c r="J379">
        <v>1</v>
      </c>
    </row>
    <row r="380" spans="1:10" x14ac:dyDescent="0.3">
      <c r="A380">
        <v>75</v>
      </c>
      <c r="B380" t="s">
        <v>244</v>
      </c>
      <c r="C380" s="181">
        <v>37356.081250000003</v>
      </c>
      <c r="D380" s="181">
        <v>37356.168055555558</v>
      </c>
      <c r="E380" t="s">
        <v>262</v>
      </c>
      <c r="F380">
        <v>3459</v>
      </c>
      <c r="G380">
        <v>1</v>
      </c>
      <c r="I380">
        <v>4006</v>
      </c>
      <c r="J380">
        <v>1</v>
      </c>
    </row>
    <row r="381" spans="1:10" x14ac:dyDescent="0.3">
      <c r="A381">
        <v>75</v>
      </c>
      <c r="B381" t="s">
        <v>244</v>
      </c>
      <c r="C381" s="181">
        <v>37356.081250000003</v>
      </c>
      <c r="D381" s="181">
        <v>37356.168055555558</v>
      </c>
      <c r="E381" t="s">
        <v>262</v>
      </c>
      <c r="F381">
        <v>3460</v>
      </c>
      <c r="G381">
        <v>1</v>
      </c>
      <c r="I381">
        <v>4006</v>
      </c>
      <c r="J381">
        <v>1</v>
      </c>
    </row>
    <row r="382" spans="1:10" x14ac:dyDescent="0.3">
      <c r="A382">
        <v>75</v>
      </c>
      <c r="B382" t="s">
        <v>244</v>
      </c>
      <c r="C382" s="181">
        <v>37356.081250000003</v>
      </c>
      <c r="D382" s="181">
        <v>37356.168055555558</v>
      </c>
      <c r="E382" t="s">
        <v>262</v>
      </c>
      <c r="F382">
        <v>3461</v>
      </c>
      <c r="G382">
        <v>1</v>
      </c>
      <c r="I382">
        <v>4006</v>
      </c>
      <c r="J382">
        <v>1</v>
      </c>
    </row>
    <row r="383" spans="1:10" x14ac:dyDescent="0.3">
      <c r="A383">
        <v>75</v>
      </c>
      <c r="B383" t="s">
        <v>244</v>
      </c>
      <c r="C383" s="181">
        <v>37356.081250000003</v>
      </c>
      <c r="D383" s="181">
        <v>37356.168055555558</v>
      </c>
      <c r="E383" t="s">
        <v>262</v>
      </c>
      <c r="F383">
        <v>3462</v>
      </c>
      <c r="G383">
        <v>1</v>
      </c>
      <c r="I383">
        <v>4006</v>
      </c>
      <c r="J383">
        <v>1</v>
      </c>
    </row>
    <row r="384" spans="1:10" x14ac:dyDescent="0.3">
      <c r="A384">
        <v>75</v>
      </c>
      <c r="B384" t="s">
        <v>244</v>
      </c>
      <c r="C384" s="181">
        <v>37356.081250000003</v>
      </c>
      <c r="D384" s="181">
        <v>37356.168055555558</v>
      </c>
      <c r="E384" t="s">
        <v>262</v>
      </c>
      <c r="F384">
        <v>3463</v>
      </c>
      <c r="G384">
        <v>1</v>
      </c>
      <c r="I384">
        <v>4006</v>
      </c>
      <c r="J384">
        <v>1</v>
      </c>
    </row>
    <row r="385" spans="1:11" x14ac:dyDescent="0.3">
      <c r="A385">
        <v>75</v>
      </c>
      <c r="B385" t="s">
        <v>244</v>
      </c>
      <c r="C385" s="181">
        <v>37356.081250000003</v>
      </c>
      <c r="D385" s="181">
        <v>37356.168055555558</v>
      </c>
      <c r="E385" t="s">
        <v>262</v>
      </c>
      <c r="F385">
        <v>3464</v>
      </c>
      <c r="G385">
        <v>1</v>
      </c>
      <c r="I385">
        <v>4006</v>
      </c>
      <c r="J385">
        <v>1</v>
      </c>
    </row>
    <row r="386" spans="1:11" x14ac:dyDescent="0.3">
      <c r="A386">
        <v>75</v>
      </c>
      <c r="B386" t="s">
        <v>244</v>
      </c>
      <c r="C386" s="181">
        <v>37356.081250000003</v>
      </c>
      <c r="D386" s="181">
        <v>37356.168055555558</v>
      </c>
      <c r="E386" t="s">
        <v>262</v>
      </c>
      <c r="F386">
        <v>3465</v>
      </c>
      <c r="G386">
        <v>1</v>
      </c>
      <c r="I386">
        <v>4006</v>
      </c>
      <c r="J386">
        <v>1</v>
      </c>
    </row>
    <row r="387" spans="1:11" x14ac:dyDescent="0.3">
      <c r="A387">
        <v>75</v>
      </c>
      <c r="B387" t="s">
        <v>244</v>
      </c>
      <c r="C387" s="181">
        <v>37356.081250000003</v>
      </c>
      <c r="D387" s="181">
        <v>37356.168055555558</v>
      </c>
      <c r="E387" t="s">
        <v>262</v>
      </c>
      <c r="F387">
        <v>3466</v>
      </c>
      <c r="G387">
        <v>1</v>
      </c>
      <c r="I387">
        <v>4006</v>
      </c>
      <c r="J387">
        <v>1</v>
      </c>
    </row>
    <row r="388" spans="1:11" x14ac:dyDescent="0.3">
      <c r="A388">
        <v>75</v>
      </c>
      <c r="B388" t="s">
        <v>244</v>
      </c>
      <c r="C388" s="181">
        <v>37356.081250000003</v>
      </c>
      <c r="D388" s="181">
        <v>37356.168055555558</v>
      </c>
      <c r="E388" t="s">
        <v>262</v>
      </c>
      <c r="F388">
        <v>3467</v>
      </c>
      <c r="G388">
        <v>1</v>
      </c>
      <c r="I388">
        <v>4006</v>
      </c>
      <c r="J388">
        <v>1</v>
      </c>
    </row>
    <row r="389" spans="1:11" x14ac:dyDescent="0.3">
      <c r="A389">
        <v>75</v>
      </c>
      <c r="B389" t="s">
        <v>244</v>
      </c>
      <c r="C389" s="181">
        <v>37356.081250000003</v>
      </c>
      <c r="D389" s="181">
        <v>37356.168055555558</v>
      </c>
      <c r="E389" t="s">
        <v>262</v>
      </c>
      <c r="F389">
        <v>3468</v>
      </c>
      <c r="G389">
        <v>1</v>
      </c>
      <c r="I389">
        <v>4006</v>
      </c>
      <c r="J389">
        <v>1</v>
      </c>
    </row>
    <row r="390" spans="1:11" x14ac:dyDescent="0.3">
      <c r="A390">
        <v>75</v>
      </c>
      <c r="B390" t="s">
        <v>244</v>
      </c>
      <c r="C390" s="181">
        <v>37356.081250000003</v>
      </c>
      <c r="D390" s="181">
        <v>37356.168055555558</v>
      </c>
      <c r="E390" t="s">
        <v>262</v>
      </c>
      <c r="F390">
        <v>3469</v>
      </c>
      <c r="G390">
        <v>1</v>
      </c>
      <c r="I390">
        <v>4006</v>
      </c>
      <c r="J390">
        <v>1</v>
      </c>
    </row>
    <row r="391" spans="1:11" x14ac:dyDescent="0.3">
      <c r="A391">
        <v>75</v>
      </c>
      <c r="B391" t="s">
        <v>244</v>
      </c>
      <c r="C391" s="181">
        <v>37356.081250000003</v>
      </c>
      <c r="D391" s="181">
        <v>37356.168055555558</v>
      </c>
      <c r="E391" t="s">
        <v>262</v>
      </c>
      <c r="F391">
        <v>3470</v>
      </c>
      <c r="G391">
        <v>1</v>
      </c>
      <c r="I391">
        <v>4006</v>
      </c>
      <c r="J391">
        <v>1</v>
      </c>
    </row>
    <row r="392" spans="1:11" x14ac:dyDescent="0.3">
      <c r="A392">
        <v>75</v>
      </c>
      <c r="B392" t="s">
        <v>244</v>
      </c>
      <c r="C392" s="181">
        <v>37356.081250000003</v>
      </c>
      <c r="D392" s="181">
        <v>37356.168055555558</v>
      </c>
      <c r="E392" t="s">
        <v>262</v>
      </c>
      <c r="F392">
        <v>3471</v>
      </c>
      <c r="G392">
        <v>1</v>
      </c>
      <c r="I392">
        <v>4006</v>
      </c>
      <c r="J392">
        <v>1</v>
      </c>
    </row>
    <row r="393" spans="1:11" x14ac:dyDescent="0.3">
      <c r="A393">
        <v>75</v>
      </c>
      <c r="B393" t="s">
        <v>244</v>
      </c>
      <c r="C393" s="181">
        <v>37356.081250000003</v>
      </c>
      <c r="D393" s="181">
        <v>37356.168055555558</v>
      </c>
      <c r="E393" t="s">
        <v>262</v>
      </c>
      <c r="F393">
        <v>3472</v>
      </c>
      <c r="G393">
        <v>1</v>
      </c>
      <c r="I393">
        <v>4006</v>
      </c>
      <c r="J393">
        <v>1</v>
      </c>
    </row>
    <row r="394" spans="1:11" x14ac:dyDescent="0.3">
      <c r="A394">
        <v>75</v>
      </c>
      <c r="B394" t="s">
        <v>244</v>
      </c>
      <c r="C394" s="181">
        <v>37356.081250000003</v>
      </c>
      <c r="D394" s="181">
        <v>37356.168055555558</v>
      </c>
      <c r="E394" t="s">
        <v>262</v>
      </c>
      <c r="F394">
        <v>3473</v>
      </c>
      <c r="G394">
        <v>1</v>
      </c>
      <c r="I394">
        <v>4006</v>
      </c>
      <c r="J394">
        <v>1</v>
      </c>
    </row>
    <row r="395" spans="1:11" x14ac:dyDescent="0.3">
      <c r="A395">
        <v>75</v>
      </c>
      <c r="B395" t="s">
        <v>244</v>
      </c>
      <c r="C395" s="181">
        <v>37356.081250000003</v>
      </c>
      <c r="D395" s="181">
        <v>37356.168055555558</v>
      </c>
      <c r="E395" t="s">
        <v>262</v>
      </c>
      <c r="F395">
        <v>3474</v>
      </c>
      <c r="G395">
        <v>1</v>
      </c>
      <c r="I395">
        <v>4006</v>
      </c>
      <c r="J395">
        <v>1</v>
      </c>
    </row>
    <row r="396" spans="1:11" x14ac:dyDescent="0.3">
      <c r="A396">
        <v>75</v>
      </c>
      <c r="B396" t="s">
        <v>244</v>
      </c>
      <c r="C396" s="181">
        <v>37356.081250000003</v>
      </c>
      <c r="D396" s="181">
        <v>37356.168055555558</v>
      </c>
      <c r="E396" t="s">
        <v>262</v>
      </c>
      <c r="F396">
        <v>3475</v>
      </c>
      <c r="G396">
        <v>1</v>
      </c>
      <c r="I396">
        <v>4006</v>
      </c>
      <c r="J396">
        <v>1</v>
      </c>
    </row>
    <row r="397" spans="1:11" x14ac:dyDescent="0.3">
      <c r="A397">
        <v>75</v>
      </c>
      <c r="B397" t="s">
        <v>244</v>
      </c>
      <c r="C397" s="181">
        <v>37356.081250000003</v>
      </c>
      <c r="D397" s="181">
        <v>37356.168055555558</v>
      </c>
      <c r="E397" t="s">
        <v>262</v>
      </c>
      <c r="F397">
        <v>3476</v>
      </c>
      <c r="G397">
        <v>1</v>
      </c>
      <c r="I397">
        <v>4006</v>
      </c>
      <c r="J397">
        <v>1</v>
      </c>
    </row>
    <row r="398" spans="1:11" x14ac:dyDescent="0.3">
      <c r="A398">
        <v>75</v>
      </c>
      <c r="B398" t="s">
        <v>244</v>
      </c>
      <c r="C398" s="181">
        <v>37356.081250000003</v>
      </c>
      <c r="D398" s="181">
        <v>37356.168055555558</v>
      </c>
      <c r="E398" t="s">
        <v>262</v>
      </c>
      <c r="F398">
        <v>3477</v>
      </c>
      <c r="G398">
        <v>1</v>
      </c>
      <c r="I398">
        <v>4006</v>
      </c>
      <c r="J398">
        <v>1</v>
      </c>
    </row>
    <row r="399" spans="1:11" x14ac:dyDescent="0.3">
      <c r="A399">
        <v>75</v>
      </c>
      <c r="B399" t="s">
        <v>244</v>
      </c>
      <c r="C399" s="181">
        <v>37356.081250000003</v>
      </c>
      <c r="D399" s="181">
        <v>37356.168055555558</v>
      </c>
      <c r="E399" t="s">
        <v>262</v>
      </c>
      <c r="F399">
        <v>4006</v>
      </c>
      <c r="G399">
        <v>62</v>
      </c>
      <c r="J399">
        <v>1</v>
      </c>
      <c r="K399" t="s">
        <v>266</v>
      </c>
    </row>
    <row r="400" spans="1:11" x14ac:dyDescent="0.3">
      <c r="A400">
        <v>75</v>
      </c>
      <c r="B400" t="s">
        <v>244</v>
      </c>
      <c r="C400" s="181">
        <v>37356.081250000003</v>
      </c>
      <c r="D400" s="181">
        <v>37356.168055555558</v>
      </c>
      <c r="E400" t="s">
        <v>262</v>
      </c>
      <c r="F400">
        <v>4059</v>
      </c>
      <c r="G400">
        <v>0</v>
      </c>
      <c r="I400">
        <v>4006</v>
      </c>
      <c r="J400">
        <v>1</v>
      </c>
    </row>
    <row r="401" spans="1:11" x14ac:dyDescent="0.3">
      <c r="A401">
        <v>75</v>
      </c>
      <c r="B401" t="s">
        <v>244</v>
      </c>
      <c r="C401" s="181">
        <v>37356.081250000003</v>
      </c>
      <c r="D401" s="181">
        <v>37356.168055555558</v>
      </c>
      <c r="E401" t="s">
        <v>262</v>
      </c>
      <c r="F401">
        <v>4112</v>
      </c>
      <c r="G401">
        <v>35</v>
      </c>
      <c r="I401">
        <v>4006</v>
      </c>
      <c r="J401">
        <v>1</v>
      </c>
    </row>
    <row r="402" spans="1:11" x14ac:dyDescent="0.3">
      <c r="A402">
        <v>75</v>
      </c>
      <c r="B402" t="s">
        <v>244</v>
      </c>
      <c r="C402" s="181">
        <v>37356.081250000003</v>
      </c>
      <c r="D402" s="181">
        <v>37356.168055555558</v>
      </c>
      <c r="E402" t="s">
        <v>262</v>
      </c>
      <c r="F402">
        <v>4165</v>
      </c>
      <c r="G402">
        <v>12</v>
      </c>
      <c r="I402">
        <v>4006</v>
      </c>
      <c r="J402">
        <v>1</v>
      </c>
    </row>
    <row r="403" spans="1:11" x14ac:dyDescent="0.3">
      <c r="A403">
        <v>75</v>
      </c>
      <c r="B403" t="s">
        <v>244</v>
      </c>
      <c r="C403" s="181">
        <v>37356.081250000003</v>
      </c>
      <c r="D403" s="181">
        <v>37356.168055555558</v>
      </c>
      <c r="E403" t="s">
        <v>262</v>
      </c>
      <c r="F403">
        <v>4218</v>
      </c>
      <c r="G403">
        <v>9</v>
      </c>
      <c r="I403">
        <v>4006</v>
      </c>
      <c r="J403">
        <v>1</v>
      </c>
    </row>
    <row r="404" spans="1:11" x14ac:dyDescent="0.3">
      <c r="A404">
        <v>75</v>
      </c>
      <c r="B404" t="s">
        <v>244</v>
      </c>
      <c r="C404" s="181">
        <v>37356.081250000003</v>
      </c>
      <c r="D404" s="181">
        <v>37356.168055555558</v>
      </c>
      <c r="E404" t="s">
        <v>262</v>
      </c>
      <c r="F404">
        <v>4271</v>
      </c>
      <c r="G404">
        <v>5</v>
      </c>
      <c r="I404">
        <v>4006</v>
      </c>
      <c r="J404">
        <v>1</v>
      </c>
    </row>
    <row r="405" spans="1:11" x14ac:dyDescent="0.3">
      <c r="A405">
        <v>75</v>
      </c>
      <c r="B405" t="s">
        <v>244</v>
      </c>
      <c r="C405" s="181">
        <v>37356.081250000003</v>
      </c>
      <c r="D405" s="181">
        <v>37356.168055555558</v>
      </c>
      <c r="E405" t="s">
        <v>262</v>
      </c>
      <c r="F405">
        <v>4324</v>
      </c>
      <c r="G405">
        <v>1</v>
      </c>
      <c r="I405">
        <v>4006</v>
      </c>
      <c r="J405">
        <v>1</v>
      </c>
    </row>
    <row r="406" spans="1:11" x14ac:dyDescent="0.3">
      <c r="A406">
        <v>75</v>
      </c>
      <c r="B406" t="s">
        <v>244</v>
      </c>
      <c r="C406" s="181">
        <v>37356.081250000003</v>
      </c>
      <c r="D406" s="181">
        <v>37356.168055555558</v>
      </c>
      <c r="E406" t="s">
        <v>262</v>
      </c>
      <c r="F406">
        <v>4377</v>
      </c>
      <c r="G406">
        <v>0</v>
      </c>
      <c r="I406">
        <v>4006</v>
      </c>
      <c r="J406">
        <v>1</v>
      </c>
    </row>
    <row r="407" spans="1:11" x14ac:dyDescent="0.3">
      <c r="A407">
        <v>75</v>
      </c>
      <c r="B407" t="s">
        <v>244</v>
      </c>
      <c r="C407" s="181">
        <v>37356.081250000003</v>
      </c>
      <c r="D407" s="181">
        <v>37356.168055555558</v>
      </c>
      <c r="E407" t="s">
        <v>262</v>
      </c>
      <c r="F407">
        <v>6791</v>
      </c>
      <c r="G407">
        <v>1</v>
      </c>
      <c r="J407">
        <v>1</v>
      </c>
    </row>
    <row r="408" spans="1:11" x14ac:dyDescent="0.3">
      <c r="A408">
        <v>75</v>
      </c>
      <c r="B408" t="s">
        <v>244</v>
      </c>
      <c r="C408" s="181">
        <v>37356.081250000003</v>
      </c>
      <c r="D408" s="181">
        <v>37356.168055555558</v>
      </c>
      <c r="E408" t="s">
        <v>262</v>
      </c>
      <c r="F408">
        <v>3111</v>
      </c>
      <c r="H408">
        <v>4300</v>
      </c>
      <c r="J408">
        <v>3</v>
      </c>
      <c r="K408" t="s">
        <v>265</v>
      </c>
    </row>
    <row r="409" spans="1:11" x14ac:dyDescent="0.3">
      <c r="A409">
        <v>75</v>
      </c>
      <c r="B409" t="s">
        <v>244</v>
      </c>
      <c r="C409" s="181">
        <v>37356.081250000003</v>
      </c>
      <c r="D409" s="181">
        <v>37356.168055555558</v>
      </c>
      <c r="E409" t="s">
        <v>262</v>
      </c>
      <c r="F409">
        <v>3112</v>
      </c>
      <c r="H409">
        <v>1300</v>
      </c>
      <c r="J409">
        <v>3</v>
      </c>
      <c r="K409" t="s">
        <v>264</v>
      </c>
    </row>
    <row r="410" spans="1:11" x14ac:dyDescent="0.3">
      <c r="A410">
        <v>75</v>
      </c>
      <c r="B410" t="s">
        <v>244</v>
      </c>
      <c r="C410" s="181">
        <v>37356.081250000003</v>
      </c>
      <c r="D410" s="181">
        <v>37356.168055555558</v>
      </c>
      <c r="E410" t="s">
        <v>262</v>
      </c>
      <c r="F410">
        <v>3113</v>
      </c>
      <c r="H410">
        <v>1300</v>
      </c>
      <c r="J410">
        <v>3</v>
      </c>
      <c r="K410" t="s">
        <v>263</v>
      </c>
    </row>
    <row r="411" spans="1:11" x14ac:dyDescent="0.3">
      <c r="A411">
        <v>75</v>
      </c>
      <c r="B411" t="s">
        <v>244</v>
      </c>
      <c r="C411" s="181">
        <v>37356.081250000003</v>
      </c>
      <c r="D411" s="181">
        <v>37356.168055555558</v>
      </c>
      <c r="E411" t="s">
        <v>262</v>
      </c>
      <c r="F411">
        <v>3110</v>
      </c>
      <c r="H411">
        <v>4239</v>
      </c>
      <c r="J411">
        <v>5</v>
      </c>
      <c r="K411" t="s">
        <v>240</v>
      </c>
    </row>
    <row r="412" spans="1:11" x14ac:dyDescent="0.3">
      <c r="A412">
        <v>76</v>
      </c>
      <c r="B412" t="s">
        <v>267</v>
      </c>
      <c r="C412" s="181">
        <v>37356.081250000003</v>
      </c>
      <c r="D412" s="181">
        <v>37356.168055555558</v>
      </c>
      <c r="E412" t="s">
        <v>236</v>
      </c>
    </row>
    <row r="413" spans="1:11" x14ac:dyDescent="0.3">
      <c r="A413">
        <v>77</v>
      </c>
      <c r="B413" t="s">
        <v>268</v>
      </c>
      <c r="C413" s="181">
        <v>37356.081250000003</v>
      </c>
      <c r="D413" s="181">
        <v>37356.168055555558</v>
      </c>
      <c r="E413" t="s">
        <v>269</v>
      </c>
    </row>
    <row r="414" spans="1:11" x14ac:dyDescent="0.3">
      <c r="A414">
        <v>78</v>
      </c>
      <c r="B414" t="s">
        <v>244</v>
      </c>
      <c r="C414" s="181">
        <v>37357.135416666664</v>
      </c>
      <c r="D414" s="181">
        <v>37357.222916666666</v>
      </c>
      <c r="E414" t="s">
        <v>262</v>
      </c>
      <c r="F414">
        <v>3117</v>
      </c>
      <c r="H414">
        <v>13275</v>
      </c>
      <c r="J414">
        <v>1</v>
      </c>
      <c r="K414" t="s">
        <v>239</v>
      </c>
    </row>
    <row r="415" spans="1:11" x14ac:dyDescent="0.3">
      <c r="A415">
        <v>78</v>
      </c>
      <c r="B415" t="s">
        <v>244</v>
      </c>
      <c r="C415" s="181">
        <v>37357.135416666664</v>
      </c>
      <c r="D415" s="181">
        <v>37357.222916666666</v>
      </c>
      <c r="E415" t="s">
        <v>262</v>
      </c>
      <c r="F415">
        <v>3116</v>
      </c>
      <c r="H415">
        <v>8359</v>
      </c>
      <c r="J415">
        <v>3</v>
      </c>
      <c r="K415" t="s">
        <v>270</v>
      </c>
    </row>
    <row r="416" spans="1:11" x14ac:dyDescent="0.3">
      <c r="A416">
        <v>79</v>
      </c>
      <c r="B416" t="s">
        <v>267</v>
      </c>
      <c r="C416" s="181">
        <v>37357.135416666664</v>
      </c>
      <c r="D416" s="181">
        <v>37357.222916666666</v>
      </c>
      <c r="E416" t="s">
        <v>236</v>
      </c>
    </row>
    <row r="417" spans="1:11" x14ac:dyDescent="0.3">
      <c r="A417">
        <v>80</v>
      </c>
      <c r="B417" t="s">
        <v>244</v>
      </c>
      <c r="C417" s="181">
        <v>37357.135416666664</v>
      </c>
      <c r="D417" s="181">
        <v>37357.222916666666</v>
      </c>
      <c r="E417" t="s">
        <v>269</v>
      </c>
    </row>
    <row r="418" spans="1:11" x14ac:dyDescent="0.3">
      <c r="A418">
        <v>81</v>
      </c>
      <c r="B418" t="s">
        <v>244</v>
      </c>
      <c r="C418" s="181">
        <v>37358.147222222222</v>
      </c>
      <c r="D418" s="181">
        <v>37358.222916666666</v>
      </c>
      <c r="E418" t="s">
        <v>262</v>
      </c>
      <c r="F418">
        <v>3119</v>
      </c>
      <c r="H418">
        <v>12473</v>
      </c>
      <c r="J418">
        <v>1</v>
      </c>
      <c r="K418" t="s">
        <v>239</v>
      </c>
    </row>
    <row r="419" spans="1:11" x14ac:dyDescent="0.3">
      <c r="A419">
        <v>81</v>
      </c>
      <c r="B419" t="s">
        <v>244</v>
      </c>
      <c r="C419" s="181">
        <v>37358.147222222222</v>
      </c>
      <c r="D419" s="181">
        <v>37358.222916666666</v>
      </c>
      <c r="E419" t="s">
        <v>262</v>
      </c>
      <c r="F419">
        <v>4007</v>
      </c>
      <c r="G419">
        <v>61</v>
      </c>
      <c r="J419">
        <v>2</v>
      </c>
      <c r="K419" t="s">
        <v>245</v>
      </c>
    </row>
    <row r="420" spans="1:11" x14ac:dyDescent="0.3">
      <c r="A420">
        <v>81</v>
      </c>
      <c r="B420" t="s">
        <v>244</v>
      </c>
      <c r="C420" s="181">
        <v>37358.147222222222</v>
      </c>
      <c r="D420" s="181">
        <v>37358.222916666666</v>
      </c>
      <c r="E420" t="s">
        <v>262</v>
      </c>
      <c r="F420">
        <v>4060</v>
      </c>
      <c r="G420">
        <v>0</v>
      </c>
      <c r="I420">
        <v>4007</v>
      </c>
      <c r="J420">
        <v>2</v>
      </c>
    </row>
    <row r="421" spans="1:11" x14ac:dyDescent="0.3">
      <c r="A421">
        <v>81</v>
      </c>
      <c r="B421" t="s">
        <v>244</v>
      </c>
      <c r="C421" s="181">
        <v>37358.147222222222</v>
      </c>
      <c r="D421" s="181">
        <v>37358.222916666666</v>
      </c>
      <c r="E421" t="s">
        <v>262</v>
      </c>
      <c r="F421">
        <v>4113</v>
      </c>
      <c r="G421">
        <v>30</v>
      </c>
      <c r="I421">
        <v>4007</v>
      </c>
      <c r="J421">
        <v>2</v>
      </c>
    </row>
    <row r="422" spans="1:11" x14ac:dyDescent="0.3">
      <c r="A422">
        <v>81</v>
      </c>
      <c r="B422" t="s">
        <v>244</v>
      </c>
      <c r="C422" s="181">
        <v>37358.147222222222</v>
      </c>
      <c r="D422" s="181">
        <v>37358.222916666666</v>
      </c>
      <c r="E422" t="s">
        <v>262</v>
      </c>
      <c r="F422">
        <v>4166</v>
      </c>
      <c r="G422">
        <v>20</v>
      </c>
      <c r="I422">
        <v>4007</v>
      </c>
      <c r="J422">
        <v>2</v>
      </c>
    </row>
    <row r="423" spans="1:11" x14ac:dyDescent="0.3">
      <c r="A423">
        <v>81</v>
      </c>
      <c r="B423" t="s">
        <v>244</v>
      </c>
      <c r="C423" s="181">
        <v>37358.147222222222</v>
      </c>
      <c r="D423" s="181">
        <v>37358.222916666666</v>
      </c>
      <c r="E423" t="s">
        <v>262</v>
      </c>
      <c r="F423">
        <v>4219</v>
      </c>
      <c r="G423">
        <v>5</v>
      </c>
      <c r="I423">
        <v>4007</v>
      </c>
      <c r="J423">
        <v>2</v>
      </c>
    </row>
    <row r="424" spans="1:11" x14ac:dyDescent="0.3">
      <c r="A424">
        <v>81</v>
      </c>
      <c r="B424" t="s">
        <v>244</v>
      </c>
      <c r="C424" s="181">
        <v>37358.147222222222</v>
      </c>
      <c r="D424" s="181">
        <v>37358.222916666666</v>
      </c>
      <c r="E424" t="s">
        <v>262</v>
      </c>
      <c r="F424">
        <v>4272</v>
      </c>
      <c r="G424">
        <v>5</v>
      </c>
      <c r="I424">
        <v>4007</v>
      </c>
      <c r="J424">
        <v>2</v>
      </c>
    </row>
    <row r="425" spans="1:11" x14ac:dyDescent="0.3">
      <c r="A425">
        <v>81</v>
      </c>
      <c r="B425" t="s">
        <v>244</v>
      </c>
      <c r="C425" s="181">
        <v>37358.147222222222</v>
      </c>
      <c r="D425" s="181">
        <v>37358.222916666666</v>
      </c>
      <c r="E425" t="s">
        <v>262</v>
      </c>
      <c r="F425">
        <v>4325</v>
      </c>
      <c r="G425">
        <v>1</v>
      </c>
      <c r="I425">
        <v>4007</v>
      </c>
      <c r="J425">
        <v>2</v>
      </c>
    </row>
    <row r="426" spans="1:11" x14ac:dyDescent="0.3">
      <c r="A426">
        <v>81</v>
      </c>
      <c r="B426" t="s">
        <v>244</v>
      </c>
      <c r="C426" s="181">
        <v>37358.147222222222</v>
      </c>
      <c r="D426" s="181">
        <v>37358.222916666666</v>
      </c>
      <c r="E426" t="s">
        <v>262</v>
      </c>
      <c r="F426">
        <v>4378</v>
      </c>
      <c r="G426">
        <v>0</v>
      </c>
      <c r="I426">
        <v>4007</v>
      </c>
      <c r="J426">
        <v>2</v>
      </c>
    </row>
    <row r="427" spans="1:11" x14ac:dyDescent="0.3">
      <c r="A427">
        <v>81</v>
      </c>
      <c r="B427" t="s">
        <v>244</v>
      </c>
      <c r="C427" s="181">
        <v>37358.147222222222</v>
      </c>
      <c r="D427" s="181">
        <v>37358.222916666666</v>
      </c>
      <c r="E427" t="s">
        <v>262</v>
      </c>
      <c r="F427">
        <v>3118</v>
      </c>
      <c r="H427">
        <v>6410</v>
      </c>
      <c r="J427">
        <v>3</v>
      </c>
      <c r="K427" t="s">
        <v>271</v>
      </c>
    </row>
    <row r="428" spans="1:11" x14ac:dyDescent="0.3">
      <c r="A428">
        <v>82</v>
      </c>
      <c r="B428" t="s">
        <v>244</v>
      </c>
      <c r="C428" s="181">
        <v>37358.147222222222</v>
      </c>
      <c r="D428" s="181">
        <v>37358.222916666666</v>
      </c>
      <c r="E428" t="s">
        <v>236</v>
      </c>
    </row>
    <row r="429" spans="1:11" x14ac:dyDescent="0.3">
      <c r="A429">
        <v>83</v>
      </c>
      <c r="B429" t="s">
        <v>244</v>
      </c>
      <c r="C429" s="181">
        <v>37358.147222222222</v>
      </c>
      <c r="D429" s="181">
        <v>37358.222916666666</v>
      </c>
      <c r="E429" t="s">
        <v>236</v>
      </c>
    </row>
    <row r="430" spans="1:11" x14ac:dyDescent="0.3">
      <c r="A430">
        <v>84</v>
      </c>
      <c r="B430" t="s">
        <v>244</v>
      </c>
      <c r="C430" s="181">
        <v>37359.165972222225</v>
      </c>
      <c r="D430" s="181">
        <v>37359.248611111114</v>
      </c>
      <c r="E430" t="s">
        <v>262</v>
      </c>
      <c r="F430">
        <v>3122</v>
      </c>
      <c r="H430">
        <v>5365</v>
      </c>
      <c r="J430">
        <v>1</v>
      </c>
      <c r="K430" t="s">
        <v>239</v>
      </c>
    </row>
    <row r="431" spans="1:11" x14ac:dyDescent="0.3">
      <c r="A431">
        <v>84</v>
      </c>
      <c r="B431" t="s">
        <v>244</v>
      </c>
      <c r="C431" s="181">
        <v>37359.165972222225</v>
      </c>
      <c r="D431" s="181">
        <v>37359.248611111114</v>
      </c>
      <c r="E431" t="s">
        <v>262</v>
      </c>
      <c r="F431">
        <v>3121</v>
      </c>
      <c r="H431">
        <v>7112</v>
      </c>
      <c r="J431">
        <v>3</v>
      </c>
      <c r="K431" t="s">
        <v>272</v>
      </c>
    </row>
    <row r="432" spans="1:11" x14ac:dyDescent="0.3">
      <c r="A432">
        <v>85</v>
      </c>
      <c r="B432" t="s">
        <v>267</v>
      </c>
      <c r="C432" s="181">
        <v>37359.165972222225</v>
      </c>
      <c r="D432" s="181">
        <v>37359.248611111114</v>
      </c>
      <c r="E432" t="s">
        <v>236</v>
      </c>
    </row>
    <row r="433" spans="1:11" x14ac:dyDescent="0.3">
      <c r="A433">
        <v>86</v>
      </c>
      <c r="B433" t="s">
        <v>268</v>
      </c>
      <c r="C433" s="181">
        <v>37359.165972222225</v>
      </c>
      <c r="D433" s="181">
        <v>37359.248611111114</v>
      </c>
      <c r="E433" t="s">
        <v>269</v>
      </c>
    </row>
    <row r="434" spans="1:11" x14ac:dyDescent="0.3">
      <c r="A434">
        <v>87</v>
      </c>
      <c r="B434" t="s">
        <v>244</v>
      </c>
      <c r="C434" s="181">
        <v>37360.18472222222</v>
      </c>
      <c r="D434" s="181">
        <v>37360.271527777775</v>
      </c>
      <c r="E434" t="s">
        <v>262</v>
      </c>
      <c r="F434">
        <v>3123</v>
      </c>
      <c r="H434">
        <v>10072</v>
      </c>
      <c r="J434">
        <v>1</v>
      </c>
      <c r="K434" t="s">
        <v>239</v>
      </c>
    </row>
    <row r="435" spans="1:11" x14ac:dyDescent="0.3">
      <c r="A435">
        <v>87</v>
      </c>
      <c r="B435" t="s">
        <v>244</v>
      </c>
      <c r="C435" s="181">
        <v>37360.18472222222</v>
      </c>
      <c r="D435" s="181">
        <v>37360.271527777775</v>
      </c>
      <c r="E435" t="s">
        <v>262</v>
      </c>
      <c r="F435">
        <v>4008</v>
      </c>
      <c r="G435">
        <v>69</v>
      </c>
      <c r="J435">
        <v>1</v>
      </c>
      <c r="K435" t="s">
        <v>245</v>
      </c>
    </row>
    <row r="436" spans="1:11" x14ac:dyDescent="0.3">
      <c r="A436">
        <v>87</v>
      </c>
      <c r="B436" t="s">
        <v>244</v>
      </c>
      <c r="C436" s="181">
        <v>37360.18472222222</v>
      </c>
      <c r="D436" s="181">
        <v>37360.271527777775</v>
      </c>
      <c r="E436" t="s">
        <v>262</v>
      </c>
      <c r="F436">
        <v>4061</v>
      </c>
      <c r="G436">
        <v>0</v>
      </c>
      <c r="I436">
        <v>4008</v>
      </c>
      <c r="J436">
        <v>1</v>
      </c>
    </row>
    <row r="437" spans="1:11" x14ac:dyDescent="0.3">
      <c r="A437">
        <v>87</v>
      </c>
      <c r="B437" t="s">
        <v>244</v>
      </c>
      <c r="C437" s="181">
        <v>37360.18472222222</v>
      </c>
      <c r="D437" s="181">
        <v>37360.271527777775</v>
      </c>
      <c r="E437" t="s">
        <v>262</v>
      </c>
      <c r="F437">
        <v>4114</v>
      </c>
      <c r="G437">
        <v>31</v>
      </c>
      <c r="I437">
        <v>4008</v>
      </c>
      <c r="J437">
        <v>1</v>
      </c>
    </row>
    <row r="438" spans="1:11" x14ac:dyDescent="0.3">
      <c r="A438">
        <v>87</v>
      </c>
      <c r="B438" t="s">
        <v>244</v>
      </c>
      <c r="C438" s="181">
        <v>37360.18472222222</v>
      </c>
      <c r="D438" s="181">
        <v>37360.271527777775</v>
      </c>
      <c r="E438" t="s">
        <v>262</v>
      </c>
      <c r="F438">
        <v>4167</v>
      </c>
      <c r="G438">
        <v>7</v>
      </c>
      <c r="I438">
        <v>4008</v>
      </c>
      <c r="J438">
        <v>1</v>
      </c>
    </row>
    <row r="439" spans="1:11" x14ac:dyDescent="0.3">
      <c r="A439">
        <v>87</v>
      </c>
      <c r="B439" t="s">
        <v>244</v>
      </c>
      <c r="C439" s="181">
        <v>37360.18472222222</v>
      </c>
      <c r="D439" s="181">
        <v>37360.271527777775</v>
      </c>
      <c r="E439" t="s">
        <v>262</v>
      </c>
      <c r="F439">
        <v>4220</v>
      </c>
      <c r="G439">
        <v>19</v>
      </c>
      <c r="I439">
        <v>4008</v>
      </c>
      <c r="J439">
        <v>1</v>
      </c>
    </row>
    <row r="440" spans="1:11" x14ac:dyDescent="0.3">
      <c r="A440">
        <v>87</v>
      </c>
      <c r="B440" t="s">
        <v>244</v>
      </c>
      <c r="C440" s="181">
        <v>37360.18472222222</v>
      </c>
      <c r="D440" s="181">
        <v>37360.271527777775</v>
      </c>
      <c r="E440" t="s">
        <v>262</v>
      </c>
      <c r="F440">
        <v>4273</v>
      </c>
      <c r="G440">
        <v>8</v>
      </c>
      <c r="I440">
        <v>4008</v>
      </c>
      <c r="J440">
        <v>1</v>
      </c>
    </row>
    <row r="441" spans="1:11" x14ac:dyDescent="0.3">
      <c r="A441">
        <v>87</v>
      </c>
      <c r="B441" t="s">
        <v>244</v>
      </c>
      <c r="C441" s="181">
        <v>37360.18472222222</v>
      </c>
      <c r="D441" s="181">
        <v>37360.271527777775</v>
      </c>
      <c r="E441" t="s">
        <v>262</v>
      </c>
      <c r="F441">
        <v>4326</v>
      </c>
      <c r="G441">
        <v>4</v>
      </c>
      <c r="I441">
        <v>4008</v>
      </c>
      <c r="J441">
        <v>1</v>
      </c>
    </row>
    <row r="442" spans="1:11" x14ac:dyDescent="0.3">
      <c r="A442">
        <v>87</v>
      </c>
      <c r="B442" t="s">
        <v>244</v>
      </c>
      <c r="C442" s="181">
        <v>37360.18472222222</v>
      </c>
      <c r="D442" s="181">
        <v>37360.271527777775</v>
      </c>
      <c r="E442" t="s">
        <v>262</v>
      </c>
      <c r="F442">
        <v>4379</v>
      </c>
      <c r="G442">
        <v>0</v>
      </c>
      <c r="I442">
        <v>4008</v>
      </c>
      <c r="J442">
        <v>1</v>
      </c>
    </row>
    <row r="443" spans="1:11" x14ac:dyDescent="0.3">
      <c r="A443">
        <v>88</v>
      </c>
      <c r="B443" t="s">
        <v>267</v>
      </c>
      <c r="C443" s="181">
        <v>37360.18472222222</v>
      </c>
      <c r="D443" s="181">
        <v>37360.271527777775</v>
      </c>
      <c r="E443" t="s">
        <v>236</v>
      </c>
    </row>
    <row r="444" spans="1:11" x14ac:dyDescent="0.3">
      <c r="A444">
        <v>89</v>
      </c>
      <c r="B444" t="s">
        <v>268</v>
      </c>
      <c r="C444" s="181">
        <v>37360.18472222222</v>
      </c>
      <c r="D444" s="181">
        <v>37360.271527777775</v>
      </c>
      <c r="E444" t="s">
        <v>269</v>
      </c>
    </row>
    <row r="445" spans="1:11" x14ac:dyDescent="0.3">
      <c r="A445">
        <v>90</v>
      </c>
      <c r="B445" t="s">
        <v>244</v>
      </c>
      <c r="C445" s="181">
        <v>37369.025000000001</v>
      </c>
      <c r="D445" s="181">
        <v>37369.106249999997</v>
      </c>
      <c r="E445" t="s">
        <v>262</v>
      </c>
      <c r="F445">
        <v>3126</v>
      </c>
      <c r="H445">
        <v>757</v>
      </c>
      <c r="J445">
        <v>1</v>
      </c>
      <c r="K445" t="s">
        <v>239</v>
      </c>
    </row>
    <row r="446" spans="1:11" x14ac:dyDescent="0.3">
      <c r="A446">
        <v>90</v>
      </c>
      <c r="B446" t="s">
        <v>244</v>
      </c>
      <c r="C446" s="181">
        <v>37369.025000000001</v>
      </c>
      <c r="D446" s="181">
        <v>37369.106249999997</v>
      </c>
      <c r="E446" t="s">
        <v>262</v>
      </c>
      <c r="F446">
        <v>6858</v>
      </c>
      <c r="H446">
        <v>20</v>
      </c>
      <c r="J446">
        <v>2</v>
      </c>
      <c r="K446" t="s">
        <v>273</v>
      </c>
    </row>
    <row r="447" spans="1:11" x14ac:dyDescent="0.3">
      <c r="A447">
        <v>90</v>
      </c>
      <c r="B447" t="s">
        <v>244</v>
      </c>
      <c r="C447" s="181">
        <v>37369.025000000001</v>
      </c>
      <c r="D447" s="181">
        <v>37369.106249999997</v>
      </c>
      <c r="E447" t="s">
        <v>262</v>
      </c>
      <c r="F447">
        <v>3125</v>
      </c>
      <c r="H447">
        <v>380</v>
      </c>
      <c r="J447">
        <v>5</v>
      </c>
      <c r="K447" t="s">
        <v>240</v>
      </c>
    </row>
    <row r="448" spans="1:11" x14ac:dyDescent="0.3">
      <c r="A448">
        <v>91</v>
      </c>
      <c r="B448" t="s">
        <v>268</v>
      </c>
      <c r="C448" s="181">
        <v>37369.025000000001</v>
      </c>
      <c r="D448" s="181">
        <v>37369.106249999997</v>
      </c>
      <c r="E448" t="s">
        <v>236</v>
      </c>
      <c r="F448">
        <v>3478</v>
      </c>
      <c r="G448">
        <v>1</v>
      </c>
      <c r="I448">
        <v>4009</v>
      </c>
      <c r="J448">
        <v>1</v>
      </c>
      <c r="K448" t="s">
        <v>274</v>
      </c>
    </row>
    <row r="449" spans="1:11" x14ac:dyDescent="0.3">
      <c r="A449">
        <v>91</v>
      </c>
      <c r="B449" t="s">
        <v>268</v>
      </c>
      <c r="C449" s="181">
        <v>37369.025000000001</v>
      </c>
      <c r="D449" s="181">
        <v>37369.106249999997</v>
      </c>
      <c r="E449" t="s">
        <v>236</v>
      </c>
      <c r="F449">
        <v>3479</v>
      </c>
      <c r="G449">
        <v>1</v>
      </c>
      <c r="I449">
        <v>4009</v>
      </c>
      <c r="J449">
        <v>1</v>
      </c>
      <c r="K449" t="s">
        <v>274</v>
      </c>
    </row>
    <row r="450" spans="1:11" x14ac:dyDescent="0.3">
      <c r="A450">
        <v>91</v>
      </c>
      <c r="B450" t="s">
        <v>268</v>
      </c>
      <c r="C450" s="181">
        <v>37369.025000000001</v>
      </c>
      <c r="D450" s="181">
        <v>37369.106249999997</v>
      </c>
      <c r="E450" t="s">
        <v>236</v>
      </c>
      <c r="F450">
        <v>3480</v>
      </c>
      <c r="G450">
        <v>1</v>
      </c>
      <c r="I450">
        <v>4009</v>
      </c>
      <c r="J450">
        <v>1</v>
      </c>
      <c r="K450" t="s">
        <v>274</v>
      </c>
    </row>
    <row r="451" spans="1:11" x14ac:dyDescent="0.3">
      <c r="A451">
        <v>91</v>
      </c>
      <c r="B451" t="s">
        <v>268</v>
      </c>
      <c r="C451" s="181">
        <v>37369.025000000001</v>
      </c>
      <c r="D451" s="181">
        <v>37369.106249999997</v>
      </c>
      <c r="E451" t="s">
        <v>236</v>
      </c>
      <c r="F451">
        <v>3481</v>
      </c>
      <c r="G451">
        <v>1</v>
      </c>
      <c r="I451">
        <v>4009</v>
      </c>
      <c r="J451">
        <v>1</v>
      </c>
      <c r="K451" t="s">
        <v>274</v>
      </c>
    </row>
    <row r="452" spans="1:11" x14ac:dyDescent="0.3">
      <c r="A452">
        <v>91</v>
      </c>
      <c r="B452" t="s">
        <v>268</v>
      </c>
      <c r="C452" s="181">
        <v>37369.025000000001</v>
      </c>
      <c r="D452" s="181">
        <v>37369.106249999997</v>
      </c>
      <c r="E452" t="s">
        <v>236</v>
      </c>
      <c r="F452">
        <v>3482</v>
      </c>
      <c r="G452">
        <v>1</v>
      </c>
      <c r="I452">
        <v>4009</v>
      </c>
      <c r="J452">
        <v>1</v>
      </c>
      <c r="K452" t="s">
        <v>274</v>
      </c>
    </row>
    <row r="453" spans="1:11" x14ac:dyDescent="0.3">
      <c r="A453">
        <v>91</v>
      </c>
      <c r="B453" t="s">
        <v>268</v>
      </c>
      <c r="C453" s="181">
        <v>37369.025000000001</v>
      </c>
      <c r="D453" s="181">
        <v>37369.106249999997</v>
      </c>
      <c r="E453" t="s">
        <v>236</v>
      </c>
      <c r="F453">
        <v>3483</v>
      </c>
      <c r="G453">
        <v>1</v>
      </c>
      <c r="I453">
        <v>4009</v>
      </c>
      <c r="J453">
        <v>1</v>
      </c>
      <c r="K453" t="s">
        <v>274</v>
      </c>
    </row>
    <row r="454" spans="1:11" x14ac:dyDescent="0.3">
      <c r="A454">
        <v>91</v>
      </c>
      <c r="B454" t="s">
        <v>268</v>
      </c>
      <c r="C454" s="181">
        <v>37369.025000000001</v>
      </c>
      <c r="D454" s="181">
        <v>37369.106249999997</v>
      </c>
      <c r="E454" t="s">
        <v>236</v>
      </c>
      <c r="F454">
        <v>3484</v>
      </c>
      <c r="G454">
        <v>1</v>
      </c>
      <c r="I454">
        <v>4009</v>
      </c>
      <c r="J454">
        <v>1</v>
      </c>
      <c r="K454" t="s">
        <v>274</v>
      </c>
    </row>
    <row r="455" spans="1:11" x14ac:dyDescent="0.3">
      <c r="A455">
        <v>91</v>
      </c>
      <c r="B455" t="s">
        <v>268</v>
      </c>
      <c r="C455" s="181">
        <v>37369.025000000001</v>
      </c>
      <c r="D455" s="181">
        <v>37369.106249999997</v>
      </c>
      <c r="E455" t="s">
        <v>236</v>
      </c>
      <c r="F455">
        <v>3485</v>
      </c>
      <c r="G455">
        <v>1</v>
      </c>
      <c r="I455">
        <v>4009</v>
      </c>
      <c r="J455">
        <v>1</v>
      </c>
      <c r="K455" t="s">
        <v>274</v>
      </c>
    </row>
    <row r="456" spans="1:11" x14ac:dyDescent="0.3">
      <c r="A456">
        <v>91</v>
      </c>
      <c r="B456" t="s">
        <v>268</v>
      </c>
      <c r="C456" s="181">
        <v>37369.025000000001</v>
      </c>
      <c r="D456" s="181">
        <v>37369.106249999997</v>
      </c>
      <c r="E456" t="s">
        <v>236</v>
      </c>
      <c r="F456">
        <v>3486</v>
      </c>
      <c r="G456">
        <v>1</v>
      </c>
      <c r="I456">
        <v>4009</v>
      </c>
      <c r="J456">
        <v>1</v>
      </c>
      <c r="K456" t="s">
        <v>274</v>
      </c>
    </row>
    <row r="457" spans="1:11" x14ac:dyDescent="0.3">
      <c r="A457">
        <v>91</v>
      </c>
      <c r="B457" t="s">
        <v>268</v>
      </c>
      <c r="C457" s="181">
        <v>37369.025000000001</v>
      </c>
      <c r="D457" s="181">
        <v>37369.106249999997</v>
      </c>
      <c r="E457" t="s">
        <v>236</v>
      </c>
      <c r="F457">
        <v>3487</v>
      </c>
      <c r="G457">
        <v>1</v>
      </c>
      <c r="I457">
        <v>4009</v>
      </c>
      <c r="J457">
        <v>1</v>
      </c>
      <c r="K457" t="s">
        <v>274</v>
      </c>
    </row>
    <row r="458" spans="1:11" x14ac:dyDescent="0.3">
      <c r="A458">
        <v>91</v>
      </c>
      <c r="B458" t="s">
        <v>268</v>
      </c>
      <c r="C458" s="181">
        <v>37369.025000000001</v>
      </c>
      <c r="D458" s="181">
        <v>37369.106249999997</v>
      </c>
      <c r="E458" t="s">
        <v>236</v>
      </c>
      <c r="F458">
        <v>3488</v>
      </c>
      <c r="G458">
        <v>1</v>
      </c>
      <c r="I458">
        <v>4009</v>
      </c>
      <c r="J458">
        <v>1</v>
      </c>
      <c r="K458" t="s">
        <v>274</v>
      </c>
    </row>
    <row r="459" spans="1:11" x14ac:dyDescent="0.3">
      <c r="A459">
        <v>91</v>
      </c>
      <c r="B459" t="s">
        <v>268</v>
      </c>
      <c r="C459" s="181">
        <v>37369.025000000001</v>
      </c>
      <c r="D459" s="181">
        <v>37369.106249999997</v>
      </c>
      <c r="E459" t="s">
        <v>236</v>
      </c>
      <c r="F459">
        <v>3489</v>
      </c>
      <c r="G459">
        <v>1</v>
      </c>
      <c r="I459">
        <v>4009</v>
      </c>
      <c r="J459">
        <v>1</v>
      </c>
      <c r="K459" t="s">
        <v>274</v>
      </c>
    </row>
    <row r="460" spans="1:11" x14ac:dyDescent="0.3">
      <c r="A460">
        <v>91</v>
      </c>
      <c r="B460" t="s">
        <v>268</v>
      </c>
      <c r="C460" s="181">
        <v>37369.025000000001</v>
      </c>
      <c r="D460" s="181">
        <v>37369.106249999997</v>
      </c>
      <c r="E460" t="s">
        <v>236</v>
      </c>
      <c r="F460">
        <v>3490</v>
      </c>
      <c r="G460">
        <v>1</v>
      </c>
      <c r="I460">
        <v>4009</v>
      </c>
      <c r="J460">
        <v>1</v>
      </c>
      <c r="K460" t="s">
        <v>274</v>
      </c>
    </row>
    <row r="461" spans="1:11" x14ac:dyDescent="0.3">
      <c r="A461">
        <v>91</v>
      </c>
      <c r="B461" t="s">
        <v>268</v>
      </c>
      <c r="C461" s="181">
        <v>37369.025000000001</v>
      </c>
      <c r="D461" s="181">
        <v>37369.106249999997</v>
      </c>
      <c r="E461" t="s">
        <v>236</v>
      </c>
      <c r="F461">
        <v>3491</v>
      </c>
      <c r="G461">
        <v>1</v>
      </c>
      <c r="I461">
        <v>4009</v>
      </c>
      <c r="J461">
        <v>1</v>
      </c>
      <c r="K461" t="s">
        <v>274</v>
      </c>
    </row>
    <row r="462" spans="1:11" x14ac:dyDescent="0.3">
      <c r="A462">
        <v>91</v>
      </c>
      <c r="B462" t="s">
        <v>268</v>
      </c>
      <c r="C462" s="181">
        <v>37369.025000000001</v>
      </c>
      <c r="D462" s="181">
        <v>37369.106249999997</v>
      </c>
      <c r="E462" t="s">
        <v>236</v>
      </c>
      <c r="F462">
        <v>3492</v>
      </c>
      <c r="G462">
        <v>1</v>
      </c>
      <c r="I462">
        <v>4009</v>
      </c>
      <c r="J462">
        <v>1</v>
      </c>
      <c r="K462" t="s">
        <v>274</v>
      </c>
    </row>
    <row r="463" spans="1:11" x14ac:dyDescent="0.3">
      <c r="A463">
        <v>91</v>
      </c>
      <c r="B463" t="s">
        <v>268</v>
      </c>
      <c r="C463" s="181">
        <v>37369.025000000001</v>
      </c>
      <c r="D463" s="181">
        <v>37369.106249999997</v>
      </c>
      <c r="E463" t="s">
        <v>236</v>
      </c>
      <c r="F463">
        <v>3493</v>
      </c>
      <c r="G463">
        <v>1</v>
      </c>
      <c r="I463">
        <v>4009</v>
      </c>
      <c r="J463">
        <v>1</v>
      </c>
      <c r="K463" t="s">
        <v>274</v>
      </c>
    </row>
    <row r="464" spans="1:11" x14ac:dyDescent="0.3">
      <c r="A464">
        <v>91</v>
      </c>
      <c r="B464" t="s">
        <v>268</v>
      </c>
      <c r="C464" s="181">
        <v>37369.025000000001</v>
      </c>
      <c r="D464" s="181">
        <v>37369.106249999997</v>
      </c>
      <c r="E464" t="s">
        <v>236</v>
      </c>
      <c r="F464">
        <v>3494</v>
      </c>
      <c r="G464">
        <v>1</v>
      </c>
      <c r="I464">
        <v>4009</v>
      </c>
      <c r="J464">
        <v>1</v>
      </c>
      <c r="K464" t="s">
        <v>274</v>
      </c>
    </row>
    <row r="465" spans="1:11" x14ac:dyDescent="0.3">
      <c r="A465">
        <v>91</v>
      </c>
      <c r="B465" t="s">
        <v>268</v>
      </c>
      <c r="C465" s="181">
        <v>37369.025000000001</v>
      </c>
      <c r="D465" s="181">
        <v>37369.106249999997</v>
      </c>
      <c r="E465" t="s">
        <v>236</v>
      </c>
      <c r="F465">
        <v>3495</v>
      </c>
      <c r="G465">
        <v>1</v>
      </c>
      <c r="I465">
        <v>4009</v>
      </c>
      <c r="J465">
        <v>1</v>
      </c>
      <c r="K465" t="s">
        <v>274</v>
      </c>
    </row>
    <row r="466" spans="1:11" x14ac:dyDescent="0.3">
      <c r="A466">
        <v>91</v>
      </c>
      <c r="B466" t="s">
        <v>268</v>
      </c>
      <c r="C466" s="181">
        <v>37369.025000000001</v>
      </c>
      <c r="D466" s="181">
        <v>37369.106249999997</v>
      </c>
      <c r="E466" t="s">
        <v>236</v>
      </c>
      <c r="F466">
        <v>3496</v>
      </c>
      <c r="G466">
        <v>1</v>
      </c>
      <c r="I466">
        <v>4009</v>
      </c>
      <c r="J466">
        <v>1</v>
      </c>
      <c r="K466" t="s">
        <v>274</v>
      </c>
    </row>
    <row r="467" spans="1:11" x14ac:dyDescent="0.3">
      <c r="A467">
        <v>91</v>
      </c>
      <c r="B467" t="s">
        <v>268</v>
      </c>
      <c r="C467" s="181">
        <v>37369.025000000001</v>
      </c>
      <c r="D467" s="181">
        <v>37369.106249999997</v>
      </c>
      <c r="E467" t="s">
        <v>236</v>
      </c>
      <c r="F467">
        <v>3497</v>
      </c>
      <c r="G467">
        <v>1</v>
      </c>
      <c r="I467">
        <v>4009</v>
      </c>
      <c r="J467">
        <v>1</v>
      </c>
      <c r="K467" t="s">
        <v>274</v>
      </c>
    </row>
    <row r="468" spans="1:11" x14ac:dyDescent="0.3">
      <c r="A468">
        <v>91</v>
      </c>
      <c r="B468" t="s">
        <v>268</v>
      </c>
      <c r="C468" s="181">
        <v>37369.025000000001</v>
      </c>
      <c r="D468" s="181">
        <v>37369.106249999997</v>
      </c>
      <c r="E468" t="s">
        <v>236</v>
      </c>
      <c r="F468">
        <v>3498</v>
      </c>
      <c r="G468">
        <v>1</v>
      </c>
      <c r="I468">
        <v>4009</v>
      </c>
      <c r="J468">
        <v>1</v>
      </c>
      <c r="K468" t="s">
        <v>274</v>
      </c>
    </row>
    <row r="469" spans="1:11" x14ac:dyDescent="0.3">
      <c r="A469">
        <v>91</v>
      </c>
      <c r="B469" t="s">
        <v>268</v>
      </c>
      <c r="C469" s="181">
        <v>37369.025000000001</v>
      </c>
      <c r="D469" s="181">
        <v>37369.106249999997</v>
      </c>
      <c r="E469" t="s">
        <v>236</v>
      </c>
      <c r="F469">
        <v>3499</v>
      </c>
      <c r="G469">
        <v>1</v>
      </c>
      <c r="I469">
        <v>4009</v>
      </c>
      <c r="J469">
        <v>1</v>
      </c>
      <c r="K469" t="s">
        <v>274</v>
      </c>
    </row>
    <row r="470" spans="1:11" x14ac:dyDescent="0.3">
      <c r="A470">
        <v>91</v>
      </c>
      <c r="B470" t="s">
        <v>268</v>
      </c>
      <c r="C470" s="181">
        <v>37369.025000000001</v>
      </c>
      <c r="D470" s="181">
        <v>37369.106249999997</v>
      </c>
      <c r="E470" t="s">
        <v>236</v>
      </c>
      <c r="F470">
        <v>3500</v>
      </c>
      <c r="G470">
        <v>1</v>
      </c>
      <c r="I470">
        <v>4009</v>
      </c>
      <c r="J470">
        <v>1</v>
      </c>
      <c r="K470" t="s">
        <v>274</v>
      </c>
    </row>
    <row r="471" spans="1:11" x14ac:dyDescent="0.3">
      <c r="A471">
        <v>91</v>
      </c>
      <c r="B471" t="s">
        <v>268</v>
      </c>
      <c r="C471" s="181">
        <v>37369.025000000001</v>
      </c>
      <c r="D471" s="181">
        <v>37369.106249999997</v>
      </c>
      <c r="E471" t="s">
        <v>236</v>
      </c>
      <c r="F471">
        <v>3501</v>
      </c>
      <c r="G471">
        <v>1</v>
      </c>
      <c r="I471">
        <v>4009</v>
      </c>
      <c r="J471">
        <v>1</v>
      </c>
      <c r="K471" t="s">
        <v>274</v>
      </c>
    </row>
    <row r="472" spans="1:11" x14ac:dyDescent="0.3">
      <c r="A472">
        <v>91</v>
      </c>
      <c r="B472" t="s">
        <v>268</v>
      </c>
      <c r="C472" s="181">
        <v>37369.025000000001</v>
      </c>
      <c r="D472" s="181">
        <v>37369.106249999997</v>
      </c>
      <c r="E472" t="s">
        <v>236</v>
      </c>
      <c r="F472">
        <v>3502</v>
      </c>
      <c r="G472">
        <v>1</v>
      </c>
      <c r="I472">
        <v>4009</v>
      </c>
      <c r="J472">
        <v>1</v>
      </c>
      <c r="K472" t="s">
        <v>274</v>
      </c>
    </row>
    <row r="473" spans="1:11" x14ac:dyDescent="0.3">
      <c r="A473">
        <v>91</v>
      </c>
      <c r="B473" t="s">
        <v>268</v>
      </c>
      <c r="C473" s="181">
        <v>37369.025000000001</v>
      </c>
      <c r="D473" s="181">
        <v>37369.106249999997</v>
      </c>
      <c r="E473" t="s">
        <v>236</v>
      </c>
      <c r="F473">
        <v>3503</v>
      </c>
      <c r="G473">
        <v>1</v>
      </c>
      <c r="I473">
        <v>4009</v>
      </c>
      <c r="J473">
        <v>1</v>
      </c>
      <c r="K473" t="s">
        <v>274</v>
      </c>
    </row>
    <row r="474" spans="1:11" x14ac:dyDescent="0.3">
      <c r="A474">
        <v>91</v>
      </c>
      <c r="B474" t="s">
        <v>268</v>
      </c>
      <c r="C474" s="181">
        <v>37369.025000000001</v>
      </c>
      <c r="D474" s="181">
        <v>37369.106249999997</v>
      </c>
      <c r="E474" t="s">
        <v>236</v>
      </c>
      <c r="F474">
        <v>3504</v>
      </c>
      <c r="G474">
        <v>1</v>
      </c>
      <c r="I474">
        <v>4009</v>
      </c>
      <c r="J474">
        <v>1</v>
      </c>
      <c r="K474" t="s">
        <v>274</v>
      </c>
    </row>
    <row r="475" spans="1:11" x14ac:dyDescent="0.3">
      <c r="A475">
        <v>91</v>
      </c>
      <c r="B475" t="s">
        <v>268</v>
      </c>
      <c r="C475" s="181">
        <v>37369.025000000001</v>
      </c>
      <c r="D475" s="181">
        <v>37369.106249999997</v>
      </c>
      <c r="E475" t="s">
        <v>236</v>
      </c>
      <c r="F475">
        <v>3505</v>
      </c>
      <c r="G475">
        <v>1</v>
      </c>
      <c r="I475">
        <v>4009</v>
      </c>
      <c r="J475">
        <v>1</v>
      </c>
      <c r="K475" t="s">
        <v>274</v>
      </c>
    </row>
    <row r="476" spans="1:11" x14ac:dyDescent="0.3">
      <c r="A476">
        <v>91</v>
      </c>
      <c r="B476" t="s">
        <v>268</v>
      </c>
      <c r="C476" s="181">
        <v>37369.025000000001</v>
      </c>
      <c r="D476" s="181">
        <v>37369.106249999997</v>
      </c>
      <c r="E476" t="s">
        <v>236</v>
      </c>
      <c r="F476">
        <v>3506</v>
      </c>
      <c r="G476">
        <v>1</v>
      </c>
      <c r="I476">
        <v>4009</v>
      </c>
      <c r="J476">
        <v>1</v>
      </c>
      <c r="K476" t="s">
        <v>274</v>
      </c>
    </row>
    <row r="477" spans="1:11" x14ac:dyDescent="0.3">
      <c r="A477">
        <v>91</v>
      </c>
      <c r="B477" t="s">
        <v>268</v>
      </c>
      <c r="C477" s="181">
        <v>37369.025000000001</v>
      </c>
      <c r="D477" s="181">
        <v>37369.106249999997</v>
      </c>
      <c r="E477" t="s">
        <v>236</v>
      </c>
      <c r="F477">
        <v>3507</v>
      </c>
      <c r="G477">
        <v>1</v>
      </c>
      <c r="I477">
        <v>4009</v>
      </c>
      <c r="J477">
        <v>1</v>
      </c>
      <c r="K477" t="s">
        <v>274</v>
      </c>
    </row>
    <row r="478" spans="1:11" x14ac:dyDescent="0.3">
      <c r="A478">
        <v>91</v>
      </c>
      <c r="B478" t="s">
        <v>268</v>
      </c>
      <c r="C478" s="181">
        <v>37369.025000000001</v>
      </c>
      <c r="D478" s="181">
        <v>37369.106249999997</v>
      </c>
      <c r="E478" t="s">
        <v>236</v>
      </c>
      <c r="F478">
        <v>3508</v>
      </c>
      <c r="G478">
        <v>1</v>
      </c>
      <c r="I478">
        <v>4009</v>
      </c>
      <c r="J478">
        <v>1</v>
      </c>
      <c r="K478" t="s">
        <v>274</v>
      </c>
    </row>
    <row r="479" spans="1:11" x14ac:dyDescent="0.3">
      <c r="A479">
        <v>91</v>
      </c>
      <c r="B479" t="s">
        <v>268</v>
      </c>
      <c r="C479" s="181">
        <v>37369.025000000001</v>
      </c>
      <c r="D479" s="181">
        <v>37369.106249999997</v>
      </c>
      <c r="E479" t="s">
        <v>236</v>
      </c>
      <c r="F479">
        <v>3509</v>
      </c>
      <c r="G479">
        <v>1</v>
      </c>
      <c r="I479">
        <v>4009</v>
      </c>
      <c r="J479">
        <v>1</v>
      </c>
      <c r="K479" t="s">
        <v>274</v>
      </c>
    </row>
    <row r="480" spans="1:11" x14ac:dyDescent="0.3">
      <c r="A480">
        <v>91</v>
      </c>
      <c r="B480" t="s">
        <v>268</v>
      </c>
      <c r="C480" s="181">
        <v>37369.025000000001</v>
      </c>
      <c r="D480" s="181">
        <v>37369.106249999997</v>
      </c>
      <c r="E480" t="s">
        <v>236</v>
      </c>
      <c r="F480">
        <v>3510</v>
      </c>
      <c r="G480">
        <v>1</v>
      </c>
      <c r="I480">
        <v>4009</v>
      </c>
      <c r="J480">
        <v>1</v>
      </c>
      <c r="K480" t="s">
        <v>274</v>
      </c>
    </row>
    <row r="481" spans="1:11" x14ac:dyDescent="0.3">
      <c r="A481">
        <v>91</v>
      </c>
      <c r="B481" t="s">
        <v>268</v>
      </c>
      <c r="C481" s="181">
        <v>37369.025000000001</v>
      </c>
      <c r="D481" s="181">
        <v>37369.106249999997</v>
      </c>
      <c r="E481" t="s">
        <v>236</v>
      </c>
      <c r="F481">
        <v>3511</v>
      </c>
      <c r="G481">
        <v>1</v>
      </c>
      <c r="I481">
        <v>4009</v>
      </c>
      <c r="J481">
        <v>1</v>
      </c>
      <c r="K481" t="s">
        <v>274</v>
      </c>
    </row>
    <row r="482" spans="1:11" x14ac:dyDescent="0.3">
      <c r="A482">
        <v>91</v>
      </c>
      <c r="B482" t="s">
        <v>268</v>
      </c>
      <c r="C482" s="181">
        <v>37369.025000000001</v>
      </c>
      <c r="D482" s="181">
        <v>37369.106249999997</v>
      </c>
      <c r="E482" t="s">
        <v>236</v>
      </c>
      <c r="F482">
        <v>3512</v>
      </c>
      <c r="G482">
        <v>1</v>
      </c>
      <c r="I482">
        <v>4009</v>
      </c>
      <c r="J482">
        <v>1</v>
      </c>
      <c r="K482" t="s">
        <v>274</v>
      </c>
    </row>
    <row r="483" spans="1:11" x14ac:dyDescent="0.3">
      <c r="A483">
        <v>91</v>
      </c>
      <c r="B483" t="s">
        <v>268</v>
      </c>
      <c r="C483" s="181">
        <v>37369.025000000001</v>
      </c>
      <c r="D483" s="181">
        <v>37369.106249999997</v>
      </c>
      <c r="E483" t="s">
        <v>236</v>
      </c>
      <c r="F483">
        <v>3513</v>
      </c>
      <c r="G483">
        <v>1</v>
      </c>
      <c r="I483">
        <v>4009</v>
      </c>
      <c r="J483">
        <v>1</v>
      </c>
      <c r="K483" t="s">
        <v>274</v>
      </c>
    </row>
    <row r="484" spans="1:11" x14ac:dyDescent="0.3">
      <c r="A484">
        <v>91</v>
      </c>
      <c r="B484" t="s">
        <v>268</v>
      </c>
      <c r="C484" s="181">
        <v>37369.025000000001</v>
      </c>
      <c r="D484" s="181">
        <v>37369.106249999997</v>
      </c>
      <c r="E484" t="s">
        <v>236</v>
      </c>
      <c r="F484">
        <v>3514</v>
      </c>
      <c r="G484">
        <v>1</v>
      </c>
      <c r="I484">
        <v>4009</v>
      </c>
      <c r="J484">
        <v>1</v>
      </c>
      <c r="K484" t="s">
        <v>274</v>
      </c>
    </row>
    <row r="485" spans="1:11" x14ac:dyDescent="0.3">
      <c r="A485">
        <v>91</v>
      </c>
      <c r="B485" t="s">
        <v>268</v>
      </c>
      <c r="C485" s="181">
        <v>37369.025000000001</v>
      </c>
      <c r="D485" s="181">
        <v>37369.106249999997</v>
      </c>
      <c r="E485" t="s">
        <v>236</v>
      </c>
      <c r="F485">
        <v>3515</v>
      </c>
      <c r="G485">
        <v>1</v>
      </c>
      <c r="I485">
        <v>4009</v>
      </c>
      <c r="J485">
        <v>1</v>
      </c>
      <c r="K485" t="s">
        <v>274</v>
      </c>
    </row>
    <row r="486" spans="1:11" x14ac:dyDescent="0.3">
      <c r="A486">
        <v>91</v>
      </c>
      <c r="B486" t="s">
        <v>268</v>
      </c>
      <c r="C486" s="181">
        <v>37369.025000000001</v>
      </c>
      <c r="D486" s="181">
        <v>37369.106249999997</v>
      </c>
      <c r="E486" t="s">
        <v>236</v>
      </c>
      <c r="F486">
        <v>3516</v>
      </c>
      <c r="G486">
        <v>1</v>
      </c>
      <c r="I486">
        <v>4009</v>
      </c>
      <c r="J486">
        <v>1</v>
      </c>
      <c r="K486" t="s">
        <v>274</v>
      </c>
    </row>
    <row r="487" spans="1:11" x14ac:dyDescent="0.3">
      <c r="A487">
        <v>91</v>
      </c>
      <c r="B487" t="s">
        <v>268</v>
      </c>
      <c r="C487" s="181">
        <v>37369.025000000001</v>
      </c>
      <c r="D487" s="181">
        <v>37369.106249999997</v>
      </c>
      <c r="E487" t="s">
        <v>236</v>
      </c>
      <c r="F487">
        <v>3517</v>
      </c>
      <c r="G487">
        <v>1</v>
      </c>
      <c r="I487">
        <v>4009</v>
      </c>
      <c r="J487">
        <v>1</v>
      </c>
      <c r="K487" t="s">
        <v>274</v>
      </c>
    </row>
    <row r="488" spans="1:11" x14ac:dyDescent="0.3">
      <c r="A488">
        <v>91</v>
      </c>
      <c r="B488" t="s">
        <v>268</v>
      </c>
      <c r="C488" s="181">
        <v>37369.025000000001</v>
      </c>
      <c r="D488" s="181">
        <v>37369.106249999997</v>
      </c>
      <c r="E488" t="s">
        <v>236</v>
      </c>
      <c r="F488">
        <v>3518</v>
      </c>
      <c r="G488">
        <v>1</v>
      </c>
      <c r="I488">
        <v>4009</v>
      </c>
      <c r="J488">
        <v>1</v>
      </c>
      <c r="K488" t="s">
        <v>274</v>
      </c>
    </row>
    <row r="489" spans="1:11" x14ac:dyDescent="0.3">
      <c r="A489">
        <v>91</v>
      </c>
      <c r="B489" t="s">
        <v>268</v>
      </c>
      <c r="C489" s="181">
        <v>37369.025000000001</v>
      </c>
      <c r="D489" s="181">
        <v>37369.106249999997</v>
      </c>
      <c r="E489" t="s">
        <v>236</v>
      </c>
      <c r="F489">
        <v>3519</v>
      </c>
      <c r="G489">
        <v>1</v>
      </c>
      <c r="I489">
        <v>4009</v>
      </c>
      <c r="J489">
        <v>1</v>
      </c>
      <c r="K489" t="s">
        <v>274</v>
      </c>
    </row>
    <row r="490" spans="1:11" x14ac:dyDescent="0.3">
      <c r="A490">
        <v>91</v>
      </c>
      <c r="B490" t="s">
        <v>268</v>
      </c>
      <c r="C490" s="181">
        <v>37369.025000000001</v>
      </c>
      <c r="D490" s="181">
        <v>37369.106249999997</v>
      </c>
      <c r="E490" t="s">
        <v>236</v>
      </c>
      <c r="F490">
        <v>3520</v>
      </c>
      <c r="G490">
        <v>1</v>
      </c>
      <c r="I490">
        <v>4009</v>
      </c>
      <c r="J490">
        <v>1</v>
      </c>
      <c r="K490" t="s">
        <v>274</v>
      </c>
    </row>
    <row r="491" spans="1:11" x14ac:dyDescent="0.3">
      <c r="A491">
        <v>91</v>
      </c>
      <c r="B491" t="s">
        <v>268</v>
      </c>
      <c r="C491" s="181">
        <v>37369.025000000001</v>
      </c>
      <c r="D491" s="181">
        <v>37369.106249999997</v>
      </c>
      <c r="E491" t="s">
        <v>236</v>
      </c>
      <c r="F491">
        <v>3521</v>
      </c>
      <c r="G491">
        <v>1</v>
      </c>
      <c r="I491">
        <v>4009</v>
      </c>
      <c r="J491">
        <v>1</v>
      </c>
      <c r="K491" t="s">
        <v>274</v>
      </c>
    </row>
    <row r="492" spans="1:11" x14ac:dyDescent="0.3">
      <c r="A492">
        <v>91</v>
      </c>
      <c r="B492" t="s">
        <v>268</v>
      </c>
      <c r="C492" s="181">
        <v>37369.025000000001</v>
      </c>
      <c r="D492" s="181">
        <v>37369.106249999997</v>
      </c>
      <c r="E492" t="s">
        <v>236</v>
      </c>
      <c r="F492">
        <v>3523</v>
      </c>
      <c r="G492">
        <v>1</v>
      </c>
      <c r="I492">
        <v>4009</v>
      </c>
      <c r="J492">
        <v>1</v>
      </c>
      <c r="K492" t="s">
        <v>274</v>
      </c>
    </row>
    <row r="493" spans="1:11" x14ac:dyDescent="0.3">
      <c r="A493">
        <v>91</v>
      </c>
      <c r="B493" t="s">
        <v>268</v>
      </c>
      <c r="C493" s="181">
        <v>37369.025000000001</v>
      </c>
      <c r="D493" s="181">
        <v>37369.106249999997</v>
      </c>
      <c r="E493" t="s">
        <v>236</v>
      </c>
      <c r="F493">
        <v>3524</v>
      </c>
      <c r="G493">
        <v>1</v>
      </c>
      <c r="I493">
        <v>4009</v>
      </c>
      <c r="J493">
        <v>1</v>
      </c>
      <c r="K493" t="s">
        <v>274</v>
      </c>
    </row>
    <row r="494" spans="1:11" x14ac:dyDescent="0.3">
      <c r="A494">
        <v>91</v>
      </c>
      <c r="B494" t="s">
        <v>268</v>
      </c>
      <c r="C494" s="181">
        <v>37369.025000000001</v>
      </c>
      <c r="D494" s="181">
        <v>37369.106249999997</v>
      </c>
      <c r="E494" t="s">
        <v>236</v>
      </c>
      <c r="F494">
        <v>3525</v>
      </c>
      <c r="G494">
        <v>1</v>
      </c>
      <c r="I494">
        <v>4009</v>
      </c>
      <c r="J494">
        <v>1</v>
      </c>
      <c r="K494" t="s">
        <v>274</v>
      </c>
    </row>
    <row r="495" spans="1:11" x14ac:dyDescent="0.3">
      <c r="A495">
        <v>91</v>
      </c>
      <c r="B495" t="s">
        <v>268</v>
      </c>
      <c r="C495" s="181">
        <v>37369.025000000001</v>
      </c>
      <c r="D495" s="181">
        <v>37369.106249999997</v>
      </c>
      <c r="E495" t="s">
        <v>236</v>
      </c>
      <c r="F495">
        <v>3526</v>
      </c>
      <c r="G495">
        <v>1</v>
      </c>
      <c r="I495">
        <v>4009</v>
      </c>
      <c r="J495">
        <v>1</v>
      </c>
      <c r="K495" t="s">
        <v>274</v>
      </c>
    </row>
    <row r="496" spans="1:11" x14ac:dyDescent="0.3">
      <c r="A496">
        <v>91</v>
      </c>
      <c r="B496" t="s">
        <v>268</v>
      </c>
      <c r="C496" s="181">
        <v>37369.025000000001</v>
      </c>
      <c r="D496" s="181">
        <v>37369.106249999997</v>
      </c>
      <c r="E496" t="s">
        <v>236</v>
      </c>
      <c r="F496">
        <v>4009</v>
      </c>
      <c r="G496">
        <v>49</v>
      </c>
      <c r="J496">
        <v>1</v>
      </c>
      <c r="K496" t="s">
        <v>245</v>
      </c>
    </row>
    <row r="497" spans="1:11" x14ac:dyDescent="0.3">
      <c r="A497">
        <v>91</v>
      </c>
      <c r="B497" t="s">
        <v>268</v>
      </c>
      <c r="C497" s="181">
        <v>37369.025000000001</v>
      </c>
      <c r="D497" s="181">
        <v>37369.106249999997</v>
      </c>
      <c r="E497" t="s">
        <v>236</v>
      </c>
      <c r="F497">
        <v>3522</v>
      </c>
      <c r="G497">
        <v>1</v>
      </c>
      <c r="I497">
        <v>4009</v>
      </c>
      <c r="J497">
        <v>2</v>
      </c>
      <c r="K497" t="s">
        <v>274</v>
      </c>
    </row>
    <row r="498" spans="1:11" x14ac:dyDescent="0.3">
      <c r="A498">
        <v>92</v>
      </c>
      <c r="B498" t="s">
        <v>267</v>
      </c>
      <c r="C498" s="181">
        <v>37369.025000000001</v>
      </c>
      <c r="D498" s="181">
        <v>37369.106249999997</v>
      </c>
      <c r="E498" t="s">
        <v>269</v>
      </c>
      <c r="F498">
        <v>3527</v>
      </c>
      <c r="G498">
        <v>1</v>
      </c>
      <c r="I498">
        <v>4010</v>
      </c>
      <c r="J498">
        <v>1</v>
      </c>
      <c r="K498" t="s">
        <v>275</v>
      </c>
    </row>
    <row r="499" spans="1:11" x14ac:dyDescent="0.3">
      <c r="A499">
        <v>92</v>
      </c>
      <c r="B499" t="s">
        <v>267</v>
      </c>
      <c r="C499" s="181">
        <v>37369.025000000001</v>
      </c>
      <c r="D499" s="181">
        <v>37369.106249999997</v>
      </c>
      <c r="E499" t="s">
        <v>269</v>
      </c>
      <c r="F499">
        <v>3528</v>
      </c>
      <c r="G499">
        <v>1</v>
      </c>
      <c r="I499">
        <v>4010</v>
      </c>
      <c r="J499">
        <v>1</v>
      </c>
      <c r="K499" t="s">
        <v>275</v>
      </c>
    </row>
    <row r="500" spans="1:11" x14ac:dyDescent="0.3">
      <c r="A500">
        <v>92</v>
      </c>
      <c r="B500" t="s">
        <v>267</v>
      </c>
      <c r="C500" s="181">
        <v>37369.025000000001</v>
      </c>
      <c r="D500" s="181">
        <v>37369.106249999997</v>
      </c>
      <c r="E500" t="s">
        <v>269</v>
      </c>
      <c r="F500">
        <v>3529</v>
      </c>
      <c r="G500">
        <v>1</v>
      </c>
      <c r="I500">
        <v>4010</v>
      </c>
      <c r="J500">
        <v>1</v>
      </c>
      <c r="K500" t="s">
        <v>275</v>
      </c>
    </row>
    <row r="501" spans="1:11" x14ac:dyDescent="0.3">
      <c r="A501">
        <v>92</v>
      </c>
      <c r="B501" t="s">
        <v>267</v>
      </c>
      <c r="C501" s="181">
        <v>37369.025000000001</v>
      </c>
      <c r="D501" s="181">
        <v>37369.106249999997</v>
      </c>
      <c r="E501" t="s">
        <v>269</v>
      </c>
      <c r="F501">
        <v>3530</v>
      </c>
      <c r="G501">
        <v>1</v>
      </c>
      <c r="I501">
        <v>4010</v>
      </c>
      <c r="J501">
        <v>1</v>
      </c>
      <c r="K501" t="s">
        <v>275</v>
      </c>
    </row>
    <row r="502" spans="1:11" x14ac:dyDescent="0.3">
      <c r="A502">
        <v>92</v>
      </c>
      <c r="B502" t="s">
        <v>267</v>
      </c>
      <c r="C502" s="181">
        <v>37369.025000000001</v>
      </c>
      <c r="D502" s="181">
        <v>37369.106249999997</v>
      </c>
      <c r="E502" t="s">
        <v>269</v>
      </c>
      <c r="F502">
        <v>3531</v>
      </c>
      <c r="G502">
        <v>1</v>
      </c>
      <c r="I502">
        <v>4010</v>
      </c>
      <c r="J502">
        <v>1</v>
      </c>
      <c r="K502" t="s">
        <v>275</v>
      </c>
    </row>
    <row r="503" spans="1:11" x14ac:dyDescent="0.3">
      <c r="A503">
        <v>92</v>
      </c>
      <c r="B503" t="s">
        <v>267</v>
      </c>
      <c r="C503" s="181">
        <v>37369.025000000001</v>
      </c>
      <c r="D503" s="181">
        <v>37369.106249999997</v>
      </c>
      <c r="E503" t="s">
        <v>269</v>
      </c>
      <c r="F503">
        <v>3532</v>
      </c>
      <c r="G503">
        <v>1</v>
      </c>
      <c r="I503">
        <v>4010</v>
      </c>
      <c r="J503">
        <v>1</v>
      </c>
      <c r="K503" t="s">
        <v>275</v>
      </c>
    </row>
    <row r="504" spans="1:11" x14ac:dyDescent="0.3">
      <c r="A504">
        <v>92</v>
      </c>
      <c r="B504" t="s">
        <v>267</v>
      </c>
      <c r="C504" s="181">
        <v>37369.025000000001</v>
      </c>
      <c r="D504" s="181">
        <v>37369.106249999997</v>
      </c>
      <c r="E504" t="s">
        <v>269</v>
      </c>
      <c r="F504">
        <v>3533</v>
      </c>
      <c r="G504">
        <v>1</v>
      </c>
      <c r="I504">
        <v>4010</v>
      </c>
      <c r="J504">
        <v>1</v>
      </c>
      <c r="K504" t="s">
        <v>275</v>
      </c>
    </row>
    <row r="505" spans="1:11" x14ac:dyDescent="0.3">
      <c r="A505">
        <v>92</v>
      </c>
      <c r="B505" t="s">
        <v>267</v>
      </c>
      <c r="C505" s="181">
        <v>37369.025000000001</v>
      </c>
      <c r="D505" s="181">
        <v>37369.106249999997</v>
      </c>
      <c r="E505" t="s">
        <v>269</v>
      </c>
      <c r="F505">
        <v>3534</v>
      </c>
      <c r="G505">
        <v>1</v>
      </c>
      <c r="I505">
        <v>4010</v>
      </c>
      <c r="J505">
        <v>1</v>
      </c>
      <c r="K505" t="s">
        <v>275</v>
      </c>
    </row>
    <row r="506" spans="1:11" x14ac:dyDescent="0.3">
      <c r="A506">
        <v>92</v>
      </c>
      <c r="B506" t="s">
        <v>267</v>
      </c>
      <c r="C506" s="181">
        <v>37369.025000000001</v>
      </c>
      <c r="D506" s="181">
        <v>37369.106249999997</v>
      </c>
      <c r="E506" t="s">
        <v>269</v>
      </c>
      <c r="F506">
        <v>3535</v>
      </c>
      <c r="G506">
        <v>1</v>
      </c>
      <c r="I506">
        <v>4010</v>
      </c>
      <c r="J506">
        <v>1</v>
      </c>
      <c r="K506" t="s">
        <v>275</v>
      </c>
    </row>
    <row r="507" spans="1:11" x14ac:dyDescent="0.3">
      <c r="A507">
        <v>92</v>
      </c>
      <c r="B507" t="s">
        <v>267</v>
      </c>
      <c r="C507" s="181">
        <v>37369.025000000001</v>
      </c>
      <c r="D507" s="181">
        <v>37369.106249999997</v>
      </c>
      <c r="E507" t="s">
        <v>269</v>
      </c>
      <c r="F507">
        <v>3536</v>
      </c>
      <c r="G507">
        <v>1</v>
      </c>
      <c r="I507">
        <v>4010</v>
      </c>
      <c r="J507">
        <v>1</v>
      </c>
      <c r="K507" t="s">
        <v>275</v>
      </c>
    </row>
    <row r="508" spans="1:11" x14ac:dyDescent="0.3">
      <c r="A508">
        <v>92</v>
      </c>
      <c r="B508" t="s">
        <v>267</v>
      </c>
      <c r="C508" s="181">
        <v>37369.025000000001</v>
      </c>
      <c r="D508" s="181">
        <v>37369.106249999997</v>
      </c>
      <c r="E508" t="s">
        <v>269</v>
      </c>
      <c r="F508">
        <v>3537</v>
      </c>
      <c r="G508">
        <v>1</v>
      </c>
      <c r="I508">
        <v>4010</v>
      </c>
      <c r="J508">
        <v>1</v>
      </c>
      <c r="K508" t="s">
        <v>275</v>
      </c>
    </row>
    <row r="509" spans="1:11" x14ac:dyDescent="0.3">
      <c r="A509">
        <v>92</v>
      </c>
      <c r="B509" t="s">
        <v>267</v>
      </c>
      <c r="C509" s="181">
        <v>37369.025000000001</v>
      </c>
      <c r="D509" s="181">
        <v>37369.106249999997</v>
      </c>
      <c r="E509" t="s">
        <v>269</v>
      </c>
      <c r="F509">
        <v>3538</v>
      </c>
      <c r="G509">
        <v>1</v>
      </c>
      <c r="I509">
        <v>4010</v>
      </c>
      <c r="J509">
        <v>1</v>
      </c>
      <c r="K509" t="s">
        <v>275</v>
      </c>
    </row>
    <row r="510" spans="1:11" x14ac:dyDescent="0.3">
      <c r="A510">
        <v>92</v>
      </c>
      <c r="B510" t="s">
        <v>267</v>
      </c>
      <c r="C510" s="181">
        <v>37369.025000000001</v>
      </c>
      <c r="D510" s="181">
        <v>37369.106249999997</v>
      </c>
      <c r="E510" t="s">
        <v>269</v>
      </c>
      <c r="F510">
        <v>3539</v>
      </c>
      <c r="G510">
        <v>1</v>
      </c>
      <c r="I510">
        <v>4010</v>
      </c>
      <c r="J510">
        <v>1</v>
      </c>
      <c r="K510" t="s">
        <v>275</v>
      </c>
    </row>
    <row r="511" spans="1:11" x14ac:dyDescent="0.3">
      <c r="A511">
        <v>92</v>
      </c>
      <c r="B511" t="s">
        <v>267</v>
      </c>
      <c r="C511" s="181">
        <v>37369.025000000001</v>
      </c>
      <c r="D511" s="181">
        <v>37369.106249999997</v>
      </c>
      <c r="E511" t="s">
        <v>269</v>
      </c>
      <c r="F511">
        <v>3540</v>
      </c>
      <c r="G511">
        <v>1</v>
      </c>
      <c r="I511">
        <v>4010</v>
      </c>
      <c r="J511">
        <v>1</v>
      </c>
      <c r="K511" t="s">
        <v>275</v>
      </c>
    </row>
    <row r="512" spans="1:11" x14ac:dyDescent="0.3">
      <c r="A512">
        <v>92</v>
      </c>
      <c r="B512" t="s">
        <v>267</v>
      </c>
      <c r="C512" s="181">
        <v>37369.025000000001</v>
      </c>
      <c r="D512" s="181">
        <v>37369.106249999997</v>
      </c>
      <c r="E512" t="s">
        <v>269</v>
      </c>
      <c r="F512">
        <v>3541</v>
      </c>
      <c r="G512">
        <v>1</v>
      </c>
      <c r="I512">
        <v>4010</v>
      </c>
      <c r="J512">
        <v>1</v>
      </c>
      <c r="K512" t="s">
        <v>275</v>
      </c>
    </row>
    <row r="513" spans="1:11" x14ac:dyDescent="0.3">
      <c r="A513">
        <v>92</v>
      </c>
      <c r="B513" t="s">
        <v>267</v>
      </c>
      <c r="C513" s="181">
        <v>37369.025000000001</v>
      </c>
      <c r="D513" s="181">
        <v>37369.106249999997</v>
      </c>
      <c r="E513" t="s">
        <v>269</v>
      </c>
      <c r="F513">
        <v>3542</v>
      </c>
      <c r="G513">
        <v>1</v>
      </c>
      <c r="I513">
        <v>4010</v>
      </c>
      <c r="J513">
        <v>1</v>
      </c>
      <c r="K513" t="s">
        <v>275</v>
      </c>
    </row>
    <row r="514" spans="1:11" x14ac:dyDescent="0.3">
      <c r="A514">
        <v>92</v>
      </c>
      <c r="B514" t="s">
        <v>267</v>
      </c>
      <c r="C514" s="181">
        <v>37369.025000000001</v>
      </c>
      <c r="D514" s="181">
        <v>37369.106249999997</v>
      </c>
      <c r="E514" t="s">
        <v>269</v>
      </c>
      <c r="F514">
        <v>3543</v>
      </c>
      <c r="G514">
        <v>1</v>
      </c>
      <c r="I514">
        <v>4010</v>
      </c>
      <c r="J514">
        <v>1</v>
      </c>
      <c r="K514" t="s">
        <v>275</v>
      </c>
    </row>
    <row r="515" spans="1:11" x14ac:dyDescent="0.3">
      <c r="A515">
        <v>92</v>
      </c>
      <c r="B515" t="s">
        <v>267</v>
      </c>
      <c r="C515" s="181">
        <v>37369.025000000001</v>
      </c>
      <c r="D515" s="181">
        <v>37369.106249999997</v>
      </c>
      <c r="E515" t="s">
        <v>269</v>
      </c>
      <c r="F515">
        <v>3544</v>
      </c>
      <c r="G515">
        <v>1</v>
      </c>
      <c r="I515">
        <v>4010</v>
      </c>
      <c r="J515">
        <v>1</v>
      </c>
      <c r="K515" t="s">
        <v>275</v>
      </c>
    </row>
    <row r="516" spans="1:11" x14ac:dyDescent="0.3">
      <c r="A516">
        <v>92</v>
      </c>
      <c r="B516" t="s">
        <v>267</v>
      </c>
      <c r="C516" s="181">
        <v>37369.025000000001</v>
      </c>
      <c r="D516" s="181">
        <v>37369.106249999997</v>
      </c>
      <c r="E516" t="s">
        <v>269</v>
      </c>
      <c r="F516">
        <v>3545</v>
      </c>
      <c r="G516">
        <v>1</v>
      </c>
      <c r="I516">
        <v>4010</v>
      </c>
      <c r="J516">
        <v>1</v>
      </c>
      <c r="K516" t="s">
        <v>275</v>
      </c>
    </row>
    <row r="517" spans="1:11" x14ac:dyDescent="0.3">
      <c r="A517">
        <v>92</v>
      </c>
      <c r="B517" t="s">
        <v>267</v>
      </c>
      <c r="C517" s="181">
        <v>37369.025000000001</v>
      </c>
      <c r="D517" s="181">
        <v>37369.106249999997</v>
      </c>
      <c r="E517" t="s">
        <v>269</v>
      </c>
      <c r="F517">
        <v>3546</v>
      </c>
      <c r="G517">
        <v>1</v>
      </c>
      <c r="I517">
        <v>4010</v>
      </c>
      <c r="J517">
        <v>1</v>
      </c>
      <c r="K517" t="s">
        <v>275</v>
      </c>
    </row>
    <row r="518" spans="1:11" x14ac:dyDescent="0.3">
      <c r="A518">
        <v>92</v>
      </c>
      <c r="B518" t="s">
        <v>267</v>
      </c>
      <c r="C518" s="181">
        <v>37369.025000000001</v>
      </c>
      <c r="D518" s="181">
        <v>37369.106249999997</v>
      </c>
      <c r="E518" t="s">
        <v>269</v>
      </c>
      <c r="F518">
        <v>3547</v>
      </c>
      <c r="G518">
        <v>1</v>
      </c>
      <c r="I518">
        <v>4010</v>
      </c>
      <c r="J518">
        <v>1</v>
      </c>
      <c r="K518" t="s">
        <v>275</v>
      </c>
    </row>
    <row r="519" spans="1:11" x14ac:dyDescent="0.3">
      <c r="A519">
        <v>92</v>
      </c>
      <c r="B519" t="s">
        <v>267</v>
      </c>
      <c r="C519" s="181">
        <v>37369.025000000001</v>
      </c>
      <c r="D519" s="181">
        <v>37369.106249999997</v>
      </c>
      <c r="E519" t="s">
        <v>269</v>
      </c>
      <c r="F519">
        <v>3548</v>
      </c>
      <c r="G519">
        <v>1</v>
      </c>
      <c r="I519">
        <v>4010</v>
      </c>
      <c r="J519">
        <v>1</v>
      </c>
      <c r="K519" t="s">
        <v>275</v>
      </c>
    </row>
    <row r="520" spans="1:11" x14ac:dyDescent="0.3">
      <c r="A520">
        <v>92</v>
      </c>
      <c r="B520" t="s">
        <v>267</v>
      </c>
      <c r="C520" s="181">
        <v>37369.025000000001</v>
      </c>
      <c r="D520" s="181">
        <v>37369.106249999997</v>
      </c>
      <c r="E520" t="s">
        <v>269</v>
      </c>
      <c r="F520">
        <v>3549</v>
      </c>
      <c r="G520">
        <v>1</v>
      </c>
      <c r="I520">
        <v>4010</v>
      </c>
      <c r="J520">
        <v>1</v>
      </c>
      <c r="K520" t="s">
        <v>275</v>
      </c>
    </row>
    <row r="521" spans="1:11" x14ac:dyDescent="0.3">
      <c r="A521">
        <v>92</v>
      </c>
      <c r="B521" t="s">
        <v>267</v>
      </c>
      <c r="C521" s="181">
        <v>37369.025000000001</v>
      </c>
      <c r="D521" s="181">
        <v>37369.106249999997</v>
      </c>
      <c r="E521" t="s">
        <v>269</v>
      </c>
      <c r="F521">
        <v>3550</v>
      </c>
      <c r="G521">
        <v>1</v>
      </c>
      <c r="I521">
        <v>4010</v>
      </c>
      <c r="J521">
        <v>1</v>
      </c>
      <c r="K521" t="s">
        <v>275</v>
      </c>
    </row>
    <row r="522" spans="1:11" x14ac:dyDescent="0.3">
      <c r="A522">
        <v>92</v>
      </c>
      <c r="B522" t="s">
        <v>267</v>
      </c>
      <c r="C522" s="181">
        <v>37369.025000000001</v>
      </c>
      <c r="D522" s="181">
        <v>37369.106249999997</v>
      </c>
      <c r="E522" t="s">
        <v>269</v>
      </c>
      <c r="F522">
        <v>3551</v>
      </c>
      <c r="G522">
        <v>1</v>
      </c>
      <c r="I522">
        <v>4010</v>
      </c>
      <c r="J522">
        <v>1</v>
      </c>
      <c r="K522" t="s">
        <v>275</v>
      </c>
    </row>
    <row r="523" spans="1:11" x14ac:dyDescent="0.3">
      <c r="A523">
        <v>92</v>
      </c>
      <c r="B523" t="s">
        <v>267</v>
      </c>
      <c r="C523" s="181">
        <v>37369.025000000001</v>
      </c>
      <c r="D523" s="181">
        <v>37369.106249999997</v>
      </c>
      <c r="E523" t="s">
        <v>269</v>
      </c>
      <c r="F523">
        <v>3555</v>
      </c>
      <c r="G523">
        <v>1</v>
      </c>
      <c r="I523">
        <v>4010</v>
      </c>
      <c r="J523">
        <v>1</v>
      </c>
      <c r="K523" t="s">
        <v>275</v>
      </c>
    </row>
    <row r="524" spans="1:11" x14ac:dyDescent="0.3">
      <c r="A524">
        <v>92</v>
      </c>
      <c r="B524" t="s">
        <v>267</v>
      </c>
      <c r="C524" s="181">
        <v>37369.025000000001</v>
      </c>
      <c r="D524" s="181">
        <v>37369.106249999997</v>
      </c>
      <c r="E524" t="s">
        <v>269</v>
      </c>
      <c r="F524">
        <v>3556</v>
      </c>
      <c r="G524">
        <v>1</v>
      </c>
      <c r="I524">
        <v>4010</v>
      </c>
      <c r="J524">
        <v>1</v>
      </c>
      <c r="K524" t="s">
        <v>275</v>
      </c>
    </row>
    <row r="525" spans="1:11" x14ac:dyDescent="0.3">
      <c r="A525">
        <v>92</v>
      </c>
      <c r="B525" t="s">
        <v>267</v>
      </c>
      <c r="C525" s="181">
        <v>37369.025000000001</v>
      </c>
      <c r="D525" s="181">
        <v>37369.106249999997</v>
      </c>
      <c r="E525" t="s">
        <v>269</v>
      </c>
      <c r="F525">
        <v>3557</v>
      </c>
      <c r="G525">
        <v>1</v>
      </c>
      <c r="I525">
        <v>4010</v>
      </c>
      <c r="J525">
        <v>1</v>
      </c>
      <c r="K525" t="s">
        <v>275</v>
      </c>
    </row>
    <row r="526" spans="1:11" x14ac:dyDescent="0.3">
      <c r="A526">
        <v>92</v>
      </c>
      <c r="B526" t="s">
        <v>267</v>
      </c>
      <c r="C526" s="181">
        <v>37369.025000000001</v>
      </c>
      <c r="D526" s="181">
        <v>37369.106249999997</v>
      </c>
      <c r="E526" t="s">
        <v>269</v>
      </c>
      <c r="F526">
        <v>3558</v>
      </c>
      <c r="G526">
        <v>1</v>
      </c>
      <c r="I526">
        <v>4010</v>
      </c>
      <c r="J526">
        <v>1</v>
      </c>
      <c r="K526" t="s">
        <v>275</v>
      </c>
    </row>
    <row r="527" spans="1:11" x14ac:dyDescent="0.3">
      <c r="A527">
        <v>92</v>
      </c>
      <c r="B527" t="s">
        <v>267</v>
      </c>
      <c r="C527" s="181">
        <v>37369.025000000001</v>
      </c>
      <c r="D527" s="181">
        <v>37369.106249999997</v>
      </c>
      <c r="E527" t="s">
        <v>269</v>
      </c>
      <c r="F527">
        <v>3559</v>
      </c>
      <c r="G527">
        <v>1</v>
      </c>
      <c r="I527">
        <v>4010</v>
      </c>
      <c r="J527">
        <v>1</v>
      </c>
      <c r="K527" t="s">
        <v>275</v>
      </c>
    </row>
    <row r="528" spans="1:11" x14ac:dyDescent="0.3">
      <c r="A528">
        <v>92</v>
      </c>
      <c r="B528" t="s">
        <v>267</v>
      </c>
      <c r="C528" s="181">
        <v>37369.025000000001</v>
      </c>
      <c r="D528" s="181">
        <v>37369.106249999997</v>
      </c>
      <c r="E528" t="s">
        <v>269</v>
      </c>
      <c r="F528">
        <v>3560</v>
      </c>
      <c r="G528">
        <v>1</v>
      </c>
      <c r="I528">
        <v>4010</v>
      </c>
      <c r="J528">
        <v>1</v>
      </c>
      <c r="K528" t="s">
        <v>275</v>
      </c>
    </row>
    <row r="529" spans="1:11" x14ac:dyDescent="0.3">
      <c r="A529">
        <v>92</v>
      </c>
      <c r="B529" t="s">
        <v>267</v>
      </c>
      <c r="C529" s="181">
        <v>37369.025000000001</v>
      </c>
      <c r="D529" s="181">
        <v>37369.106249999997</v>
      </c>
      <c r="E529" t="s">
        <v>269</v>
      </c>
      <c r="F529">
        <v>3561</v>
      </c>
      <c r="G529">
        <v>1</v>
      </c>
      <c r="I529">
        <v>4010</v>
      </c>
      <c r="J529">
        <v>1</v>
      </c>
      <c r="K529" t="s">
        <v>275</v>
      </c>
    </row>
    <row r="530" spans="1:11" x14ac:dyDescent="0.3">
      <c r="A530">
        <v>92</v>
      </c>
      <c r="B530" t="s">
        <v>267</v>
      </c>
      <c r="C530" s="181">
        <v>37369.025000000001</v>
      </c>
      <c r="D530" s="181">
        <v>37369.106249999997</v>
      </c>
      <c r="E530" t="s">
        <v>269</v>
      </c>
      <c r="F530">
        <v>3562</v>
      </c>
      <c r="G530">
        <v>1</v>
      </c>
      <c r="I530">
        <v>4010</v>
      </c>
      <c r="J530">
        <v>1</v>
      </c>
      <c r="K530" t="s">
        <v>275</v>
      </c>
    </row>
    <row r="531" spans="1:11" x14ac:dyDescent="0.3">
      <c r="A531">
        <v>92</v>
      </c>
      <c r="B531" t="s">
        <v>267</v>
      </c>
      <c r="C531" s="181">
        <v>37369.025000000001</v>
      </c>
      <c r="D531" s="181">
        <v>37369.106249999997</v>
      </c>
      <c r="E531" t="s">
        <v>269</v>
      </c>
      <c r="F531">
        <v>3563</v>
      </c>
      <c r="G531">
        <v>1</v>
      </c>
      <c r="I531">
        <v>4010</v>
      </c>
      <c r="J531">
        <v>1</v>
      </c>
      <c r="K531" t="s">
        <v>275</v>
      </c>
    </row>
    <row r="532" spans="1:11" x14ac:dyDescent="0.3">
      <c r="A532">
        <v>92</v>
      </c>
      <c r="B532" t="s">
        <v>267</v>
      </c>
      <c r="C532" s="181">
        <v>37369.025000000001</v>
      </c>
      <c r="D532" s="181">
        <v>37369.106249999997</v>
      </c>
      <c r="E532" t="s">
        <v>269</v>
      </c>
      <c r="F532">
        <v>3565</v>
      </c>
      <c r="G532">
        <v>1</v>
      </c>
      <c r="I532">
        <v>4010</v>
      </c>
      <c r="J532">
        <v>1</v>
      </c>
      <c r="K532" t="s">
        <v>275</v>
      </c>
    </row>
    <row r="533" spans="1:11" x14ac:dyDescent="0.3">
      <c r="A533">
        <v>92</v>
      </c>
      <c r="B533" t="s">
        <v>267</v>
      </c>
      <c r="C533" s="181">
        <v>37369.025000000001</v>
      </c>
      <c r="D533" s="181">
        <v>37369.106249999997</v>
      </c>
      <c r="E533" t="s">
        <v>269</v>
      </c>
      <c r="F533">
        <v>3566</v>
      </c>
      <c r="G533">
        <v>1</v>
      </c>
      <c r="I533">
        <v>4010</v>
      </c>
      <c r="J533">
        <v>1</v>
      </c>
      <c r="K533" t="s">
        <v>275</v>
      </c>
    </row>
    <row r="534" spans="1:11" x14ac:dyDescent="0.3">
      <c r="A534">
        <v>92</v>
      </c>
      <c r="B534" t="s">
        <v>267</v>
      </c>
      <c r="C534" s="181">
        <v>37369.025000000001</v>
      </c>
      <c r="D534" s="181">
        <v>37369.106249999997</v>
      </c>
      <c r="E534" t="s">
        <v>269</v>
      </c>
      <c r="F534">
        <v>3567</v>
      </c>
      <c r="G534">
        <v>1</v>
      </c>
      <c r="I534">
        <v>4010</v>
      </c>
      <c r="J534">
        <v>1</v>
      </c>
      <c r="K534" t="s">
        <v>275</v>
      </c>
    </row>
    <row r="535" spans="1:11" x14ac:dyDescent="0.3">
      <c r="A535">
        <v>92</v>
      </c>
      <c r="B535" t="s">
        <v>267</v>
      </c>
      <c r="C535" s="181">
        <v>37369.025000000001</v>
      </c>
      <c r="D535" s="181">
        <v>37369.106249999997</v>
      </c>
      <c r="E535" t="s">
        <v>269</v>
      </c>
      <c r="F535">
        <v>3568</v>
      </c>
      <c r="G535">
        <v>1</v>
      </c>
      <c r="I535">
        <v>4010</v>
      </c>
      <c r="J535">
        <v>1</v>
      </c>
      <c r="K535" t="s">
        <v>275</v>
      </c>
    </row>
    <row r="536" spans="1:11" x14ac:dyDescent="0.3">
      <c r="A536">
        <v>92</v>
      </c>
      <c r="B536" t="s">
        <v>267</v>
      </c>
      <c r="C536" s="181">
        <v>37369.025000000001</v>
      </c>
      <c r="D536" s="181">
        <v>37369.106249999997</v>
      </c>
      <c r="E536" t="s">
        <v>269</v>
      </c>
      <c r="F536">
        <v>3569</v>
      </c>
      <c r="G536">
        <v>1</v>
      </c>
      <c r="I536">
        <v>4010</v>
      </c>
      <c r="J536">
        <v>1</v>
      </c>
      <c r="K536" t="s">
        <v>275</v>
      </c>
    </row>
    <row r="537" spans="1:11" x14ac:dyDescent="0.3">
      <c r="A537">
        <v>92</v>
      </c>
      <c r="B537" t="s">
        <v>267</v>
      </c>
      <c r="C537" s="181">
        <v>37369.025000000001</v>
      </c>
      <c r="D537" s="181">
        <v>37369.106249999997</v>
      </c>
      <c r="E537" t="s">
        <v>269</v>
      </c>
      <c r="F537">
        <v>3570</v>
      </c>
      <c r="G537">
        <v>1</v>
      </c>
      <c r="I537">
        <v>4010</v>
      </c>
      <c r="J537">
        <v>1</v>
      </c>
      <c r="K537" t="s">
        <v>275</v>
      </c>
    </row>
    <row r="538" spans="1:11" x14ac:dyDescent="0.3">
      <c r="A538">
        <v>92</v>
      </c>
      <c r="B538" t="s">
        <v>267</v>
      </c>
      <c r="C538" s="181">
        <v>37369.025000000001</v>
      </c>
      <c r="D538" s="181">
        <v>37369.106249999997</v>
      </c>
      <c r="E538" t="s">
        <v>269</v>
      </c>
      <c r="F538">
        <v>3571</v>
      </c>
      <c r="G538">
        <v>1</v>
      </c>
      <c r="I538">
        <v>4010</v>
      </c>
      <c r="J538">
        <v>1</v>
      </c>
      <c r="K538" t="s">
        <v>275</v>
      </c>
    </row>
    <row r="539" spans="1:11" x14ac:dyDescent="0.3">
      <c r="A539">
        <v>92</v>
      </c>
      <c r="B539" t="s">
        <v>267</v>
      </c>
      <c r="C539" s="181">
        <v>37369.025000000001</v>
      </c>
      <c r="D539" s="181">
        <v>37369.106249999997</v>
      </c>
      <c r="E539" t="s">
        <v>269</v>
      </c>
      <c r="F539">
        <v>3572</v>
      </c>
      <c r="G539">
        <v>1</v>
      </c>
      <c r="I539">
        <v>4010</v>
      </c>
      <c r="J539">
        <v>1</v>
      </c>
      <c r="K539" t="s">
        <v>275</v>
      </c>
    </row>
    <row r="540" spans="1:11" x14ac:dyDescent="0.3">
      <c r="A540">
        <v>92</v>
      </c>
      <c r="B540" t="s">
        <v>267</v>
      </c>
      <c r="C540" s="181">
        <v>37369.025000000001</v>
      </c>
      <c r="D540" s="181">
        <v>37369.106249999997</v>
      </c>
      <c r="E540" t="s">
        <v>269</v>
      </c>
      <c r="F540">
        <v>3573</v>
      </c>
      <c r="G540">
        <v>1</v>
      </c>
      <c r="I540">
        <v>4010</v>
      </c>
      <c r="J540">
        <v>1</v>
      </c>
      <c r="K540" t="s">
        <v>275</v>
      </c>
    </row>
    <row r="541" spans="1:11" x14ac:dyDescent="0.3">
      <c r="A541">
        <v>92</v>
      </c>
      <c r="B541" t="s">
        <v>267</v>
      </c>
      <c r="C541" s="181">
        <v>37369.025000000001</v>
      </c>
      <c r="D541" s="181">
        <v>37369.106249999997</v>
      </c>
      <c r="E541" t="s">
        <v>269</v>
      </c>
      <c r="F541">
        <v>3574</v>
      </c>
      <c r="G541">
        <v>1</v>
      </c>
      <c r="I541">
        <v>4010</v>
      </c>
      <c r="J541">
        <v>1</v>
      </c>
      <c r="K541" t="s">
        <v>275</v>
      </c>
    </row>
    <row r="542" spans="1:11" x14ac:dyDescent="0.3">
      <c r="A542">
        <v>92</v>
      </c>
      <c r="B542" t="s">
        <v>267</v>
      </c>
      <c r="C542" s="181">
        <v>37369.025000000001</v>
      </c>
      <c r="D542" s="181">
        <v>37369.106249999997</v>
      </c>
      <c r="E542" t="s">
        <v>269</v>
      </c>
      <c r="F542">
        <v>4010</v>
      </c>
      <c r="G542">
        <v>49</v>
      </c>
      <c r="J542">
        <v>1</v>
      </c>
      <c r="K542" t="s">
        <v>245</v>
      </c>
    </row>
    <row r="543" spans="1:11" x14ac:dyDescent="0.3">
      <c r="A543">
        <v>92</v>
      </c>
      <c r="B543" t="s">
        <v>267</v>
      </c>
      <c r="C543" s="181">
        <v>37369.025000000001</v>
      </c>
      <c r="D543" s="181">
        <v>37369.106249999997</v>
      </c>
      <c r="E543" t="s">
        <v>269</v>
      </c>
      <c r="F543">
        <v>3552</v>
      </c>
      <c r="G543">
        <v>1</v>
      </c>
      <c r="I543">
        <v>4010</v>
      </c>
      <c r="J543">
        <v>2</v>
      </c>
      <c r="K543" t="s">
        <v>275</v>
      </c>
    </row>
    <row r="544" spans="1:11" x14ac:dyDescent="0.3">
      <c r="A544">
        <v>92</v>
      </c>
      <c r="B544" t="s">
        <v>267</v>
      </c>
      <c r="C544" s="181">
        <v>37369.025000000001</v>
      </c>
      <c r="D544" s="181">
        <v>37369.106249999997</v>
      </c>
      <c r="E544" t="s">
        <v>269</v>
      </c>
      <c r="F544">
        <v>3553</v>
      </c>
      <c r="G544">
        <v>1</v>
      </c>
      <c r="I544">
        <v>4010</v>
      </c>
      <c r="J544">
        <v>2</v>
      </c>
      <c r="K544" t="s">
        <v>275</v>
      </c>
    </row>
    <row r="545" spans="1:11" x14ac:dyDescent="0.3">
      <c r="A545">
        <v>92</v>
      </c>
      <c r="B545" t="s">
        <v>267</v>
      </c>
      <c r="C545" s="181">
        <v>37369.025000000001</v>
      </c>
      <c r="D545" s="181">
        <v>37369.106249999997</v>
      </c>
      <c r="E545" t="s">
        <v>269</v>
      </c>
      <c r="F545">
        <v>3554</v>
      </c>
      <c r="G545">
        <v>1</v>
      </c>
      <c r="I545">
        <v>4010</v>
      </c>
      <c r="J545">
        <v>2</v>
      </c>
      <c r="K545" t="s">
        <v>275</v>
      </c>
    </row>
    <row r="546" spans="1:11" x14ac:dyDescent="0.3">
      <c r="A546">
        <v>92</v>
      </c>
      <c r="B546" t="s">
        <v>267</v>
      </c>
      <c r="C546" s="181">
        <v>37369.025000000001</v>
      </c>
      <c r="D546" s="181">
        <v>37369.106249999997</v>
      </c>
      <c r="E546" t="s">
        <v>269</v>
      </c>
      <c r="F546">
        <v>3575</v>
      </c>
      <c r="G546">
        <v>1</v>
      </c>
      <c r="I546">
        <v>4010</v>
      </c>
      <c r="J546">
        <v>2</v>
      </c>
      <c r="K546" t="s">
        <v>275</v>
      </c>
    </row>
    <row r="547" spans="1:11" x14ac:dyDescent="0.3">
      <c r="A547">
        <v>93</v>
      </c>
      <c r="B547" t="s">
        <v>244</v>
      </c>
      <c r="C547" s="181">
        <v>37370.070833333331</v>
      </c>
      <c r="D547" s="181">
        <v>37370.140972222223</v>
      </c>
      <c r="E547" t="s">
        <v>262</v>
      </c>
      <c r="F547">
        <v>3128</v>
      </c>
      <c r="H547">
        <v>946</v>
      </c>
      <c r="J547">
        <v>1</v>
      </c>
      <c r="K547" t="s">
        <v>239</v>
      </c>
    </row>
    <row r="548" spans="1:11" x14ac:dyDescent="0.3">
      <c r="A548">
        <v>94</v>
      </c>
      <c r="B548" t="s">
        <v>268</v>
      </c>
      <c r="C548" s="181">
        <v>37370.070833333331</v>
      </c>
      <c r="D548" s="181">
        <v>37370.140972222223</v>
      </c>
      <c r="E548" t="s">
        <v>236</v>
      </c>
    </row>
    <row r="549" spans="1:11" x14ac:dyDescent="0.3">
      <c r="A549">
        <v>95</v>
      </c>
      <c r="B549" t="s">
        <v>267</v>
      </c>
      <c r="C549" s="181">
        <v>37370.070833333331</v>
      </c>
      <c r="D549" s="181">
        <v>37370.140972222223</v>
      </c>
      <c r="E549" t="s">
        <v>236</v>
      </c>
    </row>
    <row r="550" spans="1:11" x14ac:dyDescent="0.3">
      <c r="A550">
        <v>96</v>
      </c>
      <c r="B550" t="s">
        <v>244</v>
      </c>
      <c r="C550" s="181">
        <v>37371.101388888892</v>
      </c>
      <c r="D550" s="181">
        <v>37371.168055555558</v>
      </c>
      <c r="E550" t="s">
        <v>262</v>
      </c>
      <c r="F550">
        <v>3129</v>
      </c>
      <c r="H550">
        <v>1921</v>
      </c>
      <c r="J550">
        <v>1</v>
      </c>
      <c r="K550" t="s">
        <v>239</v>
      </c>
    </row>
    <row r="551" spans="1:11" x14ac:dyDescent="0.3">
      <c r="A551">
        <v>96</v>
      </c>
      <c r="B551" t="s">
        <v>244</v>
      </c>
      <c r="C551" s="181">
        <v>37371.101388888892</v>
      </c>
      <c r="D551" s="181">
        <v>37371.168055555558</v>
      </c>
      <c r="E551" t="s">
        <v>262</v>
      </c>
      <c r="F551">
        <v>4011</v>
      </c>
      <c r="G551">
        <v>68</v>
      </c>
      <c r="J551">
        <v>1</v>
      </c>
      <c r="K551" t="s">
        <v>245</v>
      </c>
    </row>
    <row r="552" spans="1:11" x14ac:dyDescent="0.3">
      <c r="A552">
        <v>96</v>
      </c>
      <c r="B552" t="s">
        <v>244</v>
      </c>
      <c r="C552" s="181">
        <v>37371.101388888892</v>
      </c>
      <c r="D552" s="181">
        <v>37371.168055555558</v>
      </c>
      <c r="E552" t="s">
        <v>262</v>
      </c>
      <c r="F552">
        <v>4012</v>
      </c>
      <c r="G552">
        <v>63</v>
      </c>
      <c r="J552">
        <v>1</v>
      </c>
      <c r="K552" t="s">
        <v>245</v>
      </c>
    </row>
    <row r="553" spans="1:11" x14ac:dyDescent="0.3">
      <c r="A553">
        <v>96</v>
      </c>
      <c r="B553" t="s">
        <v>244</v>
      </c>
      <c r="C553" s="181">
        <v>37371.101388888892</v>
      </c>
      <c r="D553" s="181">
        <v>37371.168055555558</v>
      </c>
      <c r="E553" t="s">
        <v>262</v>
      </c>
      <c r="F553">
        <v>4064</v>
      </c>
      <c r="G553">
        <v>0</v>
      </c>
      <c r="I553">
        <v>4011</v>
      </c>
      <c r="J553">
        <v>1</v>
      </c>
    </row>
    <row r="554" spans="1:11" x14ac:dyDescent="0.3">
      <c r="A554">
        <v>96</v>
      </c>
      <c r="B554" t="s">
        <v>244</v>
      </c>
      <c r="C554" s="181">
        <v>37371.101388888892</v>
      </c>
      <c r="D554" s="181">
        <v>37371.168055555558</v>
      </c>
      <c r="E554" t="s">
        <v>262</v>
      </c>
      <c r="F554">
        <v>4065</v>
      </c>
      <c r="G554">
        <v>0</v>
      </c>
      <c r="I554">
        <v>4012</v>
      </c>
      <c r="J554">
        <v>1</v>
      </c>
    </row>
    <row r="555" spans="1:11" x14ac:dyDescent="0.3">
      <c r="A555">
        <v>96</v>
      </c>
      <c r="B555" t="s">
        <v>244</v>
      </c>
      <c r="C555" s="181">
        <v>37371.101388888892</v>
      </c>
      <c r="D555" s="181">
        <v>37371.168055555558</v>
      </c>
      <c r="E555" t="s">
        <v>262</v>
      </c>
      <c r="F555">
        <v>4117</v>
      </c>
      <c r="G555">
        <v>53</v>
      </c>
      <c r="I555">
        <v>4011</v>
      </c>
      <c r="J555">
        <v>1</v>
      </c>
    </row>
    <row r="556" spans="1:11" x14ac:dyDescent="0.3">
      <c r="A556">
        <v>96</v>
      </c>
      <c r="B556" t="s">
        <v>244</v>
      </c>
      <c r="C556" s="181">
        <v>37371.101388888892</v>
      </c>
      <c r="D556" s="181">
        <v>37371.168055555558</v>
      </c>
      <c r="E556" t="s">
        <v>262</v>
      </c>
      <c r="F556">
        <v>4118</v>
      </c>
      <c r="G556">
        <v>43</v>
      </c>
      <c r="I556">
        <v>4012</v>
      </c>
      <c r="J556">
        <v>1</v>
      </c>
    </row>
    <row r="557" spans="1:11" x14ac:dyDescent="0.3">
      <c r="A557">
        <v>96</v>
      </c>
      <c r="B557" t="s">
        <v>244</v>
      </c>
      <c r="C557" s="181">
        <v>37371.101388888892</v>
      </c>
      <c r="D557" s="181">
        <v>37371.168055555558</v>
      </c>
      <c r="E557" t="s">
        <v>262</v>
      </c>
      <c r="F557">
        <v>4170</v>
      </c>
      <c r="G557">
        <v>7</v>
      </c>
      <c r="I557">
        <v>4011</v>
      </c>
      <c r="J557">
        <v>1</v>
      </c>
    </row>
    <row r="558" spans="1:11" x14ac:dyDescent="0.3">
      <c r="A558">
        <v>96</v>
      </c>
      <c r="B558" t="s">
        <v>244</v>
      </c>
      <c r="C558" s="181">
        <v>37371.101388888892</v>
      </c>
      <c r="D558" s="181">
        <v>37371.168055555558</v>
      </c>
      <c r="E558" t="s">
        <v>262</v>
      </c>
      <c r="F558">
        <v>4171</v>
      </c>
      <c r="G558">
        <v>8</v>
      </c>
      <c r="I558">
        <v>4012</v>
      </c>
      <c r="J558">
        <v>1</v>
      </c>
    </row>
    <row r="559" spans="1:11" x14ac:dyDescent="0.3">
      <c r="A559">
        <v>96</v>
      </c>
      <c r="B559" t="s">
        <v>244</v>
      </c>
      <c r="C559" s="181">
        <v>37371.101388888892</v>
      </c>
      <c r="D559" s="181">
        <v>37371.168055555558</v>
      </c>
      <c r="E559" t="s">
        <v>262</v>
      </c>
      <c r="F559">
        <v>4223</v>
      </c>
      <c r="G559">
        <v>5</v>
      </c>
      <c r="I559">
        <v>4011</v>
      </c>
      <c r="J559">
        <v>1</v>
      </c>
    </row>
    <row r="560" spans="1:11" x14ac:dyDescent="0.3">
      <c r="A560">
        <v>96</v>
      </c>
      <c r="B560" t="s">
        <v>244</v>
      </c>
      <c r="C560" s="181">
        <v>37371.101388888892</v>
      </c>
      <c r="D560" s="181">
        <v>37371.168055555558</v>
      </c>
      <c r="E560" t="s">
        <v>262</v>
      </c>
      <c r="F560">
        <v>4224</v>
      </c>
      <c r="G560">
        <v>7</v>
      </c>
      <c r="I560">
        <v>4012</v>
      </c>
      <c r="J560">
        <v>1</v>
      </c>
    </row>
    <row r="561" spans="1:11" x14ac:dyDescent="0.3">
      <c r="A561">
        <v>96</v>
      </c>
      <c r="B561" t="s">
        <v>244</v>
      </c>
      <c r="C561" s="181">
        <v>37371.101388888892</v>
      </c>
      <c r="D561" s="181">
        <v>37371.168055555558</v>
      </c>
      <c r="E561" t="s">
        <v>262</v>
      </c>
      <c r="F561">
        <v>4276</v>
      </c>
      <c r="G561">
        <v>3</v>
      </c>
      <c r="I561">
        <v>4011</v>
      </c>
      <c r="J561">
        <v>1</v>
      </c>
    </row>
    <row r="562" spans="1:11" x14ac:dyDescent="0.3">
      <c r="A562">
        <v>96</v>
      </c>
      <c r="B562" t="s">
        <v>244</v>
      </c>
      <c r="C562" s="181">
        <v>37371.101388888892</v>
      </c>
      <c r="D562" s="181">
        <v>37371.168055555558</v>
      </c>
      <c r="E562" t="s">
        <v>262</v>
      </c>
      <c r="F562">
        <v>4277</v>
      </c>
      <c r="G562">
        <v>5</v>
      </c>
      <c r="I562">
        <v>4012</v>
      </c>
      <c r="J562">
        <v>1</v>
      </c>
    </row>
    <row r="563" spans="1:11" x14ac:dyDescent="0.3">
      <c r="A563">
        <v>96</v>
      </c>
      <c r="B563" t="s">
        <v>244</v>
      </c>
      <c r="C563" s="181">
        <v>37371.101388888892</v>
      </c>
      <c r="D563" s="181">
        <v>37371.168055555558</v>
      </c>
      <c r="E563" t="s">
        <v>262</v>
      </c>
      <c r="F563">
        <v>4329</v>
      </c>
      <c r="G563">
        <v>0</v>
      </c>
      <c r="I563">
        <v>4011</v>
      </c>
      <c r="J563">
        <v>1</v>
      </c>
    </row>
    <row r="564" spans="1:11" x14ac:dyDescent="0.3">
      <c r="A564">
        <v>96</v>
      </c>
      <c r="B564" t="s">
        <v>244</v>
      </c>
      <c r="C564" s="181">
        <v>37371.101388888892</v>
      </c>
      <c r="D564" s="181">
        <v>37371.168055555558</v>
      </c>
      <c r="E564" t="s">
        <v>262</v>
      </c>
      <c r="F564">
        <v>4330</v>
      </c>
      <c r="G564">
        <v>0</v>
      </c>
      <c r="I564">
        <v>4012</v>
      </c>
      <c r="J564">
        <v>1</v>
      </c>
    </row>
    <row r="565" spans="1:11" x14ac:dyDescent="0.3">
      <c r="A565">
        <v>96</v>
      </c>
      <c r="B565" t="s">
        <v>244</v>
      </c>
      <c r="C565" s="181">
        <v>37371.101388888892</v>
      </c>
      <c r="D565" s="181">
        <v>37371.168055555558</v>
      </c>
      <c r="E565" t="s">
        <v>262</v>
      </c>
      <c r="F565">
        <v>4382</v>
      </c>
      <c r="G565">
        <v>0</v>
      </c>
      <c r="I565">
        <v>4011</v>
      </c>
      <c r="J565">
        <v>1</v>
      </c>
    </row>
    <row r="566" spans="1:11" x14ac:dyDescent="0.3">
      <c r="A566">
        <v>96</v>
      </c>
      <c r="B566" t="s">
        <v>244</v>
      </c>
      <c r="C566" s="181">
        <v>37371.101388888892</v>
      </c>
      <c r="D566" s="181">
        <v>37371.168055555558</v>
      </c>
      <c r="E566" t="s">
        <v>262</v>
      </c>
      <c r="F566">
        <v>4383</v>
      </c>
      <c r="G566">
        <v>0</v>
      </c>
      <c r="I566">
        <v>4012</v>
      </c>
      <c r="J566">
        <v>1</v>
      </c>
    </row>
    <row r="567" spans="1:11" x14ac:dyDescent="0.3">
      <c r="A567">
        <v>97</v>
      </c>
      <c r="B567" t="s">
        <v>268</v>
      </c>
      <c r="C567" s="181">
        <v>37371.101388888892</v>
      </c>
      <c r="D567" s="181">
        <v>37371.168055555558</v>
      </c>
      <c r="E567" t="s">
        <v>236</v>
      </c>
    </row>
    <row r="568" spans="1:11" x14ac:dyDescent="0.3">
      <c r="A568">
        <v>98</v>
      </c>
      <c r="B568" t="s">
        <v>244</v>
      </c>
      <c r="C568" s="181">
        <v>37371.101388888892</v>
      </c>
      <c r="D568" s="181">
        <v>37371.168055555558</v>
      </c>
      <c r="E568" t="s">
        <v>236</v>
      </c>
    </row>
    <row r="569" spans="1:11" x14ac:dyDescent="0.3">
      <c r="A569">
        <v>99</v>
      </c>
      <c r="B569" t="s">
        <v>244</v>
      </c>
      <c r="C569" s="181">
        <v>37372.125694444447</v>
      </c>
      <c r="D569" s="181">
        <v>37372.201388888891</v>
      </c>
      <c r="E569" t="s">
        <v>262</v>
      </c>
      <c r="F569">
        <v>3131</v>
      </c>
      <c r="H569">
        <v>385</v>
      </c>
      <c r="J569">
        <v>1</v>
      </c>
      <c r="K569" t="s">
        <v>239</v>
      </c>
    </row>
    <row r="570" spans="1:11" x14ac:dyDescent="0.3">
      <c r="A570">
        <v>100</v>
      </c>
      <c r="B570" t="s">
        <v>267</v>
      </c>
      <c r="C570" s="181">
        <v>37372.125694444447</v>
      </c>
      <c r="D570" s="181">
        <v>37372.201388888891</v>
      </c>
      <c r="E570" t="s">
        <v>236</v>
      </c>
    </row>
    <row r="571" spans="1:11" x14ac:dyDescent="0.3">
      <c r="A571">
        <v>101</v>
      </c>
      <c r="B571" t="s">
        <v>268</v>
      </c>
      <c r="C571" s="181">
        <v>37372.125694444447</v>
      </c>
      <c r="D571" s="181">
        <v>37372.201388888891</v>
      </c>
      <c r="E571" t="s">
        <v>236</v>
      </c>
    </row>
    <row r="572" spans="1:11" x14ac:dyDescent="0.3">
      <c r="A572">
        <v>102</v>
      </c>
      <c r="B572" t="s">
        <v>244</v>
      </c>
      <c r="C572" s="181">
        <v>37373.154166666667</v>
      </c>
      <c r="D572" s="181">
        <v>37373.228472222225</v>
      </c>
      <c r="E572" t="s">
        <v>262</v>
      </c>
      <c r="F572">
        <v>3132</v>
      </c>
      <c r="H572">
        <v>1635</v>
      </c>
      <c r="J572">
        <v>1</v>
      </c>
      <c r="K572" t="s">
        <v>239</v>
      </c>
    </row>
    <row r="573" spans="1:11" x14ac:dyDescent="0.3">
      <c r="A573">
        <v>103</v>
      </c>
      <c r="B573" t="s">
        <v>244</v>
      </c>
      <c r="C573" s="181">
        <v>37373.154166666667</v>
      </c>
      <c r="D573" s="181">
        <v>37373.228472222225</v>
      </c>
      <c r="E573" t="s">
        <v>236</v>
      </c>
    </row>
    <row r="574" spans="1:11" x14ac:dyDescent="0.3">
      <c r="A574">
        <v>104</v>
      </c>
      <c r="B574" t="s">
        <v>244</v>
      </c>
      <c r="C574" s="181">
        <v>37373.154166666667</v>
      </c>
      <c r="D574" s="181">
        <v>37373.228472222225</v>
      </c>
      <c r="E574" t="s">
        <v>269</v>
      </c>
    </row>
    <row r="575" spans="1:11" x14ac:dyDescent="0.3">
      <c r="A575">
        <v>105</v>
      </c>
      <c r="B575" t="s">
        <v>244</v>
      </c>
      <c r="C575" s="181">
        <v>37684</v>
      </c>
      <c r="D575" s="181">
        <v>37684.083333333336</v>
      </c>
      <c r="E575" t="s">
        <v>262</v>
      </c>
      <c r="F575">
        <v>3134</v>
      </c>
      <c r="H575">
        <v>9</v>
      </c>
      <c r="J575">
        <v>2</v>
      </c>
      <c r="K575" t="s">
        <v>277</v>
      </c>
    </row>
    <row r="576" spans="1:11" x14ac:dyDescent="0.3">
      <c r="A576">
        <v>105</v>
      </c>
      <c r="B576" t="s">
        <v>244</v>
      </c>
      <c r="C576" s="181">
        <v>37684</v>
      </c>
      <c r="D576" s="181">
        <v>37684.083333333336</v>
      </c>
      <c r="E576" t="s">
        <v>262</v>
      </c>
      <c r="F576">
        <v>3576</v>
      </c>
      <c r="G576">
        <v>1</v>
      </c>
      <c r="I576">
        <v>4014</v>
      </c>
      <c r="J576">
        <v>2</v>
      </c>
      <c r="K576" t="s">
        <v>276</v>
      </c>
    </row>
    <row r="577" spans="1:11" x14ac:dyDescent="0.3">
      <c r="A577">
        <v>105</v>
      </c>
      <c r="B577" t="s">
        <v>244</v>
      </c>
      <c r="C577" s="181">
        <v>37684</v>
      </c>
      <c r="D577" s="181">
        <v>37684.083333333336</v>
      </c>
      <c r="E577" t="s">
        <v>262</v>
      </c>
      <c r="F577">
        <v>3577</v>
      </c>
      <c r="G577">
        <v>1</v>
      </c>
      <c r="I577">
        <v>4014</v>
      </c>
      <c r="J577">
        <v>2</v>
      </c>
      <c r="K577" t="s">
        <v>276</v>
      </c>
    </row>
    <row r="578" spans="1:11" x14ac:dyDescent="0.3">
      <c r="A578">
        <v>105</v>
      </c>
      <c r="B578" t="s">
        <v>244</v>
      </c>
      <c r="C578" s="181">
        <v>37684</v>
      </c>
      <c r="D578" s="181">
        <v>37684.083333333336</v>
      </c>
      <c r="E578" t="s">
        <v>262</v>
      </c>
      <c r="F578">
        <v>3578</v>
      </c>
      <c r="G578">
        <v>1</v>
      </c>
      <c r="I578">
        <v>4014</v>
      </c>
      <c r="J578">
        <v>2</v>
      </c>
      <c r="K578" t="s">
        <v>276</v>
      </c>
    </row>
    <row r="579" spans="1:11" x14ac:dyDescent="0.3">
      <c r="A579">
        <v>105</v>
      </c>
      <c r="B579" t="s">
        <v>244</v>
      </c>
      <c r="C579" s="181">
        <v>37684</v>
      </c>
      <c r="D579" s="181">
        <v>37684.083333333336</v>
      </c>
      <c r="E579" t="s">
        <v>262</v>
      </c>
      <c r="F579">
        <v>3579</v>
      </c>
      <c r="G579">
        <v>1</v>
      </c>
      <c r="I579">
        <v>4014</v>
      </c>
      <c r="J579">
        <v>2</v>
      </c>
      <c r="K579" t="s">
        <v>276</v>
      </c>
    </row>
    <row r="580" spans="1:11" x14ac:dyDescent="0.3">
      <c r="A580">
        <v>105</v>
      </c>
      <c r="B580" t="s">
        <v>244</v>
      </c>
      <c r="C580" s="181">
        <v>37684</v>
      </c>
      <c r="D580" s="181">
        <v>37684.083333333336</v>
      </c>
      <c r="E580" t="s">
        <v>262</v>
      </c>
      <c r="F580">
        <v>3580</v>
      </c>
      <c r="G580">
        <v>1</v>
      </c>
      <c r="I580">
        <v>4014</v>
      </c>
      <c r="J580">
        <v>2</v>
      </c>
      <c r="K580" t="s">
        <v>276</v>
      </c>
    </row>
    <row r="581" spans="1:11" x14ac:dyDescent="0.3">
      <c r="A581">
        <v>105</v>
      </c>
      <c r="B581" t="s">
        <v>244</v>
      </c>
      <c r="C581" s="181">
        <v>37684</v>
      </c>
      <c r="D581" s="181">
        <v>37684.083333333336</v>
      </c>
      <c r="E581" t="s">
        <v>262</v>
      </c>
      <c r="F581">
        <v>3581</v>
      </c>
      <c r="G581">
        <v>1</v>
      </c>
      <c r="I581">
        <v>4014</v>
      </c>
      <c r="J581">
        <v>2</v>
      </c>
      <c r="K581" t="s">
        <v>276</v>
      </c>
    </row>
    <row r="582" spans="1:11" x14ac:dyDescent="0.3">
      <c r="A582">
        <v>105</v>
      </c>
      <c r="B582" t="s">
        <v>244</v>
      </c>
      <c r="C582" s="181">
        <v>37684</v>
      </c>
      <c r="D582" s="181">
        <v>37684.083333333336</v>
      </c>
      <c r="E582" t="s">
        <v>262</v>
      </c>
      <c r="F582">
        <v>3582</v>
      </c>
      <c r="G582">
        <v>1</v>
      </c>
      <c r="I582">
        <v>4014</v>
      </c>
      <c r="J582">
        <v>2</v>
      </c>
      <c r="K582" t="s">
        <v>276</v>
      </c>
    </row>
    <row r="583" spans="1:11" x14ac:dyDescent="0.3">
      <c r="A583">
        <v>105</v>
      </c>
      <c r="B583" t="s">
        <v>244</v>
      </c>
      <c r="C583" s="181">
        <v>37684</v>
      </c>
      <c r="D583" s="181">
        <v>37684.083333333336</v>
      </c>
      <c r="E583" t="s">
        <v>262</v>
      </c>
      <c r="F583">
        <v>3583</v>
      </c>
      <c r="G583">
        <v>1</v>
      </c>
      <c r="I583">
        <v>4014</v>
      </c>
      <c r="J583">
        <v>2</v>
      </c>
      <c r="K583" t="s">
        <v>276</v>
      </c>
    </row>
    <row r="584" spans="1:11" x14ac:dyDescent="0.3">
      <c r="A584">
        <v>105</v>
      </c>
      <c r="B584" t="s">
        <v>244</v>
      </c>
      <c r="C584" s="181">
        <v>37684</v>
      </c>
      <c r="D584" s="181">
        <v>37684.083333333336</v>
      </c>
      <c r="E584" t="s">
        <v>262</v>
      </c>
      <c r="F584">
        <v>3584</v>
      </c>
      <c r="G584">
        <v>1</v>
      </c>
      <c r="I584">
        <v>4014</v>
      </c>
      <c r="J584">
        <v>2</v>
      </c>
      <c r="K584" t="s">
        <v>276</v>
      </c>
    </row>
    <row r="585" spans="1:11" x14ac:dyDescent="0.3">
      <c r="A585">
        <v>105</v>
      </c>
      <c r="B585" t="s">
        <v>244</v>
      </c>
      <c r="C585" s="181">
        <v>37684</v>
      </c>
      <c r="D585" s="181">
        <v>37684.083333333336</v>
      </c>
      <c r="E585" t="s">
        <v>262</v>
      </c>
      <c r="F585">
        <v>3585</v>
      </c>
      <c r="G585">
        <v>1</v>
      </c>
      <c r="I585">
        <v>4014</v>
      </c>
      <c r="J585">
        <v>2</v>
      </c>
      <c r="K585" t="s">
        <v>276</v>
      </c>
    </row>
    <row r="586" spans="1:11" x14ac:dyDescent="0.3">
      <c r="A586">
        <v>105</v>
      </c>
      <c r="B586" t="s">
        <v>244</v>
      </c>
      <c r="C586" s="181">
        <v>37684</v>
      </c>
      <c r="D586" s="181">
        <v>37684.083333333336</v>
      </c>
      <c r="E586" t="s">
        <v>262</v>
      </c>
      <c r="F586">
        <v>3586</v>
      </c>
      <c r="G586">
        <v>1</v>
      </c>
      <c r="I586">
        <v>4014</v>
      </c>
      <c r="J586">
        <v>2</v>
      </c>
      <c r="K586" t="s">
        <v>276</v>
      </c>
    </row>
    <row r="587" spans="1:11" x14ac:dyDescent="0.3">
      <c r="A587">
        <v>105</v>
      </c>
      <c r="B587" t="s">
        <v>244</v>
      </c>
      <c r="C587" s="181">
        <v>37684</v>
      </c>
      <c r="D587" s="181">
        <v>37684.083333333336</v>
      </c>
      <c r="E587" t="s">
        <v>262</v>
      </c>
      <c r="F587">
        <v>3587</v>
      </c>
      <c r="G587">
        <v>1</v>
      </c>
      <c r="I587">
        <v>4014</v>
      </c>
      <c r="J587">
        <v>2</v>
      </c>
      <c r="K587" t="s">
        <v>276</v>
      </c>
    </row>
    <row r="588" spans="1:11" x14ac:dyDescent="0.3">
      <c r="A588">
        <v>105</v>
      </c>
      <c r="B588" t="s">
        <v>244</v>
      </c>
      <c r="C588" s="181">
        <v>37684</v>
      </c>
      <c r="D588" s="181">
        <v>37684.083333333336</v>
      </c>
      <c r="E588" t="s">
        <v>262</v>
      </c>
      <c r="F588">
        <v>3588</v>
      </c>
      <c r="G588">
        <v>1</v>
      </c>
      <c r="I588">
        <v>4014</v>
      </c>
      <c r="J588">
        <v>2</v>
      </c>
      <c r="K588" t="s">
        <v>276</v>
      </c>
    </row>
    <row r="589" spans="1:11" x14ac:dyDescent="0.3">
      <c r="A589">
        <v>105</v>
      </c>
      <c r="B589" t="s">
        <v>244</v>
      </c>
      <c r="C589" s="181">
        <v>37684</v>
      </c>
      <c r="D589" s="181">
        <v>37684.083333333336</v>
      </c>
      <c r="E589" t="s">
        <v>262</v>
      </c>
      <c r="F589">
        <v>3589</v>
      </c>
      <c r="G589">
        <v>1</v>
      </c>
      <c r="I589">
        <v>4014</v>
      </c>
      <c r="J589">
        <v>2</v>
      </c>
      <c r="K589" t="s">
        <v>276</v>
      </c>
    </row>
    <row r="590" spans="1:11" x14ac:dyDescent="0.3">
      <c r="A590">
        <v>105</v>
      </c>
      <c r="B590" t="s">
        <v>244</v>
      </c>
      <c r="C590" s="181">
        <v>37684</v>
      </c>
      <c r="D590" s="181">
        <v>37684.083333333336</v>
      </c>
      <c r="E590" t="s">
        <v>262</v>
      </c>
      <c r="F590">
        <v>3590</v>
      </c>
      <c r="G590">
        <v>1</v>
      </c>
      <c r="I590">
        <v>4014</v>
      </c>
      <c r="J590">
        <v>2</v>
      </c>
      <c r="K590" t="s">
        <v>276</v>
      </c>
    </row>
    <row r="591" spans="1:11" x14ac:dyDescent="0.3">
      <c r="A591">
        <v>105</v>
      </c>
      <c r="B591" t="s">
        <v>244</v>
      </c>
      <c r="C591" s="181">
        <v>37684</v>
      </c>
      <c r="D591" s="181">
        <v>37684.083333333336</v>
      </c>
      <c r="E591" t="s">
        <v>262</v>
      </c>
      <c r="F591">
        <v>3591</v>
      </c>
      <c r="G591">
        <v>1</v>
      </c>
      <c r="I591">
        <v>4014</v>
      </c>
      <c r="J591">
        <v>2</v>
      </c>
      <c r="K591" t="s">
        <v>276</v>
      </c>
    </row>
    <row r="592" spans="1:11" x14ac:dyDescent="0.3">
      <c r="A592">
        <v>105</v>
      </c>
      <c r="B592" t="s">
        <v>244</v>
      </c>
      <c r="C592" s="181">
        <v>37684</v>
      </c>
      <c r="D592" s="181">
        <v>37684.083333333336</v>
      </c>
      <c r="E592" t="s">
        <v>262</v>
      </c>
      <c r="F592">
        <v>3592</v>
      </c>
      <c r="G592">
        <v>1</v>
      </c>
      <c r="I592">
        <v>4014</v>
      </c>
      <c r="J592">
        <v>2</v>
      </c>
      <c r="K592" t="s">
        <v>276</v>
      </c>
    </row>
    <row r="593" spans="1:11" x14ac:dyDescent="0.3">
      <c r="A593">
        <v>105</v>
      </c>
      <c r="B593" t="s">
        <v>244</v>
      </c>
      <c r="C593" s="181">
        <v>37684</v>
      </c>
      <c r="D593" s="181">
        <v>37684.083333333336</v>
      </c>
      <c r="E593" t="s">
        <v>262</v>
      </c>
      <c r="F593">
        <v>3593</v>
      </c>
      <c r="G593">
        <v>1</v>
      </c>
      <c r="I593">
        <v>4014</v>
      </c>
      <c r="J593">
        <v>2</v>
      </c>
      <c r="K593" t="s">
        <v>276</v>
      </c>
    </row>
    <row r="594" spans="1:11" x14ac:dyDescent="0.3">
      <c r="A594">
        <v>105</v>
      </c>
      <c r="B594" t="s">
        <v>244</v>
      </c>
      <c r="C594" s="181">
        <v>37684</v>
      </c>
      <c r="D594" s="181">
        <v>37684.083333333336</v>
      </c>
      <c r="E594" t="s">
        <v>262</v>
      </c>
      <c r="F594">
        <v>3594</v>
      </c>
      <c r="G594">
        <v>1</v>
      </c>
      <c r="I594">
        <v>4014</v>
      </c>
      <c r="J594">
        <v>2</v>
      </c>
      <c r="K594" t="s">
        <v>276</v>
      </c>
    </row>
    <row r="595" spans="1:11" x14ac:dyDescent="0.3">
      <c r="A595">
        <v>105</v>
      </c>
      <c r="B595" t="s">
        <v>244</v>
      </c>
      <c r="C595" s="181">
        <v>37684</v>
      </c>
      <c r="D595" s="181">
        <v>37684.083333333336</v>
      </c>
      <c r="E595" t="s">
        <v>262</v>
      </c>
      <c r="F595">
        <v>3595</v>
      </c>
      <c r="G595">
        <v>1</v>
      </c>
      <c r="I595">
        <v>4014</v>
      </c>
      <c r="J595">
        <v>2</v>
      </c>
      <c r="K595" t="s">
        <v>276</v>
      </c>
    </row>
    <row r="596" spans="1:11" x14ac:dyDescent="0.3">
      <c r="A596">
        <v>105</v>
      </c>
      <c r="B596" t="s">
        <v>244</v>
      </c>
      <c r="C596" s="181">
        <v>37684</v>
      </c>
      <c r="D596" s="181">
        <v>37684.083333333336</v>
      </c>
      <c r="E596" t="s">
        <v>262</v>
      </c>
      <c r="F596">
        <v>3596</v>
      </c>
      <c r="G596">
        <v>1</v>
      </c>
      <c r="I596">
        <v>4014</v>
      </c>
      <c r="J596">
        <v>2</v>
      </c>
      <c r="K596" t="s">
        <v>276</v>
      </c>
    </row>
    <row r="597" spans="1:11" x14ac:dyDescent="0.3">
      <c r="A597">
        <v>105</v>
      </c>
      <c r="B597" t="s">
        <v>244</v>
      </c>
      <c r="C597" s="181">
        <v>37684</v>
      </c>
      <c r="D597" s="181">
        <v>37684.083333333336</v>
      </c>
      <c r="E597" t="s">
        <v>262</v>
      </c>
      <c r="F597">
        <v>3597</v>
      </c>
      <c r="G597">
        <v>1</v>
      </c>
      <c r="I597">
        <v>4014</v>
      </c>
      <c r="J597">
        <v>2</v>
      </c>
      <c r="K597" t="s">
        <v>276</v>
      </c>
    </row>
    <row r="598" spans="1:11" x14ac:dyDescent="0.3">
      <c r="A598">
        <v>105</v>
      </c>
      <c r="B598" t="s">
        <v>244</v>
      </c>
      <c r="C598" s="181">
        <v>37684</v>
      </c>
      <c r="D598" s="181">
        <v>37684.083333333336</v>
      </c>
      <c r="E598" t="s">
        <v>262</v>
      </c>
      <c r="F598">
        <v>3598</v>
      </c>
      <c r="G598">
        <v>1</v>
      </c>
      <c r="I598">
        <v>4014</v>
      </c>
      <c r="J598">
        <v>2</v>
      </c>
      <c r="K598" t="s">
        <v>276</v>
      </c>
    </row>
    <row r="599" spans="1:11" x14ac:dyDescent="0.3">
      <c r="A599">
        <v>105</v>
      </c>
      <c r="B599" t="s">
        <v>244</v>
      </c>
      <c r="C599" s="181">
        <v>37684</v>
      </c>
      <c r="D599" s="181">
        <v>37684.083333333336</v>
      </c>
      <c r="E599" t="s">
        <v>262</v>
      </c>
      <c r="F599">
        <v>3599</v>
      </c>
      <c r="G599">
        <v>1</v>
      </c>
      <c r="I599">
        <v>4014</v>
      </c>
      <c r="J599">
        <v>2</v>
      </c>
      <c r="K599" t="s">
        <v>276</v>
      </c>
    </row>
    <row r="600" spans="1:11" x14ac:dyDescent="0.3">
      <c r="A600">
        <v>105</v>
      </c>
      <c r="B600" t="s">
        <v>244</v>
      </c>
      <c r="C600" s="181">
        <v>37684</v>
      </c>
      <c r="D600" s="181">
        <v>37684.083333333336</v>
      </c>
      <c r="E600" t="s">
        <v>262</v>
      </c>
      <c r="F600">
        <v>3600</v>
      </c>
      <c r="G600">
        <v>1</v>
      </c>
      <c r="I600">
        <v>4014</v>
      </c>
      <c r="J600">
        <v>2</v>
      </c>
      <c r="K600" t="s">
        <v>276</v>
      </c>
    </row>
    <row r="601" spans="1:11" x14ac:dyDescent="0.3">
      <c r="A601">
        <v>105</v>
      </c>
      <c r="B601" t="s">
        <v>244</v>
      </c>
      <c r="C601" s="181">
        <v>37684</v>
      </c>
      <c r="D601" s="181">
        <v>37684.083333333336</v>
      </c>
      <c r="E601" t="s">
        <v>262</v>
      </c>
      <c r="F601">
        <v>3601</v>
      </c>
      <c r="G601">
        <v>1</v>
      </c>
      <c r="I601">
        <v>4014</v>
      </c>
      <c r="J601">
        <v>2</v>
      </c>
      <c r="K601" t="s">
        <v>276</v>
      </c>
    </row>
    <row r="602" spans="1:11" x14ac:dyDescent="0.3">
      <c r="A602">
        <v>105</v>
      </c>
      <c r="B602" t="s">
        <v>244</v>
      </c>
      <c r="C602" s="181">
        <v>37684</v>
      </c>
      <c r="D602" s="181">
        <v>37684.083333333336</v>
      </c>
      <c r="E602" t="s">
        <v>262</v>
      </c>
      <c r="F602">
        <v>3602</v>
      </c>
      <c r="G602">
        <v>1</v>
      </c>
      <c r="I602">
        <v>4014</v>
      </c>
      <c r="J602">
        <v>2</v>
      </c>
      <c r="K602" t="s">
        <v>276</v>
      </c>
    </row>
    <row r="603" spans="1:11" x14ac:dyDescent="0.3">
      <c r="A603">
        <v>105</v>
      </c>
      <c r="B603" t="s">
        <v>244</v>
      </c>
      <c r="C603" s="181">
        <v>37684</v>
      </c>
      <c r="D603" s="181">
        <v>37684.083333333336</v>
      </c>
      <c r="E603" t="s">
        <v>262</v>
      </c>
      <c r="F603">
        <v>3603</v>
      </c>
      <c r="G603">
        <v>1</v>
      </c>
      <c r="I603">
        <v>4014</v>
      </c>
      <c r="J603">
        <v>2</v>
      </c>
      <c r="K603" t="s">
        <v>276</v>
      </c>
    </row>
    <row r="604" spans="1:11" x14ac:dyDescent="0.3">
      <c r="A604">
        <v>105</v>
      </c>
      <c r="B604" t="s">
        <v>244</v>
      </c>
      <c r="C604" s="181">
        <v>37684</v>
      </c>
      <c r="D604" s="181">
        <v>37684.083333333336</v>
      </c>
      <c r="E604" t="s">
        <v>262</v>
      </c>
      <c r="F604">
        <v>3604</v>
      </c>
      <c r="G604">
        <v>1</v>
      </c>
      <c r="I604">
        <v>4014</v>
      </c>
      <c r="J604">
        <v>2</v>
      </c>
      <c r="K604" t="s">
        <v>276</v>
      </c>
    </row>
    <row r="605" spans="1:11" x14ac:dyDescent="0.3">
      <c r="A605">
        <v>105</v>
      </c>
      <c r="B605" t="s">
        <v>244</v>
      </c>
      <c r="C605" s="181">
        <v>37684</v>
      </c>
      <c r="D605" s="181">
        <v>37684.083333333336</v>
      </c>
      <c r="E605" t="s">
        <v>262</v>
      </c>
      <c r="F605">
        <v>3605</v>
      </c>
      <c r="G605">
        <v>1</v>
      </c>
      <c r="I605">
        <v>4014</v>
      </c>
      <c r="J605">
        <v>2</v>
      </c>
      <c r="K605" t="s">
        <v>276</v>
      </c>
    </row>
    <row r="606" spans="1:11" x14ac:dyDescent="0.3">
      <c r="A606">
        <v>105</v>
      </c>
      <c r="B606" t="s">
        <v>244</v>
      </c>
      <c r="C606" s="181">
        <v>37684</v>
      </c>
      <c r="D606" s="181">
        <v>37684.083333333336</v>
      </c>
      <c r="E606" t="s">
        <v>262</v>
      </c>
      <c r="F606">
        <v>3606</v>
      </c>
      <c r="G606">
        <v>1</v>
      </c>
      <c r="I606">
        <v>4014</v>
      </c>
      <c r="J606">
        <v>2</v>
      </c>
      <c r="K606" t="s">
        <v>276</v>
      </c>
    </row>
    <row r="607" spans="1:11" x14ac:dyDescent="0.3">
      <c r="A607">
        <v>105</v>
      </c>
      <c r="B607" t="s">
        <v>244</v>
      </c>
      <c r="C607" s="181">
        <v>37684</v>
      </c>
      <c r="D607" s="181">
        <v>37684.083333333336</v>
      </c>
      <c r="E607" t="s">
        <v>262</v>
      </c>
      <c r="F607">
        <v>3607</v>
      </c>
      <c r="G607">
        <v>1</v>
      </c>
      <c r="I607">
        <v>4014</v>
      </c>
      <c r="J607">
        <v>2</v>
      </c>
      <c r="K607" t="s">
        <v>276</v>
      </c>
    </row>
    <row r="608" spans="1:11" x14ac:dyDescent="0.3">
      <c r="A608">
        <v>105</v>
      </c>
      <c r="B608" t="s">
        <v>244</v>
      </c>
      <c r="C608" s="181">
        <v>37684</v>
      </c>
      <c r="D608" s="181">
        <v>37684.083333333336</v>
      </c>
      <c r="E608" t="s">
        <v>262</v>
      </c>
      <c r="F608">
        <v>3608</v>
      </c>
      <c r="G608">
        <v>1</v>
      </c>
      <c r="I608">
        <v>4014</v>
      </c>
      <c r="J608">
        <v>2</v>
      </c>
      <c r="K608" t="s">
        <v>276</v>
      </c>
    </row>
    <row r="609" spans="1:11" x14ac:dyDescent="0.3">
      <c r="A609">
        <v>105</v>
      </c>
      <c r="B609" t="s">
        <v>244</v>
      </c>
      <c r="C609" s="181">
        <v>37684</v>
      </c>
      <c r="D609" s="181">
        <v>37684.083333333336</v>
      </c>
      <c r="E609" t="s">
        <v>262</v>
      </c>
      <c r="F609">
        <v>3609</v>
      </c>
      <c r="G609">
        <v>1</v>
      </c>
      <c r="I609">
        <v>4014</v>
      </c>
      <c r="J609">
        <v>2</v>
      </c>
      <c r="K609" t="s">
        <v>276</v>
      </c>
    </row>
    <row r="610" spans="1:11" x14ac:dyDescent="0.3">
      <c r="A610">
        <v>105</v>
      </c>
      <c r="B610" t="s">
        <v>244</v>
      </c>
      <c r="C610" s="181">
        <v>37684</v>
      </c>
      <c r="D610" s="181">
        <v>37684.083333333336</v>
      </c>
      <c r="E610" t="s">
        <v>262</v>
      </c>
      <c r="F610">
        <v>3610</v>
      </c>
      <c r="G610">
        <v>1</v>
      </c>
      <c r="I610">
        <v>4014</v>
      </c>
      <c r="J610">
        <v>2</v>
      </c>
      <c r="K610" t="s">
        <v>276</v>
      </c>
    </row>
    <row r="611" spans="1:11" x14ac:dyDescent="0.3">
      <c r="A611">
        <v>105</v>
      </c>
      <c r="B611" t="s">
        <v>244</v>
      </c>
      <c r="C611" s="181">
        <v>37684</v>
      </c>
      <c r="D611" s="181">
        <v>37684.083333333336</v>
      </c>
      <c r="E611" t="s">
        <v>262</v>
      </c>
      <c r="F611">
        <v>3611</v>
      </c>
      <c r="G611">
        <v>1</v>
      </c>
      <c r="I611">
        <v>4014</v>
      </c>
      <c r="J611">
        <v>2</v>
      </c>
      <c r="K611" t="s">
        <v>276</v>
      </c>
    </row>
    <row r="612" spans="1:11" x14ac:dyDescent="0.3">
      <c r="A612">
        <v>105</v>
      </c>
      <c r="B612" t="s">
        <v>244</v>
      </c>
      <c r="C612" s="181">
        <v>37684</v>
      </c>
      <c r="D612" s="181">
        <v>37684.083333333336</v>
      </c>
      <c r="E612" t="s">
        <v>262</v>
      </c>
      <c r="F612">
        <v>3612</v>
      </c>
      <c r="G612">
        <v>1</v>
      </c>
      <c r="I612">
        <v>4014</v>
      </c>
      <c r="J612">
        <v>2</v>
      </c>
      <c r="K612" t="s">
        <v>276</v>
      </c>
    </row>
    <row r="613" spans="1:11" x14ac:dyDescent="0.3">
      <c r="A613">
        <v>105</v>
      </c>
      <c r="B613" t="s">
        <v>244</v>
      </c>
      <c r="C613" s="181">
        <v>37684</v>
      </c>
      <c r="D613" s="181">
        <v>37684.083333333336</v>
      </c>
      <c r="E613" t="s">
        <v>262</v>
      </c>
      <c r="F613">
        <v>3613</v>
      </c>
      <c r="G613">
        <v>1</v>
      </c>
      <c r="I613">
        <v>4014</v>
      </c>
      <c r="J613">
        <v>2</v>
      </c>
      <c r="K613" t="s">
        <v>276</v>
      </c>
    </row>
    <row r="614" spans="1:11" x14ac:dyDescent="0.3">
      <c r="A614">
        <v>105</v>
      </c>
      <c r="B614" t="s">
        <v>244</v>
      </c>
      <c r="C614" s="181">
        <v>37684</v>
      </c>
      <c r="D614" s="181">
        <v>37684.083333333336</v>
      </c>
      <c r="E614" t="s">
        <v>262</v>
      </c>
      <c r="F614">
        <v>3614</v>
      </c>
      <c r="G614">
        <v>1</v>
      </c>
      <c r="I614">
        <v>4014</v>
      </c>
      <c r="J614">
        <v>2</v>
      </c>
      <c r="K614" t="s">
        <v>276</v>
      </c>
    </row>
    <row r="615" spans="1:11" x14ac:dyDescent="0.3">
      <c r="A615">
        <v>105</v>
      </c>
      <c r="B615" t="s">
        <v>244</v>
      </c>
      <c r="C615" s="181">
        <v>37684</v>
      </c>
      <c r="D615" s="181">
        <v>37684.083333333336</v>
      </c>
      <c r="E615" t="s">
        <v>262</v>
      </c>
      <c r="F615">
        <v>3615</v>
      </c>
      <c r="G615">
        <v>1</v>
      </c>
      <c r="I615">
        <v>4014</v>
      </c>
      <c r="J615">
        <v>2</v>
      </c>
      <c r="K615" t="s">
        <v>276</v>
      </c>
    </row>
    <row r="616" spans="1:11" x14ac:dyDescent="0.3">
      <c r="A616">
        <v>105</v>
      </c>
      <c r="B616" t="s">
        <v>244</v>
      </c>
      <c r="C616" s="181">
        <v>37684</v>
      </c>
      <c r="D616" s="181">
        <v>37684.083333333336</v>
      </c>
      <c r="E616" t="s">
        <v>262</v>
      </c>
      <c r="F616">
        <v>3616</v>
      </c>
      <c r="G616">
        <v>1</v>
      </c>
      <c r="I616">
        <v>4014</v>
      </c>
      <c r="J616">
        <v>2</v>
      </c>
      <c r="K616" t="s">
        <v>276</v>
      </c>
    </row>
    <row r="617" spans="1:11" x14ac:dyDescent="0.3">
      <c r="A617">
        <v>105</v>
      </c>
      <c r="B617" t="s">
        <v>244</v>
      </c>
      <c r="C617" s="181">
        <v>37684</v>
      </c>
      <c r="D617" s="181">
        <v>37684.083333333336</v>
      </c>
      <c r="E617" t="s">
        <v>262</v>
      </c>
      <c r="F617">
        <v>3617</v>
      </c>
      <c r="G617">
        <v>1</v>
      </c>
      <c r="I617">
        <v>4014</v>
      </c>
      <c r="J617">
        <v>2</v>
      </c>
      <c r="K617" t="s">
        <v>276</v>
      </c>
    </row>
    <row r="618" spans="1:11" x14ac:dyDescent="0.3">
      <c r="A618">
        <v>105</v>
      </c>
      <c r="B618" t="s">
        <v>244</v>
      </c>
      <c r="C618" s="181">
        <v>37684</v>
      </c>
      <c r="D618" s="181">
        <v>37684.083333333336</v>
      </c>
      <c r="E618" t="s">
        <v>262</v>
      </c>
      <c r="F618">
        <v>3618</v>
      </c>
      <c r="G618">
        <v>1</v>
      </c>
      <c r="I618">
        <v>4014</v>
      </c>
      <c r="J618">
        <v>2</v>
      </c>
      <c r="K618" t="s">
        <v>276</v>
      </c>
    </row>
    <row r="619" spans="1:11" x14ac:dyDescent="0.3">
      <c r="A619">
        <v>105</v>
      </c>
      <c r="B619" t="s">
        <v>244</v>
      </c>
      <c r="C619" s="181">
        <v>37684</v>
      </c>
      <c r="D619" s="181">
        <v>37684.083333333336</v>
      </c>
      <c r="E619" t="s">
        <v>262</v>
      </c>
      <c r="F619">
        <v>3619</v>
      </c>
      <c r="G619">
        <v>1</v>
      </c>
      <c r="I619">
        <v>4014</v>
      </c>
      <c r="J619">
        <v>2</v>
      </c>
      <c r="K619" t="s">
        <v>276</v>
      </c>
    </row>
    <row r="620" spans="1:11" x14ac:dyDescent="0.3">
      <c r="A620">
        <v>105</v>
      </c>
      <c r="B620" t="s">
        <v>244</v>
      </c>
      <c r="C620" s="181">
        <v>37684</v>
      </c>
      <c r="D620" s="181">
        <v>37684.083333333336</v>
      </c>
      <c r="E620" t="s">
        <v>262</v>
      </c>
      <c r="F620">
        <v>3620</v>
      </c>
      <c r="G620">
        <v>1</v>
      </c>
      <c r="I620">
        <v>4014</v>
      </c>
      <c r="J620">
        <v>2</v>
      </c>
      <c r="K620" t="s">
        <v>276</v>
      </c>
    </row>
    <row r="621" spans="1:11" x14ac:dyDescent="0.3">
      <c r="A621">
        <v>105</v>
      </c>
      <c r="B621" t="s">
        <v>244</v>
      </c>
      <c r="C621" s="181">
        <v>37684</v>
      </c>
      <c r="D621" s="181">
        <v>37684.083333333336</v>
      </c>
      <c r="E621" t="s">
        <v>262</v>
      </c>
      <c r="F621">
        <v>3621</v>
      </c>
      <c r="G621">
        <v>1</v>
      </c>
      <c r="I621">
        <v>4014</v>
      </c>
      <c r="J621">
        <v>2</v>
      </c>
      <c r="K621" t="s">
        <v>276</v>
      </c>
    </row>
    <row r="622" spans="1:11" x14ac:dyDescent="0.3">
      <c r="A622">
        <v>105</v>
      </c>
      <c r="B622" t="s">
        <v>244</v>
      </c>
      <c r="C622" s="181">
        <v>37684</v>
      </c>
      <c r="D622" s="181">
        <v>37684.083333333336</v>
      </c>
      <c r="E622" t="s">
        <v>262</v>
      </c>
      <c r="F622">
        <v>3622</v>
      </c>
      <c r="G622">
        <v>1</v>
      </c>
      <c r="I622">
        <v>4014</v>
      </c>
      <c r="J622">
        <v>2</v>
      </c>
      <c r="K622" t="s">
        <v>276</v>
      </c>
    </row>
    <row r="623" spans="1:11" x14ac:dyDescent="0.3">
      <c r="A623">
        <v>105</v>
      </c>
      <c r="B623" t="s">
        <v>244</v>
      </c>
      <c r="C623" s="181">
        <v>37684</v>
      </c>
      <c r="D623" s="181">
        <v>37684.083333333336</v>
      </c>
      <c r="E623" t="s">
        <v>262</v>
      </c>
      <c r="F623">
        <v>3623</v>
      </c>
      <c r="G623">
        <v>1</v>
      </c>
      <c r="I623">
        <v>4014</v>
      </c>
      <c r="J623">
        <v>2</v>
      </c>
      <c r="K623" t="s">
        <v>276</v>
      </c>
    </row>
    <row r="624" spans="1:11" x14ac:dyDescent="0.3">
      <c r="A624">
        <v>105</v>
      </c>
      <c r="B624" t="s">
        <v>244</v>
      </c>
      <c r="C624" s="181">
        <v>37684</v>
      </c>
      <c r="D624" s="181">
        <v>37684.083333333336</v>
      </c>
      <c r="E624" t="s">
        <v>262</v>
      </c>
      <c r="F624">
        <v>3624</v>
      </c>
      <c r="G624">
        <v>1</v>
      </c>
      <c r="I624">
        <v>4014</v>
      </c>
      <c r="J624">
        <v>2</v>
      </c>
      <c r="K624" t="s">
        <v>276</v>
      </c>
    </row>
    <row r="625" spans="1:11" x14ac:dyDescent="0.3">
      <c r="A625">
        <v>105</v>
      </c>
      <c r="B625" t="s">
        <v>244</v>
      </c>
      <c r="C625" s="181">
        <v>37684</v>
      </c>
      <c r="D625" s="181">
        <v>37684.083333333336</v>
      </c>
      <c r="E625" t="s">
        <v>262</v>
      </c>
      <c r="F625">
        <v>3625</v>
      </c>
      <c r="G625">
        <v>1</v>
      </c>
      <c r="I625">
        <v>4014</v>
      </c>
      <c r="J625">
        <v>2</v>
      </c>
      <c r="K625" t="s">
        <v>276</v>
      </c>
    </row>
    <row r="626" spans="1:11" x14ac:dyDescent="0.3">
      <c r="A626">
        <v>105</v>
      </c>
      <c r="B626" t="s">
        <v>244</v>
      </c>
      <c r="C626" s="181">
        <v>37684</v>
      </c>
      <c r="D626" s="181">
        <v>37684.083333333336</v>
      </c>
      <c r="E626" t="s">
        <v>262</v>
      </c>
      <c r="F626">
        <v>3626</v>
      </c>
      <c r="G626">
        <v>1</v>
      </c>
      <c r="I626">
        <v>4014</v>
      </c>
      <c r="J626">
        <v>2</v>
      </c>
      <c r="K626" t="s">
        <v>276</v>
      </c>
    </row>
    <row r="627" spans="1:11" x14ac:dyDescent="0.3">
      <c r="A627">
        <v>105</v>
      </c>
      <c r="B627" t="s">
        <v>244</v>
      </c>
      <c r="C627" s="181">
        <v>37684</v>
      </c>
      <c r="D627" s="181">
        <v>37684.083333333336</v>
      </c>
      <c r="E627" t="s">
        <v>262</v>
      </c>
      <c r="F627">
        <v>3627</v>
      </c>
      <c r="G627">
        <v>1</v>
      </c>
      <c r="I627">
        <v>4014</v>
      </c>
      <c r="J627">
        <v>2</v>
      </c>
      <c r="K627" t="s">
        <v>276</v>
      </c>
    </row>
    <row r="628" spans="1:11" x14ac:dyDescent="0.3">
      <c r="A628">
        <v>105</v>
      </c>
      <c r="B628" t="s">
        <v>244</v>
      </c>
      <c r="C628" s="181">
        <v>37684</v>
      </c>
      <c r="D628" s="181">
        <v>37684.083333333336</v>
      </c>
      <c r="E628" t="s">
        <v>262</v>
      </c>
      <c r="F628">
        <v>3628</v>
      </c>
      <c r="G628">
        <v>1</v>
      </c>
      <c r="I628">
        <v>4014</v>
      </c>
      <c r="J628">
        <v>2</v>
      </c>
      <c r="K628" t="s">
        <v>276</v>
      </c>
    </row>
    <row r="629" spans="1:11" x14ac:dyDescent="0.3">
      <c r="A629">
        <v>105</v>
      </c>
      <c r="B629" t="s">
        <v>244</v>
      </c>
      <c r="C629" s="181">
        <v>37684</v>
      </c>
      <c r="D629" s="181">
        <v>37684.083333333336</v>
      </c>
      <c r="E629" t="s">
        <v>262</v>
      </c>
      <c r="F629">
        <v>3629</v>
      </c>
      <c r="G629">
        <v>1</v>
      </c>
      <c r="I629">
        <v>4014</v>
      </c>
      <c r="J629">
        <v>2</v>
      </c>
      <c r="K629" t="s">
        <v>276</v>
      </c>
    </row>
    <row r="630" spans="1:11" x14ac:dyDescent="0.3">
      <c r="A630">
        <v>105</v>
      </c>
      <c r="B630" t="s">
        <v>244</v>
      </c>
      <c r="C630" s="181">
        <v>37684</v>
      </c>
      <c r="D630" s="181">
        <v>37684.083333333336</v>
      </c>
      <c r="E630" t="s">
        <v>262</v>
      </c>
      <c r="F630">
        <v>3630</v>
      </c>
      <c r="G630">
        <v>1</v>
      </c>
      <c r="I630">
        <v>4014</v>
      </c>
      <c r="J630">
        <v>2</v>
      </c>
      <c r="K630" t="s">
        <v>276</v>
      </c>
    </row>
    <row r="631" spans="1:11" x14ac:dyDescent="0.3">
      <c r="A631">
        <v>105</v>
      </c>
      <c r="B631" t="s">
        <v>244</v>
      </c>
      <c r="C631" s="181">
        <v>37684</v>
      </c>
      <c r="D631" s="181">
        <v>37684.083333333336</v>
      </c>
      <c r="E631" t="s">
        <v>262</v>
      </c>
      <c r="F631">
        <v>3631</v>
      </c>
      <c r="G631">
        <v>1</v>
      </c>
      <c r="I631">
        <v>4014</v>
      </c>
      <c r="J631">
        <v>2</v>
      </c>
      <c r="K631" t="s">
        <v>276</v>
      </c>
    </row>
    <row r="632" spans="1:11" x14ac:dyDescent="0.3">
      <c r="A632">
        <v>105</v>
      </c>
      <c r="B632" t="s">
        <v>244</v>
      </c>
      <c r="C632" s="181">
        <v>37684</v>
      </c>
      <c r="D632" s="181">
        <v>37684.083333333336</v>
      </c>
      <c r="E632" t="s">
        <v>262</v>
      </c>
      <c r="F632">
        <v>3632</v>
      </c>
      <c r="G632">
        <v>1</v>
      </c>
      <c r="I632">
        <v>4014</v>
      </c>
      <c r="J632">
        <v>2</v>
      </c>
      <c r="K632" t="s">
        <v>276</v>
      </c>
    </row>
    <row r="633" spans="1:11" x14ac:dyDescent="0.3">
      <c r="A633">
        <v>105</v>
      </c>
      <c r="B633" t="s">
        <v>244</v>
      </c>
      <c r="C633" s="181">
        <v>37684</v>
      </c>
      <c r="D633" s="181">
        <v>37684.083333333336</v>
      </c>
      <c r="E633" t="s">
        <v>262</v>
      </c>
      <c r="F633">
        <v>3633</v>
      </c>
      <c r="G633">
        <v>1</v>
      </c>
      <c r="I633">
        <v>4014</v>
      </c>
      <c r="J633">
        <v>2</v>
      </c>
      <c r="K633" t="s">
        <v>276</v>
      </c>
    </row>
    <row r="634" spans="1:11" x14ac:dyDescent="0.3">
      <c r="A634">
        <v>105</v>
      </c>
      <c r="B634" t="s">
        <v>244</v>
      </c>
      <c r="C634" s="181">
        <v>37684</v>
      </c>
      <c r="D634" s="181">
        <v>37684.083333333336</v>
      </c>
      <c r="E634" t="s">
        <v>262</v>
      </c>
      <c r="F634">
        <v>4013</v>
      </c>
      <c r="G634">
        <v>29</v>
      </c>
      <c r="J634">
        <v>2</v>
      </c>
      <c r="K634" t="s">
        <v>245</v>
      </c>
    </row>
    <row r="635" spans="1:11" x14ac:dyDescent="0.3">
      <c r="A635">
        <v>105</v>
      </c>
      <c r="B635" t="s">
        <v>244</v>
      </c>
      <c r="C635" s="181">
        <v>37684</v>
      </c>
      <c r="D635" s="181">
        <v>37684.083333333336</v>
      </c>
      <c r="E635" t="s">
        <v>262</v>
      </c>
      <c r="F635">
        <v>4014</v>
      </c>
      <c r="G635">
        <v>58</v>
      </c>
      <c r="J635">
        <v>2</v>
      </c>
      <c r="K635" t="s">
        <v>279</v>
      </c>
    </row>
    <row r="636" spans="1:11" x14ac:dyDescent="0.3">
      <c r="A636">
        <v>105</v>
      </c>
      <c r="B636" t="s">
        <v>244</v>
      </c>
      <c r="C636" s="181">
        <v>37684</v>
      </c>
      <c r="D636" s="181">
        <v>37684.083333333336</v>
      </c>
      <c r="E636" t="s">
        <v>262</v>
      </c>
      <c r="F636">
        <v>4066</v>
      </c>
      <c r="G636">
        <v>0</v>
      </c>
      <c r="I636">
        <v>4013</v>
      </c>
      <c r="J636">
        <v>2</v>
      </c>
    </row>
    <row r="637" spans="1:11" x14ac:dyDescent="0.3">
      <c r="A637">
        <v>105</v>
      </c>
      <c r="B637" t="s">
        <v>244</v>
      </c>
      <c r="C637" s="181">
        <v>37684</v>
      </c>
      <c r="D637" s="181">
        <v>37684.083333333336</v>
      </c>
      <c r="E637" t="s">
        <v>262</v>
      </c>
      <c r="F637">
        <v>4067</v>
      </c>
      <c r="G637">
        <v>0</v>
      </c>
      <c r="I637">
        <v>4014</v>
      </c>
      <c r="J637">
        <v>2</v>
      </c>
    </row>
    <row r="638" spans="1:11" x14ac:dyDescent="0.3">
      <c r="A638">
        <v>105</v>
      </c>
      <c r="B638" t="s">
        <v>244</v>
      </c>
      <c r="C638" s="181">
        <v>37684</v>
      </c>
      <c r="D638" s="181">
        <v>37684.083333333336</v>
      </c>
      <c r="E638" t="s">
        <v>262</v>
      </c>
      <c r="F638">
        <v>4119</v>
      </c>
      <c r="G638">
        <v>22</v>
      </c>
      <c r="I638">
        <v>4013</v>
      </c>
      <c r="J638">
        <v>2</v>
      </c>
    </row>
    <row r="639" spans="1:11" x14ac:dyDescent="0.3">
      <c r="A639">
        <v>105</v>
      </c>
      <c r="B639" t="s">
        <v>244</v>
      </c>
      <c r="C639" s="181">
        <v>37684</v>
      </c>
      <c r="D639" s="181">
        <v>37684.083333333336</v>
      </c>
      <c r="E639" t="s">
        <v>262</v>
      </c>
      <c r="F639">
        <v>4120</v>
      </c>
      <c r="G639">
        <v>0</v>
      </c>
      <c r="I639">
        <v>4014</v>
      </c>
      <c r="J639">
        <v>2</v>
      </c>
    </row>
    <row r="640" spans="1:11" x14ac:dyDescent="0.3">
      <c r="A640">
        <v>105</v>
      </c>
      <c r="B640" t="s">
        <v>244</v>
      </c>
      <c r="C640" s="181">
        <v>37684</v>
      </c>
      <c r="D640" s="181">
        <v>37684.083333333336</v>
      </c>
      <c r="E640" t="s">
        <v>262</v>
      </c>
      <c r="F640">
        <v>4172</v>
      </c>
      <c r="G640">
        <v>6</v>
      </c>
      <c r="I640">
        <v>4013</v>
      </c>
      <c r="J640">
        <v>2</v>
      </c>
    </row>
    <row r="641" spans="1:11" x14ac:dyDescent="0.3">
      <c r="A641">
        <v>105</v>
      </c>
      <c r="B641" t="s">
        <v>244</v>
      </c>
      <c r="C641" s="181">
        <v>37684</v>
      </c>
      <c r="D641" s="181">
        <v>37684.083333333336</v>
      </c>
      <c r="E641" t="s">
        <v>262</v>
      </c>
      <c r="F641">
        <v>4173</v>
      </c>
      <c r="G641">
        <v>0</v>
      </c>
      <c r="I641">
        <v>4014</v>
      </c>
      <c r="J641">
        <v>2</v>
      </c>
    </row>
    <row r="642" spans="1:11" x14ac:dyDescent="0.3">
      <c r="A642">
        <v>105</v>
      </c>
      <c r="B642" t="s">
        <v>244</v>
      </c>
      <c r="C642" s="181">
        <v>37684</v>
      </c>
      <c r="D642" s="181">
        <v>37684.083333333336</v>
      </c>
      <c r="E642" t="s">
        <v>262</v>
      </c>
      <c r="F642">
        <v>4225</v>
      </c>
      <c r="G642">
        <v>1</v>
      </c>
      <c r="I642">
        <v>4013</v>
      </c>
      <c r="J642">
        <v>2</v>
      </c>
    </row>
    <row r="643" spans="1:11" x14ac:dyDescent="0.3">
      <c r="A643">
        <v>105</v>
      </c>
      <c r="B643" t="s">
        <v>244</v>
      </c>
      <c r="C643" s="181">
        <v>37684</v>
      </c>
      <c r="D643" s="181">
        <v>37684.083333333336</v>
      </c>
      <c r="E643" t="s">
        <v>262</v>
      </c>
      <c r="F643">
        <v>4226</v>
      </c>
      <c r="G643">
        <v>2</v>
      </c>
      <c r="I643">
        <v>4014</v>
      </c>
      <c r="J643">
        <v>2</v>
      </c>
    </row>
    <row r="644" spans="1:11" x14ac:dyDescent="0.3">
      <c r="A644">
        <v>105</v>
      </c>
      <c r="B644" t="s">
        <v>244</v>
      </c>
      <c r="C644" s="181">
        <v>37684</v>
      </c>
      <c r="D644" s="181">
        <v>37684.083333333336</v>
      </c>
      <c r="E644" t="s">
        <v>262</v>
      </c>
      <c r="F644">
        <v>4278</v>
      </c>
      <c r="G644">
        <v>0</v>
      </c>
      <c r="I644">
        <v>4013</v>
      </c>
      <c r="J644">
        <v>2</v>
      </c>
    </row>
    <row r="645" spans="1:11" x14ac:dyDescent="0.3">
      <c r="A645">
        <v>105</v>
      </c>
      <c r="B645" t="s">
        <v>244</v>
      </c>
      <c r="C645" s="181">
        <v>37684</v>
      </c>
      <c r="D645" s="181">
        <v>37684.083333333336</v>
      </c>
      <c r="E645" t="s">
        <v>262</v>
      </c>
      <c r="F645">
        <v>4279</v>
      </c>
      <c r="G645">
        <v>15</v>
      </c>
      <c r="I645">
        <v>4014</v>
      </c>
      <c r="J645">
        <v>2</v>
      </c>
    </row>
    <row r="646" spans="1:11" x14ac:dyDescent="0.3">
      <c r="A646">
        <v>105</v>
      </c>
      <c r="B646" t="s">
        <v>244</v>
      </c>
      <c r="C646" s="181">
        <v>37684</v>
      </c>
      <c r="D646" s="181">
        <v>37684.083333333336</v>
      </c>
      <c r="E646" t="s">
        <v>262</v>
      </c>
      <c r="F646">
        <v>4331</v>
      </c>
      <c r="G646">
        <v>0</v>
      </c>
      <c r="I646">
        <v>4013</v>
      </c>
      <c r="J646">
        <v>2</v>
      </c>
    </row>
    <row r="647" spans="1:11" x14ac:dyDescent="0.3">
      <c r="A647">
        <v>105</v>
      </c>
      <c r="B647" t="s">
        <v>244</v>
      </c>
      <c r="C647" s="181">
        <v>37684</v>
      </c>
      <c r="D647" s="181">
        <v>37684.083333333336</v>
      </c>
      <c r="E647" t="s">
        <v>262</v>
      </c>
      <c r="F647">
        <v>4332</v>
      </c>
      <c r="G647">
        <v>15</v>
      </c>
      <c r="I647">
        <v>4014</v>
      </c>
      <c r="J647">
        <v>2</v>
      </c>
    </row>
    <row r="648" spans="1:11" x14ac:dyDescent="0.3">
      <c r="A648">
        <v>105</v>
      </c>
      <c r="B648" t="s">
        <v>244</v>
      </c>
      <c r="C648" s="181">
        <v>37684</v>
      </c>
      <c r="D648" s="181">
        <v>37684.083333333336</v>
      </c>
      <c r="E648" t="s">
        <v>262</v>
      </c>
      <c r="F648">
        <v>4384</v>
      </c>
      <c r="G648">
        <v>0</v>
      </c>
      <c r="I648">
        <v>4013</v>
      </c>
      <c r="J648">
        <v>2</v>
      </c>
    </row>
    <row r="649" spans="1:11" x14ac:dyDescent="0.3">
      <c r="A649">
        <v>105</v>
      </c>
      <c r="B649" t="s">
        <v>244</v>
      </c>
      <c r="C649" s="181">
        <v>37684</v>
      </c>
      <c r="D649" s="181">
        <v>37684.083333333336</v>
      </c>
      <c r="E649" t="s">
        <v>262</v>
      </c>
      <c r="F649">
        <v>4385</v>
      </c>
      <c r="G649">
        <v>22</v>
      </c>
      <c r="I649">
        <v>4014</v>
      </c>
      <c r="J649">
        <v>2</v>
      </c>
    </row>
    <row r="650" spans="1:11" x14ac:dyDescent="0.3">
      <c r="A650">
        <v>105</v>
      </c>
      <c r="B650" t="s">
        <v>244</v>
      </c>
      <c r="C650" s="181">
        <v>37684</v>
      </c>
      <c r="D650" s="181">
        <v>37684.083333333336</v>
      </c>
      <c r="E650" t="s">
        <v>262</v>
      </c>
      <c r="F650">
        <v>3133</v>
      </c>
      <c r="H650">
        <v>24056</v>
      </c>
      <c r="J650">
        <v>3</v>
      </c>
      <c r="K650" t="s">
        <v>278</v>
      </c>
    </row>
    <row r="651" spans="1:11" x14ac:dyDescent="0.3">
      <c r="A651">
        <v>106</v>
      </c>
      <c r="B651" t="s">
        <v>244</v>
      </c>
      <c r="C651" s="181">
        <v>37690.240277777775</v>
      </c>
      <c r="D651" s="181">
        <v>37690.359027777777</v>
      </c>
      <c r="E651" t="s">
        <v>262</v>
      </c>
      <c r="F651">
        <v>4015</v>
      </c>
      <c r="G651">
        <v>89</v>
      </c>
      <c r="J651">
        <v>1</v>
      </c>
      <c r="K651" t="s">
        <v>280</v>
      </c>
    </row>
    <row r="652" spans="1:11" x14ac:dyDescent="0.3">
      <c r="A652">
        <v>106</v>
      </c>
      <c r="B652" t="s">
        <v>244</v>
      </c>
      <c r="C652" s="181">
        <v>37690.240277777775</v>
      </c>
      <c r="D652" s="181">
        <v>37690.359027777777</v>
      </c>
      <c r="E652" t="s">
        <v>262</v>
      </c>
      <c r="F652">
        <v>4068</v>
      </c>
      <c r="G652">
        <v>0</v>
      </c>
      <c r="I652">
        <v>4015</v>
      </c>
      <c r="J652">
        <v>1</v>
      </c>
    </row>
    <row r="653" spans="1:11" x14ac:dyDescent="0.3">
      <c r="A653">
        <v>106</v>
      </c>
      <c r="B653" t="s">
        <v>244</v>
      </c>
      <c r="C653" s="181">
        <v>37690.240277777775</v>
      </c>
      <c r="D653" s="181">
        <v>37690.359027777777</v>
      </c>
      <c r="E653" t="s">
        <v>262</v>
      </c>
      <c r="F653">
        <v>4121</v>
      </c>
      <c r="G653">
        <v>75</v>
      </c>
      <c r="I653">
        <v>4015</v>
      </c>
      <c r="J653">
        <v>1</v>
      </c>
    </row>
    <row r="654" spans="1:11" x14ac:dyDescent="0.3">
      <c r="A654">
        <v>106</v>
      </c>
      <c r="B654" t="s">
        <v>244</v>
      </c>
      <c r="C654" s="181">
        <v>37690.240277777775</v>
      </c>
      <c r="D654" s="181">
        <v>37690.359027777777</v>
      </c>
      <c r="E654" t="s">
        <v>262</v>
      </c>
      <c r="F654">
        <v>4174</v>
      </c>
      <c r="G654">
        <v>10</v>
      </c>
      <c r="I654">
        <v>4015</v>
      </c>
      <c r="J654">
        <v>1</v>
      </c>
    </row>
    <row r="655" spans="1:11" x14ac:dyDescent="0.3">
      <c r="A655">
        <v>106</v>
      </c>
      <c r="B655" t="s">
        <v>244</v>
      </c>
      <c r="C655" s="181">
        <v>37690.240277777775</v>
      </c>
      <c r="D655" s="181">
        <v>37690.359027777777</v>
      </c>
      <c r="E655" t="s">
        <v>262</v>
      </c>
      <c r="F655">
        <v>4227</v>
      </c>
      <c r="G655">
        <v>4</v>
      </c>
      <c r="I655">
        <v>4015</v>
      </c>
      <c r="J655">
        <v>1</v>
      </c>
    </row>
    <row r="656" spans="1:11" x14ac:dyDescent="0.3">
      <c r="A656">
        <v>106</v>
      </c>
      <c r="B656" t="s">
        <v>244</v>
      </c>
      <c r="C656" s="181">
        <v>37690.240277777775</v>
      </c>
      <c r="D656" s="181">
        <v>37690.359027777777</v>
      </c>
      <c r="E656" t="s">
        <v>262</v>
      </c>
      <c r="F656">
        <v>4280</v>
      </c>
      <c r="G656">
        <v>0</v>
      </c>
      <c r="I656">
        <v>4015</v>
      </c>
      <c r="J656">
        <v>1</v>
      </c>
    </row>
    <row r="657" spans="1:10" x14ac:dyDescent="0.3">
      <c r="A657">
        <v>106</v>
      </c>
      <c r="B657" t="s">
        <v>244</v>
      </c>
      <c r="C657" s="181">
        <v>37690.240277777775</v>
      </c>
      <c r="D657" s="181">
        <v>37690.359027777777</v>
      </c>
      <c r="E657" t="s">
        <v>262</v>
      </c>
      <c r="F657">
        <v>4333</v>
      </c>
      <c r="G657">
        <v>0</v>
      </c>
      <c r="I657">
        <v>4015</v>
      </c>
      <c r="J657">
        <v>1</v>
      </c>
    </row>
    <row r="658" spans="1:10" x14ac:dyDescent="0.3">
      <c r="A658">
        <v>106</v>
      </c>
      <c r="B658" t="s">
        <v>244</v>
      </c>
      <c r="C658" s="181">
        <v>37690.240277777775</v>
      </c>
      <c r="D658" s="181">
        <v>37690.359027777777</v>
      </c>
      <c r="E658" t="s">
        <v>262</v>
      </c>
      <c r="F658">
        <v>4386</v>
      </c>
      <c r="G658">
        <v>0</v>
      </c>
      <c r="I658">
        <v>4015</v>
      </c>
      <c r="J658">
        <v>1</v>
      </c>
    </row>
    <row r="659" spans="1:10" x14ac:dyDescent="0.3">
      <c r="A659">
        <v>106</v>
      </c>
      <c r="B659" t="s">
        <v>244</v>
      </c>
      <c r="C659" s="181">
        <v>37690.240277777775</v>
      </c>
      <c r="D659" s="181">
        <v>37690.359027777777</v>
      </c>
      <c r="E659" t="s">
        <v>262</v>
      </c>
      <c r="F659">
        <v>3634</v>
      </c>
      <c r="G659">
        <v>1</v>
      </c>
      <c r="I659">
        <v>4016</v>
      </c>
      <c r="J659">
        <v>2</v>
      </c>
    </row>
    <row r="660" spans="1:10" x14ac:dyDescent="0.3">
      <c r="A660">
        <v>106</v>
      </c>
      <c r="B660" t="s">
        <v>244</v>
      </c>
      <c r="C660" s="181">
        <v>37690.240277777775</v>
      </c>
      <c r="D660" s="181">
        <v>37690.359027777777</v>
      </c>
      <c r="E660" t="s">
        <v>262</v>
      </c>
      <c r="F660">
        <v>3635</v>
      </c>
      <c r="G660">
        <v>1</v>
      </c>
      <c r="I660">
        <v>4016</v>
      </c>
      <c r="J660">
        <v>2</v>
      </c>
    </row>
    <row r="661" spans="1:10" x14ac:dyDescent="0.3">
      <c r="A661">
        <v>106</v>
      </c>
      <c r="B661" t="s">
        <v>244</v>
      </c>
      <c r="C661" s="181">
        <v>37690.240277777775</v>
      </c>
      <c r="D661" s="181">
        <v>37690.359027777777</v>
      </c>
      <c r="E661" t="s">
        <v>262</v>
      </c>
      <c r="F661">
        <v>3636</v>
      </c>
      <c r="G661">
        <v>1</v>
      </c>
      <c r="I661">
        <v>4016</v>
      </c>
      <c r="J661">
        <v>2</v>
      </c>
    </row>
    <row r="662" spans="1:10" x14ac:dyDescent="0.3">
      <c r="A662">
        <v>106</v>
      </c>
      <c r="B662" t="s">
        <v>244</v>
      </c>
      <c r="C662" s="181">
        <v>37690.240277777775</v>
      </c>
      <c r="D662" s="181">
        <v>37690.359027777777</v>
      </c>
      <c r="E662" t="s">
        <v>262</v>
      </c>
      <c r="F662">
        <v>3637</v>
      </c>
      <c r="G662">
        <v>1</v>
      </c>
      <c r="I662">
        <v>4016</v>
      </c>
      <c r="J662">
        <v>2</v>
      </c>
    </row>
    <row r="663" spans="1:10" x14ac:dyDescent="0.3">
      <c r="A663">
        <v>106</v>
      </c>
      <c r="B663" t="s">
        <v>244</v>
      </c>
      <c r="C663" s="181">
        <v>37690.240277777775</v>
      </c>
      <c r="D663" s="181">
        <v>37690.359027777777</v>
      </c>
      <c r="E663" t="s">
        <v>262</v>
      </c>
      <c r="F663">
        <v>3638</v>
      </c>
      <c r="G663">
        <v>1</v>
      </c>
      <c r="I663">
        <v>4016</v>
      </c>
      <c r="J663">
        <v>2</v>
      </c>
    </row>
    <row r="664" spans="1:10" x14ac:dyDescent="0.3">
      <c r="A664">
        <v>106</v>
      </c>
      <c r="B664" t="s">
        <v>244</v>
      </c>
      <c r="C664" s="181">
        <v>37690.240277777775</v>
      </c>
      <c r="D664" s="181">
        <v>37690.359027777777</v>
      </c>
      <c r="E664" t="s">
        <v>262</v>
      </c>
      <c r="F664">
        <v>3639</v>
      </c>
      <c r="G664">
        <v>1</v>
      </c>
      <c r="I664">
        <v>4016</v>
      </c>
      <c r="J664">
        <v>2</v>
      </c>
    </row>
    <row r="665" spans="1:10" x14ac:dyDescent="0.3">
      <c r="A665">
        <v>106</v>
      </c>
      <c r="B665" t="s">
        <v>244</v>
      </c>
      <c r="C665" s="181">
        <v>37690.240277777775</v>
      </c>
      <c r="D665" s="181">
        <v>37690.359027777777</v>
      </c>
      <c r="E665" t="s">
        <v>262</v>
      </c>
      <c r="F665">
        <v>3640</v>
      </c>
      <c r="G665">
        <v>1</v>
      </c>
      <c r="I665">
        <v>4016</v>
      </c>
      <c r="J665">
        <v>2</v>
      </c>
    </row>
    <row r="666" spans="1:10" x14ac:dyDescent="0.3">
      <c r="A666">
        <v>106</v>
      </c>
      <c r="B666" t="s">
        <v>244</v>
      </c>
      <c r="C666" s="181">
        <v>37690.240277777775</v>
      </c>
      <c r="D666" s="181">
        <v>37690.359027777777</v>
      </c>
      <c r="E666" t="s">
        <v>262</v>
      </c>
      <c r="F666">
        <v>3641</v>
      </c>
      <c r="G666">
        <v>1</v>
      </c>
      <c r="I666">
        <v>4016</v>
      </c>
      <c r="J666">
        <v>2</v>
      </c>
    </row>
    <row r="667" spans="1:10" x14ac:dyDescent="0.3">
      <c r="A667">
        <v>106</v>
      </c>
      <c r="B667" t="s">
        <v>244</v>
      </c>
      <c r="C667" s="181">
        <v>37690.240277777775</v>
      </c>
      <c r="D667" s="181">
        <v>37690.359027777777</v>
      </c>
      <c r="E667" t="s">
        <v>262</v>
      </c>
      <c r="F667">
        <v>3642</v>
      </c>
      <c r="G667">
        <v>1</v>
      </c>
      <c r="I667">
        <v>4016</v>
      </c>
      <c r="J667">
        <v>2</v>
      </c>
    </row>
    <row r="668" spans="1:10" x14ac:dyDescent="0.3">
      <c r="A668">
        <v>106</v>
      </c>
      <c r="B668" t="s">
        <v>244</v>
      </c>
      <c r="C668" s="181">
        <v>37690.240277777775</v>
      </c>
      <c r="D668" s="181">
        <v>37690.359027777777</v>
      </c>
      <c r="E668" t="s">
        <v>262</v>
      </c>
      <c r="F668">
        <v>3643</v>
      </c>
      <c r="G668">
        <v>1</v>
      </c>
      <c r="I668">
        <v>4016</v>
      </c>
      <c r="J668">
        <v>2</v>
      </c>
    </row>
    <row r="669" spans="1:10" x14ac:dyDescent="0.3">
      <c r="A669">
        <v>106</v>
      </c>
      <c r="B669" t="s">
        <v>244</v>
      </c>
      <c r="C669" s="181">
        <v>37690.240277777775</v>
      </c>
      <c r="D669" s="181">
        <v>37690.359027777777</v>
      </c>
      <c r="E669" t="s">
        <v>262</v>
      </c>
      <c r="F669">
        <v>3644</v>
      </c>
      <c r="G669">
        <v>1</v>
      </c>
      <c r="I669">
        <v>4016</v>
      </c>
      <c r="J669">
        <v>2</v>
      </c>
    </row>
    <row r="670" spans="1:10" x14ac:dyDescent="0.3">
      <c r="A670">
        <v>106</v>
      </c>
      <c r="B670" t="s">
        <v>244</v>
      </c>
      <c r="C670" s="181">
        <v>37690.240277777775</v>
      </c>
      <c r="D670" s="181">
        <v>37690.359027777777</v>
      </c>
      <c r="E670" t="s">
        <v>262</v>
      </c>
      <c r="F670">
        <v>3645</v>
      </c>
      <c r="G670">
        <v>1</v>
      </c>
      <c r="I670">
        <v>4016</v>
      </c>
      <c r="J670">
        <v>2</v>
      </c>
    </row>
    <row r="671" spans="1:10" x14ac:dyDescent="0.3">
      <c r="A671">
        <v>106</v>
      </c>
      <c r="B671" t="s">
        <v>244</v>
      </c>
      <c r="C671" s="181">
        <v>37690.240277777775</v>
      </c>
      <c r="D671" s="181">
        <v>37690.359027777777</v>
      </c>
      <c r="E671" t="s">
        <v>262</v>
      </c>
      <c r="F671">
        <v>3646</v>
      </c>
      <c r="G671">
        <v>1</v>
      </c>
      <c r="I671">
        <v>4016</v>
      </c>
      <c r="J671">
        <v>2</v>
      </c>
    </row>
    <row r="672" spans="1:10" x14ac:dyDescent="0.3">
      <c r="A672">
        <v>106</v>
      </c>
      <c r="B672" t="s">
        <v>244</v>
      </c>
      <c r="C672" s="181">
        <v>37690.240277777775</v>
      </c>
      <c r="D672" s="181">
        <v>37690.359027777777</v>
      </c>
      <c r="E672" t="s">
        <v>262</v>
      </c>
      <c r="F672">
        <v>3647</v>
      </c>
      <c r="G672">
        <v>1</v>
      </c>
      <c r="I672">
        <v>4016</v>
      </c>
      <c r="J672">
        <v>2</v>
      </c>
    </row>
    <row r="673" spans="1:10" x14ac:dyDescent="0.3">
      <c r="A673">
        <v>106</v>
      </c>
      <c r="B673" t="s">
        <v>244</v>
      </c>
      <c r="C673" s="181">
        <v>37690.240277777775</v>
      </c>
      <c r="D673" s="181">
        <v>37690.359027777777</v>
      </c>
      <c r="E673" t="s">
        <v>262</v>
      </c>
      <c r="F673">
        <v>3648</v>
      </c>
      <c r="G673">
        <v>1</v>
      </c>
      <c r="I673">
        <v>4016</v>
      </c>
      <c r="J673">
        <v>2</v>
      </c>
    </row>
    <row r="674" spans="1:10" x14ac:dyDescent="0.3">
      <c r="A674">
        <v>106</v>
      </c>
      <c r="B674" t="s">
        <v>244</v>
      </c>
      <c r="C674" s="181">
        <v>37690.240277777775</v>
      </c>
      <c r="D674" s="181">
        <v>37690.359027777777</v>
      </c>
      <c r="E674" t="s">
        <v>262</v>
      </c>
      <c r="F674">
        <v>3649</v>
      </c>
      <c r="G674">
        <v>1</v>
      </c>
      <c r="I674">
        <v>4016</v>
      </c>
      <c r="J674">
        <v>2</v>
      </c>
    </row>
    <row r="675" spans="1:10" x14ac:dyDescent="0.3">
      <c r="A675">
        <v>106</v>
      </c>
      <c r="B675" t="s">
        <v>244</v>
      </c>
      <c r="C675" s="181">
        <v>37690.240277777775</v>
      </c>
      <c r="D675" s="181">
        <v>37690.359027777777</v>
      </c>
      <c r="E675" t="s">
        <v>262</v>
      </c>
      <c r="F675">
        <v>3650</v>
      </c>
      <c r="G675">
        <v>1</v>
      </c>
      <c r="I675">
        <v>4016</v>
      </c>
      <c r="J675">
        <v>2</v>
      </c>
    </row>
    <row r="676" spans="1:10" x14ac:dyDescent="0.3">
      <c r="A676">
        <v>106</v>
      </c>
      <c r="B676" t="s">
        <v>244</v>
      </c>
      <c r="C676" s="181">
        <v>37690.240277777775</v>
      </c>
      <c r="D676" s="181">
        <v>37690.359027777777</v>
      </c>
      <c r="E676" t="s">
        <v>262</v>
      </c>
      <c r="F676">
        <v>3651</v>
      </c>
      <c r="G676">
        <v>1</v>
      </c>
      <c r="I676">
        <v>4016</v>
      </c>
      <c r="J676">
        <v>2</v>
      </c>
    </row>
    <row r="677" spans="1:10" x14ac:dyDescent="0.3">
      <c r="A677">
        <v>106</v>
      </c>
      <c r="B677" t="s">
        <v>244</v>
      </c>
      <c r="C677" s="181">
        <v>37690.240277777775</v>
      </c>
      <c r="D677" s="181">
        <v>37690.359027777777</v>
      </c>
      <c r="E677" t="s">
        <v>262</v>
      </c>
      <c r="F677">
        <v>3652</v>
      </c>
      <c r="G677">
        <v>1</v>
      </c>
      <c r="I677">
        <v>4016</v>
      </c>
      <c r="J677">
        <v>2</v>
      </c>
    </row>
    <row r="678" spans="1:10" x14ac:dyDescent="0.3">
      <c r="A678">
        <v>106</v>
      </c>
      <c r="B678" t="s">
        <v>244</v>
      </c>
      <c r="C678" s="181">
        <v>37690.240277777775</v>
      </c>
      <c r="D678" s="181">
        <v>37690.359027777777</v>
      </c>
      <c r="E678" t="s">
        <v>262</v>
      </c>
      <c r="F678">
        <v>3653</v>
      </c>
      <c r="G678">
        <v>1</v>
      </c>
      <c r="I678">
        <v>4016</v>
      </c>
      <c r="J678">
        <v>2</v>
      </c>
    </row>
    <row r="679" spans="1:10" x14ac:dyDescent="0.3">
      <c r="A679">
        <v>106</v>
      </c>
      <c r="B679" t="s">
        <v>244</v>
      </c>
      <c r="C679" s="181">
        <v>37690.240277777775</v>
      </c>
      <c r="D679" s="181">
        <v>37690.359027777777</v>
      </c>
      <c r="E679" t="s">
        <v>262</v>
      </c>
      <c r="F679">
        <v>3654</v>
      </c>
      <c r="G679">
        <v>1</v>
      </c>
      <c r="I679">
        <v>4016</v>
      </c>
      <c r="J679">
        <v>2</v>
      </c>
    </row>
    <row r="680" spans="1:10" x14ac:dyDescent="0.3">
      <c r="A680">
        <v>106</v>
      </c>
      <c r="B680" t="s">
        <v>244</v>
      </c>
      <c r="C680" s="181">
        <v>37690.240277777775</v>
      </c>
      <c r="D680" s="181">
        <v>37690.359027777777</v>
      </c>
      <c r="E680" t="s">
        <v>262</v>
      </c>
      <c r="F680">
        <v>3655</v>
      </c>
      <c r="G680">
        <v>1</v>
      </c>
      <c r="I680">
        <v>4016</v>
      </c>
      <c r="J680">
        <v>2</v>
      </c>
    </row>
    <row r="681" spans="1:10" x14ac:dyDescent="0.3">
      <c r="A681">
        <v>106</v>
      </c>
      <c r="B681" t="s">
        <v>244</v>
      </c>
      <c r="C681" s="181">
        <v>37690.240277777775</v>
      </c>
      <c r="D681" s="181">
        <v>37690.359027777777</v>
      </c>
      <c r="E681" t="s">
        <v>262</v>
      </c>
      <c r="F681">
        <v>3656</v>
      </c>
      <c r="G681">
        <v>1</v>
      </c>
      <c r="I681">
        <v>4016</v>
      </c>
      <c r="J681">
        <v>2</v>
      </c>
    </row>
    <row r="682" spans="1:10" x14ac:dyDescent="0.3">
      <c r="A682">
        <v>106</v>
      </c>
      <c r="B682" t="s">
        <v>244</v>
      </c>
      <c r="C682" s="181">
        <v>37690.240277777775</v>
      </c>
      <c r="D682" s="181">
        <v>37690.359027777777</v>
      </c>
      <c r="E682" t="s">
        <v>262</v>
      </c>
      <c r="F682">
        <v>3657</v>
      </c>
      <c r="G682">
        <v>1</v>
      </c>
      <c r="I682">
        <v>4016</v>
      </c>
      <c r="J682">
        <v>2</v>
      </c>
    </row>
    <row r="683" spans="1:10" x14ac:dyDescent="0.3">
      <c r="A683">
        <v>106</v>
      </c>
      <c r="B683" t="s">
        <v>244</v>
      </c>
      <c r="C683" s="181">
        <v>37690.240277777775</v>
      </c>
      <c r="D683" s="181">
        <v>37690.359027777777</v>
      </c>
      <c r="E683" t="s">
        <v>262</v>
      </c>
      <c r="F683">
        <v>3658</v>
      </c>
      <c r="G683">
        <v>1</v>
      </c>
      <c r="I683">
        <v>4016</v>
      </c>
      <c r="J683">
        <v>2</v>
      </c>
    </row>
    <row r="684" spans="1:10" x14ac:dyDescent="0.3">
      <c r="A684">
        <v>106</v>
      </c>
      <c r="B684" t="s">
        <v>244</v>
      </c>
      <c r="C684" s="181">
        <v>37690.240277777775</v>
      </c>
      <c r="D684" s="181">
        <v>37690.359027777777</v>
      </c>
      <c r="E684" t="s">
        <v>262</v>
      </c>
      <c r="F684">
        <v>3659</v>
      </c>
      <c r="G684">
        <v>1</v>
      </c>
      <c r="I684">
        <v>4016</v>
      </c>
      <c r="J684">
        <v>2</v>
      </c>
    </row>
    <row r="685" spans="1:10" x14ac:dyDescent="0.3">
      <c r="A685">
        <v>106</v>
      </c>
      <c r="B685" t="s">
        <v>244</v>
      </c>
      <c r="C685" s="181">
        <v>37690.240277777775</v>
      </c>
      <c r="D685" s="181">
        <v>37690.359027777777</v>
      </c>
      <c r="E685" t="s">
        <v>262</v>
      </c>
      <c r="F685">
        <v>3660</v>
      </c>
      <c r="G685">
        <v>1</v>
      </c>
      <c r="I685">
        <v>4016</v>
      </c>
      <c r="J685">
        <v>2</v>
      </c>
    </row>
    <row r="686" spans="1:10" x14ac:dyDescent="0.3">
      <c r="A686">
        <v>106</v>
      </c>
      <c r="B686" t="s">
        <v>244</v>
      </c>
      <c r="C686" s="181">
        <v>37690.240277777775</v>
      </c>
      <c r="D686" s="181">
        <v>37690.359027777777</v>
      </c>
      <c r="E686" t="s">
        <v>262</v>
      </c>
      <c r="F686">
        <v>3661</v>
      </c>
      <c r="G686">
        <v>1</v>
      </c>
      <c r="I686">
        <v>4016</v>
      </c>
      <c r="J686">
        <v>2</v>
      </c>
    </row>
    <row r="687" spans="1:10" x14ac:dyDescent="0.3">
      <c r="A687">
        <v>106</v>
      </c>
      <c r="B687" t="s">
        <v>244</v>
      </c>
      <c r="C687" s="181">
        <v>37690.240277777775</v>
      </c>
      <c r="D687" s="181">
        <v>37690.359027777777</v>
      </c>
      <c r="E687" t="s">
        <v>262</v>
      </c>
      <c r="F687">
        <v>3662</v>
      </c>
      <c r="G687">
        <v>1</v>
      </c>
      <c r="I687">
        <v>4016</v>
      </c>
      <c r="J687">
        <v>2</v>
      </c>
    </row>
    <row r="688" spans="1:10" x14ac:dyDescent="0.3">
      <c r="A688">
        <v>106</v>
      </c>
      <c r="B688" t="s">
        <v>244</v>
      </c>
      <c r="C688" s="181">
        <v>37690.240277777775</v>
      </c>
      <c r="D688" s="181">
        <v>37690.359027777777</v>
      </c>
      <c r="E688" t="s">
        <v>262</v>
      </c>
      <c r="F688">
        <v>3663</v>
      </c>
      <c r="G688">
        <v>1</v>
      </c>
      <c r="I688">
        <v>4016</v>
      </c>
      <c r="J688">
        <v>2</v>
      </c>
    </row>
    <row r="689" spans="1:10" x14ac:dyDescent="0.3">
      <c r="A689">
        <v>106</v>
      </c>
      <c r="B689" t="s">
        <v>244</v>
      </c>
      <c r="C689" s="181">
        <v>37690.240277777775</v>
      </c>
      <c r="D689" s="181">
        <v>37690.359027777777</v>
      </c>
      <c r="E689" t="s">
        <v>262</v>
      </c>
      <c r="F689">
        <v>3664</v>
      </c>
      <c r="G689">
        <v>1</v>
      </c>
      <c r="I689">
        <v>4016</v>
      </c>
      <c r="J689">
        <v>2</v>
      </c>
    </row>
    <row r="690" spans="1:10" x14ac:dyDescent="0.3">
      <c r="A690">
        <v>106</v>
      </c>
      <c r="B690" t="s">
        <v>244</v>
      </c>
      <c r="C690" s="181">
        <v>37690.240277777775</v>
      </c>
      <c r="D690" s="181">
        <v>37690.359027777777</v>
      </c>
      <c r="E690" t="s">
        <v>262</v>
      </c>
      <c r="F690">
        <v>3665</v>
      </c>
      <c r="G690">
        <v>1</v>
      </c>
      <c r="I690">
        <v>4016</v>
      </c>
      <c r="J690">
        <v>2</v>
      </c>
    </row>
    <row r="691" spans="1:10" x14ac:dyDescent="0.3">
      <c r="A691">
        <v>106</v>
      </c>
      <c r="B691" t="s">
        <v>244</v>
      </c>
      <c r="C691" s="181">
        <v>37690.240277777775</v>
      </c>
      <c r="D691" s="181">
        <v>37690.359027777777</v>
      </c>
      <c r="E691" t="s">
        <v>262</v>
      </c>
      <c r="F691">
        <v>3666</v>
      </c>
      <c r="G691">
        <v>1</v>
      </c>
      <c r="I691">
        <v>4016</v>
      </c>
      <c r="J691">
        <v>2</v>
      </c>
    </row>
    <row r="692" spans="1:10" x14ac:dyDescent="0.3">
      <c r="A692">
        <v>106</v>
      </c>
      <c r="B692" t="s">
        <v>244</v>
      </c>
      <c r="C692" s="181">
        <v>37690.240277777775</v>
      </c>
      <c r="D692" s="181">
        <v>37690.359027777777</v>
      </c>
      <c r="E692" t="s">
        <v>262</v>
      </c>
      <c r="F692">
        <v>3667</v>
      </c>
      <c r="G692">
        <v>1</v>
      </c>
      <c r="I692">
        <v>4016</v>
      </c>
      <c r="J692">
        <v>2</v>
      </c>
    </row>
    <row r="693" spans="1:10" x14ac:dyDescent="0.3">
      <c r="A693">
        <v>106</v>
      </c>
      <c r="B693" t="s">
        <v>244</v>
      </c>
      <c r="C693" s="181">
        <v>37690.240277777775</v>
      </c>
      <c r="D693" s="181">
        <v>37690.359027777777</v>
      </c>
      <c r="E693" t="s">
        <v>262</v>
      </c>
      <c r="F693">
        <v>3668</v>
      </c>
      <c r="G693">
        <v>1</v>
      </c>
      <c r="I693">
        <v>4016</v>
      </c>
      <c r="J693">
        <v>2</v>
      </c>
    </row>
    <row r="694" spans="1:10" x14ac:dyDescent="0.3">
      <c r="A694">
        <v>106</v>
      </c>
      <c r="B694" t="s">
        <v>244</v>
      </c>
      <c r="C694" s="181">
        <v>37690.240277777775</v>
      </c>
      <c r="D694" s="181">
        <v>37690.359027777777</v>
      </c>
      <c r="E694" t="s">
        <v>262</v>
      </c>
      <c r="F694">
        <v>3669</v>
      </c>
      <c r="G694">
        <v>1</v>
      </c>
      <c r="I694">
        <v>4016</v>
      </c>
      <c r="J694">
        <v>2</v>
      </c>
    </row>
    <row r="695" spans="1:10" x14ac:dyDescent="0.3">
      <c r="A695">
        <v>106</v>
      </c>
      <c r="B695" t="s">
        <v>244</v>
      </c>
      <c r="C695" s="181">
        <v>37690.240277777775</v>
      </c>
      <c r="D695" s="181">
        <v>37690.359027777777</v>
      </c>
      <c r="E695" t="s">
        <v>262</v>
      </c>
      <c r="F695">
        <v>3670</v>
      </c>
      <c r="G695">
        <v>1</v>
      </c>
      <c r="I695">
        <v>4016</v>
      </c>
      <c r="J695">
        <v>2</v>
      </c>
    </row>
    <row r="696" spans="1:10" x14ac:dyDescent="0.3">
      <c r="A696">
        <v>106</v>
      </c>
      <c r="B696" t="s">
        <v>244</v>
      </c>
      <c r="C696" s="181">
        <v>37690.240277777775</v>
      </c>
      <c r="D696" s="181">
        <v>37690.359027777777</v>
      </c>
      <c r="E696" t="s">
        <v>262</v>
      </c>
      <c r="F696">
        <v>3671</v>
      </c>
      <c r="G696">
        <v>1</v>
      </c>
      <c r="I696">
        <v>4016</v>
      </c>
      <c r="J696">
        <v>2</v>
      </c>
    </row>
    <row r="697" spans="1:10" x14ac:dyDescent="0.3">
      <c r="A697">
        <v>106</v>
      </c>
      <c r="B697" t="s">
        <v>244</v>
      </c>
      <c r="C697" s="181">
        <v>37690.240277777775</v>
      </c>
      <c r="D697" s="181">
        <v>37690.359027777777</v>
      </c>
      <c r="E697" t="s">
        <v>262</v>
      </c>
      <c r="F697">
        <v>3672</v>
      </c>
      <c r="G697">
        <v>1</v>
      </c>
      <c r="I697">
        <v>4016</v>
      </c>
      <c r="J697">
        <v>2</v>
      </c>
    </row>
    <row r="698" spans="1:10" x14ac:dyDescent="0.3">
      <c r="A698">
        <v>106</v>
      </c>
      <c r="B698" t="s">
        <v>244</v>
      </c>
      <c r="C698" s="181">
        <v>37690.240277777775</v>
      </c>
      <c r="D698" s="181">
        <v>37690.359027777777</v>
      </c>
      <c r="E698" t="s">
        <v>262</v>
      </c>
      <c r="F698">
        <v>3673</v>
      </c>
      <c r="G698">
        <v>1</v>
      </c>
      <c r="I698">
        <v>4016</v>
      </c>
      <c r="J698">
        <v>2</v>
      </c>
    </row>
    <row r="699" spans="1:10" x14ac:dyDescent="0.3">
      <c r="A699">
        <v>106</v>
      </c>
      <c r="B699" t="s">
        <v>244</v>
      </c>
      <c r="C699" s="181">
        <v>37690.240277777775</v>
      </c>
      <c r="D699" s="181">
        <v>37690.359027777777</v>
      </c>
      <c r="E699" t="s">
        <v>262</v>
      </c>
      <c r="F699">
        <v>3674</v>
      </c>
      <c r="G699">
        <v>1</v>
      </c>
      <c r="I699">
        <v>4016</v>
      </c>
      <c r="J699">
        <v>2</v>
      </c>
    </row>
    <row r="700" spans="1:10" x14ac:dyDescent="0.3">
      <c r="A700">
        <v>106</v>
      </c>
      <c r="B700" t="s">
        <v>244</v>
      </c>
      <c r="C700" s="181">
        <v>37690.240277777775</v>
      </c>
      <c r="D700" s="181">
        <v>37690.359027777777</v>
      </c>
      <c r="E700" t="s">
        <v>262</v>
      </c>
      <c r="F700">
        <v>3675</v>
      </c>
      <c r="G700">
        <v>1</v>
      </c>
      <c r="I700">
        <v>4016</v>
      </c>
      <c r="J700">
        <v>2</v>
      </c>
    </row>
    <row r="701" spans="1:10" x14ac:dyDescent="0.3">
      <c r="A701">
        <v>106</v>
      </c>
      <c r="B701" t="s">
        <v>244</v>
      </c>
      <c r="C701" s="181">
        <v>37690.240277777775</v>
      </c>
      <c r="D701" s="181">
        <v>37690.359027777777</v>
      </c>
      <c r="E701" t="s">
        <v>262</v>
      </c>
      <c r="F701">
        <v>3676</v>
      </c>
      <c r="G701">
        <v>1</v>
      </c>
      <c r="I701">
        <v>4016</v>
      </c>
      <c r="J701">
        <v>2</v>
      </c>
    </row>
    <row r="702" spans="1:10" x14ac:dyDescent="0.3">
      <c r="A702">
        <v>106</v>
      </c>
      <c r="B702" t="s">
        <v>244</v>
      </c>
      <c r="C702" s="181">
        <v>37690.240277777775</v>
      </c>
      <c r="D702" s="181">
        <v>37690.359027777777</v>
      </c>
      <c r="E702" t="s">
        <v>262</v>
      </c>
      <c r="F702">
        <v>3677</v>
      </c>
      <c r="G702">
        <v>1</v>
      </c>
      <c r="I702">
        <v>4016</v>
      </c>
      <c r="J702">
        <v>2</v>
      </c>
    </row>
    <row r="703" spans="1:10" x14ac:dyDescent="0.3">
      <c r="A703">
        <v>106</v>
      </c>
      <c r="B703" t="s">
        <v>244</v>
      </c>
      <c r="C703" s="181">
        <v>37690.240277777775</v>
      </c>
      <c r="D703" s="181">
        <v>37690.359027777777</v>
      </c>
      <c r="E703" t="s">
        <v>262</v>
      </c>
      <c r="F703">
        <v>3678</v>
      </c>
      <c r="G703">
        <v>1</v>
      </c>
      <c r="I703">
        <v>4016</v>
      </c>
      <c r="J703">
        <v>2</v>
      </c>
    </row>
    <row r="704" spans="1:10" x14ac:dyDescent="0.3">
      <c r="A704">
        <v>106</v>
      </c>
      <c r="B704" t="s">
        <v>244</v>
      </c>
      <c r="C704" s="181">
        <v>37690.240277777775</v>
      </c>
      <c r="D704" s="181">
        <v>37690.359027777777</v>
      </c>
      <c r="E704" t="s">
        <v>262</v>
      </c>
      <c r="F704">
        <v>3679</v>
      </c>
      <c r="G704">
        <v>1</v>
      </c>
      <c r="I704">
        <v>4016</v>
      </c>
      <c r="J704">
        <v>2</v>
      </c>
    </row>
    <row r="705" spans="1:11" x14ac:dyDescent="0.3">
      <c r="A705">
        <v>106</v>
      </c>
      <c r="B705" t="s">
        <v>244</v>
      </c>
      <c r="C705" s="181">
        <v>37690.240277777775</v>
      </c>
      <c r="D705" s="181">
        <v>37690.359027777777</v>
      </c>
      <c r="E705" t="s">
        <v>262</v>
      </c>
      <c r="F705">
        <v>3680</v>
      </c>
      <c r="G705">
        <v>1</v>
      </c>
      <c r="I705">
        <v>4016</v>
      </c>
      <c r="J705">
        <v>2</v>
      </c>
    </row>
    <row r="706" spans="1:11" x14ac:dyDescent="0.3">
      <c r="A706">
        <v>106</v>
      </c>
      <c r="B706" t="s">
        <v>244</v>
      </c>
      <c r="C706" s="181">
        <v>37690.240277777775</v>
      </c>
      <c r="D706" s="181">
        <v>37690.359027777777</v>
      </c>
      <c r="E706" t="s">
        <v>262</v>
      </c>
      <c r="F706">
        <v>3681</v>
      </c>
      <c r="G706">
        <v>1</v>
      </c>
      <c r="I706">
        <v>4016</v>
      </c>
      <c r="J706">
        <v>2</v>
      </c>
    </row>
    <row r="707" spans="1:11" x14ac:dyDescent="0.3">
      <c r="A707">
        <v>106</v>
      </c>
      <c r="B707" t="s">
        <v>244</v>
      </c>
      <c r="C707" s="181">
        <v>37690.240277777775</v>
      </c>
      <c r="D707" s="181">
        <v>37690.359027777777</v>
      </c>
      <c r="E707" t="s">
        <v>262</v>
      </c>
      <c r="F707">
        <v>3682</v>
      </c>
      <c r="G707">
        <v>1</v>
      </c>
      <c r="I707">
        <v>4016</v>
      </c>
      <c r="J707">
        <v>2</v>
      </c>
    </row>
    <row r="708" spans="1:11" x14ac:dyDescent="0.3">
      <c r="A708">
        <v>106</v>
      </c>
      <c r="B708" t="s">
        <v>244</v>
      </c>
      <c r="C708" s="181">
        <v>37690.240277777775</v>
      </c>
      <c r="D708" s="181">
        <v>37690.359027777777</v>
      </c>
      <c r="E708" t="s">
        <v>262</v>
      </c>
      <c r="F708">
        <v>3683</v>
      </c>
      <c r="G708">
        <v>1</v>
      </c>
      <c r="I708">
        <v>4016</v>
      </c>
      <c r="J708">
        <v>2</v>
      </c>
    </row>
    <row r="709" spans="1:11" x14ac:dyDescent="0.3">
      <c r="A709">
        <v>106</v>
      </c>
      <c r="B709" t="s">
        <v>244</v>
      </c>
      <c r="C709" s="181">
        <v>37690.240277777775</v>
      </c>
      <c r="D709" s="181">
        <v>37690.359027777777</v>
      </c>
      <c r="E709" t="s">
        <v>262</v>
      </c>
      <c r="F709">
        <v>4016</v>
      </c>
      <c r="G709">
        <v>50</v>
      </c>
      <c r="J709">
        <v>2</v>
      </c>
      <c r="K709" t="s">
        <v>280</v>
      </c>
    </row>
    <row r="710" spans="1:11" x14ac:dyDescent="0.3">
      <c r="A710">
        <v>106</v>
      </c>
      <c r="B710" t="s">
        <v>244</v>
      </c>
      <c r="C710" s="181">
        <v>37690.240277777775</v>
      </c>
      <c r="D710" s="181">
        <v>37690.359027777777</v>
      </c>
      <c r="E710" t="s">
        <v>262</v>
      </c>
      <c r="F710">
        <v>4069</v>
      </c>
      <c r="G710">
        <v>0</v>
      </c>
      <c r="I710">
        <v>4016</v>
      </c>
      <c r="J710">
        <v>2</v>
      </c>
    </row>
    <row r="711" spans="1:11" x14ac:dyDescent="0.3">
      <c r="A711">
        <v>106</v>
      </c>
      <c r="B711" t="s">
        <v>244</v>
      </c>
      <c r="C711" s="181">
        <v>37690.240277777775</v>
      </c>
      <c r="D711" s="181">
        <v>37690.359027777777</v>
      </c>
      <c r="E711" t="s">
        <v>262</v>
      </c>
      <c r="F711">
        <v>4122</v>
      </c>
      <c r="G711">
        <v>38</v>
      </c>
      <c r="I711">
        <v>4016</v>
      </c>
      <c r="J711">
        <v>2</v>
      </c>
    </row>
    <row r="712" spans="1:11" x14ac:dyDescent="0.3">
      <c r="A712">
        <v>106</v>
      </c>
      <c r="B712" t="s">
        <v>244</v>
      </c>
      <c r="C712" s="181">
        <v>37690.240277777775</v>
      </c>
      <c r="D712" s="181">
        <v>37690.359027777777</v>
      </c>
      <c r="E712" t="s">
        <v>262</v>
      </c>
      <c r="F712">
        <v>4175</v>
      </c>
      <c r="G712">
        <v>6</v>
      </c>
      <c r="I712">
        <v>4016</v>
      </c>
      <c r="J712">
        <v>2</v>
      </c>
    </row>
    <row r="713" spans="1:11" x14ac:dyDescent="0.3">
      <c r="A713">
        <v>106</v>
      </c>
      <c r="B713" t="s">
        <v>244</v>
      </c>
      <c r="C713" s="181">
        <v>37690.240277777775</v>
      </c>
      <c r="D713" s="181">
        <v>37690.359027777777</v>
      </c>
      <c r="E713" t="s">
        <v>262</v>
      </c>
      <c r="F713">
        <v>4228</v>
      </c>
      <c r="G713">
        <v>4</v>
      </c>
      <c r="I713">
        <v>4016</v>
      </c>
      <c r="J713">
        <v>2</v>
      </c>
    </row>
    <row r="714" spans="1:11" x14ac:dyDescent="0.3">
      <c r="A714">
        <v>106</v>
      </c>
      <c r="B714" t="s">
        <v>244</v>
      </c>
      <c r="C714" s="181">
        <v>37690.240277777775</v>
      </c>
      <c r="D714" s="181">
        <v>37690.359027777777</v>
      </c>
      <c r="E714" t="s">
        <v>262</v>
      </c>
      <c r="F714">
        <v>4281</v>
      </c>
      <c r="G714">
        <v>1</v>
      </c>
      <c r="I714">
        <v>4016</v>
      </c>
      <c r="J714">
        <v>2</v>
      </c>
    </row>
    <row r="715" spans="1:11" x14ac:dyDescent="0.3">
      <c r="A715">
        <v>106</v>
      </c>
      <c r="B715" t="s">
        <v>244</v>
      </c>
      <c r="C715" s="181">
        <v>37690.240277777775</v>
      </c>
      <c r="D715" s="181">
        <v>37690.359027777777</v>
      </c>
      <c r="E715" t="s">
        <v>262</v>
      </c>
      <c r="F715">
        <v>4334</v>
      </c>
      <c r="G715">
        <v>0</v>
      </c>
      <c r="I715">
        <v>4016</v>
      </c>
      <c r="J715">
        <v>2</v>
      </c>
    </row>
    <row r="716" spans="1:11" x14ac:dyDescent="0.3">
      <c r="A716">
        <v>106</v>
      </c>
      <c r="B716" t="s">
        <v>244</v>
      </c>
      <c r="C716" s="181">
        <v>37690.240277777775</v>
      </c>
      <c r="D716" s="181">
        <v>37690.359027777777</v>
      </c>
      <c r="E716" t="s">
        <v>262</v>
      </c>
      <c r="F716">
        <v>4387</v>
      </c>
      <c r="G716">
        <v>0</v>
      </c>
      <c r="I716">
        <v>4016</v>
      </c>
      <c r="J716">
        <v>2</v>
      </c>
    </row>
    <row r="717" spans="1:11" x14ac:dyDescent="0.3">
      <c r="A717">
        <v>106</v>
      </c>
      <c r="B717" t="s">
        <v>244</v>
      </c>
      <c r="C717" s="181">
        <v>37690.240277777775</v>
      </c>
      <c r="D717" s="181">
        <v>37690.359027777777</v>
      </c>
      <c r="E717" t="s">
        <v>262</v>
      </c>
      <c r="F717">
        <v>3135</v>
      </c>
      <c r="H717">
        <v>2944</v>
      </c>
      <c r="J717">
        <v>3</v>
      </c>
      <c r="K717" t="s">
        <v>278</v>
      </c>
    </row>
    <row r="718" spans="1:11" x14ac:dyDescent="0.3">
      <c r="A718">
        <v>107</v>
      </c>
      <c r="B718" t="s">
        <v>281</v>
      </c>
      <c r="C718" s="181">
        <v>37690.240277777775</v>
      </c>
      <c r="D718" s="181">
        <v>37690.359027777777</v>
      </c>
      <c r="E718" t="s">
        <v>236</v>
      </c>
    </row>
    <row r="719" spans="1:11" x14ac:dyDescent="0.3">
      <c r="A719">
        <v>108</v>
      </c>
      <c r="B719" t="s">
        <v>244</v>
      </c>
      <c r="C719" s="181">
        <v>37690.240277777775</v>
      </c>
      <c r="D719" s="181">
        <v>37690.359027777777</v>
      </c>
      <c r="E719" t="s">
        <v>269</v>
      </c>
    </row>
    <row r="720" spans="1:11" x14ac:dyDescent="0.3">
      <c r="A720">
        <v>109</v>
      </c>
      <c r="B720" t="s">
        <v>244</v>
      </c>
      <c r="C720" s="181">
        <v>37697.037499999999</v>
      </c>
      <c r="D720" s="181">
        <v>37697.20416666667</v>
      </c>
      <c r="E720" t="s">
        <v>262</v>
      </c>
      <c r="F720">
        <v>3138</v>
      </c>
      <c r="H720">
        <v>43000</v>
      </c>
      <c r="J720">
        <v>3</v>
      </c>
      <c r="K720" t="s">
        <v>278</v>
      </c>
    </row>
    <row r="721" spans="1:11" x14ac:dyDescent="0.3">
      <c r="A721">
        <v>110</v>
      </c>
      <c r="B721" t="s">
        <v>282</v>
      </c>
      <c r="C721" s="181">
        <v>37697.037499999999</v>
      </c>
      <c r="D721" s="181">
        <v>37697.20416666667</v>
      </c>
      <c r="E721" t="s">
        <v>236</v>
      </c>
    </row>
    <row r="722" spans="1:11" x14ac:dyDescent="0.3">
      <c r="A722">
        <v>111</v>
      </c>
      <c r="B722" t="s">
        <v>244</v>
      </c>
      <c r="C722" s="181">
        <v>37697.037499999999</v>
      </c>
      <c r="D722" s="181">
        <v>37697.20416666667</v>
      </c>
      <c r="E722" t="s">
        <v>269</v>
      </c>
    </row>
    <row r="723" spans="1:11" x14ac:dyDescent="0.3">
      <c r="A723">
        <v>112</v>
      </c>
      <c r="B723" t="s">
        <v>244</v>
      </c>
      <c r="C723" s="181">
        <v>37709.023611111108</v>
      </c>
      <c r="D723" s="181">
        <v>37709.115277777775</v>
      </c>
      <c r="E723" t="s">
        <v>262</v>
      </c>
      <c r="F723">
        <v>3141</v>
      </c>
      <c r="H723">
        <v>19095</v>
      </c>
      <c r="J723">
        <v>1</v>
      </c>
      <c r="K723" t="s">
        <v>239</v>
      </c>
    </row>
    <row r="724" spans="1:11" x14ac:dyDescent="0.3">
      <c r="A724">
        <v>112</v>
      </c>
      <c r="B724" t="s">
        <v>244</v>
      </c>
      <c r="C724" s="181">
        <v>37709.023611111108</v>
      </c>
      <c r="D724" s="181">
        <v>37709.115277777775</v>
      </c>
      <c r="E724" t="s">
        <v>262</v>
      </c>
      <c r="F724">
        <v>3140</v>
      </c>
      <c r="H724">
        <v>420</v>
      </c>
      <c r="J724">
        <v>2</v>
      </c>
      <c r="K724" t="s">
        <v>237</v>
      </c>
    </row>
    <row r="725" spans="1:11" x14ac:dyDescent="0.3">
      <c r="A725">
        <v>112</v>
      </c>
      <c r="B725" t="s">
        <v>244</v>
      </c>
      <c r="C725" s="181">
        <v>37709.023611111108</v>
      </c>
      <c r="D725" s="181">
        <v>37709.115277777775</v>
      </c>
      <c r="E725" t="s">
        <v>262</v>
      </c>
      <c r="F725">
        <v>6865</v>
      </c>
      <c r="H725">
        <v>3</v>
      </c>
      <c r="J725">
        <v>2</v>
      </c>
      <c r="K725" t="s">
        <v>283</v>
      </c>
    </row>
    <row r="726" spans="1:11" x14ac:dyDescent="0.3">
      <c r="A726">
        <v>112</v>
      </c>
      <c r="B726" t="s">
        <v>244</v>
      </c>
      <c r="C726" s="181">
        <v>37709.023611111108</v>
      </c>
      <c r="D726" s="181">
        <v>37709.115277777775</v>
      </c>
      <c r="E726" t="s">
        <v>262</v>
      </c>
      <c r="F726">
        <v>3139</v>
      </c>
      <c r="H726">
        <v>5497</v>
      </c>
      <c r="J726">
        <v>5</v>
      </c>
      <c r="K726" t="s">
        <v>240</v>
      </c>
    </row>
    <row r="727" spans="1:11" x14ac:dyDescent="0.3">
      <c r="A727">
        <v>113</v>
      </c>
      <c r="B727" t="s">
        <v>267</v>
      </c>
      <c r="C727" s="181">
        <v>37709.023611111108</v>
      </c>
      <c r="D727" s="181">
        <v>37709.115277777775</v>
      </c>
      <c r="E727" t="s">
        <v>236</v>
      </c>
    </row>
    <row r="728" spans="1:11" x14ac:dyDescent="0.3">
      <c r="A728">
        <v>114</v>
      </c>
      <c r="B728" t="s">
        <v>268</v>
      </c>
      <c r="C728" s="181">
        <v>37709.023611111108</v>
      </c>
      <c r="D728" s="181">
        <v>37709.115277777775</v>
      </c>
      <c r="E728" t="s">
        <v>269</v>
      </c>
    </row>
    <row r="729" spans="1:11" x14ac:dyDescent="0.3">
      <c r="A729">
        <v>115</v>
      </c>
      <c r="B729" t="s">
        <v>244</v>
      </c>
      <c r="C729" s="181">
        <v>37710.111111111109</v>
      </c>
      <c r="D729" s="181">
        <v>37710.193749999999</v>
      </c>
      <c r="E729" t="s">
        <v>262</v>
      </c>
      <c r="F729">
        <v>3143</v>
      </c>
      <c r="H729">
        <v>29536</v>
      </c>
      <c r="J729">
        <v>1</v>
      </c>
      <c r="K729" t="s">
        <v>239</v>
      </c>
    </row>
    <row r="730" spans="1:11" x14ac:dyDescent="0.3">
      <c r="A730">
        <v>115</v>
      </c>
      <c r="B730" t="s">
        <v>244</v>
      </c>
      <c r="C730" s="181">
        <v>37710.111111111109</v>
      </c>
      <c r="D730" s="181">
        <v>37710.193749999999</v>
      </c>
      <c r="E730" t="s">
        <v>262</v>
      </c>
      <c r="F730">
        <v>3306</v>
      </c>
      <c r="G730">
        <v>50</v>
      </c>
      <c r="I730">
        <v>3143</v>
      </c>
      <c r="J730">
        <v>1</v>
      </c>
      <c r="K730" t="s">
        <v>255</v>
      </c>
    </row>
    <row r="731" spans="1:11" x14ac:dyDescent="0.3">
      <c r="A731">
        <v>115</v>
      </c>
      <c r="B731" t="s">
        <v>244</v>
      </c>
      <c r="C731" s="181">
        <v>37710.111111111109</v>
      </c>
      <c r="D731" s="181">
        <v>37710.193749999999</v>
      </c>
      <c r="E731" t="s">
        <v>262</v>
      </c>
      <c r="F731">
        <v>3309</v>
      </c>
      <c r="G731">
        <v>49</v>
      </c>
      <c r="I731">
        <v>3143</v>
      </c>
      <c r="J731">
        <v>1</v>
      </c>
      <c r="K731" t="s">
        <v>255</v>
      </c>
    </row>
    <row r="732" spans="1:11" x14ac:dyDescent="0.3">
      <c r="A732">
        <v>115</v>
      </c>
      <c r="B732" t="s">
        <v>244</v>
      </c>
      <c r="C732" s="181">
        <v>37710.111111111109</v>
      </c>
      <c r="D732" s="181">
        <v>37710.193749999999</v>
      </c>
      <c r="E732" t="s">
        <v>262</v>
      </c>
      <c r="F732">
        <v>3312</v>
      </c>
      <c r="G732">
        <v>50</v>
      </c>
      <c r="I732">
        <v>3143</v>
      </c>
      <c r="J732">
        <v>1</v>
      </c>
      <c r="K732" t="s">
        <v>255</v>
      </c>
    </row>
    <row r="733" spans="1:11" x14ac:dyDescent="0.3">
      <c r="A733">
        <v>115</v>
      </c>
      <c r="B733" t="s">
        <v>244</v>
      </c>
      <c r="C733" s="181">
        <v>37710.111111111109</v>
      </c>
      <c r="D733" s="181">
        <v>37710.193749999999</v>
      </c>
      <c r="E733" t="s">
        <v>262</v>
      </c>
      <c r="F733">
        <v>3142</v>
      </c>
      <c r="H733">
        <v>420</v>
      </c>
      <c r="J733">
        <v>2</v>
      </c>
      <c r="K733" t="s">
        <v>237</v>
      </c>
    </row>
    <row r="734" spans="1:11" x14ac:dyDescent="0.3">
      <c r="A734">
        <v>116</v>
      </c>
      <c r="B734" t="s">
        <v>268</v>
      </c>
      <c r="C734" s="181">
        <v>37710.111111111109</v>
      </c>
      <c r="D734" s="181">
        <v>37710.193749999999</v>
      </c>
      <c r="E734" t="s">
        <v>236</v>
      </c>
    </row>
    <row r="735" spans="1:11" x14ac:dyDescent="0.3">
      <c r="A735">
        <v>117</v>
      </c>
      <c r="B735" t="s">
        <v>267</v>
      </c>
      <c r="C735" s="181">
        <v>37710.111111111109</v>
      </c>
      <c r="D735" s="181">
        <v>37710.193749999999</v>
      </c>
      <c r="E735" t="s">
        <v>269</v>
      </c>
    </row>
    <row r="736" spans="1:11" x14ac:dyDescent="0.3">
      <c r="A736">
        <v>118</v>
      </c>
      <c r="B736" t="s">
        <v>244</v>
      </c>
      <c r="C736" s="181">
        <v>37711.125694444447</v>
      </c>
      <c r="D736" s="181">
        <v>37711.208333333336</v>
      </c>
      <c r="E736" t="s">
        <v>262</v>
      </c>
      <c r="F736">
        <v>3145</v>
      </c>
      <c r="H736">
        <v>22080</v>
      </c>
      <c r="J736">
        <v>1</v>
      </c>
      <c r="K736" t="s">
        <v>239</v>
      </c>
    </row>
    <row r="737" spans="1:11" x14ac:dyDescent="0.3">
      <c r="A737">
        <v>118</v>
      </c>
      <c r="B737" t="s">
        <v>244</v>
      </c>
      <c r="C737" s="181">
        <v>37711.125694444447</v>
      </c>
      <c r="D737" s="181">
        <v>37711.208333333336</v>
      </c>
      <c r="E737" t="s">
        <v>262</v>
      </c>
      <c r="F737">
        <v>3144</v>
      </c>
      <c r="H737">
        <v>37</v>
      </c>
      <c r="J737">
        <v>2</v>
      </c>
      <c r="K737" t="s">
        <v>237</v>
      </c>
    </row>
    <row r="738" spans="1:11" x14ac:dyDescent="0.3">
      <c r="A738">
        <v>118</v>
      </c>
      <c r="B738" t="s">
        <v>244</v>
      </c>
      <c r="C738" s="181">
        <v>37711.125694444447</v>
      </c>
      <c r="D738" s="181">
        <v>37711.208333333336</v>
      </c>
      <c r="E738" t="s">
        <v>262</v>
      </c>
      <c r="F738">
        <v>3146</v>
      </c>
      <c r="H738">
        <v>38</v>
      </c>
      <c r="J738">
        <v>4</v>
      </c>
      <c r="K738" t="s">
        <v>284</v>
      </c>
    </row>
    <row r="739" spans="1:11" x14ac:dyDescent="0.3">
      <c r="A739">
        <v>118</v>
      </c>
      <c r="B739" t="s">
        <v>244</v>
      </c>
      <c r="C739" s="181">
        <v>37711.125694444447</v>
      </c>
      <c r="D739" s="181">
        <v>37711.208333333336</v>
      </c>
      <c r="E739" t="s">
        <v>262</v>
      </c>
      <c r="F739">
        <v>3315</v>
      </c>
      <c r="G739">
        <v>50</v>
      </c>
      <c r="I739">
        <v>3146</v>
      </c>
      <c r="J739">
        <v>4</v>
      </c>
      <c r="K739" t="s">
        <v>255</v>
      </c>
    </row>
    <row r="740" spans="1:11" x14ac:dyDescent="0.3">
      <c r="A740">
        <v>118</v>
      </c>
      <c r="B740" t="s">
        <v>244</v>
      </c>
      <c r="C740" s="181">
        <v>37711.125694444447</v>
      </c>
      <c r="D740" s="181">
        <v>37711.208333333336</v>
      </c>
      <c r="E740" t="s">
        <v>262</v>
      </c>
      <c r="F740">
        <v>3318</v>
      </c>
      <c r="G740">
        <v>50</v>
      </c>
      <c r="I740">
        <v>3146</v>
      </c>
      <c r="J740">
        <v>4</v>
      </c>
      <c r="K740" t="s">
        <v>255</v>
      </c>
    </row>
    <row r="741" spans="1:11" x14ac:dyDescent="0.3">
      <c r="A741">
        <v>119</v>
      </c>
      <c r="B741" t="s">
        <v>267</v>
      </c>
      <c r="C741" s="181">
        <v>37711.125694444447</v>
      </c>
      <c r="D741" s="181">
        <v>37711.208333333336</v>
      </c>
      <c r="E741" t="s">
        <v>236</v>
      </c>
    </row>
    <row r="742" spans="1:11" x14ac:dyDescent="0.3">
      <c r="A742">
        <v>120</v>
      </c>
      <c r="B742" t="s">
        <v>268</v>
      </c>
      <c r="C742" s="181">
        <v>37711.125694444447</v>
      </c>
      <c r="D742" s="181">
        <v>37711.208333333336</v>
      </c>
      <c r="E742" t="s">
        <v>269</v>
      </c>
    </row>
    <row r="743" spans="1:11" x14ac:dyDescent="0.3">
      <c r="A743">
        <v>121</v>
      </c>
      <c r="B743" t="s">
        <v>244</v>
      </c>
      <c r="C743" s="181">
        <v>37712.149305555555</v>
      </c>
      <c r="D743" s="181">
        <v>37712.229166666664</v>
      </c>
      <c r="E743" t="s">
        <v>262</v>
      </c>
      <c r="F743">
        <v>3147</v>
      </c>
      <c r="H743">
        <v>220</v>
      </c>
      <c r="J743">
        <v>2</v>
      </c>
      <c r="K743" t="s">
        <v>237</v>
      </c>
    </row>
    <row r="744" spans="1:11" x14ac:dyDescent="0.3">
      <c r="A744">
        <v>121</v>
      </c>
      <c r="B744" t="s">
        <v>244</v>
      </c>
      <c r="C744" s="181">
        <v>37712.149305555555</v>
      </c>
      <c r="D744" s="181">
        <v>37712.229166666664</v>
      </c>
      <c r="E744" t="s">
        <v>262</v>
      </c>
      <c r="F744">
        <v>3148</v>
      </c>
      <c r="H744">
        <v>14726</v>
      </c>
      <c r="J744">
        <v>3</v>
      </c>
      <c r="K744" t="s">
        <v>285</v>
      </c>
    </row>
    <row r="745" spans="1:11" x14ac:dyDescent="0.3">
      <c r="A745">
        <v>122</v>
      </c>
      <c r="B745" t="s">
        <v>268</v>
      </c>
      <c r="C745" s="181">
        <v>37712.149305555555</v>
      </c>
      <c r="D745" s="181">
        <v>37712.229166666664</v>
      </c>
      <c r="E745" t="s">
        <v>236</v>
      </c>
    </row>
    <row r="746" spans="1:11" x14ac:dyDescent="0.3">
      <c r="A746">
        <v>123</v>
      </c>
      <c r="B746" t="s">
        <v>267</v>
      </c>
      <c r="C746" s="181">
        <v>37712.149305555555</v>
      </c>
      <c r="D746" s="181">
        <v>37712.229166666664</v>
      </c>
      <c r="E746" t="s">
        <v>269</v>
      </c>
    </row>
    <row r="747" spans="1:11" x14ac:dyDescent="0.3">
      <c r="A747">
        <v>124</v>
      </c>
      <c r="B747" t="s">
        <v>244</v>
      </c>
      <c r="C747" s="181">
        <v>37713.166666666664</v>
      </c>
      <c r="D747" s="181">
        <v>37713.254861111112</v>
      </c>
      <c r="E747" t="s">
        <v>262</v>
      </c>
      <c r="F747">
        <v>3151</v>
      </c>
      <c r="H747">
        <v>11519</v>
      </c>
      <c r="J747">
        <v>1</v>
      </c>
      <c r="K747" t="s">
        <v>239</v>
      </c>
    </row>
    <row r="748" spans="1:11" x14ac:dyDescent="0.3">
      <c r="A748">
        <v>124</v>
      </c>
      <c r="B748" t="s">
        <v>244</v>
      </c>
      <c r="C748" s="181">
        <v>37713.166666666664</v>
      </c>
      <c r="D748" s="181">
        <v>37713.254861111112</v>
      </c>
      <c r="E748" t="s">
        <v>262</v>
      </c>
      <c r="F748">
        <v>3149</v>
      </c>
      <c r="H748">
        <v>400</v>
      </c>
      <c r="J748">
        <v>2</v>
      </c>
      <c r="K748" t="s">
        <v>237</v>
      </c>
    </row>
    <row r="749" spans="1:11" x14ac:dyDescent="0.3">
      <c r="A749">
        <v>124</v>
      </c>
      <c r="B749" t="s">
        <v>244</v>
      </c>
      <c r="C749" s="181">
        <v>37713.166666666664</v>
      </c>
      <c r="D749" s="181">
        <v>37713.254861111112</v>
      </c>
      <c r="E749" t="s">
        <v>262</v>
      </c>
      <c r="F749">
        <v>3150</v>
      </c>
      <c r="H749">
        <v>6705</v>
      </c>
      <c r="J749">
        <v>3</v>
      </c>
      <c r="K749" t="s">
        <v>285</v>
      </c>
    </row>
    <row r="750" spans="1:11" x14ac:dyDescent="0.3">
      <c r="A750">
        <v>124</v>
      </c>
      <c r="B750" t="s">
        <v>244</v>
      </c>
      <c r="C750" s="181">
        <v>37713.166666666664</v>
      </c>
      <c r="D750" s="181">
        <v>37713.254861111112</v>
      </c>
      <c r="E750" t="s">
        <v>262</v>
      </c>
      <c r="F750">
        <v>3152</v>
      </c>
      <c r="H750">
        <v>35</v>
      </c>
      <c r="J750">
        <v>4</v>
      </c>
      <c r="K750" t="s">
        <v>284</v>
      </c>
    </row>
    <row r="751" spans="1:11" x14ac:dyDescent="0.3">
      <c r="A751">
        <v>125</v>
      </c>
      <c r="B751" t="s">
        <v>267</v>
      </c>
      <c r="C751" s="181">
        <v>37713.166666666664</v>
      </c>
      <c r="D751" s="181">
        <v>37713.254861111112</v>
      </c>
      <c r="E751" t="s">
        <v>236</v>
      </c>
    </row>
    <row r="752" spans="1:11" x14ac:dyDescent="0.3">
      <c r="A752">
        <v>126</v>
      </c>
      <c r="B752" t="s">
        <v>268</v>
      </c>
      <c r="C752" s="181">
        <v>37713.166666666664</v>
      </c>
      <c r="D752" s="181">
        <v>37713.254861111112</v>
      </c>
      <c r="E752" t="s">
        <v>269</v>
      </c>
    </row>
    <row r="753" spans="1:11" x14ac:dyDescent="0.3">
      <c r="A753">
        <v>127</v>
      </c>
      <c r="B753" t="s">
        <v>244</v>
      </c>
      <c r="C753" s="181">
        <v>37725.07916666667</v>
      </c>
      <c r="D753" s="181">
        <v>37725.14166666667</v>
      </c>
      <c r="E753" t="s">
        <v>262</v>
      </c>
      <c r="F753">
        <v>3154</v>
      </c>
      <c r="H753">
        <v>1238</v>
      </c>
      <c r="J753">
        <v>1</v>
      </c>
      <c r="K753" t="s">
        <v>239</v>
      </c>
    </row>
    <row r="754" spans="1:11" x14ac:dyDescent="0.3">
      <c r="A754">
        <v>127</v>
      </c>
      <c r="B754" t="s">
        <v>244</v>
      </c>
      <c r="C754" s="181">
        <v>37725.07916666667</v>
      </c>
      <c r="D754" s="181">
        <v>37725.14166666667</v>
      </c>
      <c r="E754" t="s">
        <v>262</v>
      </c>
      <c r="F754">
        <v>3321</v>
      </c>
      <c r="G754">
        <v>109</v>
      </c>
      <c r="I754">
        <v>3154</v>
      </c>
      <c r="J754">
        <v>1</v>
      </c>
      <c r="K754" t="s">
        <v>255</v>
      </c>
    </row>
    <row r="755" spans="1:11" x14ac:dyDescent="0.3">
      <c r="A755">
        <v>127</v>
      </c>
      <c r="B755" t="s">
        <v>244</v>
      </c>
      <c r="C755" s="181">
        <v>37725.07916666667</v>
      </c>
      <c r="D755" s="181">
        <v>37725.14166666667</v>
      </c>
      <c r="E755" t="s">
        <v>262</v>
      </c>
      <c r="F755">
        <v>3153</v>
      </c>
      <c r="H755">
        <v>422</v>
      </c>
      <c r="J755">
        <v>5</v>
      </c>
      <c r="K755" t="s">
        <v>240</v>
      </c>
    </row>
    <row r="756" spans="1:11" x14ac:dyDescent="0.3">
      <c r="A756">
        <v>128</v>
      </c>
      <c r="B756" t="s">
        <v>286</v>
      </c>
      <c r="C756" s="181">
        <v>37725.07916666667</v>
      </c>
      <c r="D756" s="181">
        <v>37725.14166666667</v>
      </c>
      <c r="E756" t="s">
        <v>236</v>
      </c>
    </row>
    <row r="757" spans="1:11" x14ac:dyDescent="0.3">
      <c r="A757">
        <v>129</v>
      </c>
      <c r="B757" t="s">
        <v>268</v>
      </c>
      <c r="C757" s="181">
        <v>37725.07916666667</v>
      </c>
      <c r="D757" s="181">
        <v>37725.14166666667</v>
      </c>
      <c r="E757" t="s">
        <v>269</v>
      </c>
    </row>
    <row r="758" spans="1:11" x14ac:dyDescent="0.3">
      <c r="A758">
        <v>130</v>
      </c>
      <c r="B758" t="s">
        <v>244</v>
      </c>
      <c r="C758" s="181">
        <v>37726.121527777781</v>
      </c>
      <c r="D758" s="181">
        <v>37726.1875</v>
      </c>
      <c r="E758" t="s">
        <v>262</v>
      </c>
      <c r="F758">
        <v>3156</v>
      </c>
      <c r="H758">
        <v>3903</v>
      </c>
      <c r="J758">
        <v>1</v>
      </c>
      <c r="K758" t="s">
        <v>239</v>
      </c>
    </row>
    <row r="759" spans="1:11" x14ac:dyDescent="0.3">
      <c r="A759">
        <v>130</v>
      </c>
      <c r="B759" t="s">
        <v>244</v>
      </c>
      <c r="C759" s="181">
        <v>37726.121527777781</v>
      </c>
      <c r="D759" s="181">
        <v>37726.1875</v>
      </c>
      <c r="E759" t="s">
        <v>262</v>
      </c>
      <c r="F759">
        <v>3155</v>
      </c>
      <c r="H759">
        <v>80</v>
      </c>
      <c r="J759">
        <v>2</v>
      </c>
      <c r="K759" t="s">
        <v>237</v>
      </c>
    </row>
    <row r="760" spans="1:11" x14ac:dyDescent="0.3">
      <c r="A760">
        <v>131</v>
      </c>
      <c r="B760" t="s">
        <v>286</v>
      </c>
      <c r="C760" s="181">
        <v>37726.121527777781</v>
      </c>
      <c r="D760" s="181">
        <v>37726.163888888892</v>
      </c>
      <c r="E760" t="s">
        <v>236</v>
      </c>
    </row>
    <row r="761" spans="1:11" x14ac:dyDescent="0.3">
      <c r="A761">
        <v>132</v>
      </c>
      <c r="B761" t="s">
        <v>268</v>
      </c>
      <c r="C761" s="181">
        <v>37726.121527777781</v>
      </c>
      <c r="D761" s="181">
        <v>37726.1875</v>
      </c>
      <c r="E761" t="s">
        <v>269</v>
      </c>
    </row>
    <row r="762" spans="1:11" x14ac:dyDescent="0.3">
      <c r="A762">
        <v>133</v>
      </c>
      <c r="B762" t="s">
        <v>286</v>
      </c>
      <c r="C762" s="181">
        <v>37727.113888888889</v>
      </c>
      <c r="D762" s="181">
        <v>37727.195138888892</v>
      </c>
      <c r="E762" t="s">
        <v>236</v>
      </c>
      <c r="F762">
        <v>3158</v>
      </c>
      <c r="H762">
        <v>4084</v>
      </c>
      <c r="J762">
        <v>1</v>
      </c>
      <c r="K762" t="s">
        <v>239</v>
      </c>
    </row>
    <row r="763" spans="1:11" x14ac:dyDescent="0.3">
      <c r="A763">
        <v>133</v>
      </c>
      <c r="B763" t="s">
        <v>286</v>
      </c>
      <c r="C763" s="181">
        <v>37727.113888888889</v>
      </c>
      <c r="D763" s="181">
        <v>37727.195138888892</v>
      </c>
      <c r="E763" t="s">
        <v>236</v>
      </c>
      <c r="F763">
        <v>3159</v>
      </c>
      <c r="G763">
        <v>62</v>
      </c>
      <c r="J763">
        <v>2</v>
      </c>
      <c r="K763" t="s">
        <v>287</v>
      </c>
    </row>
    <row r="764" spans="1:11" x14ac:dyDescent="0.3">
      <c r="A764">
        <v>133</v>
      </c>
      <c r="B764" t="s">
        <v>286</v>
      </c>
      <c r="C764" s="181">
        <v>37727.113888888889</v>
      </c>
      <c r="D764" s="181">
        <v>37727.195138888892</v>
      </c>
      <c r="E764" t="s">
        <v>236</v>
      </c>
      <c r="F764">
        <v>3684</v>
      </c>
      <c r="G764">
        <v>1</v>
      </c>
      <c r="I764">
        <v>3159</v>
      </c>
      <c r="J764">
        <v>2</v>
      </c>
    </row>
    <row r="765" spans="1:11" x14ac:dyDescent="0.3">
      <c r="A765">
        <v>133</v>
      </c>
      <c r="B765" t="s">
        <v>286</v>
      </c>
      <c r="C765" s="181">
        <v>37727.113888888889</v>
      </c>
      <c r="D765" s="181">
        <v>37727.195138888892</v>
      </c>
      <c r="E765" t="s">
        <v>236</v>
      </c>
      <c r="F765">
        <v>3685</v>
      </c>
      <c r="G765">
        <v>1</v>
      </c>
      <c r="I765">
        <v>3159</v>
      </c>
      <c r="J765">
        <v>2</v>
      </c>
    </row>
    <row r="766" spans="1:11" x14ac:dyDescent="0.3">
      <c r="A766">
        <v>133</v>
      </c>
      <c r="B766" t="s">
        <v>286</v>
      </c>
      <c r="C766" s="181">
        <v>37727.113888888889</v>
      </c>
      <c r="D766" s="181">
        <v>37727.195138888892</v>
      </c>
      <c r="E766" t="s">
        <v>236</v>
      </c>
      <c r="F766">
        <v>3686</v>
      </c>
      <c r="G766">
        <v>1</v>
      </c>
      <c r="I766">
        <v>3159</v>
      </c>
      <c r="J766">
        <v>2</v>
      </c>
    </row>
    <row r="767" spans="1:11" x14ac:dyDescent="0.3">
      <c r="A767">
        <v>133</v>
      </c>
      <c r="B767" t="s">
        <v>286</v>
      </c>
      <c r="C767" s="181">
        <v>37727.113888888889</v>
      </c>
      <c r="D767" s="181">
        <v>37727.195138888892</v>
      </c>
      <c r="E767" t="s">
        <v>236</v>
      </c>
      <c r="F767">
        <v>3687</v>
      </c>
      <c r="G767">
        <v>1</v>
      </c>
      <c r="I767">
        <v>3159</v>
      </c>
      <c r="J767">
        <v>2</v>
      </c>
    </row>
    <row r="768" spans="1:11" x14ac:dyDescent="0.3">
      <c r="A768">
        <v>133</v>
      </c>
      <c r="B768" t="s">
        <v>286</v>
      </c>
      <c r="C768" s="181">
        <v>37727.113888888889</v>
      </c>
      <c r="D768" s="181">
        <v>37727.195138888892</v>
      </c>
      <c r="E768" t="s">
        <v>236</v>
      </c>
      <c r="F768">
        <v>3688</v>
      </c>
      <c r="G768">
        <v>1</v>
      </c>
      <c r="I768">
        <v>3159</v>
      </c>
      <c r="J768">
        <v>2</v>
      </c>
    </row>
    <row r="769" spans="1:10" x14ac:dyDescent="0.3">
      <c r="A769">
        <v>133</v>
      </c>
      <c r="B769" t="s">
        <v>286</v>
      </c>
      <c r="C769" s="181">
        <v>37727.113888888889</v>
      </c>
      <c r="D769" s="181">
        <v>37727.195138888892</v>
      </c>
      <c r="E769" t="s">
        <v>236</v>
      </c>
      <c r="F769">
        <v>3689</v>
      </c>
      <c r="G769">
        <v>1</v>
      </c>
      <c r="I769">
        <v>3159</v>
      </c>
      <c r="J769">
        <v>2</v>
      </c>
    </row>
    <row r="770" spans="1:10" x14ac:dyDescent="0.3">
      <c r="A770">
        <v>133</v>
      </c>
      <c r="B770" t="s">
        <v>286</v>
      </c>
      <c r="C770" s="181">
        <v>37727.113888888889</v>
      </c>
      <c r="D770" s="181">
        <v>37727.195138888892</v>
      </c>
      <c r="E770" t="s">
        <v>236</v>
      </c>
      <c r="F770">
        <v>3690</v>
      </c>
      <c r="G770">
        <v>1</v>
      </c>
      <c r="I770">
        <v>3159</v>
      </c>
      <c r="J770">
        <v>2</v>
      </c>
    </row>
    <row r="771" spans="1:10" x14ac:dyDescent="0.3">
      <c r="A771">
        <v>133</v>
      </c>
      <c r="B771" t="s">
        <v>286</v>
      </c>
      <c r="C771" s="181">
        <v>37727.113888888889</v>
      </c>
      <c r="D771" s="181">
        <v>37727.195138888892</v>
      </c>
      <c r="E771" t="s">
        <v>236</v>
      </c>
      <c r="F771">
        <v>3691</v>
      </c>
      <c r="G771">
        <v>1</v>
      </c>
      <c r="I771">
        <v>3159</v>
      </c>
      <c r="J771">
        <v>2</v>
      </c>
    </row>
    <row r="772" spans="1:10" x14ac:dyDescent="0.3">
      <c r="A772">
        <v>133</v>
      </c>
      <c r="B772" t="s">
        <v>286</v>
      </c>
      <c r="C772" s="181">
        <v>37727.113888888889</v>
      </c>
      <c r="D772" s="181">
        <v>37727.195138888892</v>
      </c>
      <c r="E772" t="s">
        <v>236</v>
      </c>
      <c r="F772">
        <v>3692</v>
      </c>
      <c r="G772">
        <v>1</v>
      </c>
      <c r="I772">
        <v>3159</v>
      </c>
      <c r="J772">
        <v>2</v>
      </c>
    </row>
    <row r="773" spans="1:10" x14ac:dyDescent="0.3">
      <c r="A773">
        <v>133</v>
      </c>
      <c r="B773" t="s">
        <v>286</v>
      </c>
      <c r="C773" s="181">
        <v>37727.113888888889</v>
      </c>
      <c r="D773" s="181">
        <v>37727.195138888892</v>
      </c>
      <c r="E773" t="s">
        <v>236</v>
      </c>
      <c r="F773">
        <v>3693</v>
      </c>
      <c r="G773">
        <v>1</v>
      </c>
      <c r="I773">
        <v>3159</v>
      </c>
      <c r="J773">
        <v>2</v>
      </c>
    </row>
    <row r="774" spans="1:10" x14ac:dyDescent="0.3">
      <c r="A774">
        <v>133</v>
      </c>
      <c r="B774" t="s">
        <v>286</v>
      </c>
      <c r="C774" s="181">
        <v>37727.113888888889</v>
      </c>
      <c r="D774" s="181">
        <v>37727.195138888892</v>
      </c>
      <c r="E774" t="s">
        <v>236</v>
      </c>
      <c r="F774">
        <v>3694</v>
      </c>
      <c r="G774">
        <v>1</v>
      </c>
      <c r="I774">
        <v>3159</v>
      </c>
      <c r="J774">
        <v>2</v>
      </c>
    </row>
    <row r="775" spans="1:10" x14ac:dyDescent="0.3">
      <c r="A775">
        <v>133</v>
      </c>
      <c r="B775" t="s">
        <v>286</v>
      </c>
      <c r="C775" s="181">
        <v>37727.113888888889</v>
      </c>
      <c r="D775" s="181">
        <v>37727.195138888892</v>
      </c>
      <c r="E775" t="s">
        <v>236</v>
      </c>
      <c r="F775">
        <v>3695</v>
      </c>
      <c r="G775">
        <v>1</v>
      </c>
      <c r="I775">
        <v>3159</v>
      </c>
      <c r="J775">
        <v>2</v>
      </c>
    </row>
    <row r="776" spans="1:10" x14ac:dyDescent="0.3">
      <c r="A776">
        <v>133</v>
      </c>
      <c r="B776" t="s">
        <v>286</v>
      </c>
      <c r="C776" s="181">
        <v>37727.113888888889</v>
      </c>
      <c r="D776" s="181">
        <v>37727.195138888892</v>
      </c>
      <c r="E776" t="s">
        <v>236</v>
      </c>
      <c r="F776">
        <v>3696</v>
      </c>
      <c r="G776">
        <v>1</v>
      </c>
      <c r="I776">
        <v>3159</v>
      </c>
      <c r="J776">
        <v>2</v>
      </c>
    </row>
    <row r="777" spans="1:10" x14ac:dyDescent="0.3">
      <c r="A777">
        <v>133</v>
      </c>
      <c r="B777" t="s">
        <v>286</v>
      </c>
      <c r="C777" s="181">
        <v>37727.113888888889</v>
      </c>
      <c r="D777" s="181">
        <v>37727.195138888892</v>
      </c>
      <c r="E777" t="s">
        <v>236</v>
      </c>
      <c r="F777">
        <v>3697</v>
      </c>
      <c r="G777">
        <v>1</v>
      </c>
      <c r="I777">
        <v>3159</v>
      </c>
      <c r="J777">
        <v>2</v>
      </c>
    </row>
    <row r="778" spans="1:10" x14ac:dyDescent="0.3">
      <c r="A778">
        <v>133</v>
      </c>
      <c r="B778" t="s">
        <v>286</v>
      </c>
      <c r="C778" s="181">
        <v>37727.113888888889</v>
      </c>
      <c r="D778" s="181">
        <v>37727.195138888892</v>
      </c>
      <c r="E778" t="s">
        <v>236</v>
      </c>
      <c r="F778">
        <v>3698</v>
      </c>
      <c r="G778">
        <v>1</v>
      </c>
      <c r="I778">
        <v>3159</v>
      </c>
      <c r="J778">
        <v>2</v>
      </c>
    </row>
    <row r="779" spans="1:10" x14ac:dyDescent="0.3">
      <c r="A779">
        <v>133</v>
      </c>
      <c r="B779" t="s">
        <v>286</v>
      </c>
      <c r="C779" s="181">
        <v>37727.113888888889</v>
      </c>
      <c r="D779" s="181">
        <v>37727.195138888892</v>
      </c>
      <c r="E779" t="s">
        <v>236</v>
      </c>
      <c r="F779">
        <v>3699</v>
      </c>
      <c r="G779">
        <v>1</v>
      </c>
      <c r="I779">
        <v>3159</v>
      </c>
      <c r="J779">
        <v>2</v>
      </c>
    </row>
    <row r="780" spans="1:10" x14ac:dyDescent="0.3">
      <c r="A780">
        <v>133</v>
      </c>
      <c r="B780" t="s">
        <v>286</v>
      </c>
      <c r="C780" s="181">
        <v>37727.113888888889</v>
      </c>
      <c r="D780" s="181">
        <v>37727.195138888892</v>
      </c>
      <c r="E780" t="s">
        <v>236</v>
      </c>
      <c r="F780">
        <v>3700</v>
      </c>
      <c r="G780">
        <v>1</v>
      </c>
      <c r="I780">
        <v>3159</v>
      </c>
      <c r="J780">
        <v>2</v>
      </c>
    </row>
    <row r="781" spans="1:10" x14ac:dyDescent="0.3">
      <c r="A781">
        <v>133</v>
      </c>
      <c r="B781" t="s">
        <v>286</v>
      </c>
      <c r="C781" s="181">
        <v>37727.113888888889</v>
      </c>
      <c r="D781" s="181">
        <v>37727.195138888892</v>
      </c>
      <c r="E781" t="s">
        <v>236</v>
      </c>
      <c r="F781">
        <v>3701</v>
      </c>
      <c r="G781">
        <v>1</v>
      </c>
      <c r="I781">
        <v>3159</v>
      </c>
      <c r="J781">
        <v>2</v>
      </c>
    </row>
    <row r="782" spans="1:10" x14ac:dyDescent="0.3">
      <c r="A782">
        <v>133</v>
      </c>
      <c r="B782" t="s">
        <v>286</v>
      </c>
      <c r="C782" s="181">
        <v>37727.113888888889</v>
      </c>
      <c r="D782" s="181">
        <v>37727.195138888892</v>
      </c>
      <c r="E782" t="s">
        <v>236</v>
      </c>
      <c r="F782">
        <v>3702</v>
      </c>
      <c r="G782">
        <v>1</v>
      </c>
      <c r="I782">
        <v>3159</v>
      </c>
      <c r="J782">
        <v>2</v>
      </c>
    </row>
    <row r="783" spans="1:10" x14ac:dyDescent="0.3">
      <c r="A783">
        <v>133</v>
      </c>
      <c r="B783" t="s">
        <v>286</v>
      </c>
      <c r="C783" s="181">
        <v>37727.113888888889</v>
      </c>
      <c r="D783" s="181">
        <v>37727.195138888892</v>
      </c>
      <c r="E783" t="s">
        <v>236</v>
      </c>
      <c r="F783">
        <v>3703</v>
      </c>
      <c r="G783">
        <v>1</v>
      </c>
      <c r="I783">
        <v>3159</v>
      </c>
      <c r="J783">
        <v>2</v>
      </c>
    </row>
    <row r="784" spans="1:10" x14ac:dyDescent="0.3">
      <c r="A784">
        <v>133</v>
      </c>
      <c r="B784" t="s">
        <v>286</v>
      </c>
      <c r="C784" s="181">
        <v>37727.113888888889</v>
      </c>
      <c r="D784" s="181">
        <v>37727.195138888892</v>
      </c>
      <c r="E784" t="s">
        <v>236</v>
      </c>
      <c r="F784">
        <v>3704</v>
      </c>
      <c r="G784">
        <v>1</v>
      </c>
      <c r="I784">
        <v>3159</v>
      </c>
      <c r="J784">
        <v>2</v>
      </c>
    </row>
    <row r="785" spans="1:10" x14ac:dyDescent="0.3">
      <c r="A785">
        <v>133</v>
      </c>
      <c r="B785" t="s">
        <v>286</v>
      </c>
      <c r="C785" s="181">
        <v>37727.113888888889</v>
      </c>
      <c r="D785" s="181">
        <v>37727.195138888892</v>
      </c>
      <c r="E785" t="s">
        <v>236</v>
      </c>
      <c r="F785">
        <v>3705</v>
      </c>
      <c r="G785">
        <v>1</v>
      </c>
      <c r="I785">
        <v>3159</v>
      </c>
      <c r="J785">
        <v>2</v>
      </c>
    </row>
    <row r="786" spans="1:10" x14ac:dyDescent="0.3">
      <c r="A786">
        <v>133</v>
      </c>
      <c r="B786" t="s">
        <v>286</v>
      </c>
      <c r="C786" s="181">
        <v>37727.113888888889</v>
      </c>
      <c r="D786" s="181">
        <v>37727.195138888892</v>
      </c>
      <c r="E786" t="s">
        <v>236</v>
      </c>
      <c r="F786">
        <v>3706</v>
      </c>
      <c r="G786">
        <v>1</v>
      </c>
      <c r="I786">
        <v>3159</v>
      </c>
      <c r="J786">
        <v>2</v>
      </c>
    </row>
    <row r="787" spans="1:10" x14ac:dyDescent="0.3">
      <c r="A787">
        <v>133</v>
      </c>
      <c r="B787" t="s">
        <v>286</v>
      </c>
      <c r="C787" s="181">
        <v>37727.113888888889</v>
      </c>
      <c r="D787" s="181">
        <v>37727.195138888892</v>
      </c>
      <c r="E787" t="s">
        <v>236</v>
      </c>
      <c r="F787">
        <v>3707</v>
      </c>
      <c r="G787">
        <v>1</v>
      </c>
      <c r="I787">
        <v>3159</v>
      </c>
      <c r="J787">
        <v>2</v>
      </c>
    </row>
    <row r="788" spans="1:10" x14ac:dyDescent="0.3">
      <c r="A788">
        <v>133</v>
      </c>
      <c r="B788" t="s">
        <v>286</v>
      </c>
      <c r="C788" s="181">
        <v>37727.113888888889</v>
      </c>
      <c r="D788" s="181">
        <v>37727.195138888892</v>
      </c>
      <c r="E788" t="s">
        <v>236</v>
      </c>
      <c r="F788">
        <v>3708</v>
      </c>
      <c r="G788">
        <v>1</v>
      </c>
      <c r="I788">
        <v>3159</v>
      </c>
      <c r="J788">
        <v>2</v>
      </c>
    </row>
    <row r="789" spans="1:10" x14ac:dyDescent="0.3">
      <c r="A789">
        <v>133</v>
      </c>
      <c r="B789" t="s">
        <v>286</v>
      </c>
      <c r="C789" s="181">
        <v>37727.113888888889</v>
      </c>
      <c r="D789" s="181">
        <v>37727.195138888892</v>
      </c>
      <c r="E789" t="s">
        <v>236</v>
      </c>
      <c r="F789">
        <v>3709</v>
      </c>
      <c r="G789">
        <v>1</v>
      </c>
      <c r="I789">
        <v>3159</v>
      </c>
      <c r="J789">
        <v>2</v>
      </c>
    </row>
    <row r="790" spans="1:10" x14ac:dyDescent="0.3">
      <c r="A790">
        <v>133</v>
      </c>
      <c r="B790" t="s">
        <v>286</v>
      </c>
      <c r="C790" s="181">
        <v>37727.113888888889</v>
      </c>
      <c r="D790" s="181">
        <v>37727.195138888892</v>
      </c>
      <c r="E790" t="s">
        <v>236</v>
      </c>
      <c r="F790">
        <v>3710</v>
      </c>
      <c r="G790">
        <v>1</v>
      </c>
      <c r="I790">
        <v>3159</v>
      </c>
      <c r="J790">
        <v>2</v>
      </c>
    </row>
    <row r="791" spans="1:10" x14ac:dyDescent="0.3">
      <c r="A791">
        <v>133</v>
      </c>
      <c r="B791" t="s">
        <v>286</v>
      </c>
      <c r="C791" s="181">
        <v>37727.113888888889</v>
      </c>
      <c r="D791" s="181">
        <v>37727.195138888892</v>
      </c>
      <c r="E791" t="s">
        <v>236</v>
      </c>
      <c r="F791">
        <v>3711</v>
      </c>
      <c r="G791">
        <v>1</v>
      </c>
      <c r="I791">
        <v>3159</v>
      </c>
      <c r="J791">
        <v>2</v>
      </c>
    </row>
    <row r="792" spans="1:10" x14ac:dyDescent="0.3">
      <c r="A792">
        <v>133</v>
      </c>
      <c r="B792" t="s">
        <v>286</v>
      </c>
      <c r="C792" s="181">
        <v>37727.113888888889</v>
      </c>
      <c r="D792" s="181">
        <v>37727.195138888892</v>
      </c>
      <c r="E792" t="s">
        <v>236</v>
      </c>
      <c r="F792">
        <v>3712</v>
      </c>
      <c r="G792">
        <v>1</v>
      </c>
      <c r="I792">
        <v>3159</v>
      </c>
      <c r="J792">
        <v>2</v>
      </c>
    </row>
    <row r="793" spans="1:10" x14ac:dyDescent="0.3">
      <c r="A793">
        <v>133</v>
      </c>
      <c r="B793" t="s">
        <v>286</v>
      </c>
      <c r="C793" s="181">
        <v>37727.113888888889</v>
      </c>
      <c r="D793" s="181">
        <v>37727.195138888892</v>
      </c>
      <c r="E793" t="s">
        <v>236</v>
      </c>
      <c r="F793">
        <v>3713</v>
      </c>
      <c r="G793">
        <v>1</v>
      </c>
      <c r="I793">
        <v>3159</v>
      </c>
      <c r="J793">
        <v>2</v>
      </c>
    </row>
    <row r="794" spans="1:10" x14ac:dyDescent="0.3">
      <c r="A794">
        <v>133</v>
      </c>
      <c r="B794" t="s">
        <v>286</v>
      </c>
      <c r="C794" s="181">
        <v>37727.113888888889</v>
      </c>
      <c r="D794" s="181">
        <v>37727.195138888892</v>
      </c>
      <c r="E794" t="s">
        <v>236</v>
      </c>
      <c r="F794">
        <v>3714</v>
      </c>
      <c r="G794">
        <v>1</v>
      </c>
      <c r="I794">
        <v>3159</v>
      </c>
      <c r="J794">
        <v>2</v>
      </c>
    </row>
    <row r="795" spans="1:10" x14ac:dyDescent="0.3">
      <c r="A795">
        <v>133</v>
      </c>
      <c r="B795" t="s">
        <v>286</v>
      </c>
      <c r="C795" s="181">
        <v>37727.113888888889</v>
      </c>
      <c r="D795" s="181">
        <v>37727.195138888892</v>
      </c>
      <c r="E795" t="s">
        <v>236</v>
      </c>
      <c r="F795">
        <v>3715</v>
      </c>
      <c r="G795">
        <v>1</v>
      </c>
      <c r="I795">
        <v>3159</v>
      </c>
      <c r="J795">
        <v>2</v>
      </c>
    </row>
    <row r="796" spans="1:10" x14ac:dyDescent="0.3">
      <c r="A796">
        <v>133</v>
      </c>
      <c r="B796" t="s">
        <v>286</v>
      </c>
      <c r="C796" s="181">
        <v>37727.113888888889</v>
      </c>
      <c r="D796" s="181">
        <v>37727.195138888892</v>
      </c>
      <c r="E796" t="s">
        <v>236</v>
      </c>
      <c r="F796">
        <v>3716</v>
      </c>
      <c r="G796">
        <v>1</v>
      </c>
      <c r="I796">
        <v>3159</v>
      </c>
      <c r="J796">
        <v>2</v>
      </c>
    </row>
    <row r="797" spans="1:10" x14ac:dyDescent="0.3">
      <c r="A797">
        <v>133</v>
      </c>
      <c r="B797" t="s">
        <v>286</v>
      </c>
      <c r="C797" s="181">
        <v>37727.113888888889</v>
      </c>
      <c r="D797" s="181">
        <v>37727.195138888892</v>
      </c>
      <c r="E797" t="s">
        <v>236</v>
      </c>
      <c r="F797">
        <v>3717</v>
      </c>
      <c r="G797">
        <v>1</v>
      </c>
      <c r="I797">
        <v>3159</v>
      </c>
      <c r="J797">
        <v>2</v>
      </c>
    </row>
    <row r="798" spans="1:10" x14ac:dyDescent="0.3">
      <c r="A798">
        <v>133</v>
      </c>
      <c r="B798" t="s">
        <v>286</v>
      </c>
      <c r="C798" s="181">
        <v>37727.113888888889</v>
      </c>
      <c r="D798" s="181">
        <v>37727.195138888892</v>
      </c>
      <c r="E798" t="s">
        <v>236</v>
      </c>
      <c r="F798">
        <v>3718</v>
      </c>
      <c r="G798">
        <v>1</v>
      </c>
      <c r="I798">
        <v>3159</v>
      </c>
      <c r="J798">
        <v>2</v>
      </c>
    </row>
    <row r="799" spans="1:10" x14ac:dyDescent="0.3">
      <c r="A799">
        <v>133</v>
      </c>
      <c r="B799" t="s">
        <v>286</v>
      </c>
      <c r="C799" s="181">
        <v>37727.113888888889</v>
      </c>
      <c r="D799" s="181">
        <v>37727.195138888892</v>
      </c>
      <c r="E799" t="s">
        <v>236</v>
      </c>
      <c r="F799">
        <v>3719</v>
      </c>
      <c r="G799">
        <v>1</v>
      </c>
      <c r="I799">
        <v>3159</v>
      </c>
      <c r="J799">
        <v>2</v>
      </c>
    </row>
    <row r="800" spans="1:10" x14ac:dyDescent="0.3">
      <c r="A800">
        <v>133</v>
      </c>
      <c r="B800" t="s">
        <v>286</v>
      </c>
      <c r="C800" s="181">
        <v>37727.113888888889</v>
      </c>
      <c r="D800" s="181">
        <v>37727.195138888892</v>
      </c>
      <c r="E800" t="s">
        <v>236</v>
      </c>
      <c r="F800">
        <v>3720</v>
      </c>
      <c r="G800">
        <v>1</v>
      </c>
      <c r="I800">
        <v>3159</v>
      </c>
      <c r="J800">
        <v>2</v>
      </c>
    </row>
    <row r="801" spans="1:10" x14ac:dyDescent="0.3">
      <c r="A801">
        <v>133</v>
      </c>
      <c r="B801" t="s">
        <v>286</v>
      </c>
      <c r="C801" s="181">
        <v>37727.113888888889</v>
      </c>
      <c r="D801" s="181">
        <v>37727.195138888892</v>
      </c>
      <c r="E801" t="s">
        <v>236</v>
      </c>
      <c r="F801">
        <v>3721</v>
      </c>
      <c r="G801">
        <v>1</v>
      </c>
      <c r="I801">
        <v>3159</v>
      </c>
      <c r="J801">
        <v>2</v>
      </c>
    </row>
    <row r="802" spans="1:10" x14ac:dyDescent="0.3">
      <c r="A802">
        <v>133</v>
      </c>
      <c r="B802" t="s">
        <v>286</v>
      </c>
      <c r="C802" s="181">
        <v>37727.113888888889</v>
      </c>
      <c r="D802" s="181">
        <v>37727.195138888892</v>
      </c>
      <c r="E802" t="s">
        <v>236</v>
      </c>
      <c r="F802">
        <v>3722</v>
      </c>
      <c r="G802">
        <v>1</v>
      </c>
      <c r="I802">
        <v>3159</v>
      </c>
      <c r="J802">
        <v>2</v>
      </c>
    </row>
    <row r="803" spans="1:10" x14ac:dyDescent="0.3">
      <c r="A803">
        <v>133</v>
      </c>
      <c r="B803" t="s">
        <v>286</v>
      </c>
      <c r="C803" s="181">
        <v>37727.113888888889</v>
      </c>
      <c r="D803" s="181">
        <v>37727.195138888892</v>
      </c>
      <c r="E803" t="s">
        <v>236</v>
      </c>
      <c r="F803">
        <v>3723</v>
      </c>
      <c r="G803">
        <v>1</v>
      </c>
      <c r="I803">
        <v>3159</v>
      </c>
      <c r="J803">
        <v>2</v>
      </c>
    </row>
    <row r="804" spans="1:10" x14ac:dyDescent="0.3">
      <c r="A804">
        <v>133</v>
      </c>
      <c r="B804" t="s">
        <v>286</v>
      </c>
      <c r="C804" s="181">
        <v>37727.113888888889</v>
      </c>
      <c r="D804" s="181">
        <v>37727.195138888892</v>
      </c>
      <c r="E804" t="s">
        <v>236</v>
      </c>
      <c r="F804">
        <v>3724</v>
      </c>
      <c r="G804">
        <v>1</v>
      </c>
      <c r="I804">
        <v>3159</v>
      </c>
      <c r="J804">
        <v>2</v>
      </c>
    </row>
    <row r="805" spans="1:10" x14ac:dyDescent="0.3">
      <c r="A805">
        <v>133</v>
      </c>
      <c r="B805" t="s">
        <v>286</v>
      </c>
      <c r="C805" s="181">
        <v>37727.113888888889</v>
      </c>
      <c r="D805" s="181">
        <v>37727.195138888892</v>
      </c>
      <c r="E805" t="s">
        <v>236</v>
      </c>
      <c r="F805">
        <v>3725</v>
      </c>
      <c r="G805">
        <v>1</v>
      </c>
      <c r="I805">
        <v>3159</v>
      </c>
      <c r="J805">
        <v>2</v>
      </c>
    </row>
    <row r="806" spans="1:10" x14ac:dyDescent="0.3">
      <c r="A806">
        <v>133</v>
      </c>
      <c r="B806" t="s">
        <v>286</v>
      </c>
      <c r="C806" s="181">
        <v>37727.113888888889</v>
      </c>
      <c r="D806" s="181">
        <v>37727.195138888892</v>
      </c>
      <c r="E806" t="s">
        <v>236</v>
      </c>
      <c r="F806">
        <v>3726</v>
      </c>
      <c r="G806">
        <v>1</v>
      </c>
      <c r="I806">
        <v>3159</v>
      </c>
      <c r="J806">
        <v>2</v>
      </c>
    </row>
    <row r="807" spans="1:10" x14ac:dyDescent="0.3">
      <c r="A807">
        <v>133</v>
      </c>
      <c r="B807" t="s">
        <v>286</v>
      </c>
      <c r="C807" s="181">
        <v>37727.113888888889</v>
      </c>
      <c r="D807" s="181">
        <v>37727.195138888892</v>
      </c>
      <c r="E807" t="s">
        <v>236</v>
      </c>
      <c r="F807">
        <v>3727</v>
      </c>
      <c r="G807">
        <v>1</v>
      </c>
      <c r="I807">
        <v>3159</v>
      </c>
      <c r="J807">
        <v>2</v>
      </c>
    </row>
    <row r="808" spans="1:10" x14ac:dyDescent="0.3">
      <c r="A808">
        <v>133</v>
      </c>
      <c r="B808" t="s">
        <v>286</v>
      </c>
      <c r="C808" s="181">
        <v>37727.113888888889</v>
      </c>
      <c r="D808" s="181">
        <v>37727.195138888892</v>
      </c>
      <c r="E808" t="s">
        <v>236</v>
      </c>
      <c r="F808">
        <v>3728</v>
      </c>
      <c r="G808">
        <v>1</v>
      </c>
      <c r="I808">
        <v>3159</v>
      </c>
      <c r="J808">
        <v>2</v>
      </c>
    </row>
    <row r="809" spans="1:10" x14ac:dyDescent="0.3">
      <c r="A809">
        <v>133</v>
      </c>
      <c r="B809" t="s">
        <v>286</v>
      </c>
      <c r="C809" s="181">
        <v>37727.113888888889</v>
      </c>
      <c r="D809" s="181">
        <v>37727.195138888892</v>
      </c>
      <c r="E809" t="s">
        <v>236</v>
      </c>
      <c r="F809">
        <v>3729</v>
      </c>
      <c r="G809">
        <v>1</v>
      </c>
      <c r="I809">
        <v>3159</v>
      </c>
      <c r="J809">
        <v>2</v>
      </c>
    </row>
    <row r="810" spans="1:10" x14ac:dyDescent="0.3">
      <c r="A810">
        <v>133</v>
      </c>
      <c r="B810" t="s">
        <v>286</v>
      </c>
      <c r="C810" s="181">
        <v>37727.113888888889</v>
      </c>
      <c r="D810" s="181">
        <v>37727.195138888892</v>
      </c>
      <c r="E810" t="s">
        <v>236</v>
      </c>
      <c r="F810">
        <v>3730</v>
      </c>
      <c r="G810">
        <v>1</v>
      </c>
      <c r="I810">
        <v>3159</v>
      </c>
      <c r="J810">
        <v>2</v>
      </c>
    </row>
    <row r="811" spans="1:10" x14ac:dyDescent="0.3">
      <c r="A811">
        <v>133</v>
      </c>
      <c r="B811" t="s">
        <v>286</v>
      </c>
      <c r="C811" s="181">
        <v>37727.113888888889</v>
      </c>
      <c r="D811" s="181">
        <v>37727.195138888892</v>
      </c>
      <c r="E811" t="s">
        <v>236</v>
      </c>
      <c r="F811">
        <v>3731</v>
      </c>
      <c r="G811">
        <v>1</v>
      </c>
      <c r="I811">
        <v>3159</v>
      </c>
      <c r="J811">
        <v>2</v>
      </c>
    </row>
    <row r="812" spans="1:10" x14ac:dyDescent="0.3">
      <c r="A812">
        <v>133</v>
      </c>
      <c r="B812" t="s">
        <v>286</v>
      </c>
      <c r="C812" s="181">
        <v>37727.113888888889</v>
      </c>
      <c r="D812" s="181">
        <v>37727.195138888892</v>
      </c>
      <c r="E812" t="s">
        <v>236</v>
      </c>
      <c r="F812">
        <v>3732</v>
      </c>
      <c r="G812">
        <v>1</v>
      </c>
      <c r="I812">
        <v>3159</v>
      </c>
      <c r="J812">
        <v>2</v>
      </c>
    </row>
    <row r="813" spans="1:10" x14ac:dyDescent="0.3">
      <c r="A813">
        <v>133</v>
      </c>
      <c r="B813" t="s">
        <v>286</v>
      </c>
      <c r="C813" s="181">
        <v>37727.113888888889</v>
      </c>
      <c r="D813" s="181">
        <v>37727.195138888892</v>
      </c>
      <c r="E813" t="s">
        <v>236</v>
      </c>
      <c r="F813">
        <v>3733</v>
      </c>
      <c r="G813">
        <v>1</v>
      </c>
      <c r="I813">
        <v>3159</v>
      </c>
      <c r="J813">
        <v>2</v>
      </c>
    </row>
    <row r="814" spans="1:10" x14ac:dyDescent="0.3">
      <c r="A814">
        <v>133</v>
      </c>
      <c r="B814" t="s">
        <v>286</v>
      </c>
      <c r="C814" s="181">
        <v>37727.113888888889</v>
      </c>
      <c r="D814" s="181">
        <v>37727.195138888892</v>
      </c>
      <c r="E814" t="s">
        <v>236</v>
      </c>
      <c r="F814">
        <v>3734</v>
      </c>
      <c r="G814">
        <v>1</v>
      </c>
      <c r="I814">
        <v>3159</v>
      </c>
      <c r="J814">
        <v>2</v>
      </c>
    </row>
    <row r="815" spans="1:10" x14ac:dyDescent="0.3">
      <c r="A815">
        <v>133</v>
      </c>
      <c r="B815" t="s">
        <v>286</v>
      </c>
      <c r="C815" s="181">
        <v>37727.113888888889</v>
      </c>
      <c r="D815" s="181">
        <v>37727.195138888892</v>
      </c>
      <c r="E815" t="s">
        <v>236</v>
      </c>
      <c r="F815">
        <v>3735</v>
      </c>
      <c r="G815">
        <v>1</v>
      </c>
      <c r="I815">
        <v>3159</v>
      </c>
      <c r="J815">
        <v>2</v>
      </c>
    </row>
    <row r="816" spans="1:10" x14ac:dyDescent="0.3">
      <c r="A816">
        <v>133</v>
      </c>
      <c r="B816" t="s">
        <v>286</v>
      </c>
      <c r="C816" s="181">
        <v>37727.113888888889</v>
      </c>
      <c r="D816" s="181">
        <v>37727.195138888892</v>
      </c>
      <c r="E816" t="s">
        <v>236</v>
      </c>
      <c r="F816">
        <v>3736</v>
      </c>
      <c r="G816">
        <v>1</v>
      </c>
      <c r="I816">
        <v>3159</v>
      </c>
      <c r="J816">
        <v>2</v>
      </c>
    </row>
    <row r="817" spans="1:11" x14ac:dyDescent="0.3">
      <c r="A817">
        <v>133</v>
      </c>
      <c r="B817" t="s">
        <v>286</v>
      </c>
      <c r="C817" s="181">
        <v>37727.113888888889</v>
      </c>
      <c r="D817" s="181">
        <v>37727.195138888892</v>
      </c>
      <c r="E817" t="s">
        <v>236</v>
      </c>
      <c r="F817">
        <v>3737</v>
      </c>
      <c r="G817">
        <v>1</v>
      </c>
      <c r="I817">
        <v>3159</v>
      </c>
      <c r="J817">
        <v>2</v>
      </c>
    </row>
    <row r="818" spans="1:11" x14ac:dyDescent="0.3">
      <c r="A818">
        <v>133</v>
      </c>
      <c r="B818" t="s">
        <v>286</v>
      </c>
      <c r="C818" s="181">
        <v>37727.113888888889</v>
      </c>
      <c r="D818" s="181">
        <v>37727.195138888892</v>
      </c>
      <c r="E818" t="s">
        <v>236</v>
      </c>
      <c r="F818">
        <v>3738</v>
      </c>
      <c r="G818">
        <v>1</v>
      </c>
      <c r="I818">
        <v>3159</v>
      </c>
      <c r="J818">
        <v>2</v>
      </c>
    </row>
    <row r="819" spans="1:11" x14ac:dyDescent="0.3">
      <c r="A819">
        <v>133</v>
      </c>
      <c r="B819" t="s">
        <v>286</v>
      </c>
      <c r="C819" s="181">
        <v>37727.113888888889</v>
      </c>
      <c r="D819" s="181">
        <v>37727.195138888892</v>
      </c>
      <c r="E819" t="s">
        <v>236</v>
      </c>
      <c r="F819">
        <v>3739</v>
      </c>
      <c r="G819">
        <v>1</v>
      </c>
      <c r="I819">
        <v>3159</v>
      </c>
      <c r="J819">
        <v>2</v>
      </c>
    </row>
    <row r="820" spans="1:11" x14ac:dyDescent="0.3">
      <c r="A820">
        <v>133</v>
      </c>
      <c r="B820" t="s">
        <v>286</v>
      </c>
      <c r="C820" s="181">
        <v>37727.113888888889</v>
      </c>
      <c r="D820" s="181">
        <v>37727.195138888892</v>
      </c>
      <c r="E820" t="s">
        <v>236</v>
      </c>
      <c r="F820">
        <v>3740</v>
      </c>
      <c r="G820">
        <v>1</v>
      </c>
      <c r="I820">
        <v>3159</v>
      </c>
      <c r="J820">
        <v>2</v>
      </c>
    </row>
    <row r="821" spans="1:11" x14ac:dyDescent="0.3">
      <c r="A821">
        <v>133</v>
      </c>
      <c r="B821" t="s">
        <v>286</v>
      </c>
      <c r="C821" s="181">
        <v>37727.113888888889</v>
      </c>
      <c r="D821" s="181">
        <v>37727.195138888892</v>
      </c>
      <c r="E821" t="s">
        <v>236</v>
      </c>
      <c r="F821">
        <v>3741</v>
      </c>
      <c r="G821">
        <v>1</v>
      </c>
      <c r="I821">
        <v>3159</v>
      </c>
      <c r="J821">
        <v>2</v>
      </c>
    </row>
    <row r="822" spans="1:11" x14ac:dyDescent="0.3">
      <c r="A822">
        <v>133</v>
      </c>
      <c r="B822" t="s">
        <v>286</v>
      </c>
      <c r="C822" s="181">
        <v>37727.113888888889</v>
      </c>
      <c r="D822" s="181">
        <v>37727.195138888892</v>
      </c>
      <c r="E822" t="s">
        <v>236</v>
      </c>
      <c r="F822">
        <v>3742</v>
      </c>
      <c r="G822">
        <v>1</v>
      </c>
      <c r="I822">
        <v>3159</v>
      </c>
      <c r="J822">
        <v>2</v>
      </c>
    </row>
    <row r="823" spans="1:11" x14ac:dyDescent="0.3">
      <c r="A823">
        <v>133</v>
      </c>
      <c r="B823" t="s">
        <v>286</v>
      </c>
      <c r="C823" s="181">
        <v>37727.113888888889</v>
      </c>
      <c r="D823" s="181">
        <v>37727.195138888892</v>
      </c>
      <c r="E823" t="s">
        <v>236</v>
      </c>
      <c r="F823">
        <v>3743</v>
      </c>
      <c r="G823">
        <v>1</v>
      </c>
      <c r="I823">
        <v>3159</v>
      </c>
      <c r="J823">
        <v>2</v>
      </c>
    </row>
    <row r="824" spans="1:11" x14ac:dyDescent="0.3">
      <c r="A824">
        <v>133</v>
      </c>
      <c r="B824" t="s">
        <v>286</v>
      </c>
      <c r="C824" s="181">
        <v>37727.113888888889</v>
      </c>
      <c r="D824" s="181">
        <v>37727.195138888892</v>
      </c>
      <c r="E824" t="s">
        <v>236</v>
      </c>
      <c r="F824">
        <v>3744</v>
      </c>
      <c r="G824">
        <v>1</v>
      </c>
      <c r="I824">
        <v>3159</v>
      </c>
      <c r="J824">
        <v>2</v>
      </c>
    </row>
    <row r="825" spans="1:11" x14ac:dyDescent="0.3">
      <c r="A825">
        <v>133</v>
      </c>
      <c r="B825" t="s">
        <v>286</v>
      </c>
      <c r="C825" s="181">
        <v>37727.113888888889</v>
      </c>
      <c r="D825" s="181">
        <v>37727.195138888892</v>
      </c>
      <c r="E825" t="s">
        <v>236</v>
      </c>
      <c r="F825">
        <v>3745</v>
      </c>
      <c r="G825">
        <v>1</v>
      </c>
      <c r="I825">
        <v>3159</v>
      </c>
      <c r="J825">
        <v>2</v>
      </c>
    </row>
    <row r="826" spans="1:11" x14ac:dyDescent="0.3">
      <c r="A826">
        <v>133</v>
      </c>
      <c r="B826" t="s">
        <v>286</v>
      </c>
      <c r="C826" s="181">
        <v>37727.113888888889</v>
      </c>
      <c r="D826" s="181">
        <v>37727.195138888892</v>
      </c>
      <c r="E826" t="s">
        <v>236</v>
      </c>
      <c r="F826">
        <v>3157</v>
      </c>
      <c r="H826">
        <v>1699</v>
      </c>
      <c r="J826">
        <v>5</v>
      </c>
      <c r="K826" t="s">
        <v>240</v>
      </c>
    </row>
    <row r="827" spans="1:11" x14ac:dyDescent="0.3">
      <c r="A827">
        <v>134</v>
      </c>
      <c r="B827" t="s">
        <v>244</v>
      </c>
      <c r="C827" s="181">
        <v>37728.130555555559</v>
      </c>
      <c r="D827" s="181">
        <v>37728.209027777775</v>
      </c>
      <c r="E827" t="s">
        <v>262</v>
      </c>
      <c r="F827">
        <v>3161</v>
      </c>
      <c r="H827">
        <v>4670</v>
      </c>
      <c r="J827">
        <v>1</v>
      </c>
      <c r="K827" t="s">
        <v>239</v>
      </c>
    </row>
    <row r="828" spans="1:11" x14ac:dyDescent="0.3">
      <c r="A828">
        <v>134</v>
      </c>
      <c r="B828" t="s">
        <v>244</v>
      </c>
      <c r="C828" s="181">
        <v>37728.130555555559</v>
      </c>
      <c r="D828" s="181">
        <v>37728.209027777775</v>
      </c>
      <c r="E828" t="s">
        <v>262</v>
      </c>
      <c r="F828">
        <v>3160</v>
      </c>
      <c r="H828">
        <v>110</v>
      </c>
      <c r="J828">
        <v>2</v>
      </c>
      <c r="K828" t="s">
        <v>237</v>
      </c>
    </row>
    <row r="829" spans="1:11" x14ac:dyDescent="0.3">
      <c r="A829">
        <v>135</v>
      </c>
      <c r="B829" t="s">
        <v>286</v>
      </c>
      <c r="C829" s="181">
        <v>37728.130555555559</v>
      </c>
      <c r="D829" s="181">
        <v>37728.209027777775</v>
      </c>
      <c r="E829" t="s">
        <v>236</v>
      </c>
    </row>
    <row r="830" spans="1:11" x14ac:dyDescent="0.3">
      <c r="A830">
        <v>136</v>
      </c>
      <c r="B830" t="s">
        <v>268</v>
      </c>
      <c r="C830" s="181">
        <v>37728.130555555559</v>
      </c>
      <c r="D830" s="181">
        <v>37728.209027777775</v>
      </c>
      <c r="E830" t="s">
        <v>269</v>
      </c>
    </row>
    <row r="831" spans="1:11" x14ac:dyDescent="0.3">
      <c r="A831">
        <v>137</v>
      </c>
      <c r="B831" t="s">
        <v>286</v>
      </c>
      <c r="C831" s="181">
        <v>37729.165972222225</v>
      </c>
      <c r="D831" s="181">
        <v>37729.253472222219</v>
      </c>
      <c r="E831" t="s">
        <v>236</v>
      </c>
      <c r="F831">
        <v>3162</v>
      </c>
      <c r="H831">
        <v>2029</v>
      </c>
      <c r="J831">
        <v>1</v>
      </c>
      <c r="K831" t="s">
        <v>239</v>
      </c>
    </row>
    <row r="832" spans="1:11" x14ac:dyDescent="0.3">
      <c r="A832">
        <v>138</v>
      </c>
      <c r="B832" t="s">
        <v>268</v>
      </c>
      <c r="C832" s="181">
        <v>37740.086805555555</v>
      </c>
      <c r="D832" s="181">
        <v>37740.170138888891</v>
      </c>
      <c r="E832" t="s">
        <v>236</v>
      </c>
      <c r="F832">
        <v>3165</v>
      </c>
      <c r="H832">
        <v>21750</v>
      </c>
      <c r="J832">
        <v>1</v>
      </c>
      <c r="K832" t="s">
        <v>239</v>
      </c>
    </row>
    <row r="833" spans="1:11" x14ac:dyDescent="0.3">
      <c r="A833">
        <v>138</v>
      </c>
      <c r="B833" t="s">
        <v>268</v>
      </c>
      <c r="C833" s="181">
        <v>37740.086805555555</v>
      </c>
      <c r="D833" s="181">
        <v>37740.170138888891</v>
      </c>
      <c r="E833" t="s">
        <v>236</v>
      </c>
      <c r="F833">
        <v>3322</v>
      </c>
      <c r="G833">
        <v>51</v>
      </c>
      <c r="I833">
        <v>3165</v>
      </c>
      <c r="J833">
        <v>1</v>
      </c>
      <c r="K833" t="s">
        <v>255</v>
      </c>
    </row>
    <row r="834" spans="1:11" x14ac:dyDescent="0.3">
      <c r="A834">
        <v>138</v>
      </c>
      <c r="B834" t="s">
        <v>268</v>
      </c>
      <c r="C834" s="181">
        <v>37740.086805555555</v>
      </c>
      <c r="D834" s="181">
        <v>37740.170138888891</v>
      </c>
      <c r="E834" t="s">
        <v>236</v>
      </c>
      <c r="F834">
        <v>3325</v>
      </c>
      <c r="G834">
        <v>50</v>
      </c>
      <c r="I834">
        <v>3165</v>
      </c>
      <c r="J834">
        <v>1</v>
      </c>
      <c r="K834" t="s">
        <v>255</v>
      </c>
    </row>
    <row r="835" spans="1:11" x14ac:dyDescent="0.3">
      <c r="A835">
        <v>138</v>
      </c>
      <c r="B835" t="s">
        <v>268</v>
      </c>
      <c r="C835" s="181">
        <v>37740.086805555555</v>
      </c>
      <c r="D835" s="181">
        <v>37740.170138888891</v>
      </c>
      <c r="E835" t="s">
        <v>236</v>
      </c>
      <c r="F835">
        <v>3163</v>
      </c>
      <c r="H835">
        <v>130</v>
      </c>
      <c r="J835">
        <v>2</v>
      </c>
      <c r="K835" t="s">
        <v>237</v>
      </c>
    </row>
    <row r="836" spans="1:11" x14ac:dyDescent="0.3">
      <c r="A836">
        <v>138</v>
      </c>
      <c r="B836" t="s">
        <v>268</v>
      </c>
      <c r="C836" s="181">
        <v>37740.086805555555</v>
      </c>
      <c r="D836" s="181">
        <v>37740.170138888891</v>
      </c>
      <c r="E836" t="s">
        <v>236</v>
      </c>
      <c r="F836">
        <v>3164</v>
      </c>
      <c r="H836">
        <v>4100</v>
      </c>
      <c r="J836">
        <v>5</v>
      </c>
      <c r="K836" t="s">
        <v>240</v>
      </c>
    </row>
    <row r="837" spans="1:11" x14ac:dyDescent="0.3">
      <c r="A837">
        <v>139</v>
      </c>
      <c r="B837" t="s">
        <v>286</v>
      </c>
      <c r="C837" s="181">
        <v>37741.11041666667</v>
      </c>
      <c r="D837" s="181">
        <v>37741.196527777778</v>
      </c>
      <c r="E837" t="s">
        <v>236</v>
      </c>
      <c r="F837">
        <v>3166</v>
      </c>
      <c r="H837">
        <v>6034</v>
      </c>
      <c r="J837">
        <v>1</v>
      </c>
      <c r="K837" t="s">
        <v>239</v>
      </c>
    </row>
    <row r="838" spans="1:11" x14ac:dyDescent="0.3">
      <c r="A838">
        <v>140</v>
      </c>
      <c r="B838" t="s">
        <v>244</v>
      </c>
      <c r="C838" s="181">
        <v>38039.131944444445</v>
      </c>
      <c r="D838" s="181">
        <v>38039.288194444445</v>
      </c>
      <c r="E838" t="s">
        <v>262</v>
      </c>
      <c r="F838">
        <v>3168</v>
      </c>
      <c r="H838">
        <v>43</v>
      </c>
      <c r="J838">
        <v>2</v>
      </c>
      <c r="K838" t="s">
        <v>289</v>
      </c>
    </row>
    <row r="839" spans="1:11" x14ac:dyDescent="0.3">
      <c r="A839">
        <v>140</v>
      </c>
      <c r="B839" t="s">
        <v>244</v>
      </c>
      <c r="C839" s="181">
        <v>38039.131944444445</v>
      </c>
      <c r="D839" s="181">
        <v>38039.288194444445</v>
      </c>
      <c r="E839" t="s">
        <v>262</v>
      </c>
      <c r="F839">
        <v>3167</v>
      </c>
      <c r="H839">
        <v>11000</v>
      </c>
      <c r="J839">
        <v>3</v>
      </c>
      <c r="K839" t="s">
        <v>288</v>
      </c>
    </row>
    <row r="840" spans="1:11" x14ac:dyDescent="0.3">
      <c r="A840">
        <v>140</v>
      </c>
      <c r="B840" t="s">
        <v>244</v>
      </c>
      <c r="C840" s="181">
        <v>38039.131944444445</v>
      </c>
      <c r="D840" s="181">
        <v>38039.288194444445</v>
      </c>
      <c r="E840" t="s">
        <v>262</v>
      </c>
      <c r="F840">
        <v>3169</v>
      </c>
      <c r="H840">
        <v>56</v>
      </c>
      <c r="J840">
        <v>4</v>
      </c>
      <c r="K840" t="s">
        <v>284</v>
      </c>
    </row>
    <row r="841" spans="1:11" x14ac:dyDescent="0.3">
      <c r="A841">
        <v>141</v>
      </c>
      <c r="B841" t="s">
        <v>290</v>
      </c>
      <c r="C841" s="181">
        <v>38039.131944444445</v>
      </c>
      <c r="D841" s="181">
        <v>38039.288194444445</v>
      </c>
      <c r="E841" t="s">
        <v>236</v>
      </c>
    </row>
    <row r="842" spans="1:11" x14ac:dyDescent="0.3">
      <c r="A842">
        <v>142</v>
      </c>
      <c r="B842" t="s">
        <v>291</v>
      </c>
      <c r="C842" s="181">
        <v>38039.131944444445</v>
      </c>
      <c r="D842" s="181">
        <v>38039.288194444445</v>
      </c>
      <c r="E842" t="s">
        <v>269</v>
      </c>
    </row>
    <row r="843" spans="1:11" x14ac:dyDescent="0.3">
      <c r="A843">
        <v>143</v>
      </c>
      <c r="B843" t="s">
        <v>292</v>
      </c>
      <c r="C843" s="181">
        <v>38039.131944444445</v>
      </c>
      <c r="D843" s="181">
        <v>38039.288194444445</v>
      </c>
      <c r="E843" t="s">
        <v>269</v>
      </c>
    </row>
    <row r="844" spans="1:11" x14ac:dyDescent="0.3">
      <c r="A844">
        <v>144</v>
      </c>
      <c r="B844" t="s">
        <v>268</v>
      </c>
      <c r="C844" s="181">
        <v>38039.131944444445</v>
      </c>
      <c r="D844" s="181">
        <v>38039.288194444445</v>
      </c>
      <c r="E844" t="s">
        <v>269</v>
      </c>
    </row>
    <row r="845" spans="1:11" x14ac:dyDescent="0.3">
      <c r="A845">
        <v>145</v>
      </c>
      <c r="B845" t="s">
        <v>244</v>
      </c>
      <c r="C845" s="181">
        <v>38040.159722222219</v>
      </c>
      <c r="D845" s="181">
        <v>38040.284722222219</v>
      </c>
      <c r="E845" t="s">
        <v>262</v>
      </c>
      <c r="F845">
        <v>3332</v>
      </c>
      <c r="G845">
        <v>47</v>
      </c>
      <c r="I845">
        <v>3175</v>
      </c>
      <c r="J845">
        <v>1</v>
      </c>
      <c r="K845" t="s">
        <v>255</v>
      </c>
    </row>
    <row r="846" spans="1:11" x14ac:dyDescent="0.3">
      <c r="A846">
        <v>145</v>
      </c>
      <c r="B846" t="s">
        <v>244</v>
      </c>
      <c r="C846" s="181">
        <v>38040.159722222219</v>
      </c>
      <c r="D846" s="181">
        <v>38040.284722222219</v>
      </c>
      <c r="E846" t="s">
        <v>262</v>
      </c>
      <c r="F846">
        <v>3329</v>
      </c>
      <c r="G846">
        <v>51</v>
      </c>
      <c r="J846">
        <v>2</v>
      </c>
      <c r="K846" t="s">
        <v>296</v>
      </c>
    </row>
    <row r="847" spans="1:11" x14ac:dyDescent="0.3">
      <c r="A847">
        <v>145</v>
      </c>
      <c r="B847" t="s">
        <v>244</v>
      </c>
      <c r="C847" s="181">
        <v>38040.159722222219</v>
      </c>
      <c r="D847" s="181">
        <v>38040.284722222219</v>
      </c>
      <c r="E847" t="s">
        <v>262</v>
      </c>
      <c r="F847">
        <v>3746</v>
      </c>
      <c r="G847">
        <v>1</v>
      </c>
      <c r="I847">
        <v>3329</v>
      </c>
      <c r="J847">
        <v>2</v>
      </c>
    </row>
    <row r="848" spans="1:11" x14ac:dyDescent="0.3">
      <c r="A848">
        <v>145</v>
      </c>
      <c r="B848" t="s">
        <v>244</v>
      </c>
      <c r="C848" s="181">
        <v>38040.159722222219</v>
      </c>
      <c r="D848" s="181">
        <v>38040.284722222219</v>
      </c>
      <c r="E848" t="s">
        <v>262</v>
      </c>
      <c r="F848">
        <v>3747</v>
      </c>
      <c r="G848">
        <v>1</v>
      </c>
      <c r="I848">
        <v>3329</v>
      </c>
      <c r="J848">
        <v>2</v>
      </c>
    </row>
    <row r="849" spans="1:10" x14ac:dyDescent="0.3">
      <c r="A849">
        <v>145</v>
      </c>
      <c r="B849" t="s">
        <v>244</v>
      </c>
      <c r="C849" s="181">
        <v>38040.159722222219</v>
      </c>
      <c r="D849" s="181">
        <v>38040.284722222219</v>
      </c>
      <c r="E849" t="s">
        <v>262</v>
      </c>
      <c r="F849">
        <v>3748</v>
      </c>
      <c r="G849">
        <v>1</v>
      </c>
      <c r="I849">
        <v>3329</v>
      </c>
      <c r="J849">
        <v>2</v>
      </c>
    </row>
    <row r="850" spans="1:10" x14ac:dyDescent="0.3">
      <c r="A850">
        <v>145</v>
      </c>
      <c r="B850" t="s">
        <v>244</v>
      </c>
      <c r="C850" s="181">
        <v>38040.159722222219</v>
      </c>
      <c r="D850" s="181">
        <v>38040.284722222219</v>
      </c>
      <c r="E850" t="s">
        <v>262</v>
      </c>
      <c r="F850">
        <v>3749</v>
      </c>
      <c r="G850">
        <v>1</v>
      </c>
      <c r="I850">
        <v>3329</v>
      </c>
      <c r="J850">
        <v>2</v>
      </c>
    </row>
    <row r="851" spans="1:10" x14ac:dyDescent="0.3">
      <c r="A851">
        <v>145</v>
      </c>
      <c r="B851" t="s">
        <v>244</v>
      </c>
      <c r="C851" s="181">
        <v>38040.159722222219</v>
      </c>
      <c r="D851" s="181">
        <v>38040.284722222219</v>
      </c>
      <c r="E851" t="s">
        <v>262</v>
      </c>
      <c r="F851">
        <v>3750</v>
      </c>
      <c r="G851">
        <v>1</v>
      </c>
      <c r="I851">
        <v>3329</v>
      </c>
      <c r="J851">
        <v>2</v>
      </c>
    </row>
    <row r="852" spans="1:10" x14ac:dyDescent="0.3">
      <c r="A852">
        <v>145</v>
      </c>
      <c r="B852" t="s">
        <v>244</v>
      </c>
      <c r="C852" s="181">
        <v>38040.159722222219</v>
      </c>
      <c r="D852" s="181">
        <v>38040.284722222219</v>
      </c>
      <c r="E852" t="s">
        <v>262</v>
      </c>
      <c r="F852">
        <v>3751</v>
      </c>
      <c r="G852">
        <v>1</v>
      </c>
      <c r="I852">
        <v>3329</v>
      </c>
      <c r="J852">
        <v>2</v>
      </c>
    </row>
    <row r="853" spans="1:10" x14ac:dyDescent="0.3">
      <c r="A853">
        <v>145</v>
      </c>
      <c r="B853" t="s">
        <v>244</v>
      </c>
      <c r="C853" s="181">
        <v>38040.159722222219</v>
      </c>
      <c r="D853" s="181">
        <v>38040.284722222219</v>
      </c>
      <c r="E853" t="s">
        <v>262</v>
      </c>
      <c r="F853">
        <v>3752</v>
      </c>
      <c r="G853">
        <v>1</v>
      </c>
      <c r="I853">
        <v>3329</v>
      </c>
      <c r="J853">
        <v>2</v>
      </c>
    </row>
    <row r="854" spans="1:10" x14ac:dyDescent="0.3">
      <c r="A854">
        <v>145</v>
      </c>
      <c r="B854" t="s">
        <v>244</v>
      </c>
      <c r="C854" s="181">
        <v>38040.159722222219</v>
      </c>
      <c r="D854" s="181">
        <v>38040.284722222219</v>
      </c>
      <c r="E854" t="s">
        <v>262</v>
      </c>
      <c r="F854">
        <v>3753</v>
      </c>
      <c r="G854">
        <v>1</v>
      </c>
      <c r="I854">
        <v>3329</v>
      </c>
      <c r="J854">
        <v>2</v>
      </c>
    </row>
    <row r="855" spans="1:10" x14ac:dyDescent="0.3">
      <c r="A855">
        <v>145</v>
      </c>
      <c r="B855" t="s">
        <v>244</v>
      </c>
      <c r="C855" s="181">
        <v>38040.159722222219</v>
      </c>
      <c r="D855" s="181">
        <v>38040.284722222219</v>
      </c>
      <c r="E855" t="s">
        <v>262</v>
      </c>
      <c r="F855">
        <v>3754</v>
      </c>
      <c r="G855">
        <v>1</v>
      </c>
      <c r="I855">
        <v>3329</v>
      </c>
      <c r="J855">
        <v>2</v>
      </c>
    </row>
    <row r="856" spans="1:10" x14ac:dyDescent="0.3">
      <c r="A856">
        <v>145</v>
      </c>
      <c r="B856" t="s">
        <v>244</v>
      </c>
      <c r="C856" s="181">
        <v>38040.159722222219</v>
      </c>
      <c r="D856" s="181">
        <v>38040.284722222219</v>
      </c>
      <c r="E856" t="s">
        <v>262</v>
      </c>
      <c r="F856">
        <v>3755</v>
      </c>
      <c r="G856">
        <v>1</v>
      </c>
      <c r="I856">
        <v>3329</v>
      </c>
      <c r="J856">
        <v>2</v>
      </c>
    </row>
    <row r="857" spans="1:10" x14ac:dyDescent="0.3">
      <c r="A857">
        <v>145</v>
      </c>
      <c r="B857" t="s">
        <v>244</v>
      </c>
      <c r="C857" s="181">
        <v>38040.159722222219</v>
      </c>
      <c r="D857" s="181">
        <v>38040.284722222219</v>
      </c>
      <c r="E857" t="s">
        <v>262</v>
      </c>
      <c r="F857">
        <v>3756</v>
      </c>
      <c r="G857">
        <v>1</v>
      </c>
      <c r="I857">
        <v>3329</v>
      </c>
      <c r="J857">
        <v>2</v>
      </c>
    </row>
    <row r="858" spans="1:10" x14ac:dyDescent="0.3">
      <c r="A858">
        <v>145</v>
      </c>
      <c r="B858" t="s">
        <v>244</v>
      </c>
      <c r="C858" s="181">
        <v>38040.159722222219</v>
      </c>
      <c r="D858" s="181">
        <v>38040.284722222219</v>
      </c>
      <c r="E858" t="s">
        <v>262</v>
      </c>
      <c r="F858">
        <v>3757</v>
      </c>
      <c r="G858">
        <v>1</v>
      </c>
      <c r="I858">
        <v>3329</v>
      </c>
      <c r="J858">
        <v>2</v>
      </c>
    </row>
    <row r="859" spans="1:10" x14ac:dyDescent="0.3">
      <c r="A859">
        <v>145</v>
      </c>
      <c r="B859" t="s">
        <v>244</v>
      </c>
      <c r="C859" s="181">
        <v>38040.159722222219</v>
      </c>
      <c r="D859" s="181">
        <v>38040.284722222219</v>
      </c>
      <c r="E859" t="s">
        <v>262</v>
      </c>
      <c r="F859">
        <v>3758</v>
      </c>
      <c r="G859">
        <v>1</v>
      </c>
      <c r="I859">
        <v>3329</v>
      </c>
      <c r="J859">
        <v>2</v>
      </c>
    </row>
    <row r="860" spans="1:10" x14ac:dyDescent="0.3">
      <c r="A860">
        <v>145</v>
      </c>
      <c r="B860" t="s">
        <v>244</v>
      </c>
      <c r="C860" s="181">
        <v>38040.159722222219</v>
      </c>
      <c r="D860" s="181">
        <v>38040.284722222219</v>
      </c>
      <c r="E860" t="s">
        <v>262</v>
      </c>
      <c r="F860">
        <v>3759</v>
      </c>
      <c r="G860">
        <v>1</v>
      </c>
      <c r="I860">
        <v>3329</v>
      </c>
      <c r="J860">
        <v>2</v>
      </c>
    </row>
    <row r="861" spans="1:10" x14ac:dyDescent="0.3">
      <c r="A861">
        <v>145</v>
      </c>
      <c r="B861" t="s">
        <v>244</v>
      </c>
      <c r="C861" s="181">
        <v>38040.159722222219</v>
      </c>
      <c r="D861" s="181">
        <v>38040.284722222219</v>
      </c>
      <c r="E861" t="s">
        <v>262</v>
      </c>
      <c r="F861">
        <v>3760</v>
      </c>
      <c r="G861">
        <v>1</v>
      </c>
      <c r="I861">
        <v>3329</v>
      </c>
      <c r="J861">
        <v>2</v>
      </c>
    </row>
    <row r="862" spans="1:10" x14ac:dyDescent="0.3">
      <c r="A862">
        <v>145</v>
      </c>
      <c r="B862" t="s">
        <v>244</v>
      </c>
      <c r="C862" s="181">
        <v>38040.159722222219</v>
      </c>
      <c r="D862" s="181">
        <v>38040.284722222219</v>
      </c>
      <c r="E862" t="s">
        <v>262</v>
      </c>
      <c r="F862">
        <v>3761</v>
      </c>
      <c r="G862">
        <v>1</v>
      </c>
      <c r="I862">
        <v>3329</v>
      </c>
      <c r="J862">
        <v>2</v>
      </c>
    </row>
    <row r="863" spans="1:10" x14ac:dyDescent="0.3">
      <c r="A863">
        <v>145</v>
      </c>
      <c r="B863" t="s">
        <v>244</v>
      </c>
      <c r="C863" s="181">
        <v>38040.159722222219</v>
      </c>
      <c r="D863" s="181">
        <v>38040.284722222219</v>
      </c>
      <c r="E863" t="s">
        <v>262</v>
      </c>
      <c r="F863">
        <v>3762</v>
      </c>
      <c r="G863">
        <v>1</v>
      </c>
      <c r="I863">
        <v>3329</v>
      </c>
      <c r="J863">
        <v>2</v>
      </c>
    </row>
    <row r="864" spans="1:10" x14ac:dyDescent="0.3">
      <c r="A864">
        <v>145</v>
      </c>
      <c r="B864" t="s">
        <v>244</v>
      </c>
      <c r="C864" s="181">
        <v>38040.159722222219</v>
      </c>
      <c r="D864" s="181">
        <v>38040.284722222219</v>
      </c>
      <c r="E864" t="s">
        <v>262</v>
      </c>
      <c r="F864">
        <v>3763</v>
      </c>
      <c r="G864">
        <v>1</v>
      </c>
      <c r="I864">
        <v>3329</v>
      </c>
      <c r="J864">
        <v>2</v>
      </c>
    </row>
    <row r="865" spans="1:10" x14ac:dyDescent="0.3">
      <c r="A865">
        <v>145</v>
      </c>
      <c r="B865" t="s">
        <v>244</v>
      </c>
      <c r="C865" s="181">
        <v>38040.159722222219</v>
      </c>
      <c r="D865" s="181">
        <v>38040.284722222219</v>
      </c>
      <c r="E865" t="s">
        <v>262</v>
      </c>
      <c r="F865">
        <v>3764</v>
      </c>
      <c r="G865">
        <v>1</v>
      </c>
      <c r="I865">
        <v>3329</v>
      </c>
      <c r="J865">
        <v>2</v>
      </c>
    </row>
    <row r="866" spans="1:10" x14ac:dyDescent="0.3">
      <c r="A866">
        <v>145</v>
      </c>
      <c r="B866" t="s">
        <v>244</v>
      </c>
      <c r="C866" s="181">
        <v>38040.159722222219</v>
      </c>
      <c r="D866" s="181">
        <v>38040.284722222219</v>
      </c>
      <c r="E866" t="s">
        <v>262</v>
      </c>
      <c r="F866">
        <v>3765</v>
      </c>
      <c r="G866">
        <v>1</v>
      </c>
      <c r="I866">
        <v>3329</v>
      </c>
      <c r="J866">
        <v>2</v>
      </c>
    </row>
    <row r="867" spans="1:10" x14ac:dyDescent="0.3">
      <c r="A867">
        <v>145</v>
      </c>
      <c r="B867" t="s">
        <v>244</v>
      </c>
      <c r="C867" s="181">
        <v>38040.159722222219</v>
      </c>
      <c r="D867" s="181">
        <v>38040.284722222219</v>
      </c>
      <c r="E867" t="s">
        <v>262</v>
      </c>
      <c r="F867">
        <v>3766</v>
      </c>
      <c r="G867">
        <v>1</v>
      </c>
      <c r="I867">
        <v>3329</v>
      </c>
      <c r="J867">
        <v>2</v>
      </c>
    </row>
    <row r="868" spans="1:10" x14ac:dyDescent="0.3">
      <c r="A868">
        <v>145</v>
      </c>
      <c r="B868" t="s">
        <v>244</v>
      </c>
      <c r="C868" s="181">
        <v>38040.159722222219</v>
      </c>
      <c r="D868" s="181">
        <v>38040.284722222219</v>
      </c>
      <c r="E868" t="s">
        <v>262</v>
      </c>
      <c r="F868">
        <v>3767</v>
      </c>
      <c r="G868">
        <v>1</v>
      </c>
      <c r="I868">
        <v>3329</v>
      </c>
      <c r="J868">
        <v>2</v>
      </c>
    </row>
    <row r="869" spans="1:10" x14ac:dyDescent="0.3">
      <c r="A869">
        <v>145</v>
      </c>
      <c r="B869" t="s">
        <v>244</v>
      </c>
      <c r="C869" s="181">
        <v>38040.159722222219</v>
      </c>
      <c r="D869" s="181">
        <v>38040.284722222219</v>
      </c>
      <c r="E869" t="s">
        <v>262</v>
      </c>
      <c r="F869">
        <v>3768</v>
      </c>
      <c r="G869">
        <v>1</v>
      </c>
      <c r="I869">
        <v>3329</v>
      </c>
      <c r="J869">
        <v>2</v>
      </c>
    </row>
    <row r="870" spans="1:10" x14ac:dyDescent="0.3">
      <c r="A870">
        <v>145</v>
      </c>
      <c r="B870" t="s">
        <v>244</v>
      </c>
      <c r="C870" s="181">
        <v>38040.159722222219</v>
      </c>
      <c r="D870" s="181">
        <v>38040.284722222219</v>
      </c>
      <c r="E870" t="s">
        <v>262</v>
      </c>
      <c r="F870">
        <v>3769</v>
      </c>
      <c r="G870">
        <v>1</v>
      </c>
      <c r="I870">
        <v>3329</v>
      </c>
      <c r="J870">
        <v>2</v>
      </c>
    </row>
    <row r="871" spans="1:10" x14ac:dyDescent="0.3">
      <c r="A871">
        <v>145</v>
      </c>
      <c r="B871" t="s">
        <v>244</v>
      </c>
      <c r="C871" s="181">
        <v>38040.159722222219</v>
      </c>
      <c r="D871" s="181">
        <v>38040.284722222219</v>
      </c>
      <c r="E871" t="s">
        <v>262</v>
      </c>
      <c r="F871">
        <v>3770</v>
      </c>
      <c r="G871">
        <v>1</v>
      </c>
      <c r="I871">
        <v>3329</v>
      </c>
      <c r="J871">
        <v>2</v>
      </c>
    </row>
    <row r="872" spans="1:10" x14ac:dyDescent="0.3">
      <c r="A872">
        <v>145</v>
      </c>
      <c r="B872" t="s">
        <v>244</v>
      </c>
      <c r="C872" s="181">
        <v>38040.159722222219</v>
      </c>
      <c r="D872" s="181">
        <v>38040.284722222219</v>
      </c>
      <c r="E872" t="s">
        <v>262</v>
      </c>
      <c r="F872">
        <v>3771</v>
      </c>
      <c r="G872">
        <v>1</v>
      </c>
      <c r="I872">
        <v>3329</v>
      </c>
      <c r="J872">
        <v>2</v>
      </c>
    </row>
    <row r="873" spans="1:10" x14ac:dyDescent="0.3">
      <c r="A873">
        <v>145</v>
      </c>
      <c r="B873" t="s">
        <v>244</v>
      </c>
      <c r="C873" s="181">
        <v>38040.159722222219</v>
      </c>
      <c r="D873" s="181">
        <v>38040.284722222219</v>
      </c>
      <c r="E873" t="s">
        <v>262</v>
      </c>
      <c r="F873">
        <v>3772</v>
      </c>
      <c r="G873">
        <v>1</v>
      </c>
      <c r="I873">
        <v>3329</v>
      </c>
      <c r="J873">
        <v>2</v>
      </c>
    </row>
    <row r="874" spans="1:10" x14ac:dyDescent="0.3">
      <c r="A874">
        <v>145</v>
      </c>
      <c r="B874" t="s">
        <v>244</v>
      </c>
      <c r="C874" s="181">
        <v>38040.159722222219</v>
      </c>
      <c r="D874" s="181">
        <v>38040.284722222219</v>
      </c>
      <c r="E874" t="s">
        <v>262</v>
      </c>
      <c r="F874">
        <v>3773</v>
      </c>
      <c r="G874">
        <v>1</v>
      </c>
      <c r="I874">
        <v>3329</v>
      </c>
      <c r="J874">
        <v>2</v>
      </c>
    </row>
    <row r="875" spans="1:10" x14ac:dyDescent="0.3">
      <c r="A875">
        <v>145</v>
      </c>
      <c r="B875" t="s">
        <v>244</v>
      </c>
      <c r="C875" s="181">
        <v>38040.159722222219</v>
      </c>
      <c r="D875" s="181">
        <v>38040.284722222219</v>
      </c>
      <c r="E875" t="s">
        <v>262</v>
      </c>
      <c r="F875">
        <v>3774</v>
      </c>
      <c r="G875">
        <v>1</v>
      </c>
      <c r="I875">
        <v>3329</v>
      </c>
      <c r="J875">
        <v>2</v>
      </c>
    </row>
    <row r="876" spans="1:10" x14ac:dyDescent="0.3">
      <c r="A876">
        <v>145</v>
      </c>
      <c r="B876" t="s">
        <v>244</v>
      </c>
      <c r="C876" s="181">
        <v>38040.159722222219</v>
      </c>
      <c r="D876" s="181">
        <v>38040.284722222219</v>
      </c>
      <c r="E876" t="s">
        <v>262</v>
      </c>
      <c r="F876">
        <v>3775</v>
      </c>
      <c r="G876">
        <v>1</v>
      </c>
      <c r="I876">
        <v>3329</v>
      </c>
      <c r="J876">
        <v>2</v>
      </c>
    </row>
    <row r="877" spans="1:10" x14ac:dyDescent="0.3">
      <c r="A877">
        <v>145</v>
      </c>
      <c r="B877" t="s">
        <v>244</v>
      </c>
      <c r="C877" s="181">
        <v>38040.159722222219</v>
      </c>
      <c r="D877" s="181">
        <v>38040.284722222219</v>
      </c>
      <c r="E877" t="s">
        <v>262</v>
      </c>
      <c r="F877">
        <v>3776</v>
      </c>
      <c r="G877">
        <v>1</v>
      </c>
      <c r="I877">
        <v>3329</v>
      </c>
      <c r="J877">
        <v>2</v>
      </c>
    </row>
    <row r="878" spans="1:10" x14ac:dyDescent="0.3">
      <c r="A878">
        <v>145</v>
      </c>
      <c r="B878" t="s">
        <v>244</v>
      </c>
      <c r="C878" s="181">
        <v>38040.159722222219</v>
      </c>
      <c r="D878" s="181">
        <v>38040.284722222219</v>
      </c>
      <c r="E878" t="s">
        <v>262</v>
      </c>
      <c r="F878">
        <v>3777</v>
      </c>
      <c r="G878">
        <v>1</v>
      </c>
      <c r="I878">
        <v>3329</v>
      </c>
      <c r="J878">
        <v>2</v>
      </c>
    </row>
    <row r="879" spans="1:10" x14ac:dyDescent="0.3">
      <c r="A879">
        <v>145</v>
      </c>
      <c r="B879" t="s">
        <v>244</v>
      </c>
      <c r="C879" s="181">
        <v>38040.159722222219</v>
      </c>
      <c r="D879" s="181">
        <v>38040.284722222219</v>
      </c>
      <c r="E879" t="s">
        <v>262</v>
      </c>
      <c r="F879">
        <v>3778</v>
      </c>
      <c r="G879">
        <v>1</v>
      </c>
      <c r="I879">
        <v>3329</v>
      </c>
      <c r="J879">
        <v>2</v>
      </c>
    </row>
    <row r="880" spans="1:10" x14ac:dyDescent="0.3">
      <c r="A880">
        <v>145</v>
      </c>
      <c r="B880" t="s">
        <v>244</v>
      </c>
      <c r="C880" s="181">
        <v>38040.159722222219</v>
      </c>
      <c r="D880" s="181">
        <v>38040.284722222219</v>
      </c>
      <c r="E880" t="s">
        <v>262</v>
      </c>
      <c r="F880">
        <v>3779</v>
      </c>
      <c r="G880">
        <v>1</v>
      </c>
      <c r="I880">
        <v>3329</v>
      </c>
      <c r="J880">
        <v>2</v>
      </c>
    </row>
    <row r="881" spans="1:10" x14ac:dyDescent="0.3">
      <c r="A881">
        <v>145</v>
      </c>
      <c r="B881" t="s">
        <v>244</v>
      </c>
      <c r="C881" s="181">
        <v>38040.159722222219</v>
      </c>
      <c r="D881" s="181">
        <v>38040.284722222219</v>
      </c>
      <c r="E881" t="s">
        <v>262</v>
      </c>
      <c r="F881">
        <v>3780</v>
      </c>
      <c r="G881">
        <v>1</v>
      </c>
      <c r="I881">
        <v>3329</v>
      </c>
      <c r="J881">
        <v>2</v>
      </c>
    </row>
    <row r="882" spans="1:10" x14ac:dyDescent="0.3">
      <c r="A882">
        <v>145</v>
      </c>
      <c r="B882" t="s">
        <v>244</v>
      </c>
      <c r="C882" s="181">
        <v>38040.159722222219</v>
      </c>
      <c r="D882" s="181">
        <v>38040.284722222219</v>
      </c>
      <c r="E882" t="s">
        <v>262</v>
      </c>
      <c r="F882">
        <v>3781</v>
      </c>
      <c r="G882">
        <v>1</v>
      </c>
      <c r="I882">
        <v>3329</v>
      </c>
      <c r="J882">
        <v>2</v>
      </c>
    </row>
    <row r="883" spans="1:10" x14ac:dyDescent="0.3">
      <c r="A883">
        <v>145</v>
      </c>
      <c r="B883" t="s">
        <v>244</v>
      </c>
      <c r="C883" s="181">
        <v>38040.159722222219</v>
      </c>
      <c r="D883" s="181">
        <v>38040.284722222219</v>
      </c>
      <c r="E883" t="s">
        <v>262</v>
      </c>
      <c r="F883">
        <v>3782</v>
      </c>
      <c r="G883">
        <v>1</v>
      </c>
      <c r="I883">
        <v>3329</v>
      </c>
      <c r="J883">
        <v>2</v>
      </c>
    </row>
    <row r="884" spans="1:10" x14ac:dyDescent="0.3">
      <c r="A884">
        <v>145</v>
      </c>
      <c r="B884" t="s">
        <v>244</v>
      </c>
      <c r="C884" s="181">
        <v>38040.159722222219</v>
      </c>
      <c r="D884" s="181">
        <v>38040.284722222219</v>
      </c>
      <c r="E884" t="s">
        <v>262</v>
      </c>
      <c r="F884">
        <v>3783</v>
      </c>
      <c r="G884">
        <v>1</v>
      </c>
      <c r="I884">
        <v>3329</v>
      </c>
      <c r="J884">
        <v>2</v>
      </c>
    </row>
    <row r="885" spans="1:10" x14ac:dyDescent="0.3">
      <c r="A885">
        <v>145</v>
      </c>
      <c r="B885" t="s">
        <v>244</v>
      </c>
      <c r="C885" s="181">
        <v>38040.159722222219</v>
      </c>
      <c r="D885" s="181">
        <v>38040.284722222219</v>
      </c>
      <c r="E885" t="s">
        <v>262</v>
      </c>
      <c r="F885">
        <v>3784</v>
      </c>
      <c r="G885">
        <v>1</v>
      </c>
      <c r="I885">
        <v>3329</v>
      </c>
      <c r="J885">
        <v>2</v>
      </c>
    </row>
    <row r="886" spans="1:10" x14ac:dyDescent="0.3">
      <c r="A886">
        <v>145</v>
      </c>
      <c r="B886" t="s">
        <v>244</v>
      </c>
      <c r="C886" s="181">
        <v>38040.159722222219</v>
      </c>
      <c r="D886" s="181">
        <v>38040.284722222219</v>
      </c>
      <c r="E886" t="s">
        <v>262</v>
      </c>
      <c r="F886">
        <v>3785</v>
      </c>
      <c r="G886">
        <v>1</v>
      </c>
      <c r="I886">
        <v>3329</v>
      </c>
      <c r="J886">
        <v>2</v>
      </c>
    </row>
    <row r="887" spans="1:10" x14ac:dyDescent="0.3">
      <c r="A887">
        <v>145</v>
      </c>
      <c r="B887" t="s">
        <v>244</v>
      </c>
      <c r="C887" s="181">
        <v>38040.159722222219</v>
      </c>
      <c r="D887" s="181">
        <v>38040.284722222219</v>
      </c>
      <c r="E887" t="s">
        <v>262</v>
      </c>
      <c r="F887">
        <v>3786</v>
      </c>
      <c r="G887">
        <v>1</v>
      </c>
      <c r="I887">
        <v>3329</v>
      </c>
      <c r="J887">
        <v>2</v>
      </c>
    </row>
    <row r="888" spans="1:10" x14ac:dyDescent="0.3">
      <c r="A888">
        <v>145</v>
      </c>
      <c r="B888" t="s">
        <v>244</v>
      </c>
      <c r="C888" s="181">
        <v>38040.159722222219</v>
      </c>
      <c r="D888" s="181">
        <v>38040.284722222219</v>
      </c>
      <c r="E888" t="s">
        <v>262</v>
      </c>
      <c r="F888">
        <v>3787</v>
      </c>
      <c r="G888">
        <v>1</v>
      </c>
      <c r="I888">
        <v>3329</v>
      </c>
      <c r="J888">
        <v>2</v>
      </c>
    </row>
    <row r="889" spans="1:10" x14ac:dyDescent="0.3">
      <c r="A889">
        <v>145</v>
      </c>
      <c r="B889" t="s">
        <v>244</v>
      </c>
      <c r="C889" s="181">
        <v>38040.159722222219</v>
      </c>
      <c r="D889" s="181">
        <v>38040.284722222219</v>
      </c>
      <c r="E889" t="s">
        <v>262</v>
      </c>
      <c r="F889">
        <v>3788</v>
      </c>
      <c r="G889">
        <v>1</v>
      </c>
      <c r="I889">
        <v>3329</v>
      </c>
      <c r="J889">
        <v>2</v>
      </c>
    </row>
    <row r="890" spans="1:10" x14ac:dyDescent="0.3">
      <c r="A890">
        <v>145</v>
      </c>
      <c r="B890" t="s">
        <v>244</v>
      </c>
      <c r="C890" s="181">
        <v>38040.159722222219</v>
      </c>
      <c r="D890" s="181">
        <v>38040.284722222219</v>
      </c>
      <c r="E890" t="s">
        <v>262</v>
      </c>
      <c r="F890">
        <v>3789</v>
      </c>
      <c r="G890">
        <v>1</v>
      </c>
      <c r="I890">
        <v>3329</v>
      </c>
      <c r="J890">
        <v>2</v>
      </c>
    </row>
    <row r="891" spans="1:10" x14ac:dyDescent="0.3">
      <c r="A891">
        <v>145</v>
      </c>
      <c r="B891" t="s">
        <v>244</v>
      </c>
      <c r="C891" s="181">
        <v>38040.159722222219</v>
      </c>
      <c r="D891" s="181">
        <v>38040.284722222219</v>
      </c>
      <c r="E891" t="s">
        <v>262</v>
      </c>
      <c r="F891">
        <v>3790</v>
      </c>
      <c r="G891">
        <v>1</v>
      </c>
      <c r="I891">
        <v>3329</v>
      </c>
      <c r="J891">
        <v>2</v>
      </c>
    </row>
    <row r="892" spans="1:10" x14ac:dyDescent="0.3">
      <c r="A892">
        <v>145</v>
      </c>
      <c r="B892" t="s">
        <v>244</v>
      </c>
      <c r="C892" s="181">
        <v>38040.159722222219</v>
      </c>
      <c r="D892" s="181">
        <v>38040.284722222219</v>
      </c>
      <c r="E892" t="s">
        <v>262</v>
      </c>
      <c r="F892">
        <v>3791</v>
      </c>
      <c r="G892">
        <v>1</v>
      </c>
      <c r="I892">
        <v>3329</v>
      </c>
      <c r="J892">
        <v>2</v>
      </c>
    </row>
    <row r="893" spans="1:10" x14ac:dyDescent="0.3">
      <c r="A893">
        <v>145</v>
      </c>
      <c r="B893" t="s">
        <v>244</v>
      </c>
      <c r="C893" s="181">
        <v>38040.159722222219</v>
      </c>
      <c r="D893" s="181">
        <v>38040.284722222219</v>
      </c>
      <c r="E893" t="s">
        <v>262</v>
      </c>
      <c r="F893">
        <v>3792</v>
      </c>
      <c r="G893">
        <v>1</v>
      </c>
      <c r="I893">
        <v>3329</v>
      </c>
      <c r="J893">
        <v>2</v>
      </c>
    </row>
    <row r="894" spans="1:10" x14ac:dyDescent="0.3">
      <c r="A894">
        <v>145</v>
      </c>
      <c r="B894" t="s">
        <v>244</v>
      </c>
      <c r="C894" s="181">
        <v>38040.159722222219</v>
      </c>
      <c r="D894" s="181">
        <v>38040.284722222219</v>
      </c>
      <c r="E894" t="s">
        <v>262</v>
      </c>
      <c r="F894">
        <v>3793</v>
      </c>
      <c r="G894">
        <v>1</v>
      </c>
      <c r="I894">
        <v>3329</v>
      </c>
      <c r="J894">
        <v>2</v>
      </c>
    </row>
    <row r="895" spans="1:10" x14ac:dyDescent="0.3">
      <c r="A895">
        <v>145</v>
      </c>
      <c r="B895" t="s">
        <v>244</v>
      </c>
      <c r="C895" s="181">
        <v>38040.159722222219</v>
      </c>
      <c r="D895" s="181">
        <v>38040.284722222219</v>
      </c>
      <c r="E895" t="s">
        <v>262</v>
      </c>
      <c r="F895">
        <v>3794</v>
      </c>
      <c r="G895">
        <v>1</v>
      </c>
      <c r="I895">
        <v>3329</v>
      </c>
      <c r="J895">
        <v>2</v>
      </c>
    </row>
    <row r="896" spans="1:10" x14ac:dyDescent="0.3">
      <c r="A896">
        <v>145</v>
      </c>
      <c r="B896" t="s">
        <v>244</v>
      </c>
      <c r="C896" s="181">
        <v>38040.159722222219</v>
      </c>
      <c r="D896" s="181">
        <v>38040.284722222219</v>
      </c>
      <c r="E896" t="s">
        <v>262</v>
      </c>
      <c r="F896">
        <v>3795</v>
      </c>
      <c r="G896">
        <v>1</v>
      </c>
      <c r="I896">
        <v>3329</v>
      </c>
      <c r="J896">
        <v>2</v>
      </c>
    </row>
    <row r="897" spans="1:11" x14ac:dyDescent="0.3">
      <c r="A897">
        <v>145</v>
      </c>
      <c r="B897" t="s">
        <v>244</v>
      </c>
      <c r="C897" s="181">
        <v>38040.159722222219</v>
      </c>
      <c r="D897" s="181">
        <v>38040.284722222219</v>
      </c>
      <c r="E897" t="s">
        <v>262</v>
      </c>
      <c r="F897">
        <v>3796</v>
      </c>
      <c r="G897">
        <v>1</v>
      </c>
      <c r="I897">
        <v>3329</v>
      </c>
      <c r="J897">
        <v>2</v>
      </c>
    </row>
    <row r="898" spans="1:11" x14ac:dyDescent="0.3">
      <c r="A898">
        <v>145</v>
      </c>
      <c r="B898" t="s">
        <v>244</v>
      </c>
      <c r="C898" s="181">
        <v>38040.159722222219</v>
      </c>
      <c r="D898" s="181">
        <v>38040.284722222219</v>
      </c>
      <c r="E898" t="s">
        <v>262</v>
      </c>
      <c r="F898">
        <v>6866</v>
      </c>
      <c r="H898">
        <v>100</v>
      </c>
      <c r="J898">
        <v>2</v>
      </c>
      <c r="K898" t="s">
        <v>289</v>
      </c>
    </row>
    <row r="899" spans="1:11" x14ac:dyDescent="0.3">
      <c r="A899">
        <v>145</v>
      </c>
      <c r="B899" t="s">
        <v>244</v>
      </c>
      <c r="C899" s="181">
        <v>38040.159722222219</v>
      </c>
      <c r="D899" s="181">
        <v>38040.284722222219</v>
      </c>
      <c r="E899" t="s">
        <v>262</v>
      </c>
      <c r="F899">
        <v>3170</v>
      </c>
      <c r="H899">
        <v>5350</v>
      </c>
      <c r="J899">
        <v>3</v>
      </c>
      <c r="K899" t="s">
        <v>295</v>
      </c>
    </row>
    <row r="900" spans="1:11" x14ac:dyDescent="0.3">
      <c r="A900">
        <v>145</v>
      </c>
      <c r="B900" t="s">
        <v>244</v>
      </c>
      <c r="C900" s="181">
        <v>38040.159722222219</v>
      </c>
      <c r="D900" s="181">
        <v>38040.284722222219</v>
      </c>
      <c r="E900" t="s">
        <v>262</v>
      </c>
      <c r="F900">
        <v>3171</v>
      </c>
      <c r="H900">
        <v>5200</v>
      </c>
      <c r="J900">
        <v>3</v>
      </c>
      <c r="K900" t="s">
        <v>294</v>
      </c>
    </row>
    <row r="901" spans="1:11" x14ac:dyDescent="0.3">
      <c r="A901">
        <v>145</v>
      </c>
      <c r="B901" t="s">
        <v>244</v>
      </c>
      <c r="C901" s="181">
        <v>38040.159722222219</v>
      </c>
      <c r="D901" s="181">
        <v>38040.284722222219</v>
      </c>
      <c r="E901" t="s">
        <v>262</v>
      </c>
      <c r="F901">
        <v>3172</v>
      </c>
      <c r="H901">
        <v>6250</v>
      </c>
      <c r="J901">
        <v>3</v>
      </c>
      <c r="K901" t="s">
        <v>293</v>
      </c>
    </row>
    <row r="902" spans="1:11" x14ac:dyDescent="0.3">
      <c r="A902">
        <v>145</v>
      </c>
      <c r="B902" t="s">
        <v>244</v>
      </c>
      <c r="C902" s="181">
        <v>38040.159722222219</v>
      </c>
      <c r="D902" s="181">
        <v>38040.284722222219</v>
      </c>
      <c r="E902" t="s">
        <v>262</v>
      </c>
      <c r="F902">
        <v>3173</v>
      </c>
      <c r="H902">
        <v>2600</v>
      </c>
      <c r="J902">
        <v>3</v>
      </c>
      <c r="K902" t="s">
        <v>293</v>
      </c>
    </row>
    <row r="903" spans="1:11" x14ac:dyDescent="0.3">
      <c r="A903">
        <v>145</v>
      </c>
      <c r="B903" t="s">
        <v>244</v>
      </c>
      <c r="C903" s="181">
        <v>38040.159722222219</v>
      </c>
      <c r="D903" s="181">
        <v>38040.284722222219</v>
      </c>
      <c r="E903" t="s">
        <v>262</v>
      </c>
      <c r="F903">
        <v>3174</v>
      </c>
      <c r="H903">
        <v>500</v>
      </c>
      <c r="J903">
        <v>3</v>
      </c>
      <c r="K903" t="s">
        <v>297</v>
      </c>
    </row>
    <row r="904" spans="1:11" x14ac:dyDescent="0.3">
      <c r="A904">
        <v>145</v>
      </c>
      <c r="B904" t="s">
        <v>244</v>
      </c>
      <c r="C904" s="181">
        <v>38040.159722222219</v>
      </c>
      <c r="D904" s="181">
        <v>38040.284722222219</v>
      </c>
      <c r="E904" t="s">
        <v>262</v>
      </c>
      <c r="F904">
        <v>3175</v>
      </c>
      <c r="H904">
        <v>43</v>
      </c>
      <c r="J904">
        <v>4</v>
      </c>
      <c r="K904" t="s">
        <v>284</v>
      </c>
    </row>
    <row r="905" spans="1:11" x14ac:dyDescent="0.3">
      <c r="A905">
        <v>146</v>
      </c>
      <c r="B905" t="s">
        <v>290</v>
      </c>
      <c r="C905" s="181">
        <v>38040.159722222219</v>
      </c>
      <c r="D905" s="181">
        <v>38040.263888888891</v>
      </c>
      <c r="E905" t="s">
        <v>236</v>
      </c>
    </row>
    <row r="906" spans="1:11" x14ac:dyDescent="0.3">
      <c r="A906">
        <v>147</v>
      </c>
      <c r="B906" t="s">
        <v>291</v>
      </c>
      <c r="C906" s="181">
        <v>38040.159722222219</v>
      </c>
      <c r="D906" s="181">
        <v>38040.284722222219</v>
      </c>
      <c r="E906" t="s">
        <v>269</v>
      </c>
    </row>
    <row r="907" spans="1:11" x14ac:dyDescent="0.3">
      <c r="A907">
        <v>148</v>
      </c>
      <c r="B907" t="s">
        <v>292</v>
      </c>
      <c r="C907" s="181">
        <v>38040.159722222219</v>
      </c>
      <c r="D907" s="181">
        <v>38040.284722222219</v>
      </c>
      <c r="E907" t="s">
        <v>269</v>
      </c>
    </row>
    <row r="908" spans="1:11" x14ac:dyDescent="0.3">
      <c r="A908">
        <v>149</v>
      </c>
      <c r="B908" t="s">
        <v>268</v>
      </c>
      <c r="C908" s="181">
        <v>38040.159722222219</v>
      </c>
      <c r="D908" s="181">
        <v>38040.263888888891</v>
      </c>
      <c r="E908" t="s">
        <v>269</v>
      </c>
    </row>
    <row r="909" spans="1:11" x14ac:dyDescent="0.3">
      <c r="A909">
        <v>150</v>
      </c>
      <c r="B909" t="s">
        <v>267</v>
      </c>
      <c r="C909" s="181">
        <v>38040.159722222219</v>
      </c>
      <c r="D909" s="181">
        <v>38040.284722222219</v>
      </c>
      <c r="E909" t="s">
        <v>269</v>
      </c>
    </row>
    <row r="910" spans="1:11" x14ac:dyDescent="0.3">
      <c r="A910">
        <v>151</v>
      </c>
      <c r="B910" t="s">
        <v>244</v>
      </c>
      <c r="C910" s="181">
        <v>38067.070138888892</v>
      </c>
      <c r="D910" s="181">
        <v>38067.21875</v>
      </c>
      <c r="E910" t="s">
        <v>262</v>
      </c>
      <c r="F910">
        <v>3177</v>
      </c>
      <c r="H910">
        <v>965</v>
      </c>
      <c r="J910">
        <v>2</v>
      </c>
      <c r="K910" t="s">
        <v>289</v>
      </c>
    </row>
    <row r="911" spans="1:11" x14ac:dyDescent="0.3">
      <c r="A911">
        <v>151</v>
      </c>
      <c r="B911" t="s">
        <v>244</v>
      </c>
      <c r="C911" s="181">
        <v>38067.070138888892</v>
      </c>
      <c r="D911" s="181">
        <v>38067.21875</v>
      </c>
      <c r="E911" t="s">
        <v>262</v>
      </c>
      <c r="F911">
        <v>3176</v>
      </c>
      <c r="H911">
        <v>20629</v>
      </c>
      <c r="J911">
        <v>3</v>
      </c>
      <c r="K911" t="s">
        <v>288</v>
      </c>
    </row>
    <row r="912" spans="1:11" x14ac:dyDescent="0.3">
      <c r="A912">
        <v>152</v>
      </c>
      <c r="B912" t="s">
        <v>290</v>
      </c>
      <c r="C912" s="181">
        <v>38067.070138888892</v>
      </c>
      <c r="D912" s="181">
        <v>38067.21875</v>
      </c>
      <c r="E912" t="s">
        <v>269</v>
      </c>
    </row>
    <row r="913" spans="1:11" x14ac:dyDescent="0.3">
      <c r="A913">
        <v>153</v>
      </c>
      <c r="B913" t="s">
        <v>291</v>
      </c>
      <c r="C913" s="181">
        <v>38067.070138888892</v>
      </c>
      <c r="D913" s="181">
        <v>38067.21875</v>
      </c>
      <c r="E913" t="s">
        <v>269</v>
      </c>
    </row>
    <row r="914" spans="1:11" x14ac:dyDescent="0.3">
      <c r="A914">
        <v>154</v>
      </c>
      <c r="B914" t="s">
        <v>292</v>
      </c>
      <c r="C914" s="181">
        <v>38067.070138888892</v>
      </c>
      <c r="D914" s="181">
        <v>38067.21875</v>
      </c>
      <c r="E914" t="s">
        <v>269</v>
      </c>
    </row>
    <row r="915" spans="1:11" x14ac:dyDescent="0.3">
      <c r="A915">
        <v>155</v>
      </c>
      <c r="B915" t="s">
        <v>298</v>
      </c>
      <c r="C915" s="181">
        <v>38067.070138888892</v>
      </c>
      <c r="D915" s="181">
        <v>38067.21875</v>
      </c>
      <c r="E915" t="s">
        <v>269</v>
      </c>
    </row>
    <row r="916" spans="1:11" x14ac:dyDescent="0.3">
      <c r="A916">
        <v>156</v>
      </c>
      <c r="B916" t="s">
        <v>268</v>
      </c>
      <c r="C916" s="181">
        <v>38067.070138888892</v>
      </c>
      <c r="D916" s="181">
        <v>38067.21875</v>
      </c>
      <c r="E916" t="s">
        <v>236</v>
      </c>
    </row>
    <row r="917" spans="1:11" x14ac:dyDescent="0.3">
      <c r="A917">
        <v>157</v>
      </c>
      <c r="B917" t="s">
        <v>267</v>
      </c>
      <c r="C917" s="181">
        <v>38067.070138888892</v>
      </c>
      <c r="D917" s="181">
        <v>38067.21875</v>
      </c>
      <c r="E917" t="s">
        <v>269</v>
      </c>
    </row>
    <row r="918" spans="1:11" x14ac:dyDescent="0.3">
      <c r="A918">
        <v>158</v>
      </c>
      <c r="B918" t="s">
        <v>244</v>
      </c>
      <c r="C918" s="181">
        <v>38068.095833333333</v>
      </c>
      <c r="D918" s="181">
        <v>38068.244444444441</v>
      </c>
      <c r="E918" t="s">
        <v>262</v>
      </c>
      <c r="F918">
        <v>3338</v>
      </c>
      <c r="G918">
        <v>50</v>
      </c>
      <c r="I918">
        <v>3181</v>
      </c>
      <c r="J918">
        <v>1</v>
      </c>
      <c r="K918" t="s">
        <v>255</v>
      </c>
    </row>
    <row r="919" spans="1:11" x14ac:dyDescent="0.3">
      <c r="A919">
        <v>158</v>
      </c>
      <c r="B919" t="s">
        <v>244</v>
      </c>
      <c r="C919" s="181">
        <v>38068.095833333333</v>
      </c>
      <c r="D919" s="181">
        <v>38068.244444444441</v>
      </c>
      <c r="E919" t="s">
        <v>262</v>
      </c>
      <c r="F919">
        <v>3180</v>
      </c>
      <c r="H919">
        <v>1689</v>
      </c>
      <c r="J919">
        <v>2</v>
      </c>
      <c r="K919" t="s">
        <v>289</v>
      </c>
    </row>
    <row r="920" spans="1:11" x14ac:dyDescent="0.3">
      <c r="A920">
        <v>158</v>
      </c>
      <c r="B920" t="s">
        <v>244</v>
      </c>
      <c r="C920" s="181">
        <v>38068.095833333333</v>
      </c>
      <c r="D920" s="181">
        <v>38068.244444444441</v>
      </c>
      <c r="E920" t="s">
        <v>262</v>
      </c>
      <c r="F920">
        <v>3335</v>
      </c>
      <c r="G920">
        <v>49</v>
      </c>
      <c r="J920">
        <v>2</v>
      </c>
      <c r="K920" t="s">
        <v>296</v>
      </c>
    </row>
    <row r="921" spans="1:11" x14ac:dyDescent="0.3">
      <c r="A921">
        <v>158</v>
      </c>
      <c r="B921" t="s">
        <v>244</v>
      </c>
      <c r="C921" s="181">
        <v>38068.095833333333</v>
      </c>
      <c r="D921" s="181">
        <v>38068.244444444441</v>
      </c>
      <c r="E921" t="s">
        <v>262</v>
      </c>
      <c r="F921">
        <v>3797</v>
      </c>
      <c r="G921">
        <v>1</v>
      </c>
      <c r="I921">
        <v>3335</v>
      </c>
      <c r="J921">
        <v>2</v>
      </c>
    </row>
    <row r="922" spans="1:11" x14ac:dyDescent="0.3">
      <c r="A922">
        <v>158</v>
      </c>
      <c r="B922" t="s">
        <v>244</v>
      </c>
      <c r="C922" s="181">
        <v>38068.095833333333</v>
      </c>
      <c r="D922" s="181">
        <v>38068.244444444441</v>
      </c>
      <c r="E922" t="s">
        <v>262</v>
      </c>
      <c r="F922">
        <v>3798</v>
      </c>
      <c r="G922">
        <v>1</v>
      </c>
      <c r="I922">
        <v>3335</v>
      </c>
      <c r="J922">
        <v>2</v>
      </c>
    </row>
    <row r="923" spans="1:11" x14ac:dyDescent="0.3">
      <c r="A923">
        <v>158</v>
      </c>
      <c r="B923" t="s">
        <v>244</v>
      </c>
      <c r="C923" s="181">
        <v>38068.095833333333</v>
      </c>
      <c r="D923" s="181">
        <v>38068.244444444441</v>
      </c>
      <c r="E923" t="s">
        <v>262</v>
      </c>
      <c r="F923">
        <v>3799</v>
      </c>
      <c r="G923">
        <v>1</v>
      </c>
      <c r="I923">
        <v>3335</v>
      </c>
      <c r="J923">
        <v>2</v>
      </c>
    </row>
    <row r="924" spans="1:11" x14ac:dyDescent="0.3">
      <c r="A924">
        <v>158</v>
      </c>
      <c r="B924" t="s">
        <v>244</v>
      </c>
      <c r="C924" s="181">
        <v>38068.095833333333</v>
      </c>
      <c r="D924" s="181">
        <v>38068.244444444441</v>
      </c>
      <c r="E924" t="s">
        <v>262</v>
      </c>
      <c r="F924">
        <v>3800</v>
      </c>
      <c r="G924">
        <v>1</v>
      </c>
      <c r="I924">
        <v>3335</v>
      </c>
      <c r="J924">
        <v>2</v>
      </c>
    </row>
    <row r="925" spans="1:11" x14ac:dyDescent="0.3">
      <c r="A925">
        <v>158</v>
      </c>
      <c r="B925" t="s">
        <v>244</v>
      </c>
      <c r="C925" s="181">
        <v>38068.095833333333</v>
      </c>
      <c r="D925" s="181">
        <v>38068.244444444441</v>
      </c>
      <c r="E925" t="s">
        <v>262</v>
      </c>
      <c r="F925">
        <v>3801</v>
      </c>
      <c r="G925">
        <v>1</v>
      </c>
      <c r="I925">
        <v>3335</v>
      </c>
      <c r="J925">
        <v>2</v>
      </c>
    </row>
    <row r="926" spans="1:11" x14ac:dyDescent="0.3">
      <c r="A926">
        <v>158</v>
      </c>
      <c r="B926" t="s">
        <v>244</v>
      </c>
      <c r="C926" s="181">
        <v>38068.095833333333</v>
      </c>
      <c r="D926" s="181">
        <v>38068.244444444441</v>
      </c>
      <c r="E926" t="s">
        <v>262</v>
      </c>
      <c r="F926">
        <v>3802</v>
      </c>
      <c r="G926">
        <v>1</v>
      </c>
      <c r="I926">
        <v>3335</v>
      </c>
      <c r="J926">
        <v>2</v>
      </c>
    </row>
    <row r="927" spans="1:11" x14ac:dyDescent="0.3">
      <c r="A927">
        <v>158</v>
      </c>
      <c r="B927" t="s">
        <v>244</v>
      </c>
      <c r="C927" s="181">
        <v>38068.095833333333</v>
      </c>
      <c r="D927" s="181">
        <v>38068.244444444441</v>
      </c>
      <c r="E927" t="s">
        <v>262</v>
      </c>
      <c r="F927">
        <v>3803</v>
      </c>
      <c r="G927">
        <v>1</v>
      </c>
      <c r="I927">
        <v>3335</v>
      </c>
      <c r="J927">
        <v>2</v>
      </c>
    </row>
    <row r="928" spans="1:11" x14ac:dyDescent="0.3">
      <c r="A928">
        <v>158</v>
      </c>
      <c r="B928" t="s">
        <v>244</v>
      </c>
      <c r="C928" s="181">
        <v>38068.095833333333</v>
      </c>
      <c r="D928" s="181">
        <v>38068.244444444441</v>
      </c>
      <c r="E928" t="s">
        <v>262</v>
      </c>
      <c r="F928">
        <v>3804</v>
      </c>
      <c r="G928">
        <v>1</v>
      </c>
      <c r="I928">
        <v>3335</v>
      </c>
      <c r="J928">
        <v>2</v>
      </c>
    </row>
    <row r="929" spans="1:10" x14ac:dyDescent="0.3">
      <c r="A929">
        <v>158</v>
      </c>
      <c r="B929" t="s">
        <v>244</v>
      </c>
      <c r="C929" s="181">
        <v>38068.095833333333</v>
      </c>
      <c r="D929" s="181">
        <v>38068.244444444441</v>
      </c>
      <c r="E929" t="s">
        <v>262</v>
      </c>
      <c r="F929">
        <v>3805</v>
      </c>
      <c r="G929">
        <v>1</v>
      </c>
      <c r="I929">
        <v>3335</v>
      </c>
      <c r="J929">
        <v>2</v>
      </c>
    </row>
    <row r="930" spans="1:10" x14ac:dyDescent="0.3">
      <c r="A930">
        <v>158</v>
      </c>
      <c r="B930" t="s">
        <v>244</v>
      </c>
      <c r="C930" s="181">
        <v>38068.095833333333</v>
      </c>
      <c r="D930" s="181">
        <v>38068.244444444441</v>
      </c>
      <c r="E930" t="s">
        <v>262</v>
      </c>
      <c r="F930">
        <v>3806</v>
      </c>
      <c r="G930">
        <v>1</v>
      </c>
      <c r="I930">
        <v>3335</v>
      </c>
      <c r="J930">
        <v>2</v>
      </c>
    </row>
    <row r="931" spans="1:10" x14ac:dyDescent="0.3">
      <c r="A931">
        <v>158</v>
      </c>
      <c r="B931" t="s">
        <v>244</v>
      </c>
      <c r="C931" s="181">
        <v>38068.095833333333</v>
      </c>
      <c r="D931" s="181">
        <v>38068.244444444441</v>
      </c>
      <c r="E931" t="s">
        <v>262</v>
      </c>
      <c r="F931">
        <v>3807</v>
      </c>
      <c r="G931">
        <v>1</v>
      </c>
      <c r="I931">
        <v>3335</v>
      </c>
      <c r="J931">
        <v>2</v>
      </c>
    </row>
    <row r="932" spans="1:10" x14ac:dyDescent="0.3">
      <c r="A932">
        <v>158</v>
      </c>
      <c r="B932" t="s">
        <v>244</v>
      </c>
      <c r="C932" s="181">
        <v>38068.095833333333</v>
      </c>
      <c r="D932" s="181">
        <v>38068.244444444441</v>
      </c>
      <c r="E932" t="s">
        <v>262</v>
      </c>
      <c r="F932">
        <v>3808</v>
      </c>
      <c r="G932">
        <v>1</v>
      </c>
      <c r="I932">
        <v>3335</v>
      </c>
      <c r="J932">
        <v>2</v>
      </c>
    </row>
    <row r="933" spans="1:10" x14ac:dyDescent="0.3">
      <c r="A933">
        <v>158</v>
      </c>
      <c r="B933" t="s">
        <v>244</v>
      </c>
      <c r="C933" s="181">
        <v>38068.095833333333</v>
      </c>
      <c r="D933" s="181">
        <v>38068.244444444441</v>
      </c>
      <c r="E933" t="s">
        <v>262</v>
      </c>
      <c r="F933">
        <v>3809</v>
      </c>
      <c r="G933">
        <v>1</v>
      </c>
      <c r="I933">
        <v>3335</v>
      </c>
      <c r="J933">
        <v>2</v>
      </c>
    </row>
    <row r="934" spans="1:10" x14ac:dyDescent="0.3">
      <c r="A934">
        <v>158</v>
      </c>
      <c r="B934" t="s">
        <v>244</v>
      </c>
      <c r="C934" s="181">
        <v>38068.095833333333</v>
      </c>
      <c r="D934" s="181">
        <v>38068.244444444441</v>
      </c>
      <c r="E934" t="s">
        <v>262</v>
      </c>
      <c r="F934">
        <v>3810</v>
      </c>
      <c r="G934">
        <v>1</v>
      </c>
      <c r="I934">
        <v>3335</v>
      </c>
      <c r="J934">
        <v>2</v>
      </c>
    </row>
    <row r="935" spans="1:10" x14ac:dyDescent="0.3">
      <c r="A935">
        <v>158</v>
      </c>
      <c r="B935" t="s">
        <v>244</v>
      </c>
      <c r="C935" s="181">
        <v>38068.095833333333</v>
      </c>
      <c r="D935" s="181">
        <v>38068.244444444441</v>
      </c>
      <c r="E935" t="s">
        <v>262</v>
      </c>
      <c r="F935">
        <v>3811</v>
      </c>
      <c r="G935">
        <v>1</v>
      </c>
      <c r="I935">
        <v>3335</v>
      </c>
      <c r="J935">
        <v>2</v>
      </c>
    </row>
    <row r="936" spans="1:10" x14ac:dyDescent="0.3">
      <c r="A936">
        <v>158</v>
      </c>
      <c r="B936" t="s">
        <v>244</v>
      </c>
      <c r="C936" s="181">
        <v>38068.095833333333</v>
      </c>
      <c r="D936" s="181">
        <v>38068.244444444441</v>
      </c>
      <c r="E936" t="s">
        <v>262</v>
      </c>
      <c r="F936">
        <v>3812</v>
      </c>
      <c r="G936">
        <v>1</v>
      </c>
      <c r="I936">
        <v>3335</v>
      </c>
      <c r="J936">
        <v>2</v>
      </c>
    </row>
    <row r="937" spans="1:10" x14ac:dyDescent="0.3">
      <c r="A937">
        <v>158</v>
      </c>
      <c r="B937" t="s">
        <v>244</v>
      </c>
      <c r="C937" s="181">
        <v>38068.095833333333</v>
      </c>
      <c r="D937" s="181">
        <v>38068.244444444441</v>
      </c>
      <c r="E937" t="s">
        <v>262</v>
      </c>
      <c r="F937">
        <v>3813</v>
      </c>
      <c r="G937">
        <v>1</v>
      </c>
      <c r="I937">
        <v>3335</v>
      </c>
      <c r="J937">
        <v>2</v>
      </c>
    </row>
    <row r="938" spans="1:10" x14ac:dyDescent="0.3">
      <c r="A938">
        <v>158</v>
      </c>
      <c r="B938" t="s">
        <v>244</v>
      </c>
      <c r="C938" s="181">
        <v>38068.095833333333</v>
      </c>
      <c r="D938" s="181">
        <v>38068.244444444441</v>
      </c>
      <c r="E938" t="s">
        <v>262</v>
      </c>
      <c r="F938">
        <v>3814</v>
      </c>
      <c r="G938">
        <v>1</v>
      </c>
      <c r="I938">
        <v>3335</v>
      </c>
      <c r="J938">
        <v>2</v>
      </c>
    </row>
    <row r="939" spans="1:10" x14ac:dyDescent="0.3">
      <c r="A939">
        <v>158</v>
      </c>
      <c r="B939" t="s">
        <v>244</v>
      </c>
      <c r="C939" s="181">
        <v>38068.095833333333</v>
      </c>
      <c r="D939" s="181">
        <v>38068.244444444441</v>
      </c>
      <c r="E939" t="s">
        <v>262</v>
      </c>
      <c r="F939">
        <v>3815</v>
      </c>
      <c r="G939">
        <v>1</v>
      </c>
      <c r="I939">
        <v>3335</v>
      </c>
      <c r="J939">
        <v>2</v>
      </c>
    </row>
    <row r="940" spans="1:10" x14ac:dyDescent="0.3">
      <c r="A940">
        <v>158</v>
      </c>
      <c r="B940" t="s">
        <v>244</v>
      </c>
      <c r="C940" s="181">
        <v>38068.095833333333</v>
      </c>
      <c r="D940" s="181">
        <v>38068.244444444441</v>
      </c>
      <c r="E940" t="s">
        <v>262</v>
      </c>
      <c r="F940">
        <v>3816</v>
      </c>
      <c r="G940">
        <v>1</v>
      </c>
      <c r="I940">
        <v>3335</v>
      </c>
      <c r="J940">
        <v>2</v>
      </c>
    </row>
    <row r="941" spans="1:10" x14ac:dyDescent="0.3">
      <c r="A941">
        <v>158</v>
      </c>
      <c r="B941" t="s">
        <v>244</v>
      </c>
      <c r="C941" s="181">
        <v>38068.095833333333</v>
      </c>
      <c r="D941" s="181">
        <v>38068.244444444441</v>
      </c>
      <c r="E941" t="s">
        <v>262</v>
      </c>
      <c r="F941">
        <v>3817</v>
      </c>
      <c r="G941">
        <v>1</v>
      </c>
      <c r="I941">
        <v>3335</v>
      </c>
      <c r="J941">
        <v>2</v>
      </c>
    </row>
    <row r="942" spans="1:10" x14ac:dyDescent="0.3">
      <c r="A942">
        <v>158</v>
      </c>
      <c r="B942" t="s">
        <v>244</v>
      </c>
      <c r="C942" s="181">
        <v>38068.095833333333</v>
      </c>
      <c r="D942" s="181">
        <v>38068.244444444441</v>
      </c>
      <c r="E942" t="s">
        <v>262</v>
      </c>
      <c r="F942">
        <v>3818</v>
      </c>
      <c r="G942">
        <v>1</v>
      </c>
      <c r="I942">
        <v>3335</v>
      </c>
      <c r="J942">
        <v>2</v>
      </c>
    </row>
    <row r="943" spans="1:10" x14ac:dyDescent="0.3">
      <c r="A943">
        <v>158</v>
      </c>
      <c r="B943" t="s">
        <v>244</v>
      </c>
      <c r="C943" s="181">
        <v>38068.095833333333</v>
      </c>
      <c r="D943" s="181">
        <v>38068.244444444441</v>
      </c>
      <c r="E943" t="s">
        <v>262</v>
      </c>
      <c r="F943">
        <v>3819</v>
      </c>
      <c r="G943">
        <v>1</v>
      </c>
      <c r="I943">
        <v>3335</v>
      </c>
      <c r="J943">
        <v>2</v>
      </c>
    </row>
    <row r="944" spans="1:10" x14ac:dyDescent="0.3">
      <c r="A944">
        <v>158</v>
      </c>
      <c r="B944" t="s">
        <v>244</v>
      </c>
      <c r="C944" s="181">
        <v>38068.095833333333</v>
      </c>
      <c r="D944" s="181">
        <v>38068.244444444441</v>
      </c>
      <c r="E944" t="s">
        <v>262</v>
      </c>
      <c r="F944">
        <v>3820</v>
      </c>
      <c r="G944">
        <v>1</v>
      </c>
      <c r="I944">
        <v>3335</v>
      </c>
      <c r="J944">
        <v>2</v>
      </c>
    </row>
    <row r="945" spans="1:10" x14ac:dyDescent="0.3">
      <c r="A945">
        <v>158</v>
      </c>
      <c r="B945" t="s">
        <v>244</v>
      </c>
      <c r="C945" s="181">
        <v>38068.095833333333</v>
      </c>
      <c r="D945" s="181">
        <v>38068.244444444441</v>
      </c>
      <c r="E945" t="s">
        <v>262</v>
      </c>
      <c r="F945">
        <v>3821</v>
      </c>
      <c r="G945">
        <v>1</v>
      </c>
      <c r="I945">
        <v>3335</v>
      </c>
      <c r="J945">
        <v>2</v>
      </c>
    </row>
    <row r="946" spans="1:10" x14ac:dyDescent="0.3">
      <c r="A946">
        <v>158</v>
      </c>
      <c r="B946" t="s">
        <v>244</v>
      </c>
      <c r="C946" s="181">
        <v>38068.095833333333</v>
      </c>
      <c r="D946" s="181">
        <v>38068.244444444441</v>
      </c>
      <c r="E946" t="s">
        <v>262</v>
      </c>
      <c r="F946">
        <v>3822</v>
      </c>
      <c r="G946">
        <v>1</v>
      </c>
      <c r="I946">
        <v>3335</v>
      </c>
      <c r="J946">
        <v>2</v>
      </c>
    </row>
    <row r="947" spans="1:10" x14ac:dyDescent="0.3">
      <c r="A947">
        <v>158</v>
      </c>
      <c r="B947" t="s">
        <v>244</v>
      </c>
      <c r="C947" s="181">
        <v>38068.095833333333</v>
      </c>
      <c r="D947" s="181">
        <v>38068.244444444441</v>
      </c>
      <c r="E947" t="s">
        <v>262</v>
      </c>
      <c r="F947">
        <v>3823</v>
      </c>
      <c r="G947">
        <v>1</v>
      </c>
      <c r="I947">
        <v>3335</v>
      </c>
      <c r="J947">
        <v>2</v>
      </c>
    </row>
    <row r="948" spans="1:10" x14ac:dyDescent="0.3">
      <c r="A948">
        <v>158</v>
      </c>
      <c r="B948" t="s">
        <v>244</v>
      </c>
      <c r="C948" s="181">
        <v>38068.095833333333</v>
      </c>
      <c r="D948" s="181">
        <v>38068.244444444441</v>
      </c>
      <c r="E948" t="s">
        <v>262</v>
      </c>
      <c r="F948">
        <v>3824</v>
      </c>
      <c r="G948">
        <v>1</v>
      </c>
      <c r="I948">
        <v>3335</v>
      </c>
      <c r="J948">
        <v>2</v>
      </c>
    </row>
    <row r="949" spans="1:10" x14ac:dyDescent="0.3">
      <c r="A949">
        <v>158</v>
      </c>
      <c r="B949" t="s">
        <v>244</v>
      </c>
      <c r="C949" s="181">
        <v>38068.095833333333</v>
      </c>
      <c r="D949" s="181">
        <v>38068.244444444441</v>
      </c>
      <c r="E949" t="s">
        <v>262</v>
      </c>
      <c r="F949">
        <v>3825</v>
      </c>
      <c r="G949">
        <v>1</v>
      </c>
      <c r="I949">
        <v>3335</v>
      </c>
      <c r="J949">
        <v>2</v>
      </c>
    </row>
    <row r="950" spans="1:10" x14ac:dyDescent="0.3">
      <c r="A950">
        <v>158</v>
      </c>
      <c r="B950" t="s">
        <v>244</v>
      </c>
      <c r="C950" s="181">
        <v>38068.095833333333</v>
      </c>
      <c r="D950" s="181">
        <v>38068.244444444441</v>
      </c>
      <c r="E950" t="s">
        <v>262</v>
      </c>
      <c r="F950">
        <v>3826</v>
      </c>
      <c r="G950">
        <v>1</v>
      </c>
      <c r="I950">
        <v>3335</v>
      </c>
      <c r="J950">
        <v>2</v>
      </c>
    </row>
    <row r="951" spans="1:10" x14ac:dyDescent="0.3">
      <c r="A951">
        <v>158</v>
      </c>
      <c r="B951" t="s">
        <v>244</v>
      </c>
      <c r="C951" s="181">
        <v>38068.095833333333</v>
      </c>
      <c r="D951" s="181">
        <v>38068.244444444441</v>
      </c>
      <c r="E951" t="s">
        <v>262</v>
      </c>
      <c r="F951">
        <v>3827</v>
      </c>
      <c r="G951">
        <v>1</v>
      </c>
      <c r="I951">
        <v>3335</v>
      </c>
      <c r="J951">
        <v>2</v>
      </c>
    </row>
    <row r="952" spans="1:10" x14ac:dyDescent="0.3">
      <c r="A952">
        <v>158</v>
      </c>
      <c r="B952" t="s">
        <v>244</v>
      </c>
      <c r="C952" s="181">
        <v>38068.095833333333</v>
      </c>
      <c r="D952" s="181">
        <v>38068.244444444441</v>
      </c>
      <c r="E952" t="s">
        <v>262</v>
      </c>
      <c r="F952">
        <v>3828</v>
      </c>
      <c r="G952">
        <v>1</v>
      </c>
      <c r="I952">
        <v>3335</v>
      </c>
      <c r="J952">
        <v>2</v>
      </c>
    </row>
    <row r="953" spans="1:10" x14ac:dyDescent="0.3">
      <c r="A953">
        <v>158</v>
      </c>
      <c r="B953" t="s">
        <v>244</v>
      </c>
      <c r="C953" s="181">
        <v>38068.095833333333</v>
      </c>
      <c r="D953" s="181">
        <v>38068.244444444441</v>
      </c>
      <c r="E953" t="s">
        <v>262</v>
      </c>
      <c r="F953">
        <v>3829</v>
      </c>
      <c r="G953">
        <v>1</v>
      </c>
      <c r="I953">
        <v>3335</v>
      </c>
      <c r="J953">
        <v>2</v>
      </c>
    </row>
    <row r="954" spans="1:10" x14ac:dyDescent="0.3">
      <c r="A954">
        <v>158</v>
      </c>
      <c r="B954" t="s">
        <v>244</v>
      </c>
      <c r="C954" s="181">
        <v>38068.095833333333</v>
      </c>
      <c r="D954" s="181">
        <v>38068.244444444441</v>
      </c>
      <c r="E954" t="s">
        <v>262</v>
      </c>
      <c r="F954">
        <v>3830</v>
      </c>
      <c r="G954">
        <v>1</v>
      </c>
      <c r="I954">
        <v>3335</v>
      </c>
      <c r="J954">
        <v>2</v>
      </c>
    </row>
    <row r="955" spans="1:10" x14ac:dyDescent="0.3">
      <c r="A955">
        <v>158</v>
      </c>
      <c r="B955" t="s">
        <v>244</v>
      </c>
      <c r="C955" s="181">
        <v>38068.095833333333</v>
      </c>
      <c r="D955" s="181">
        <v>38068.244444444441</v>
      </c>
      <c r="E955" t="s">
        <v>262</v>
      </c>
      <c r="F955">
        <v>3831</v>
      </c>
      <c r="G955">
        <v>1</v>
      </c>
      <c r="I955">
        <v>3335</v>
      </c>
      <c r="J955">
        <v>2</v>
      </c>
    </row>
    <row r="956" spans="1:10" x14ac:dyDescent="0.3">
      <c r="A956">
        <v>158</v>
      </c>
      <c r="B956" t="s">
        <v>244</v>
      </c>
      <c r="C956" s="181">
        <v>38068.095833333333</v>
      </c>
      <c r="D956" s="181">
        <v>38068.244444444441</v>
      </c>
      <c r="E956" t="s">
        <v>262</v>
      </c>
      <c r="F956">
        <v>3832</v>
      </c>
      <c r="G956">
        <v>1</v>
      </c>
      <c r="I956">
        <v>3335</v>
      </c>
      <c r="J956">
        <v>2</v>
      </c>
    </row>
    <row r="957" spans="1:10" x14ac:dyDescent="0.3">
      <c r="A957">
        <v>158</v>
      </c>
      <c r="B957" t="s">
        <v>244</v>
      </c>
      <c r="C957" s="181">
        <v>38068.095833333333</v>
      </c>
      <c r="D957" s="181">
        <v>38068.244444444441</v>
      </c>
      <c r="E957" t="s">
        <v>262</v>
      </c>
      <c r="F957">
        <v>3833</v>
      </c>
      <c r="G957">
        <v>1</v>
      </c>
      <c r="I957">
        <v>3335</v>
      </c>
      <c r="J957">
        <v>2</v>
      </c>
    </row>
    <row r="958" spans="1:10" x14ac:dyDescent="0.3">
      <c r="A958">
        <v>158</v>
      </c>
      <c r="B958" t="s">
        <v>244</v>
      </c>
      <c r="C958" s="181">
        <v>38068.095833333333</v>
      </c>
      <c r="D958" s="181">
        <v>38068.244444444441</v>
      </c>
      <c r="E958" t="s">
        <v>262</v>
      </c>
      <c r="F958">
        <v>3834</v>
      </c>
      <c r="G958">
        <v>1</v>
      </c>
      <c r="I958">
        <v>3335</v>
      </c>
      <c r="J958">
        <v>2</v>
      </c>
    </row>
    <row r="959" spans="1:10" x14ac:dyDescent="0.3">
      <c r="A959">
        <v>158</v>
      </c>
      <c r="B959" t="s">
        <v>244</v>
      </c>
      <c r="C959" s="181">
        <v>38068.095833333333</v>
      </c>
      <c r="D959" s="181">
        <v>38068.244444444441</v>
      </c>
      <c r="E959" t="s">
        <v>262</v>
      </c>
      <c r="F959">
        <v>3835</v>
      </c>
      <c r="G959">
        <v>1</v>
      </c>
      <c r="I959">
        <v>3335</v>
      </c>
      <c r="J959">
        <v>2</v>
      </c>
    </row>
    <row r="960" spans="1:10" x14ac:dyDescent="0.3">
      <c r="A960">
        <v>158</v>
      </c>
      <c r="B960" t="s">
        <v>244</v>
      </c>
      <c r="C960" s="181">
        <v>38068.095833333333</v>
      </c>
      <c r="D960" s="181">
        <v>38068.244444444441</v>
      </c>
      <c r="E960" t="s">
        <v>262</v>
      </c>
      <c r="F960">
        <v>3836</v>
      </c>
      <c r="G960">
        <v>1</v>
      </c>
      <c r="I960">
        <v>3335</v>
      </c>
      <c r="J960">
        <v>2</v>
      </c>
    </row>
    <row r="961" spans="1:11" x14ac:dyDescent="0.3">
      <c r="A961">
        <v>158</v>
      </c>
      <c r="B961" t="s">
        <v>244</v>
      </c>
      <c r="C961" s="181">
        <v>38068.095833333333</v>
      </c>
      <c r="D961" s="181">
        <v>38068.244444444441</v>
      </c>
      <c r="E961" t="s">
        <v>262</v>
      </c>
      <c r="F961">
        <v>3837</v>
      </c>
      <c r="G961">
        <v>1</v>
      </c>
      <c r="I961">
        <v>3335</v>
      </c>
      <c r="J961">
        <v>2</v>
      </c>
    </row>
    <row r="962" spans="1:11" x14ac:dyDescent="0.3">
      <c r="A962">
        <v>158</v>
      </c>
      <c r="B962" t="s">
        <v>244</v>
      </c>
      <c r="C962" s="181">
        <v>38068.095833333333</v>
      </c>
      <c r="D962" s="181">
        <v>38068.244444444441</v>
      </c>
      <c r="E962" t="s">
        <v>262</v>
      </c>
      <c r="F962">
        <v>3838</v>
      </c>
      <c r="G962">
        <v>1</v>
      </c>
      <c r="I962">
        <v>3335</v>
      </c>
      <c r="J962">
        <v>2</v>
      </c>
    </row>
    <row r="963" spans="1:11" x14ac:dyDescent="0.3">
      <c r="A963">
        <v>158</v>
      </c>
      <c r="B963" t="s">
        <v>244</v>
      </c>
      <c r="C963" s="181">
        <v>38068.095833333333</v>
      </c>
      <c r="D963" s="181">
        <v>38068.244444444441</v>
      </c>
      <c r="E963" t="s">
        <v>262</v>
      </c>
      <c r="F963">
        <v>3839</v>
      </c>
      <c r="G963">
        <v>1</v>
      </c>
      <c r="I963">
        <v>3335</v>
      </c>
      <c r="J963">
        <v>2</v>
      </c>
    </row>
    <row r="964" spans="1:11" x14ac:dyDescent="0.3">
      <c r="A964">
        <v>158</v>
      </c>
      <c r="B964" t="s">
        <v>244</v>
      </c>
      <c r="C964" s="181">
        <v>38068.095833333333</v>
      </c>
      <c r="D964" s="181">
        <v>38068.244444444441</v>
      </c>
      <c r="E964" t="s">
        <v>262</v>
      </c>
      <c r="F964">
        <v>3840</v>
      </c>
      <c r="G964">
        <v>1</v>
      </c>
      <c r="I964">
        <v>3335</v>
      </c>
      <c r="J964">
        <v>2</v>
      </c>
    </row>
    <row r="965" spans="1:11" x14ac:dyDescent="0.3">
      <c r="A965">
        <v>158</v>
      </c>
      <c r="B965" t="s">
        <v>244</v>
      </c>
      <c r="C965" s="181">
        <v>38068.095833333333</v>
      </c>
      <c r="D965" s="181">
        <v>38068.244444444441</v>
      </c>
      <c r="E965" t="s">
        <v>262</v>
      </c>
      <c r="F965">
        <v>3841</v>
      </c>
      <c r="G965">
        <v>1</v>
      </c>
      <c r="I965">
        <v>3335</v>
      </c>
      <c r="J965">
        <v>2</v>
      </c>
    </row>
    <row r="966" spans="1:11" x14ac:dyDescent="0.3">
      <c r="A966">
        <v>158</v>
      </c>
      <c r="B966" t="s">
        <v>244</v>
      </c>
      <c r="C966" s="181">
        <v>38068.095833333333</v>
      </c>
      <c r="D966" s="181">
        <v>38068.244444444441</v>
      </c>
      <c r="E966" t="s">
        <v>262</v>
      </c>
      <c r="F966">
        <v>3842</v>
      </c>
      <c r="G966">
        <v>1</v>
      </c>
      <c r="I966">
        <v>3335</v>
      </c>
      <c r="J966">
        <v>2</v>
      </c>
    </row>
    <row r="967" spans="1:11" x14ac:dyDescent="0.3">
      <c r="A967">
        <v>158</v>
      </c>
      <c r="B967" t="s">
        <v>244</v>
      </c>
      <c r="C967" s="181">
        <v>38068.095833333333</v>
      </c>
      <c r="D967" s="181">
        <v>38068.244444444441</v>
      </c>
      <c r="E967" t="s">
        <v>262</v>
      </c>
      <c r="F967">
        <v>3843</v>
      </c>
      <c r="G967">
        <v>1</v>
      </c>
      <c r="I967">
        <v>3335</v>
      </c>
      <c r="J967">
        <v>2</v>
      </c>
    </row>
    <row r="968" spans="1:11" x14ac:dyDescent="0.3">
      <c r="A968">
        <v>158</v>
      </c>
      <c r="B968" t="s">
        <v>244</v>
      </c>
      <c r="C968" s="181">
        <v>38068.095833333333</v>
      </c>
      <c r="D968" s="181">
        <v>38068.244444444441</v>
      </c>
      <c r="E968" t="s">
        <v>262</v>
      </c>
      <c r="F968">
        <v>3844</v>
      </c>
      <c r="G968">
        <v>1</v>
      </c>
      <c r="I968">
        <v>3335</v>
      </c>
      <c r="J968">
        <v>2</v>
      </c>
    </row>
    <row r="969" spans="1:11" x14ac:dyDescent="0.3">
      <c r="A969">
        <v>158</v>
      </c>
      <c r="B969" t="s">
        <v>244</v>
      </c>
      <c r="C969" s="181">
        <v>38068.095833333333</v>
      </c>
      <c r="D969" s="181">
        <v>38068.244444444441</v>
      </c>
      <c r="E969" t="s">
        <v>262</v>
      </c>
      <c r="F969">
        <v>3845</v>
      </c>
      <c r="G969">
        <v>1</v>
      </c>
      <c r="I969">
        <v>3335</v>
      </c>
      <c r="J969">
        <v>2</v>
      </c>
    </row>
    <row r="970" spans="1:11" x14ac:dyDescent="0.3">
      <c r="A970">
        <v>158</v>
      </c>
      <c r="B970" t="s">
        <v>244</v>
      </c>
      <c r="C970" s="181">
        <v>38068.095833333333</v>
      </c>
      <c r="D970" s="181">
        <v>38068.244444444441</v>
      </c>
      <c r="E970" t="s">
        <v>262</v>
      </c>
      <c r="F970">
        <v>3178</v>
      </c>
      <c r="H970">
        <v>30611</v>
      </c>
      <c r="J970">
        <v>3</v>
      </c>
      <c r="K970" t="s">
        <v>299</v>
      </c>
    </row>
    <row r="971" spans="1:11" x14ac:dyDescent="0.3">
      <c r="A971">
        <v>158</v>
      </c>
      <c r="B971" t="s">
        <v>244</v>
      </c>
      <c r="C971" s="181">
        <v>38068.095833333333</v>
      </c>
      <c r="D971" s="181">
        <v>38068.244444444441</v>
      </c>
      <c r="E971" t="s">
        <v>262</v>
      </c>
      <c r="F971">
        <v>3179</v>
      </c>
      <c r="H971">
        <v>500</v>
      </c>
      <c r="J971">
        <v>3</v>
      </c>
      <c r="K971" t="s">
        <v>297</v>
      </c>
    </row>
    <row r="972" spans="1:11" x14ac:dyDescent="0.3">
      <c r="A972">
        <v>158</v>
      </c>
      <c r="B972" t="s">
        <v>244</v>
      </c>
      <c r="C972" s="181">
        <v>38068.095833333333</v>
      </c>
      <c r="D972" s="181">
        <v>38068.244444444441</v>
      </c>
      <c r="E972" t="s">
        <v>262</v>
      </c>
      <c r="F972">
        <v>3181</v>
      </c>
      <c r="H972">
        <v>41</v>
      </c>
      <c r="J972">
        <v>4</v>
      </c>
      <c r="K972" t="s">
        <v>284</v>
      </c>
    </row>
    <row r="973" spans="1:11" x14ac:dyDescent="0.3">
      <c r="A973">
        <v>159</v>
      </c>
      <c r="B973" t="s">
        <v>290</v>
      </c>
      <c r="C973" s="181">
        <v>38068.095833333333</v>
      </c>
      <c r="D973" s="181">
        <v>38068.244444444441</v>
      </c>
      <c r="E973" t="s">
        <v>269</v>
      </c>
    </row>
    <row r="974" spans="1:11" x14ac:dyDescent="0.3">
      <c r="A974">
        <v>160</v>
      </c>
      <c r="B974" t="s">
        <v>291</v>
      </c>
      <c r="C974" s="181">
        <v>38068.095833333333</v>
      </c>
      <c r="D974" s="181">
        <v>38068.244444444441</v>
      </c>
      <c r="E974" t="s">
        <v>269</v>
      </c>
    </row>
    <row r="975" spans="1:11" x14ac:dyDescent="0.3">
      <c r="A975">
        <v>161</v>
      </c>
      <c r="B975" t="s">
        <v>292</v>
      </c>
      <c r="C975" s="181">
        <v>38068.095833333333</v>
      </c>
      <c r="D975" s="181">
        <v>38068.244444444441</v>
      </c>
      <c r="E975" t="s">
        <v>236</v>
      </c>
    </row>
    <row r="976" spans="1:11" x14ac:dyDescent="0.3">
      <c r="A976">
        <v>162</v>
      </c>
      <c r="B976" t="s">
        <v>298</v>
      </c>
      <c r="C976" s="181">
        <v>38068.095833333333</v>
      </c>
      <c r="D976" s="181">
        <v>38068.244444444441</v>
      </c>
      <c r="E976" t="s">
        <v>269</v>
      </c>
    </row>
    <row r="977" spans="1:11" x14ac:dyDescent="0.3">
      <c r="A977">
        <v>163</v>
      </c>
      <c r="B977" t="s">
        <v>268</v>
      </c>
      <c r="C977" s="181">
        <v>38068.095833333333</v>
      </c>
      <c r="D977" s="181">
        <v>38068.244444444441</v>
      </c>
      <c r="E977" t="s">
        <v>269</v>
      </c>
    </row>
    <row r="978" spans="1:11" x14ac:dyDescent="0.3">
      <c r="A978">
        <v>164</v>
      </c>
      <c r="B978" t="s">
        <v>267</v>
      </c>
      <c r="C978" s="181">
        <v>38068.095833333333</v>
      </c>
      <c r="D978" s="181">
        <v>38068.244444444441</v>
      </c>
      <c r="E978" t="s">
        <v>269</v>
      </c>
    </row>
    <row r="979" spans="1:11" x14ac:dyDescent="0.3">
      <c r="A979">
        <v>165</v>
      </c>
      <c r="B979" t="s">
        <v>244</v>
      </c>
      <c r="C979" s="181">
        <v>38079.072916666664</v>
      </c>
      <c r="D979" s="181">
        <v>38079.156944444447</v>
      </c>
      <c r="E979" t="s">
        <v>262</v>
      </c>
      <c r="F979">
        <v>3182</v>
      </c>
      <c r="H979">
        <v>6081</v>
      </c>
      <c r="J979">
        <v>1</v>
      </c>
      <c r="K979" t="s">
        <v>239</v>
      </c>
    </row>
    <row r="980" spans="1:11" x14ac:dyDescent="0.3">
      <c r="A980">
        <v>165</v>
      </c>
      <c r="B980" t="s">
        <v>244</v>
      </c>
      <c r="C980" s="181">
        <v>38079.072916666664</v>
      </c>
      <c r="D980" s="181">
        <v>38079.156944444447</v>
      </c>
      <c r="E980" t="s">
        <v>262</v>
      </c>
      <c r="F980">
        <v>3184</v>
      </c>
      <c r="H980">
        <v>40</v>
      </c>
      <c r="J980">
        <v>2</v>
      </c>
      <c r="K980" t="s">
        <v>300</v>
      </c>
    </row>
    <row r="981" spans="1:11" x14ac:dyDescent="0.3">
      <c r="A981">
        <v>165</v>
      </c>
      <c r="B981" t="s">
        <v>244</v>
      </c>
      <c r="C981" s="181">
        <v>38079.072916666664</v>
      </c>
      <c r="D981" s="181">
        <v>38079.156944444447</v>
      </c>
      <c r="E981" t="s">
        <v>262</v>
      </c>
      <c r="F981">
        <v>3183</v>
      </c>
      <c r="H981">
        <v>1423</v>
      </c>
      <c r="J981">
        <v>5</v>
      </c>
      <c r="K981" t="s">
        <v>240</v>
      </c>
    </row>
    <row r="982" spans="1:11" x14ac:dyDescent="0.3">
      <c r="A982">
        <v>165</v>
      </c>
      <c r="B982" t="s">
        <v>244</v>
      </c>
      <c r="C982" s="181">
        <v>38079.072916666664</v>
      </c>
      <c r="D982" s="181">
        <v>38079.156944444447</v>
      </c>
      <c r="E982" t="s">
        <v>262</v>
      </c>
      <c r="F982">
        <v>3342</v>
      </c>
      <c r="G982">
        <v>50</v>
      </c>
      <c r="I982">
        <v>3183</v>
      </c>
      <c r="J982">
        <v>5</v>
      </c>
      <c r="K982" t="s">
        <v>255</v>
      </c>
    </row>
    <row r="983" spans="1:11" x14ac:dyDescent="0.3">
      <c r="A983">
        <v>165</v>
      </c>
      <c r="B983" t="s">
        <v>244</v>
      </c>
      <c r="C983" s="181">
        <v>38079.072916666664</v>
      </c>
      <c r="D983" s="181">
        <v>38079.156944444447</v>
      </c>
      <c r="E983" t="s">
        <v>262</v>
      </c>
      <c r="F983">
        <v>3345</v>
      </c>
      <c r="G983">
        <v>50</v>
      </c>
      <c r="I983">
        <v>3183</v>
      </c>
      <c r="J983">
        <v>5</v>
      </c>
      <c r="K983" t="s">
        <v>255</v>
      </c>
    </row>
    <row r="984" spans="1:11" x14ac:dyDescent="0.3">
      <c r="A984">
        <v>165</v>
      </c>
      <c r="B984" t="s">
        <v>244</v>
      </c>
      <c r="C984" s="181">
        <v>38079.072916666664</v>
      </c>
      <c r="D984" s="181">
        <v>38079.156944444447</v>
      </c>
      <c r="E984" t="s">
        <v>262</v>
      </c>
      <c r="F984">
        <v>3348</v>
      </c>
      <c r="G984">
        <v>50</v>
      </c>
      <c r="I984">
        <v>3183</v>
      </c>
      <c r="J984">
        <v>5</v>
      </c>
      <c r="K984" t="s">
        <v>255</v>
      </c>
    </row>
    <row r="985" spans="1:11" x14ac:dyDescent="0.3">
      <c r="A985">
        <v>166</v>
      </c>
      <c r="B985" t="s">
        <v>286</v>
      </c>
      <c r="C985" s="181">
        <v>38079.072916666664</v>
      </c>
      <c r="D985" s="181">
        <v>38079.156944444447</v>
      </c>
      <c r="E985" t="s">
        <v>236</v>
      </c>
    </row>
    <row r="986" spans="1:11" x14ac:dyDescent="0.3">
      <c r="A986">
        <v>167</v>
      </c>
      <c r="B986" t="s">
        <v>291</v>
      </c>
      <c r="C986" s="181">
        <v>38079.072916666664</v>
      </c>
      <c r="D986" s="181">
        <v>38079.156944444447</v>
      </c>
      <c r="E986" t="s">
        <v>269</v>
      </c>
    </row>
    <row r="987" spans="1:11" x14ac:dyDescent="0.3">
      <c r="A987">
        <v>168</v>
      </c>
      <c r="B987" t="s">
        <v>244</v>
      </c>
      <c r="C987" s="181">
        <v>38080.105555555558</v>
      </c>
      <c r="D987" s="181">
        <v>38080.188888888886</v>
      </c>
      <c r="E987" t="s">
        <v>262</v>
      </c>
      <c r="F987">
        <v>3185</v>
      </c>
      <c r="H987">
        <v>7965</v>
      </c>
      <c r="J987">
        <v>1</v>
      </c>
      <c r="K987" t="s">
        <v>239</v>
      </c>
    </row>
    <row r="988" spans="1:11" x14ac:dyDescent="0.3">
      <c r="A988">
        <v>168</v>
      </c>
      <c r="B988" t="s">
        <v>244</v>
      </c>
      <c r="C988" s="181">
        <v>38080.105555555558</v>
      </c>
      <c r="D988" s="181">
        <v>38080.188888888886</v>
      </c>
      <c r="E988" t="s">
        <v>262</v>
      </c>
      <c r="F988">
        <v>4020</v>
      </c>
      <c r="G988">
        <v>54</v>
      </c>
      <c r="J988">
        <v>1</v>
      </c>
      <c r="K988" t="s">
        <v>245</v>
      </c>
    </row>
    <row r="989" spans="1:11" x14ac:dyDescent="0.3">
      <c r="A989">
        <v>168</v>
      </c>
      <c r="B989" t="s">
        <v>244</v>
      </c>
      <c r="C989" s="181">
        <v>38080.105555555558</v>
      </c>
      <c r="D989" s="181">
        <v>38080.188888888886</v>
      </c>
      <c r="E989" t="s">
        <v>262</v>
      </c>
      <c r="F989">
        <v>4073</v>
      </c>
      <c r="G989">
        <v>0</v>
      </c>
      <c r="I989">
        <v>4020</v>
      </c>
      <c r="J989">
        <v>1</v>
      </c>
    </row>
    <row r="990" spans="1:11" x14ac:dyDescent="0.3">
      <c r="A990">
        <v>168</v>
      </c>
      <c r="B990" t="s">
        <v>244</v>
      </c>
      <c r="C990" s="181">
        <v>38080.105555555558</v>
      </c>
      <c r="D990" s="181">
        <v>38080.188888888886</v>
      </c>
      <c r="E990" t="s">
        <v>262</v>
      </c>
      <c r="F990">
        <v>4126</v>
      </c>
      <c r="G990">
        <v>45</v>
      </c>
      <c r="I990">
        <v>4020</v>
      </c>
      <c r="J990">
        <v>1</v>
      </c>
    </row>
    <row r="991" spans="1:11" x14ac:dyDescent="0.3">
      <c r="A991">
        <v>168</v>
      </c>
      <c r="B991" t="s">
        <v>244</v>
      </c>
      <c r="C991" s="181">
        <v>38080.105555555558</v>
      </c>
      <c r="D991" s="181">
        <v>38080.188888888886</v>
      </c>
      <c r="E991" t="s">
        <v>262</v>
      </c>
      <c r="F991">
        <v>4179</v>
      </c>
      <c r="G991">
        <v>6</v>
      </c>
      <c r="I991">
        <v>4020</v>
      </c>
      <c r="J991">
        <v>1</v>
      </c>
    </row>
    <row r="992" spans="1:11" x14ac:dyDescent="0.3">
      <c r="A992">
        <v>168</v>
      </c>
      <c r="B992" t="s">
        <v>244</v>
      </c>
      <c r="C992" s="181">
        <v>38080.105555555558</v>
      </c>
      <c r="D992" s="181">
        <v>38080.188888888886</v>
      </c>
      <c r="E992" t="s">
        <v>262</v>
      </c>
      <c r="F992">
        <v>4232</v>
      </c>
      <c r="G992">
        <v>2</v>
      </c>
      <c r="I992">
        <v>4020</v>
      </c>
      <c r="J992">
        <v>1</v>
      </c>
    </row>
    <row r="993" spans="1:11" x14ac:dyDescent="0.3">
      <c r="A993">
        <v>168</v>
      </c>
      <c r="B993" t="s">
        <v>244</v>
      </c>
      <c r="C993" s="181">
        <v>38080.105555555558</v>
      </c>
      <c r="D993" s="181">
        <v>38080.188888888886</v>
      </c>
      <c r="E993" t="s">
        <v>262</v>
      </c>
      <c r="F993">
        <v>4285</v>
      </c>
      <c r="G993">
        <v>0</v>
      </c>
      <c r="I993">
        <v>4020</v>
      </c>
      <c r="J993">
        <v>1</v>
      </c>
    </row>
    <row r="994" spans="1:11" x14ac:dyDescent="0.3">
      <c r="A994">
        <v>168</v>
      </c>
      <c r="B994" t="s">
        <v>244</v>
      </c>
      <c r="C994" s="181">
        <v>38080.105555555558</v>
      </c>
      <c r="D994" s="181">
        <v>38080.188888888886</v>
      </c>
      <c r="E994" t="s">
        <v>262</v>
      </c>
      <c r="F994">
        <v>4338</v>
      </c>
      <c r="G994">
        <v>1</v>
      </c>
      <c r="I994">
        <v>4020</v>
      </c>
      <c r="J994">
        <v>1</v>
      </c>
    </row>
    <row r="995" spans="1:11" x14ac:dyDescent="0.3">
      <c r="A995">
        <v>168</v>
      </c>
      <c r="B995" t="s">
        <v>244</v>
      </c>
      <c r="C995" s="181">
        <v>38080.105555555558</v>
      </c>
      <c r="D995" s="181">
        <v>38080.188888888886</v>
      </c>
      <c r="E995" t="s">
        <v>262</v>
      </c>
      <c r="F995">
        <v>4391</v>
      </c>
      <c r="G995">
        <v>0</v>
      </c>
      <c r="I995">
        <v>4020</v>
      </c>
      <c r="J995">
        <v>1</v>
      </c>
    </row>
    <row r="996" spans="1:11" x14ac:dyDescent="0.3">
      <c r="A996">
        <v>168</v>
      </c>
      <c r="B996" t="s">
        <v>244</v>
      </c>
      <c r="C996" s="181">
        <v>38080.105555555558</v>
      </c>
      <c r="D996" s="181">
        <v>38080.188888888886</v>
      </c>
      <c r="E996" t="s">
        <v>262</v>
      </c>
      <c r="F996">
        <v>3186</v>
      </c>
      <c r="H996">
        <v>31</v>
      </c>
      <c r="J996">
        <v>4</v>
      </c>
      <c r="K996" t="s">
        <v>284</v>
      </c>
    </row>
    <row r="997" spans="1:11" x14ac:dyDescent="0.3">
      <c r="A997">
        <v>169</v>
      </c>
      <c r="B997" t="s">
        <v>286</v>
      </c>
      <c r="C997" s="181">
        <v>38080.105555555558</v>
      </c>
      <c r="D997" s="181">
        <v>38080.188888888886</v>
      </c>
      <c r="E997" t="s">
        <v>236</v>
      </c>
    </row>
    <row r="998" spans="1:11" x14ac:dyDescent="0.3">
      <c r="A998">
        <v>170</v>
      </c>
      <c r="B998" t="s">
        <v>291</v>
      </c>
      <c r="C998" s="181">
        <v>38080.105555555558</v>
      </c>
      <c r="D998" s="181">
        <v>38080.188888888886</v>
      </c>
      <c r="E998" t="s">
        <v>236</v>
      </c>
    </row>
    <row r="999" spans="1:11" x14ac:dyDescent="0.3">
      <c r="A999">
        <v>171</v>
      </c>
      <c r="B999" t="s">
        <v>244</v>
      </c>
      <c r="C999" s="181">
        <v>38081.126388888886</v>
      </c>
      <c r="D999" s="181">
        <v>38081.214583333334</v>
      </c>
      <c r="E999" t="s">
        <v>262</v>
      </c>
      <c r="F999">
        <v>3187</v>
      </c>
      <c r="H999">
        <v>10544</v>
      </c>
      <c r="J999">
        <v>1</v>
      </c>
      <c r="K999" t="s">
        <v>239</v>
      </c>
    </row>
    <row r="1000" spans="1:11" x14ac:dyDescent="0.3">
      <c r="A1000">
        <v>171</v>
      </c>
      <c r="B1000" t="s">
        <v>244</v>
      </c>
      <c r="C1000" s="181">
        <v>38081.126388888886</v>
      </c>
      <c r="D1000" s="181">
        <v>38081.214583333334</v>
      </c>
      <c r="E1000" t="s">
        <v>262</v>
      </c>
      <c r="F1000">
        <v>3190</v>
      </c>
      <c r="H1000">
        <v>706</v>
      </c>
      <c r="J1000">
        <v>2</v>
      </c>
      <c r="K1000" t="s">
        <v>301</v>
      </c>
    </row>
    <row r="1001" spans="1:11" x14ac:dyDescent="0.3">
      <c r="A1001">
        <v>171</v>
      </c>
      <c r="B1001" t="s">
        <v>244</v>
      </c>
      <c r="C1001" s="181">
        <v>38081.126388888886</v>
      </c>
      <c r="D1001" s="181">
        <v>38081.214583333334</v>
      </c>
      <c r="E1001" t="s">
        <v>262</v>
      </c>
      <c r="F1001">
        <v>3188</v>
      </c>
      <c r="H1001">
        <v>50</v>
      </c>
      <c r="J1001">
        <v>4</v>
      </c>
      <c r="K1001" t="s">
        <v>303</v>
      </c>
    </row>
    <row r="1002" spans="1:11" x14ac:dyDescent="0.3">
      <c r="A1002">
        <v>171</v>
      </c>
      <c r="B1002" t="s">
        <v>244</v>
      </c>
      <c r="C1002" s="181">
        <v>38081.126388888886</v>
      </c>
      <c r="D1002" s="181">
        <v>38081.214583333334</v>
      </c>
      <c r="E1002" t="s">
        <v>262</v>
      </c>
      <c r="F1002">
        <v>3189</v>
      </c>
      <c r="H1002">
        <v>44</v>
      </c>
      <c r="J1002">
        <v>4</v>
      </c>
      <c r="K1002" t="s">
        <v>302</v>
      </c>
    </row>
    <row r="1003" spans="1:11" x14ac:dyDescent="0.3">
      <c r="A1003">
        <v>172</v>
      </c>
      <c r="B1003" t="s">
        <v>286</v>
      </c>
      <c r="C1003" s="181">
        <v>38081.126388888886</v>
      </c>
      <c r="D1003" s="181">
        <v>38081.214583333334</v>
      </c>
      <c r="E1003" t="s">
        <v>236</v>
      </c>
    </row>
    <row r="1004" spans="1:11" x14ac:dyDescent="0.3">
      <c r="A1004">
        <v>173</v>
      </c>
      <c r="B1004" t="s">
        <v>291</v>
      </c>
      <c r="C1004" s="181">
        <v>38081.126388888886</v>
      </c>
      <c r="D1004" s="181">
        <v>38081.214583333334</v>
      </c>
      <c r="E1004" t="s">
        <v>269</v>
      </c>
    </row>
    <row r="1005" spans="1:11" x14ac:dyDescent="0.3">
      <c r="A1005">
        <v>174</v>
      </c>
      <c r="B1005" t="s">
        <v>244</v>
      </c>
      <c r="C1005" s="181">
        <v>38082.155555555553</v>
      </c>
      <c r="D1005" s="181">
        <v>38082.231249999997</v>
      </c>
      <c r="E1005" t="s">
        <v>262</v>
      </c>
      <c r="F1005">
        <v>3191</v>
      </c>
      <c r="H1005">
        <v>9698</v>
      </c>
      <c r="J1005">
        <v>1</v>
      </c>
      <c r="K1005" t="s">
        <v>239</v>
      </c>
    </row>
    <row r="1006" spans="1:11" x14ac:dyDescent="0.3">
      <c r="A1006">
        <v>175</v>
      </c>
      <c r="B1006" t="s">
        <v>291</v>
      </c>
      <c r="C1006" s="181">
        <v>38082.155555555553</v>
      </c>
      <c r="D1006" s="181">
        <v>38082.231249999997</v>
      </c>
      <c r="E1006" t="s">
        <v>236</v>
      </c>
    </row>
    <row r="1007" spans="1:11" x14ac:dyDescent="0.3">
      <c r="A1007">
        <v>176</v>
      </c>
      <c r="B1007" t="s">
        <v>286</v>
      </c>
      <c r="C1007" s="181">
        <v>38082.155555555553</v>
      </c>
      <c r="D1007" s="181">
        <v>38082.231249999997</v>
      </c>
      <c r="E1007" t="s">
        <v>269</v>
      </c>
    </row>
    <row r="1008" spans="1:11" x14ac:dyDescent="0.3">
      <c r="A1008">
        <v>177</v>
      </c>
      <c r="B1008" t="s">
        <v>244</v>
      </c>
      <c r="C1008" s="181">
        <v>38083.163888888892</v>
      </c>
      <c r="D1008" s="181">
        <v>38083.24722222222</v>
      </c>
      <c r="E1008" t="s">
        <v>262</v>
      </c>
      <c r="F1008">
        <v>3192</v>
      </c>
      <c r="H1008">
        <v>22201</v>
      </c>
      <c r="J1008">
        <v>1</v>
      </c>
      <c r="K1008" t="s">
        <v>239</v>
      </c>
    </row>
    <row r="1009" spans="1:11" x14ac:dyDescent="0.3">
      <c r="A1009">
        <v>177</v>
      </c>
      <c r="B1009" t="s">
        <v>244</v>
      </c>
      <c r="C1009" s="181">
        <v>38083.163888888892</v>
      </c>
      <c r="D1009" s="181">
        <v>38083.24722222222</v>
      </c>
      <c r="E1009" t="s">
        <v>262</v>
      </c>
      <c r="F1009">
        <v>3193</v>
      </c>
      <c r="H1009">
        <v>16</v>
      </c>
      <c r="J1009">
        <v>1</v>
      </c>
      <c r="K1009" t="s">
        <v>304</v>
      </c>
    </row>
    <row r="1010" spans="1:11" x14ac:dyDescent="0.3">
      <c r="A1010">
        <v>177</v>
      </c>
      <c r="B1010" t="s">
        <v>244</v>
      </c>
      <c r="C1010" s="181">
        <v>38083.163888888892</v>
      </c>
      <c r="D1010" s="181">
        <v>38083.24722222222</v>
      </c>
      <c r="E1010" t="s">
        <v>262</v>
      </c>
      <c r="F1010">
        <v>4074</v>
      </c>
      <c r="G1010">
        <v>0</v>
      </c>
      <c r="I1010">
        <v>3193</v>
      </c>
      <c r="J1010">
        <v>1</v>
      </c>
    </row>
    <row r="1011" spans="1:11" x14ac:dyDescent="0.3">
      <c r="A1011">
        <v>177</v>
      </c>
      <c r="B1011" t="s">
        <v>244</v>
      </c>
      <c r="C1011" s="181">
        <v>38083.163888888892</v>
      </c>
      <c r="D1011" s="181">
        <v>38083.24722222222</v>
      </c>
      <c r="E1011" t="s">
        <v>262</v>
      </c>
      <c r="F1011">
        <v>4127</v>
      </c>
      <c r="G1011">
        <v>44</v>
      </c>
      <c r="I1011">
        <v>3193</v>
      </c>
      <c r="J1011">
        <v>1</v>
      </c>
    </row>
    <row r="1012" spans="1:11" x14ac:dyDescent="0.3">
      <c r="A1012">
        <v>177</v>
      </c>
      <c r="B1012" t="s">
        <v>244</v>
      </c>
      <c r="C1012" s="181">
        <v>38083.163888888892</v>
      </c>
      <c r="D1012" s="181">
        <v>38083.24722222222</v>
      </c>
      <c r="E1012" t="s">
        <v>262</v>
      </c>
      <c r="F1012">
        <v>4180</v>
      </c>
      <c r="G1012">
        <v>7</v>
      </c>
      <c r="I1012">
        <v>3193</v>
      </c>
      <c r="J1012">
        <v>1</v>
      </c>
    </row>
    <row r="1013" spans="1:11" x14ac:dyDescent="0.3">
      <c r="A1013">
        <v>177</v>
      </c>
      <c r="B1013" t="s">
        <v>244</v>
      </c>
      <c r="C1013" s="181">
        <v>38083.163888888892</v>
      </c>
      <c r="D1013" s="181">
        <v>38083.24722222222</v>
      </c>
      <c r="E1013" t="s">
        <v>262</v>
      </c>
      <c r="F1013">
        <v>4233</v>
      </c>
      <c r="G1013">
        <v>4</v>
      </c>
      <c r="I1013">
        <v>3193</v>
      </c>
      <c r="J1013">
        <v>1</v>
      </c>
    </row>
    <row r="1014" spans="1:11" x14ac:dyDescent="0.3">
      <c r="A1014">
        <v>177</v>
      </c>
      <c r="B1014" t="s">
        <v>244</v>
      </c>
      <c r="C1014" s="181">
        <v>38083.163888888892</v>
      </c>
      <c r="D1014" s="181">
        <v>38083.24722222222</v>
      </c>
      <c r="E1014" t="s">
        <v>262</v>
      </c>
      <c r="F1014">
        <v>4286</v>
      </c>
      <c r="G1014">
        <v>1</v>
      </c>
      <c r="I1014">
        <v>3193</v>
      </c>
      <c r="J1014">
        <v>1</v>
      </c>
    </row>
    <row r="1015" spans="1:11" x14ac:dyDescent="0.3">
      <c r="A1015">
        <v>177</v>
      </c>
      <c r="B1015" t="s">
        <v>244</v>
      </c>
      <c r="C1015" s="181">
        <v>38083.163888888892</v>
      </c>
      <c r="D1015" s="181">
        <v>38083.24722222222</v>
      </c>
      <c r="E1015" t="s">
        <v>262</v>
      </c>
      <c r="F1015">
        <v>4339</v>
      </c>
      <c r="G1015">
        <v>0</v>
      </c>
      <c r="I1015">
        <v>3193</v>
      </c>
      <c r="J1015">
        <v>1</v>
      </c>
    </row>
    <row r="1016" spans="1:11" x14ac:dyDescent="0.3">
      <c r="A1016">
        <v>177</v>
      </c>
      <c r="B1016" t="s">
        <v>244</v>
      </c>
      <c r="C1016" s="181">
        <v>38083.163888888892</v>
      </c>
      <c r="D1016" s="181">
        <v>38083.24722222222</v>
      </c>
      <c r="E1016" t="s">
        <v>262</v>
      </c>
      <c r="F1016">
        <v>4392</v>
      </c>
      <c r="G1016">
        <v>0</v>
      </c>
      <c r="I1016">
        <v>3193</v>
      </c>
      <c r="J1016">
        <v>1</v>
      </c>
    </row>
    <row r="1017" spans="1:11" x14ac:dyDescent="0.3">
      <c r="A1017">
        <v>178</v>
      </c>
      <c r="B1017" t="s">
        <v>291</v>
      </c>
      <c r="C1017" s="181">
        <v>38083.163888888892</v>
      </c>
      <c r="D1017" s="181">
        <v>38083.24722222222</v>
      </c>
      <c r="E1017" t="s">
        <v>236</v>
      </c>
    </row>
    <row r="1018" spans="1:11" x14ac:dyDescent="0.3">
      <c r="A1018">
        <v>179</v>
      </c>
      <c r="B1018" t="s">
        <v>286</v>
      </c>
      <c r="C1018" s="181">
        <v>38083.163888888892</v>
      </c>
      <c r="D1018" s="181">
        <v>38083.24722222222</v>
      </c>
      <c r="E1018" t="s">
        <v>269</v>
      </c>
    </row>
    <row r="1019" spans="1:11" x14ac:dyDescent="0.3">
      <c r="A1019">
        <v>180</v>
      </c>
      <c r="B1019" t="s">
        <v>244</v>
      </c>
      <c r="C1019" s="181">
        <v>38092.050000000003</v>
      </c>
      <c r="D1019" s="181">
        <v>38092.080555555556</v>
      </c>
      <c r="E1019" t="s">
        <v>262</v>
      </c>
      <c r="F1019">
        <v>3194</v>
      </c>
      <c r="H1019">
        <v>522</v>
      </c>
      <c r="J1019">
        <v>1</v>
      </c>
      <c r="K1019" t="s">
        <v>239</v>
      </c>
    </row>
    <row r="1020" spans="1:11" x14ac:dyDescent="0.3">
      <c r="A1020">
        <v>180</v>
      </c>
      <c r="B1020" t="s">
        <v>244</v>
      </c>
      <c r="C1020" s="181">
        <v>38092.050000000003</v>
      </c>
      <c r="D1020" s="181">
        <v>38092.080555555556</v>
      </c>
      <c r="E1020" t="s">
        <v>262</v>
      </c>
      <c r="F1020">
        <v>3195</v>
      </c>
      <c r="H1020">
        <v>18</v>
      </c>
      <c r="J1020">
        <v>1</v>
      </c>
      <c r="K1020" t="s">
        <v>304</v>
      </c>
    </row>
    <row r="1021" spans="1:11" x14ac:dyDescent="0.3">
      <c r="A1021">
        <v>180</v>
      </c>
      <c r="B1021" t="s">
        <v>244</v>
      </c>
      <c r="C1021" s="181">
        <v>38092.050000000003</v>
      </c>
      <c r="D1021" s="181">
        <v>38092.080555555556</v>
      </c>
      <c r="E1021" t="s">
        <v>262</v>
      </c>
      <c r="F1021">
        <v>4075</v>
      </c>
      <c r="G1021">
        <v>0</v>
      </c>
      <c r="I1021">
        <v>3195</v>
      </c>
      <c r="J1021">
        <v>1</v>
      </c>
    </row>
    <row r="1022" spans="1:11" x14ac:dyDescent="0.3">
      <c r="A1022">
        <v>180</v>
      </c>
      <c r="B1022" t="s">
        <v>244</v>
      </c>
      <c r="C1022" s="181">
        <v>38092.050000000003</v>
      </c>
      <c r="D1022" s="181">
        <v>38092.080555555556</v>
      </c>
      <c r="E1022" t="s">
        <v>262</v>
      </c>
      <c r="F1022">
        <v>4128</v>
      </c>
      <c r="G1022">
        <v>39</v>
      </c>
      <c r="I1022">
        <v>3195</v>
      </c>
      <c r="J1022">
        <v>1</v>
      </c>
    </row>
    <row r="1023" spans="1:11" x14ac:dyDescent="0.3">
      <c r="A1023">
        <v>180</v>
      </c>
      <c r="B1023" t="s">
        <v>244</v>
      </c>
      <c r="C1023" s="181">
        <v>38092.050000000003</v>
      </c>
      <c r="D1023" s="181">
        <v>38092.080555555556</v>
      </c>
      <c r="E1023" t="s">
        <v>262</v>
      </c>
      <c r="F1023">
        <v>4181</v>
      </c>
      <c r="G1023">
        <v>20</v>
      </c>
      <c r="I1023">
        <v>3195</v>
      </c>
      <c r="J1023">
        <v>1</v>
      </c>
    </row>
    <row r="1024" spans="1:11" x14ac:dyDescent="0.3">
      <c r="A1024">
        <v>180</v>
      </c>
      <c r="B1024" t="s">
        <v>244</v>
      </c>
      <c r="C1024" s="181">
        <v>38092.050000000003</v>
      </c>
      <c r="D1024" s="181">
        <v>38092.080555555556</v>
      </c>
      <c r="E1024" t="s">
        <v>262</v>
      </c>
      <c r="F1024">
        <v>4234</v>
      </c>
      <c r="G1024">
        <v>2</v>
      </c>
      <c r="I1024">
        <v>3195</v>
      </c>
      <c r="J1024">
        <v>1</v>
      </c>
    </row>
    <row r="1025" spans="1:11" x14ac:dyDescent="0.3">
      <c r="A1025">
        <v>180</v>
      </c>
      <c r="B1025" t="s">
        <v>244</v>
      </c>
      <c r="C1025" s="181">
        <v>38092.050000000003</v>
      </c>
      <c r="D1025" s="181">
        <v>38092.080555555556</v>
      </c>
      <c r="E1025" t="s">
        <v>262</v>
      </c>
      <c r="F1025">
        <v>4287</v>
      </c>
      <c r="G1025">
        <v>2</v>
      </c>
      <c r="I1025">
        <v>3195</v>
      </c>
      <c r="J1025">
        <v>1</v>
      </c>
    </row>
    <row r="1026" spans="1:11" x14ac:dyDescent="0.3">
      <c r="A1026">
        <v>180</v>
      </c>
      <c r="B1026" t="s">
        <v>244</v>
      </c>
      <c r="C1026" s="181">
        <v>38092.050000000003</v>
      </c>
      <c r="D1026" s="181">
        <v>38092.080555555556</v>
      </c>
      <c r="E1026" t="s">
        <v>262</v>
      </c>
      <c r="F1026">
        <v>4340</v>
      </c>
      <c r="G1026">
        <v>1</v>
      </c>
      <c r="I1026">
        <v>3195</v>
      </c>
      <c r="J1026">
        <v>1</v>
      </c>
    </row>
    <row r="1027" spans="1:11" x14ac:dyDescent="0.3">
      <c r="A1027">
        <v>180</v>
      </c>
      <c r="B1027" t="s">
        <v>244</v>
      </c>
      <c r="C1027" s="181">
        <v>38092.050000000003</v>
      </c>
      <c r="D1027" s="181">
        <v>38092.080555555556</v>
      </c>
      <c r="E1027" t="s">
        <v>262</v>
      </c>
      <c r="F1027">
        <v>4393</v>
      </c>
      <c r="G1027">
        <v>0</v>
      </c>
      <c r="I1027">
        <v>3195</v>
      </c>
      <c r="J1027">
        <v>1</v>
      </c>
    </row>
    <row r="1028" spans="1:11" x14ac:dyDescent="0.3">
      <c r="A1028">
        <v>181</v>
      </c>
      <c r="B1028" t="s">
        <v>292</v>
      </c>
      <c r="C1028" s="181">
        <v>38092.050000000003</v>
      </c>
      <c r="D1028" s="181">
        <v>38092.080555555556</v>
      </c>
      <c r="E1028" t="s">
        <v>236</v>
      </c>
    </row>
    <row r="1029" spans="1:11" x14ac:dyDescent="0.3">
      <c r="A1029">
        <v>182</v>
      </c>
      <c r="B1029" t="s">
        <v>290</v>
      </c>
      <c r="C1029" s="181">
        <v>38092.050000000003</v>
      </c>
      <c r="D1029" s="181">
        <v>38092.080555555556</v>
      </c>
      <c r="E1029" t="s">
        <v>269</v>
      </c>
    </row>
    <row r="1030" spans="1:11" x14ac:dyDescent="0.3">
      <c r="A1030">
        <v>183</v>
      </c>
      <c r="B1030" t="s">
        <v>292</v>
      </c>
      <c r="C1030" s="181">
        <v>38094.131944444445</v>
      </c>
      <c r="D1030" s="181">
        <v>38094.202777777777</v>
      </c>
      <c r="E1030" t="s">
        <v>236</v>
      </c>
      <c r="F1030">
        <v>3196</v>
      </c>
      <c r="H1030">
        <v>3373</v>
      </c>
      <c r="J1030">
        <v>1</v>
      </c>
      <c r="K1030" t="s">
        <v>239</v>
      </c>
    </row>
    <row r="1031" spans="1:11" x14ac:dyDescent="0.3">
      <c r="A1031">
        <v>183</v>
      </c>
      <c r="B1031" t="s">
        <v>292</v>
      </c>
      <c r="C1031" s="181">
        <v>38094.131944444445</v>
      </c>
      <c r="D1031" s="181">
        <v>38094.202777777777</v>
      </c>
      <c r="E1031" t="s">
        <v>236</v>
      </c>
      <c r="F1031">
        <v>3197</v>
      </c>
      <c r="H1031">
        <v>1100</v>
      </c>
      <c r="J1031">
        <v>5</v>
      </c>
      <c r="K1031" t="s">
        <v>240</v>
      </c>
    </row>
    <row r="1032" spans="1:11" x14ac:dyDescent="0.3">
      <c r="A1032">
        <v>183</v>
      </c>
      <c r="B1032" t="s">
        <v>292</v>
      </c>
      <c r="C1032" s="181">
        <v>38094.131944444445</v>
      </c>
      <c r="D1032" s="181">
        <v>38094.202777777777</v>
      </c>
      <c r="E1032" t="s">
        <v>236</v>
      </c>
      <c r="F1032">
        <v>3351</v>
      </c>
      <c r="G1032">
        <v>50</v>
      </c>
      <c r="I1032">
        <v>3197</v>
      </c>
      <c r="J1032">
        <v>5</v>
      </c>
      <c r="K1032" t="s">
        <v>255</v>
      </c>
    </row>
    <row r="1033" spans="1:11" x14ac:dyDescent="0.3">
      <c r="A1033">
        <v>183</v>
      </c>
      <c r="B1033" t="s">
        <v>292</v>
      </c>
      <c r="C1033" s="181">
        <v>38094.131944444445</v>
      </c>
      <c r="D1033" s="181">
        <v>38094.202777777777</v>
      </c>
      <c r="E1033" t="s">
        <v>236</v>
      </c>
      <c r="F1033">
        <v>3354</v>
      </c>
      <c r="G1033">
        <v>51</v>
      </c>
      <c r="I1033">
        <v>3197</v>
      </c>
      <c r="J1033">
        <v>5</v>
      </c>
      <c r="K1033" t="s">
        <v>255</v>
      </c>
    </row>
    <row r="1034" spans="1:11" x14ac:dyDescent="0.3">
      <c r="A1034">
        <v>183</v>
      </c>
      <c r="B1034" t="s">
        <v>292</v>
      </c>
      <c r="C1034" s="181">
        <v>38094.131944444445</v>
      </c>
      <c r="D1034" s="181">
        <v>38094.202777777777</v>
      </c>
      <c r="E1034" t="s">
        <v>236</v>
      </c>
      <c r="F1034">
        <v>3357</v>
      </c>
      <c r="G1034">
        <v>54</v>
      </c>
      <c r="I1034">
        <v>3197</v>
      </c>
      <c r="J1034">
        <v>5</v>
      </c>
      <c r="K1034" t="s">
        <v>255</v>
      </c>
    </row>
    <row r="1035" spans="1:11" x14ac:dyDescent="0.3">
      <c r="A1035">
        <v>184</v>
      </c>
      <c r="B1035" t="s">
        <v>244</v>
      </c>
      <c r="C1035" s="181">
        <v>38095.131944444445</v>
      </c>
      <c r="D1035" s="181">
        <v>38095.231944444444</v>
      </c>
      <c r="E1035" t="s">
        <v>262</v>
      </c>
      <c r="F1035">
        <v>3198</v>
      </c>
      <c r="H1035">
        <v>8614</v>
      </c>
      <c r="J1035">
        <v>1</v>
      </c>
      <c r="K1035" t="s">
        <v>239</v>
      </c>
    </row>
    <row r="1036" spans="1:11" x14ac:dyDescent="0.3">
      <c r="A1036">
        <v>184</v>
      </c>
      <c r="B1036" t="s">
        <v>244</v>
      </c>
      <c r="C1036" s="181">
        <v>38095.131944444445</v>
      </c>
      <c r="D1036" s="181">
        <v>38095.231944444444</v>
      </c>
      <c r="E1036" t="s">
        <v>262</v>
      </c>
      <c r="F1036">
        <v>3200</v>
      </c>
      <c r="H1036">
        <v>97</v>
      </c>
      <c r="J1036">
        <v>2</v>
      </c>
      <c r="K1036" t="s">
        <v>301</v>
      </c>
    </row>
    <row r="1037" spans="1:11" x14ac:dyDescent="0.3">
      <c r="A1037">
        <v>184</v>
      </c>
      <c r="B1037" t="s">
        <v>244</v>
      </c>
      <c r="C1037" s="181">
        <v>38095.131944444445</v>
      </c>
      <c r="D1037" s="181">
        <v>38095.231944444444</v>
      </c>
      <c r="E1037" t="s">
        <v>262</v>
      </c>
      <c r="F1037">
        <v>3199</v>
      </c>
      <c r="H1037">
        <v>49</v>
      </c>
      <c r="J1037">
        <v>4</v>
      </c>
      <c r="K1037" t="s">
        <v>305</v>
      </c>
    </row>
    <row r="1038" spans="1:11" x14ac:dyDescent="0.3">
      <c r="A1038">
        <v>185</v>
      </c>
      <c r="B1038" t="s">
        <v>292</v>
      </c>
      <c r="C1038" s="181">
        <v>38095.131944444445</v>
      </c>
      <c r="D1038" s="181">
        <v>38095.231944444444</v>
      </c>
      <c r="E1038" t="s">
        <v>236</v>
      </c>
    </row>
    <row r="1039" spans="1:11" x14ac:dyDescent="0.3">
      <c r="A1039">
        <v>186</v>
      </c>
      <c r="B1039" t="s">
        <v>290</v>
      </c>
      <c r="C1039" s="181">
        <v>38095.131944444445</v>
      </c>
      <c r="D1039" s="181">
        <v>38095.231944444444</v>
      </c>
      <c r="E1039" t="s">
        <v>236</v>
      </c>
    </row>
    <row r="1040" spans="1:11" x14ac:dyDescent="0.3">
      <c r="A1040">
        <v>187</v>
      </c>
      <c r="B1040" t="s">
        <v>244</v>
      </c>
      <c r="C1040" s="181">
        <v>38097.162499999999</v>
      </c>
      <c r="D1040" s="181">
        <v>38097.224999999999</v>
      </c>
      <c r="E1040" t="s">
        <v>262</v>
      </c>
      <c r="F1040">
        <v>3201</v>
      </c>
      <c r="H1040">
        <v>3149</v>
      </c>
      <c r="J1040">
        <v>1</v>
      </c>
      <c r="K1040" t="s">
        <v>239</v>
      </c>
    </row>
    <row r="1041" spans="1:11" x14ac:dyDescent="0.3">
      <c r="A1041">
        <v>187</v>
      </c>
      <c r="B1041" t="s">
        <v>244</v>
      </c>
      <c r="C1041" s="181">
        <v>38097.162499999999</v>
      </c>
      <c r="D1041" s="181">
        <v>38097.224999999999</v>
      </c>
      <c r="E1041" t="s">
        <v>262</v>
      </c>
      <c r="F1041">
        <v>3202</v>
      </c>
      <c r="H1041">
        <v>42</v>
      </c>
      <c r="J1041">
        <v>2</v>
      </c>
      <c r="K1041" t="s">
        <v>301</v>
      </c>
    </row>
    <row r="1042" spans="1:11" x14ac:dyDescent="0.3">
      <c r="A1042">
        <v>187</v>
      </c>
      <c r="B1042" t="s">
        <v>244</v>
      </c>
      <c r="C1042" s="181">
        <v>38097.162499999999</v>
      </c>
      <c r="D1042" s="181">
        <v>38097.224999999999</v>
      </c>
      <c r="E1042" t="s">
        <v>262</v>
      </c>
      <c r="F1042">
        <v>3846</v>
      </c>
      <c r="G1042">
        <v>1</v>
      </c>
      <c r="I1042">
        <v>6867</v>
      </c>
      <c r="J1042">
        <v>2</v>
      </c>
    </row>
    <row r="1043" spans="1:11" x14ac:dyDescent="0.3">
      <c r="A1043">
        <v>187</v>
      </c>
      <c r="B1043" t="s">
        <v>244</v>
      </c>
      <c r="C1043" s="181">
        <v>38097.162499999999</v>
      </c>
      <c r="D1043" s="181">
        <v>38097.224999999999</v>
      </c>
      <c r="E1043" t="s">
        <v>262</v>
      </c>
      <c r="F1043">
        <v>3847</v>
      </c>
      <c r="G1043">
        <v>1</v>
      </c>
      <c r="I1043">
        <v>6867</v>
      </c>
      <c r="J1043">
        <v>2</v>
      </c>
    </row>
    <row r="1044" spans="1:11" x14ac:dyDescent="0.3">
      <c r="A1044">
        <v>187</v>
      </c>
      <c r="B1044" t="s">
        <v>244</v>
      </c>
      <c r="C1044" s="181">
        <v>38097.162499999999</v>
      </c>
      <c r="D1044" s="181">
        <v>38097.224999999999</v>
      </c>
      <c r="E1044" t="s">
        <v>262</v>
      </c>
      <c r="F1044">
        <v>3848</v>
      </c>
      <c r="G1044">
        <v>1</v>
      </c>
      <c r="I1044">
        <v>6867</v>
      </c>
      <c r="J1044">
        <v>2</v>
      </c>
    </row>
    <row r="1045" spans="1:11" x14ac:dyDescent="0.3">
      <c r="A1045">
        <v>187</v>
      </c>
      <c r="B1045" t="s">
        <v>244</v>
      </c>
      <c r="C1045" s="181">
        <v>38097.162499999999</v>
      </c>
      <c r="D1045" s="181">
        <v>38097.224999999999</v>
      </c>
      <c r="E1045" t="s">
        <v>262</v>
      </c>
      <c r="F1045">
        <v>3849</v>
      </c>
      <c r="G1045">
        <v>1</v>
      </c>
      <c r="I1045">
        <v>6867</v>
      </c>
      <c r="J1045">
        <v>2</v>
      </c>
    </row>
    <row r="1046" spans="1:11" x14ac:dyDescent="0.3">
      <c r="A1046">
        <v>187</v>
      </c>
      <c r="B1046" t="s">
        <v>244</v>
      </c>
      <c r="C1046" s="181">
        <v>38097.162499999999</v>
      </c>
      <c r="D1046" s="181">
        <v>38097.224999999999</v>
      </c>
      <c r="E1046" t="s">
        <v>262</v>
      </c>
      <c r="F1046">
        <v>3850</v>
      </c>
      <c r="G1046">
        <v>1</v>
      </c>
      <c r="I1046">
        <v>6867</v>
      </c>
      <c r="J1046">
        <v>2</v>
      </c>
    </row>
    <row r="1047" spans="1:11" x14ac:dyDescent="0.3">
      <c r="A1047">
        <v>187</v>
      </c>
      <c r="B1047" t="s">
        <v>244</v>
      </c>
      <c r="C1047" s="181">
        <v>38097.162499999999</v>
      </c>
      <c r="D1047" s="181">
        <v>38097.224999999999</v>
      </c>
      <c r="E1047" t="s">
        <v>262</v>
      </c>
      <c r="F1047">
        <v>3851</v>
      </c>
      <c r="G1047">
        <v>1</v>
      </c>
      <c r="I1047">
        <v>6867</v>
      </c>
      <c r="J1047">
        <v>2</v>
      </c>
    </row>
    <row r="1048" spans="1:11" x14ac:dyDescent="0.3">
      <c r="A1048">
        <v>187</v>
      </c>
      <c r="B1048" t="s">
        <v>244</v>
      </c>
      <c r="C1048" s="181">
        <v>38097.162499999999</v>
      </c>
      <c r="D1048" s="181">
        <v>38097.224999999999</v>
      </c>
      <c r="E1048" t="s">
        <v>262</v>
      </c>
      <c r="F1048">
        <v>3852</v>
      </c>
      <c r="G1048">
        <v>1</v>
      </c>
      <c r="I1048">
        <v>6867</v>
      </c>
      <c r="J1048">
        <v>2</v>
      </c>
    </row>
    <row r="1049" spans="1:11" x14ac:dyDescent="0.3">
      <c r="A1049">
        <v>187</v>
      </c>
      <c r="B1049" t="s">
        <v>244</v>
      </c>
      <c r="C1049" s="181">
        <v>38097.162499999999</v>
      </c>
      <c r="D1049" s="181">
        <v>38097.224999999999</v>
      </c>
      <c r="E1049" t="s">
        <v>262</v>
      </c>
      <c r="F1049">
        <v>3853</v>
      </c>
      <c r="G1049">
        <v>1</v>
      </c>
      <c r="I1049">
        <v>6867</v>
      </c>
      <c r="J1049">
        <v>2</v>
      </c>
    </row>
    <row r="1050" spans="1:11" x14ac:dyDescent="0.3">
      <c r="A1050">
        <v>187</v>
      </c>
      <c r="B1050" t="s">
        <v>244</v>
      </c>
      <c r="C1050" s="181">
        <v>38097.162499999999</v>
      </c>
      <c r="D1050" s="181">
        <v>38097.224999999999</v>
      </c>
      <c r="E1050" t="s">
        <v>262</v>
      </c>
      <c r="F1050">
        <v>3854</v>
      </c>
      <c r="G1050">
        <v>1</v>
      </c>
      <c r="I1050">
        <v>6867</v>
      </c>
      <c r="J1050">
        <v>2</v>
      </c>
    </row>
    <row r="1051" spans="1:11" x14ac:dyDescent="0.3">
      <c r="A1051">
        <v>187</v>
      </c>
      <c r="B1051" t="s">
        <v>244</v>
      </c>
      <c r="C1051" s="181">
        <v>38097.162499999999</v>
      </c>
      <c r="D1051" s="181">
        <v>38097.224999999999</v>
      </c>
      <c r="E1051" t="s">
        <v>262</v>
      </c>
      <c r="F1051">
        <v>3855</v>
      </c>
      <c r="G1051">
        <v>1</v>
      </c>
      <c r="I1051">
        <v>6867</v>
      </c>
      <c r="J1051">
        <v>2</v>
      </c>
    </row>
    <row r="1052" spans="1:11" x14ac:dyDescent="0.3">
      <c r="A1052">
        <v>187</v>
      </c>
      <c r="B1052" t="s">
        <v>244</v>
      </c>
      <c r="C1052" s="181">
        <v>38097.162499999999</v>
      </c>
      <c r="D1052" s="181">
        <v>38097.224999999999</v>
      </c>
      <c r="E1052" t="s">
        <v>262</v>
      </c>
      <c r="F1052">
        <v>3856</v>
      </c>
      <c r="G1052">
        <v>1</v>
      </c>
      <c r="I1052">
        <v>6867</v>
      </c>
      <c r="J1052">
        <v>2</v>
      </c>
    </row>
    <row r="1053" spans="1:11" x14ac:dyDescent="0.3">
      <c r="A1053">
        <v>187</v>
      </c>
      <c r="B1053" t="s">
        <v>244</v>
      </c>
      <c r="C1053" s="181">
        <v>38097.162499999999</v>
      </c>
      <c r="D1053" s="181">
        <v>38097.224999999999</v>
      </c>
      <c r="E1053" t="s">
        <v>262</v>
      </c>
      <c r="F1053">
        <v>3857</v>
      </c>
      <c r="G1053">
        <v>1</v>
      </c>
      <c r="I1053">
        <v>6867</v>
      </c>
      <c r="J1053">
        <v>2</v>
      </c>
    </row>
    <row r="1054" spans="1:11" x14ac:dyDescent="0.3">
      <c r="A1054">
        <v>187</v>
      </c>
      <c r="B1054" t="s">
        <v>244</v>
      </c>
      <c r="C1054" s="181">
        <v>38097.162499999999</v>
      </c>
      <c r="D1054" s="181">
        <v>38097.224999999999</v>
      </c>
      <c r="E1054" t="s">
        <v>262</v>
      </c>
      <c r="F1054">
        <v>3858</v>
      </c>
      <c r="G1054">
        <v>1</v>
      </c>
      <c r="I1054">
        <v>6867</v>
      </c>
      <c r="J1054">
        <v>2</v>
      </c>
    </row>
    <row r="1055" spans="1:11" x14ac:dyDescent="0.3">
      <c r="A1055">
        <v>187</v>
      </c>
      <c r="B1055" t="s">
        <v>244</v>
      </c>
      <c r="C1055" s="181">
        <v>38097.162499999999</v>
      </c>
      <c r="D1055" s="181">
        <v>38097.224999999999</v>
      </c>
      <c r="E1055" t="s">
        <v>262</v>
      </c>
      <c r="F1055">
        <v>3859</v>
      </c>
      <c r="G1055">
        <v>1</v>
      </c>
      <c r="I1055">
        <v>6867</v>
      </c>
      <c r="J1055">
        <v>2</v>
      </c>
    </row>
    <row r="1056" spans="1:11" x14ac:dyDescent="0.3">
      <c r="A1056">
        <v>187</v>
      </c>
      <c r="B1056" t="s">
        <v>244</v>
      </c>
      <c r="C1056" s="181">
        <v>38097.162499999999</v>
      </c>
      <c r="D1056" s="181">
        <v>38097.224999999999</v>
      </c>
      <c r="E1056" t="s">
        <v>262</v>
      </c>
      <c r="F1056">
        <v>3860</v>
      </c>
      <c r="G1056">
        <v>1</v>
      </c>
      <c r="I1056">
        <v>6867</v>
      </c>
      <c r="J1056">
        <v>2</v>
      </c>
    </row>
    <row r="1057" spans="1:10" x14ac:dyDescent="0.3">
      <c r="A1057">
        <v>187</v>
      </c>
      <c r="B1057" t="s">
        <v>244</v>
      </c>
      <c r="C1057" s="181">
        <v>38097.162499999999</v>
      </c>
      <c r="D1057" s="181">
        <v>38097.224999999999</v>
      </c>
      <c r="E1057" t="s">
        <v>262</v>
      </c>
      <c r="F1057">
        <v>3861</v>
      </c>
      <c r="G1057">
        <v>1</v>
      </c>
      <c r="I1057">
        <v>6867</v>
      </c>
      <c r="J1057">
        <v>2</v>
      </c>
    </row>
    <row r="1058" spans="1:10" x14ac:dyDescent="0.3">
      <c r="A1058">
        <v>187</v>
      </c>
      <c r="B1058" t="s">
        <v>244</v>
      </c>
      <c r="C1058" s="181">
        <v>38097.162499999999</v>
      </c>
      <c r="D1058" s="181">
        <v>38097.224999999999</v>
      </c>
      <c r="E1058" t="s">
        <v>262</v>
      </c>
      <c r="F1058">
        <v>3862</v>
      </c>
      <c r="G1058">
        <v>1</v>
      </c>
      <c r="I1058">
        <v>6867</v>
      </c>
      <c r="J1058">
        <v>2</v>
      </c>
    </row>
    <row r="1059" spans="1:10" x14ac:dyDescent="0.3">
      <c r="A1059">
        <v>187</v>
      </c>
      <c r="B1059" t="s">
        <v>244</v>
      </c>
      <c r="C1059" s="181">
        <v>38097.162499999999</v>
      </c>
      <c r="D1059" s="181">
        <v>38097.224999999999</v>
      </c>
      <c r="E1059" t="s">
        <v>262</v>
      </c>
      <c r="F1059">
        <v>3863</v>
      </c>
      <c r="G1059">
        <v>1</v>
      </c>
      <c r="I1059">
        <v>6867</v>
      </c>
      <c r="J1059">
        <v>2</v>
      </c>
    </row>
    <row r="1060" spans="1:10" x14ac:dyDescent="0.3">
      <c r="A1060">
        <v>187</v>
      </c>
      <c r="B1060" t="s">
        <v>244</v>
      </c>
      <c r="C1060" s="181">
        <v>38097.162499999999</v>
      </c>
      <c r="D1060" s="181">
        <v>38097.224999999999</v>
      </c>
      <c r="E1060" t="s">
        <v>262</v>
      </c>
      <c r="F1060">
        <v>3864</v>
      </c>
      <c r="G1060">
        <v>1</v>
      </c>
      <c r="I1060">
        <v>6867</v>
      </c>
      <c r="J1060">
        <v>2</v>
      </c>
    </row>
    <row r="1061" spans="1:10" x14ac:dyDescent="0.3">
      <c r="A1061">
        <v>187</v>
      </c>
      <c r="B1061" t="s">
        <v>244</v>
      </c>
      <c r="C1061" s="181">
        <v>38097.162499999999</v>
      </c>
      <c r="D1061" s="181">
        <v>38097.224999999999</v>
      </c>
      <c r="E1061" t="s">
        <v>262</v>
      </c>
      <c r="F1061">
        <v>3865</v>
      </c>
      <c r="G1061">
        <v>1</v>
      </c>
      <c r="I1061">
        <v>6867</v>
      </c>
      <c r="J1061">
        <v>2</v>
      </c>
    </row>
    <row r="1062" spans="1:10" x14ac:dyDescent="0.3">
      <c r="A1062">
        <v>187</v>
      </c>
      <c r="B1062" t="s">
        <v>244</v>
      </c>
      <c r="C1062" s="181">
        <v>38097.162499999999</v>
      </c>
      <c r="D1062" s="181">
        <v>38097.224999999999</v>
      </c>
      <c r="E1062" t="s">
        <v>262</v>
      </c>
      <c r="F1062">
        <v>3866</v>
      </c>
      <c r="G1062">
        <v>1</v>
      </c>
      <c r="I1062">
        <v>6867</v>
      </c>
      <c r="J1062">
        <v>2</v>
      </c>
    </row>
    <row r="1063" spans="1:10" x14ac:dyDescent="0.3">
      <c r="A1063">
        <v>187</v>
      </c>
      <c r="B1063" t="s">
        <v>244</v>
      </c>
      <c r="C1063" s="181">
        <v>38097.162499999999</v>
      </c>
      <c r="D1063" s="181">
        <v>38097.224999999999</v>
      </c>
      <c r="E1063" t="s">
        <v>262</v>
      </c>
      <c r="F1063">
        <v>3867</v>
      </c>
      <c r="G1063">
        <v>1</v>
      </c>
      <c r="I1063">
        <v>6867</v>
      </c>
      <c r="J1063">
        <v>2</v>
      </c>
    </row>
    <row r="1064" spans="1:10" x14ac:dyDescent="0.3">
      <c r="A1064">
        <v>187</v>
      </c>
      <c r="B1064" t="s">
        <v>244</v>
      </c>
      <c r="C1064" s="181">
        <v>38097.162499999999</v>
      </c>
      <c r="D1064" s="181">
        <v>38097.224999999999</v>
      </c>
      <c r="E1064" t="s">
        <v>262</v>
      </c>
      <c r="F1064">
        <v>3868</v>
      </c>
      <c r="G1064">
        <v>1</v>
      </c>
      <c r="I1064">
        <v>6867</v>
      </c>
      <c r="J1064">
        <v>2</v>
      </c>
    </row>
    <row r="1065" spans="1:10" x14ac:dyDescent="0.3">
      <c r="A1065">
        <v>187</v>
      </c>
      <c r="B1065" t="s">
        <v>244</v>
      </c>
      <c r="C1065" s="181">
        <v>38097.162499999999</v>
      </c>
      <c r="D1065" s="181">
        <v>38097.224999999999</v>
      </c>
      <c r="E1065" t="s">
        <v>262</v>
      </c>
      <c r="F1065">
        <v>3869</v>
      </c>
      <c r="G1065">
        <v>1</v>
      </c>
      <c r="I1065">
        <v>6867</v>
      </c>
      <c r="J1065">
        <v>2</v>
      </c>
    </row>
    <row r="1066" spans="1:10" x14ac:dyDescent="0.3">
      <c r="A1066">
        <v>187</v>
      </c>
      <c r="B1066" t="s">
        <v>244</v>
      </c>
      <c r="C1066" s="181">
        <v>38097.162499999999</v>
      </c>
      <c r="D1066" s="181">
        <v>38097.224999999999</v>
      </c>
      <c r="E1066" t="s">
        <v>262</v>
      </c>
      <c r="F1066">
        <v>3870</v>
      </c>
      <c r="G1066">
        <v>1</v>
      </c>
      <c r="I1066">
        <v>6867</v>
      </c>
      <c r="J1066">
        <v>2</v>
      </c>
    </row>
    <row r="1067" spans="1:10" x14ac:dyDescent="0.3">
      <c r="A1067">
        <v>187</v>
      </c>
      <c r="B1067" t="s">
        <v>244</v>
      </c>
      <c r="C1067" s="181">
        <v>38097.162499999999</v>
      </c>
      <c r="D1067" s="181">
        <v>38097.224999999999</v>
      </c>
      <c r="E1067" t="s">
        <v>262</v>
      </c>
      <c r="F1067">
        <v>3871</v>
      </c>
      <c r="G1067">
        <v>1</v>
      </c>
      <c r="I1067">
        <v>6867</v>
      </c>
      <c r="J1067">
        <v>2</v>
      </c>
    </row>
    <row r="1068" spans="1:10" x14ac:dyDescent="0.3">
      <c r="A1068">
        <v>187</v>
      </c>
      <c r="B1068" t="s">
        <v>244</v>
      </c>
      <c r="C1068" s="181">
        <v>38097.162499999999</v>
      </c>
      <c r="D1068" s="181">
        <v>38097.224999999999</v>
      </c>
      <c r="E1068" t="s">
        <v>262</v>
      </c>
      <c r="F1068">
        <v>3872</v>
      </c>
      <c r="G1068">
        <v>1</v>
      </c>
      <c r="I1068">
        <v>6867</v>
      </c>
      <c r="J1068">
        <v>2</v>
      </c>
    </row>
    <row r="1069" spans="1:10" x14ac:dyDescent="0.3">
      <c r="A1069">
        <v>187</v>
      </c>
      <c r="B1069" t="s">
        <v>244</v>
      </c>
      <c r="C1069" s="181">
        <v>38097.162499999999</v>
      </c>
      <c r="D1069" s="181">
        <v>38097.224999999999</v>
      </c>
      <c r="E1069" t="s">
        <v>262</v>
      </c>
      <c r="F1069">
        <v>3873</v>
      </c>
      <c r="G1069">
        <v>1</v>
      </c>
      <c r="I1069">
        <v>6867</v>
      </c>
      <c r="J1069">
        <v>2</v>
      </c>
    </row>
    <row r="1070" spans="1:10" x14ac:dyDescent="0.3">
      <c r="A1070">
        <v>187</v>
      </c>
      <c r="B1070" t="s">
        <v>244</v>
      </c>
      <c r="C1070" s="181">
        <v>38097.162499999999</v>
      </c>
      <c r="D1070" s="181">
        <v>38097.224999999999</v>
      </c>
      <c r="E1070" t="s">
        <v>262</v>
      </c>
      <c r="F1070">
        <v>3874</v>
      </c>
      <c r="G1070">
        <v>1</v>
      </c>
      <c r="I1070">
        <v>6867</v>
      </c>
      <c r="J1070">
        <v>2</v>
      </c>
    </row>
    <row r="1071" spans="1:10" x14ac:dyDescent="0.3">
      <c r="A1071">
        <v>187</v>
      </c>
      <c r="B1071" t="s">
        <v>244</v>
      </c>
      <c r="C1071" s="181">
        <v>38097.162499999999</v>
      </c>
      <c r="D1071" s="181">
        <v>38097.224999999999</v>
      </c>
      <c r="E1071" t="s">
        <v>262</v>
      </c>
      <c r="F1071">
        <v>3875</v>
      </c>
      <c r="G1071">
        <v>1</v>
      </c>
      <c r="I1071">
        <v>6867</v>
      </c>
      <c r="J1071">
        <v>2</v>
      </c>
    </row>
    <row r="1072" spans="1:10" x14ac:dyDescent="0.3">
      <c r="A1072">
        <v>187</v>
      </c>
      <c r="B1072" t="s">
        <v>244</v>
      </c>
      <c r="C1072" s="181">
        <v>38097.162499999999</v>
      </c>
      <c r="D1072" s="181">
        <v>38097.224999999999</v>
      </c>
      <c r="E1072" t="s">
        <v>262</v>
      </c>
      <c r="F1072">
        <v>3876</v>
      </c>
      <c r="G1072">
        <v>1</v>
      </c>
      <c r="I1072">
        <v>6867</v>
      </c>
      <c r="J1072">
        <v>2</v>
      </c>
    </row>
    <row r="1073" spans="1:11" x14ac:dyDescent="0.3">
      <c r="A1073">
        <v>187</v>
      </c>
      <c r="B1073" t="s">
        <v>244</v>
      </c>
      <c r="C1073" s="181">
        <v>38097.162499999999</v>
      </c>
      <c r="D1073" s="181">
        <v>38097.224999999999</v>
      </c>
      <c r="E1073" t="s">
        <v>262</v>
      </c>
      <c r="F1073">
        <v>3877</v>
      </c>
      <c r="G1073">
        <v>1</v>
      </c>
      <c r="I1073">
        <v>6867</v>
      </c>
      <c r="J1073">
        <v>2</v>
      </c>
    </row>
    <row r="1074" spans="1:11" x14ac:dyDescent="0.3">
      <c r="A1074">
        <v>187</v>
      </c>
      <c r="B1074" t="s">
        <v>244</v>
      </c>
      <c r="C1074" s="181">
        <v>38097.162499999999</v>
      </c>
      <c r="D1074" s="181">
        <v>38097.224999999999</v>
      </c>
      <c r="E1074" t="s">
        <v>262</v>
      </c>
      <c r="F1074">
        <v>3878</v>
      </c>
      <c r="G1074">
        <v>1</v>
      </c>
      <c r="I1074">
        <v>6867</v>
      </c>
      <c r="J1074">
        <v>2</v>
      </c>
    </row>
    <row r="1075" spans="1:11" x14ac:dyDescent="0.3">
      <c r="A1075">
        <v>187</v>
      </c>
      <c r="B1075" t="s">
        <v>244</v>
      </c>
      <c r="C1075" s="181">
        <v>38097.162499999999</v>
      </c>
      <c r="D1075" s="181">
        <v>38097.224999999999</v>
      </c>
      <c r="E1075" t="s">
        <v>262</v>
      </c>
      <c r="F1075">
        <v>3879</v>
      </c>
      <c r="G1075">
        <v>1</v>
      </c>
      <c r="I1075">
        <v>6867</v>
      </c>
      <c r="J1075">
        <v>2</v>
      </c>
    </row>
    <row r="1076" spans="1:11" x14ac:dyDescent="0.3">
      <c r="A1076">
        <v>187</v>
      </c>
      <c r="B1076" t="s">
        <v>244</v>
      </c>
      <c r="C1076" s="181">
        <v>38097.162499999999</v>
      </c>
      <c r="D1076" s="181">
        <v>38097.224999999999</v>
      </c>
      <c r="E1076" t="s">
        <v>262</v>
      </c>
      <c r="F1076">
        <v>3880</v>
      </c>
      <c r="G1076">
        <v>1</v>
      </c>
      <c r="I1076">
        <v>6867</v>
      </c>
      <c r="J1076">
        <v>2</v>
      </c>
    </row>
    <row r="1077" spans="1:11" x14ac:dyDescent="0.3">
      <c r="A1077">
        <v>187</v>
      </c>
      <c r="B1077" t="s">
        <v>244</v>
      </c>
      <c r="C1077" s="181">
        <v>38097.162499999999</v>
      </c>
      <c r="D1077" s="181">
        <v>38097.224999999999</v>
      </c>
      <c r="E1077" t="s">
        <v>262</v>
      </c>
      <c r="F1077">
        <v>3881</v>
      </c>
      <c r="G1077">
        <v>1</v>
      </c>
      <c r="I1077">
        <v>6867</v>
      </c>
      <c r="J1077">
        <v>2</v>
      </c>
    </row>
    <row r="1078" spans="1:11" x14ac:dyDescent="0.3">
      <c r="A1078">
        <v>187</v>
      </c>
      <c r="B1078" t="s">
        <v>244</v>
      </c>
      <c r="C1078" s="181">
        <v>38097.162499999999</v>
      </c>
      <c r="D1078" s="181">
        <v>38097.224999999999</v>
      </c>
      <c r="E1078" t="s">
        <v>262</v>
      </c>
      <c r="F1078">
        <v>3882</v>
      </c>
      <c r="G1078">
        <v>1</v>
      </c>
      <c r="I1078">
        <v>6867</v>
      </c>
      <c r="J1078">
        <v>2</v>
      </c>
    </row>
    <row r="1079" spans="1:11" x14ac:dyDescent="0.3">
      <c r="A1079">
        <v>187</v>
      </c>
      <c r="B1079" t="s">
        <v>244</v>
      </c>
      <c r="C1079" s="181">
        <v>38097.162499999999</v>
      </c>
      <c r="D1079" s="181">
        <v>38097.224999999999</v>
      </c>
      <c r="E1079" t="s">
        <v>262</v>
      </c>
      <c r="F1079">
        <v>3883</v>
      </c>
      <c r="G1079">
        <v>1</v>
      </c>
      <c r="I1079">
        <v>6867</v>
      </c>
      <c r="J1079">
        <v>2</v>
      </c>
    </row>
    <row r="1080" spans="1:11" x14ac:dyDescent="0.3">
      <c r="A1080">
        <v>187</v>
      </c>
      <c r="B1080" t="s">
        <v>244</v>
      </c>
      <c r="C1080" s="181">
        <v>38097.162499999999</v>
      </c>
      <c r="D1080" s="181">
        <v>38097.224999999999</v>
      </c>
      <c r="E1080" t="s">
        <v>262</v>
      </c>
      <c r="F1080">
        <v>3884</v>
      </c>
      <c r="G1080">
        <v>1</v>
      </c>
      <c r="I1080">
        <v>6867</v>
      </c>
      <c r="J1080">
        <v>2</v>
      </c>
    </row>
    <row r="1081" spans="1:11" x14ac:dyDescent="0.3">
      <c r="A1081">
        <v>187</v>
      </c>
      <c r="B1081" t="s">
        <v>244</v>
      </c>
      <c r="C1081" s="181">
        <v>38097.162499999999</v>
      </c>
      <c r="D1081" s="181">
        <v>38097.224999999999</v>
      </c>
      <c r="E1081" t="s">
        <v>262</v>
      </c>
      <c r="F1081">
        <v>3885</v>
      </c>
      <c r="G1081">
        <v>1</v>
      </c>
      <c r="I1081">
        <v>6867</v>
      </c>
      <c r="J1081">
        <v>2</v>
      </c>
    </row>
    <row r="1082" spans="1:11" x14ac:dyDescent="0.3">
      <c r="A1082">
        <v>187</v>
      </c>
      <c r="B1082" t="s">
        <v>244</v>
      </c>
      <c r="C1082" s="181">
        <v>38097.162499999999</v>
      </c>
      <c r="D1082" s="181">
        <v>38097.224999999999</v>
      </c>
      <c r="E1082" t="s">
        <v>262</v>
      </c>
      <c r="F1082">
        <v>3886</v>
      </c>
      <c r="G1082">
        <v>1</v>
      </c>
      <c r="I1082">
        <v>6867</v>
      </c>
      <c r="J1082">
        <v>2</v>
      </c>
    </row>
    <row r="1083" spans="1:11" x14ac:dyDescent="0.3">
      <c r="A1083">
        <v>187</v>
      </c>
      <c r="B1083" t="s">
        <v>244</v>
      </c>
      <c r="C1083" s="181">
        <v>38097.162499999999</v>
      </c>
      <c r="D1083" s="181">
        <v>38097.224999999999</v>
      </c>
      <c r="E1083" t="s">
        <v>262</v>
      </c>
      <c r="F1083">
        <v>3887</v>
      </c>
      <c r="G1083">
        <v>1</v>
      </c>
      <c r="I1083">
        <v>6867</v>
      </c>
      <c r="J1083">
        <v>2</v>
      </c>
    </row>
    <row r="1084" spans="1:11" x14ac:dyDescent="0.3">
      <c r="A1084">
        <v>187</v>
      </c>
      <c r="B1084" t="s">
        <v>244</v>
      </c>
      <c r="C1084" s="181">
        <v>38097.162499999999</v>
      </c>
      <c r="D1084" s="181">
        <v>38097.224999999999</v>
      </c>
      <c r="E1084" t="s">
        <v>262</v>
      </c>
      <c r="F1084">
        <v>3888</v>
      </c>
      <c r="G1084">
        <v>1</v>
      </c>
      <c r="I1084">
        <v>6867</v>
      </c>
      <c r="J1084">
        <v>2</v>
      </c>
    </row>
    <row r="1085" spans="1:11" x14ac:dyDescent="0.3">
      <c r="A1085">
        <v>187</v>
      </c>
      <c r="B1085" t="s">
        <v>244</v>
      </c>
      <c r="C1085" s="181">
        <v>38097.162499999999</v>
      </c>
      <c r="D1085" s="181">
        <v>38097.224999999999</v>
      </c>
      <c r="E1085" t="s">
        <v>262</v>
      </c>
      <c r="F1085">
        <v>3889</v>
      </c>
      <c r="G1085">
        <v>1</v>
      </c>
      <c r="I1085">
        <v>6867</v>
      </c>
      <c r="J1085">
        <v>2</v>
      </c>
    </row>
    <row r="1086" spans="1:11" x14ac:dyDescent="0.3">
      <c r="A1086">
        <v>187</v>
      </c>
      <c r="B1086" t="s">
        <v>244</v>
      </c>
      <c r="C1086" s="181">
        <v>38097.162499999999</v>
      </c>
      <c r="D1086" s="181">
        <v>38097.224999999999</v>
      </c>
      <c r="E1086" t="s">
        <v>262</v>
      </c>
      <c r="F1086">
        <v>3890</v>
      </c>
      <c r="G1086">
        <v>1</v>
      </c>
      <c r="I1086">
        <v>6867</v>
      </c>
      <c r="J1086">
        <v>2</v>
      </c>
    </row>
    <row r="1087" spans="1:11" x14ac:dyDescent="0.3">
      <c r="A1087">
        <v>187</v>
      </c>
      <c r="B1087" t="s">
        <v>244</v>
      </c>
      <c r="C1087" s="181">
        <v>38097.162499999999</v>
      </c>
      <c r="D1087" s="181">
        <v>38097.224999999999</v>
      </c>
      <c r="E1087" t="s">
        <v>262</v>
      </c>
      <c r="F1087">
        <v>3891</v>
      </c>
      <c r="G1087">
        <v>1</v>
      </c>
      <c r="I1087">
        <v>6867</v>
      </c>
      <c r="J1087">
        <v>2</v>
      </c>
    </row>
    <row r="1088" spans="1:11" x14ac:dyDescent="0.3">
      <c r="A1088">
        <v>187</v>
      </c>
      <c r="B1088" t="s">
        <v>244</v>
      </c>
      <c r="C1088" s="181">
        <v>38097.162499999999</v>
      </c>
      <c r="D1088" s="181">
        <v>38097.224999999999</v>
      </c>
      <c r="E1088" t="s">
        <v>262</v>
      </c>
      <c r="F1088">
        <v>6867</v>
      </c>
      <c r="G1088">
        <v>46</v>
      </c>
      <c r="J1088">
        <v>2</v>
      </c>
      <c r="K1088" t="s">
        <v>256</v>
      </c>
    </row>
    <row r="1089" spans="1:11" x14ac:dyDescent="0.3">
      <c r="A1089">
        <v>187</v>
      </c>
      <c r="B1089" t="s">
        <v>244</v>
      </c>
      <c r="C1089" s="181">
        <v>38097.162499999999</v>
      </c>
      <c r="D1089" s="181">
        <v>38097.224999999999</v>
      </c>
      <c r="E1089" t="s">
        <v>262</v>
      </c>
      <c r="F1089">
        <v>3204</v>
      </c>
      <c r="H1089">
        <v>500</v>
      </c>
      <c r="J1089">
        <v>3</v>
      </c>
      <c r="K1089" t="s">
        <v>297</v>
      </c>
    </row>
    <row r="1090" spans="1:11" x14ac:dyDescent="0.3">
      <c r="A1090">
        <v>187</v>
      </c>
      <c r="B1090" t="s">
        <v>244</v>
      </c>
      <c r="C1090" s="181">
        <v>38097.162499999999</v>
      </c>
      <c r="D1090" s="181">
        <v>38097.224999999999</v>
      </c>
      <c r="E1090" t="s">
        <v>262</v>
      </c>
      <c r="F1090">
        <v>3203</v>
      </c>
      <c r="H1090">
        <v>500</v>
      </c>
      <c r="J1090">
        <v>5</v>
      </c>
      <c r="K1090" t="s">
        <v>240</v>
      </c>
    </row>
    <row r="1091" spans="1:11" x14ac:dyDescent="0.3">
      <c r="A1091">
        <v>187</v>
      </c>
      <c r="B1091" t="s">
        <v>244</v>
      </c>
      <c r="C1091" s="181">
        <v>38097.162499999999</v>
      </c>
      <c r="D1091" s="181">
        <v>38097.224999999999</v>
      </c>
      <c r="E1091" t="s">
        <v>262</v>
      </c>
      <c r="F1091">
        <v>3360</v>
      </c>
      <c r="G1091">
        <v>50</v>
      </c>
      <c r="I1091">
        <v>3203</v>
      </c>
      <c r="J1091">
        <v>5</v>
      </c>
      <c r="K1091" t="s">
        <v>255</v>
      </c>
    </row>
    <row r="1092" spans="1:11" x14ac:dyDescent="0.3">
      <c r="A1092">
        <v>187</v>
      </c>
      <c r="B1092" t="s">
        <v>244</v>
      </c>
      <c r="C1092" s="181">
        <v>38097.162499999999</v>
      </c>
      <c r="D1092" s="181">
        <v>38097.224999999999</v>
      </c>
      <c r="E1092" t="s">
        <v>262</v>
      </c>
      <c r="F1092">
        <v>3363</v>
      </c>
      <c r="G1092">
        <v>56</v>
      </c>
      <c r="I1092">
        <v>3203</v>
      </c>
      <c r="J1092">
        <v>5</v>
      </c>
      <c r="K1092" t="s">
        <v>255</v>
      </c>
    </row>
    <row r="1093" spans="1:11" x14ac:dyDescent="0.3">
      <c r="A1093">
        <v>187</v>
      </c>
      <c r="B1093" t="s">
        <v>244</v>
      </c>
      <c r="C1093" s="181">
        <v>38097.162499999999</v>
      </c>
      <c r="D1093" s="181">
        <v>38097.224999999999</v>
      </c>
      <c r="E1093" t="s">
        <v>262</v>
      </c>
      <c r="F1093">
        <v>3366</v>
      </c>
      <c r="G1093">
        <v>66</v>
      </c>
      <c r="I1093">
        <v>3203</v>
      </c>
      <c r="J1093">
        <v>5</v>
      </c>
      <c r="K1093" t="s">
        <v>255</v>
      </c>
    </row>
    <row r="1094" spans="1:11" x14ac:dyDescent="0.3">
      <c r="A1094">
        <v>188</v>
      </c>
      <c r="B1094" t="s">
        <v>292</v>
      </c>
      <c r="C1094" s="181">
        <v>38097.162499999999</v>
      </c>
      <c r="D1094" s="181">
        <v>38097.224999999999</v>
      </c>
      <c r="E1094" t="s">
        <v>269</v>
      </c>
    </row>
    <row r="1095" spans="1:11" x14ac:dyDescent="0.3">
      <c r="A1095">
        <v>189</v>
      </c>
      <c r="B1095" t="s">
        <v>290</v>
      </c>
      <c r="C1095" s="181">
        <v>38097.162499999999</v>
      </c>
      <c r="D1095" s="181">
        <v>38097.224999999999</v>
      </c>
      <c r="E1095" t="s">
        <v>236</v>
      </c>
    </row>
    <row r="1096" spans="1:11" x14ac:dyDescent="0.3">
      <c r="A1096">
        <v>190</v>
      </c>
      <c r="B1096" t="s">
        <v>292</v>
      </c>
      <c r="C1096" s="181">
        <v>38098.151388888888</v>
      </c>
      <c r="D1096" s="181">
        <v>38098.247916666667</v>
      </c>
      <c r="E1096" t="s">
        <v>236</v>
      </c>
      <c r="F1096">
        <v>3206</v>
      </c>
      <c r="H1096">
        <v>9655</v>
      </c>
      <c r="J1096">
        <v>1</v>
      </c>
      <c r="K1096" t="s">
        <v>239</v>
      </c>
    </row>
    <row r="1097" spans="1:11" x14ac:dyDescent="0.3">
      <c r="A1097">
        <v>190</v>
      </c>
      <c r="B1097" t="s">
        <v>292</v>
      </c>
      <c r="C1097" s="181">
        <v>38098.151388888888</v>
      </c>
      <c r="D1097" s="181">
        <v>38098.247916666667</v>
      </c>
      <c r="E1097" t="s">
        <v>236</v>
      </c>
      <c r="F1097">
        <v>3207</v>
      </c>
      <c r="H1097">
        <v>25</v>
      </c>
      <c r="J1097">
        <v>4</v>
      </c>
      <c r="K1097" t="s">
        <v>303</v>
      </c>
    </row>
    <row r="1098" spans="1:11" x14ac:dyDescent="0.3">
      <c r="A1098">
        <v>191</v>
      </c>
      <c r="B1098" t="s">
        <v>290</v>
      </c>
      <c r="C1098" s="181">
        <v>38106.970138888886</v>
      </c>
      <c r="D1098" s="181">
        <v>38107.015277777777</v>
      </c>
      <c r="E1098" t="s">
        <v>236</v>
      </c>
      <c r="F1098">
        <v>3208</v>
      </c>
      <c r="H1098">
        <v>3</v>
      </c>
      <c r="J1098">
        <v>1</v>
      </c>
      <c r="K1098" t="s">
        <v>239</v>
      </c>
    </row>
    <row r="1099" spans="1:11" x14ac:dyDescent="0.3">
      <c r="A1099">
        <v>192</v>
      </c>
      <c r="B1099" t="s">
        <v>244</v>
      </c>
      <c r="C1099" s="181">
        <v>38433.001388888886</v>
      </c>
      <c r="D1099" s="181">
        <v>38433.161805555559</v>
      </c>
      <c r="E1099" t="s">
        <v>262</v>
      </c>
      <c r="F1099">
        <v>3214</v>
      </c>
      <c r="H1099">
        <v>1215</v>
      </c>
      <c r="J1099">
        <v>1</v>
      </c>
      <c r="K1099" t="s">
        <v>239</v>
      </c>
    </row>
    <row r="1100" spans="1:11" x14ac:dyDescent="0.3">
      <c r="A1100">
        <v>192</v>
      </c>
      <c r="B1100" t="s">
        <v>244</v>
      </c>
      <c r="C1100" s="181">
        <v>38433.001388888886</v>
      </c>
      <c r="D1100" s="181">
        <v>38433.161805555559</v>
      </c>
      <c r="E1100" t="s">
        <v>262</v>
      </c>
      <c r="F1100">
        <v>3209</v>
      </c>
      <c r="H1100">
        <v>581</v>
      </c>
      <c r="J1100">
        <v>2</v>
      </c>
      <c r="K1100" t="s">
        <v>309</v>
      </c>
    </row>
    <row r="1101" spans="1:11" x14ac:dyDescent="0.3">
      <c r="A1101">
        <v>192</v>
      </c>
      <c r="B1101" t="s">
        <v>244</v>
      </c>
      <c r="C1101" s="181">
        <v>38433.001388888886</v>
      </c>
      <c r="D1101" s="181">
        <v>38433.161805555559</v>
      </c>
      <c r="E1101" t="s">
        <v>262</v>
      </c>
      <c r="F1101">
        <v>3213</v>
      </c>
      <c r="H1101">
        <v>164</v>
      </c>
      <c r="J1101">
        <v>2</v>
      </c>
      <c r="K1101" t="s">
        <v>308</v>
      </c>
    </row>
    <row r="1102" spans="1:11" x14ac:dyDescent="0.3">
      <c r="A1102">
        <v>192</v>
      </c>
      <c r="B1102" t="s">
        <v>244</v>
      </c>
      <c r="C1102" s="181">
        <v>38433.001388888886</v>
      </c>
      <c r="D1102" s="181">
        <v>38433.161805555559</v>
      </c>
      <c r="E1102" t="s">
        <v>262</v>
      </c>
      <c r="F1102">
        <v>4024</v>
      </c>
      <c r="G1102">
        <v>38</v>
      </c>
      <c r="J1102">
        <v>2</v>
      </c>
      <c r="K1102" t="s">
        <v>310</v>
      </c>
    </row>
    <row r="1103" spans="1:11" x14ac:dyDescent="0.3">
      <c r="A1103">
        <v>192</v>
      </c>
      <c r="B1103" t="s">
        <v>244</v>
      </c>
      <c r="C1103" s="181">
        <v>38433.001388888886</v>
      </c>
      <c r="D1103" s="181">
        <v>38433.161805555559</v>
      </c>
      <c r="E1103" t="s">
        <v>262</v>
      </c>
      <c r="F1103">
        <v>4077</v>
      </c>
      <c r="G1103">
        <v>0</v>
      </c>
      <c r="I1103">
        <v>4024</v>
      </c>
      <c r="J1103">
        <v>2</v>
      </c>
    </row>
    <row r="1104" spans="1:11" x14ac:dyDescent="0.3">
      <c r="A1104">
        <v>192</v>
      </c>
      <c r="B1104" t="s">
        <v>244</v>
      </c>
      <c r="C1104" s="181">
        <v>38433.001388888886</v>
      </c>
      <c r="D1104" s="181">
        <v>38433.161805555559</v>
      </c>
      <c r="E1104" t="s">
        <v>262</v>
      </c>
      <c r="F1104">
        <v>4130</v>
      </c>
      <c r="G1104">
        <v>32</v>
      </c>
      <c r="I1104">
        <v>4024</v>
      </c>
      <c r="J1104">
        <v>2</v>
      </c>
    </row>
    <row r="1105" spans="1:11" x14ac:dyDescent="0.3">
      <c r="A1105">
        <v>192</v>
      </c>
      <c r="B1105" t="s">
        <v>244</v>
      </c>
      <c r="C1105" s="181">
        <v>38433.001388888886</v>
      </c>
      <c r="D1105" s="181">
        <v>38433.161805555559</v>
      </c>
      <c r="E1105" t="s">
        <v>262</v>
      </c>
      <c r="F1105">
        <v>4183</v>
      </c>
      <c r="G1105">
        <v>6</v>
      </c>
      <c r="I1105">
        <v>4024</v>
      </c>
      <c r="J1105">
        <v>2</v>
      </c>
    </row>
    <row r="1106" spans="1:11" x14ac:dyDescent="0.3">
      <c r="A1106">
        <v>192</v>
      </c>
      <c r="B1106" t="s">
        <v>244</v>
      </c>
      <c r="C1106" s="181">
        <v>38433.001388888886</v>
      </c>
      <c r="D1106" s="181">
        <v>38433.161805555559</v>
      </c>
      <c r="E1106" t="s">
        <v>262</v>
      </c>
      <c r="F1106">
        <v>4236</v>
      </c>
      <c r="G1106">
        <v>0</v>
      </c>
      <c r="I1106">
        <v>4024</v>
      </c>
      <c r="J1106">
        <v>2</v>
      </c>
    </row>
    <row r="1107" spans="1:11" x14ac:dyDescent="0.3">
      <c r="A1107">
        <v>192</v>
      </c>
      <c r="B1107" t="s">
        <v>244</v>
      </c>
      <c r="C1107" s="181">
        <v>38433.001388888886</v>
      </c>
      <c r="D1107" s="181">
        <v>38433.161805555559</v>
      </c>
      <c r="E1107" t="s">
        <v>262</v>
      </c>
      <c r="F1107">
        <v>4289</v>
      </c>
      <c r="G1107">
        <v>0</v>
      </c>
      <c r="I1107">
        <v>4024</v>
      </c>
      <c r="J1107">
        <v>2</v>
      </c>
    </row>
    <row r="1108" spans="1:11" x14ac:dyDescent="0.3">
      <c r="A1108">
        <v>192</v>
      </c>
      <c r="B1108" t="s">
        <v>244</v>
      </c>
      <c r="C1108" s="181">
        <v>38433.001388888886</v>
      </c>
      <c r="D1108" s="181">
        <v>38433.161805555559</v>
      </c>
      <c r="E1108" t="s">
        <v>262</v>
      </c>
      <c r="F1108">
        <v>4342</v>
      </c>
      <c r="G1108">
        <v>0</v>
      </c>
      <c r="I1108">
        <v>4024</v>
      </c>
      <c r="J1108">
        <v>2</v>
      </c>
    </row>
    <row r="1109" spans="1:11" x14ac:dyDescent="0.3">
      <c r="A1109">
        <v>192</v>
      </c>
      <c r="B1109" t="s">
        <v>244</v>
      </c>
      <c r="C1109" s="181">
        <v>38433.001388888886</v>
      </c>
      <c r="D1109" s="181">
        <v>38433.161805555559</v>
      </c>
      <c r="E1109" t="s">
        <v>262</v>
      </c>
      <c r="F1109">
        <v>4395</v>
      </c>
      <c r="G1109">
        <v>0</v>
      </c>
      <c r="I1109">
        <v>4024</v>
      </c>
      <c r="J1109">
        <v>2</v>
      </c>
    </row>
    <row r="1110" spans="1:11" x14ac:dyDescent="0.3">
      <c r="A1110">
        <v>192</v>
      </c>
      <c r="B1110" t="s">
        <v>244</v>
      </c>
      <c r="C1110" s="181">
        <v>38433.001388888886</v>
      </c>
      <c r="D1110" s="181">
        <v>38433.161805555559</v>
      </c>
      <c r="E1110" t="s">
        <v>262</v>
      </c>
      <c r="F1110">
        <v>3210</v>
      </c>
      <c r="H1110">
        <v>10077</v>
      </c>
      <c r="J1110">
        <v>3</v>
      </c>
      <c r="K1110" t="s">
        <v>306</v>
      </c>
    </row>
    <row r="1111" spans="1:11" x14ac:dyDescent="0.3">
      <c r="A1111">
        <v>192</v>
      </c>
      <c r="B1111" t="s">
        <v>244</v>
      </c>
      <c r="C1111" s="181">
        <v>38433.001388888886</v>
      </c>
      <c r="D1111" s="181">
        <v>38433.161805555559</v>
      </c>
      <c r="E1111" t="s">
        <v>262</v>
      </c>
      <c r="F1111">
        <v>3211</v>
      </c>
      <c r="H1111">
        <v>12</v>
      </c>
      <c r="J1111">
        <v>4</v>
      </c>
      <c r="K1111" t="s">
        <v>307</v>
      </c>
    </row>
    <row r="1112" spans="1:11" x14ac:dyDescent="0.3">
      <c r="A1112">
        <v>193</v>
      </c>
      <c r="B1112" t="s">
        <v>311</v>
      </c>
      <c r="C1112" s="181">
        <v>38433.001388888886</v>
      </c>
      <c r="D1112" s="181">
        <v>38433.161805555559</v>
      </c>
      <c r="E1112" t="s">
        <v>236</v>
      </c>
    </row>
    <row r="1113" spans="1:11" x14ac:dyDescent="0.3">
      <c r="A1113">
        <v>194</v>
      </c>
      <c r="B1113" t="s">
        <v>268</v>
      </c>
      <c r="C1113" s="181">
        <v>38433.001388888886</v>
      </c>
      <c r="D1113" s="181">
        <v>38433.161805555559</v>
      </c>
      <c r="E1113" t="s">
        <v>269</v>
      </c>
    </row>
    <row r="1114" spans="1:11" x14ac:dyDescent="0.3">
      <c r="A1114">
        <v>195</v>
      </c>
      <c r="B1114" t="s">
        <v>235</v>
      </c>
      <c r="C1114" s="181">
        <v>38433.001388888886</v>
      </c>
      <c r="D1114" s="181">
        <v>38433.161805555559</v>
      </c>
      <c r="E1114" t="s">
        <v>269</v>
      </c>
    </row>
    <row r="1115" spans="1:11" x14ac:dyDescent="0.3">
      <c r="A1115">
        <v>196</v>
      </c>
      <c r="B1115" t="s">
        <v>267</v>
      </c>
      <c r="C1115" s="181">
        <v>38433.001388888886</v>
      </c>
      <c r="D1115" s="181">
        <v>38433.161805555559</v>
      </c>
      <c r="E1115" t="s">
        <v>269</v>
      </c>
    </row>
    <row r="1116" spans="1:11" x14ac:dyDescent="0.3">
      <c r="A1116">
        <v>197</v>
      </c>
      <c r="B1116" t="s">
        <v>286</v>
      </c>
      <c r="C1116" s="181">
        <v>38433.001388888886</v>
      </c>
      <c r="D1116" s="181">
        <v>38433.161805555559</v>
      </c>
      <c r="E1116" t="s">
        <v>269</v>
      </c>
    </row>
    <row r="1117" spans="1:11" x14ac:dyDescent="0.3">
      <c r="A1117">
        <v>198</v>
      </c>
      <c r="B1117" t="s">
        <v>312</v>
      </c>
      <c r="C1117" s="181">
        <v>38433.001388888886</v>
      </c>
      <c r="D1117" s="181">
        <v>38433.161805555559</v>
      </c>
      <c r="E1117" t="s">
        <v>269</v>
      </c>
    </row>
    <row r="1118" spans="1:11" x14ac:dyDescent="0.3">
      <c r="A1118">
        <v>199</v>
      </c>
      <c r="B1118" t="s">
        <v>244</v>
      </c>
      <c r="C1118" s="181">
        <v>38434.018750000003</v>
      </c>
      <c r="D1118" s="181">
        <v>38434.182638888888</v>
      </c>
      <c r="E1118" t="s">
        <v>262</v>
      </c>
      <c r="F1118">
        <v>3219</v>
      </c>
      <c r="H1118">
        <v>446</v>
      </c>
      <c r="J1118">
        <v>1</v>
      </c>
      <c r="K1118" t="s">
        <v>239</v>
      </c>
    </row>
    <row r="1119" spans="1:11" x14ac:dyDescent="0.3">
      <c r="A1119">
        <v>199</v>
      </c>
      <c r="B1119" t="s">
        <v>244</v>
      </c>
      <c r="C1119" s="181">
        <v>38434.018750000003</v>
      </c>
      <c r="D1119" s="181">
        <v>38434.182638888888</v>
      </c>
      <c r="E1119" t="s">
        <v>262</v>
      </c>
      <c r="F1119">
        <v>3370</v>
      </c>
      <c r="G1119">
        <v>50</v>
      </c>
      <c r="I1119">
        <v>3219</v>
      </c>
      <c r="J1119">
        <v>1</v>
      </c>
      <c r="K1119" t="s">
        <v>255</v>
      </c>
    </row>
    <row r="1120" spans="1:11" x14ac:dyDescent="0.3">
      <c r="A1120">
        <v>199</v>
      </c>
      <c r="B1120" t="s">
        <v>244</v>
      </c>
      <c r="C1120" s="181">
        <v>38434.018750000003</v>
      </c>
      <c r="D1120" s="181">
        <v>38434.182638888888</v>
      </c>
      <c r="E1120" t="s">
        <v>262</v>
      </c>
      <c r="F1120">
        <v>3373</v>
      </c>
      <c r="G1120">
        <v>50</v>
      </c>
      <c r="I1120">
        <v>3219</v>
      </c>
      <c r="J1120">
        <v>1</v>
      </c>
      <c r="K1120" t="s">
        <v>255</v>
      </c>
    </row>
    <row r="1121" spans="1:11" x14ac:dyDescent="0.3">
      <c r="A1121">
        <v>199</v>
      </c>
      <c r="B1121" t="s">
        <v>244</v>
      </c>
      <c r="C1121" s="181">
        <v>38434.018750000003</v>
      </c>
      <c r="D1121" s="181">
        <v>38434.182638888888</v>
      </c>
      <c r="E1121" t="s">
        <v>262</v>
      </c>
      <c r="F1121">
        <v>3215</v>
      </c>
      <c r="H1121">
        <v>1000</v>
      </c>
      <c r="J1121">
        <v>2</v>
      </c>
      <c r="K1121" t="s">
        <v>309</v>
      </c>
    </row>
    <row r="1122" spans="1:11" x14ac:dyDescent="0.3">
      <c r="A1122">
        <v>199</v>
      </c>
      <c r="B1122" t="s">
        <v>244</v>
      </c>
      <c r="C1122" s="181">
        <v>38434.018750000003</v>
      </c>
      <c r="D1122" s="181">
        <v>38434.182638888888</v>
      </c>
      <c r="E1122" t="s">
        <v>262</v>
      </c>
      <c r="F1122">
        <v>3218</v>
      </c>
      <c r="H1122">
        <v>168</v>
      </c>
      <c r="J1122">
        <v>2</v>
      </c>
      <c r="K1122" t="s">
        <v>308</v>
      </c>
    </row>
    <row r="1123" spans="1:11" x14ac:dyDescent="0.3">
      <c r="A1123">
        <v>199</v>
      </c>
      <c r="B1123" t="s">
        <v>244</v>
      </c>
      <c r="C1123" s="181">
        <v>38434.018750000003</v>
      </c>
      <c r="D1123" s="181">
        <v>38434.182638888888</v>
      </c>
      <c r="E1123" t="s">
        <v>262</v>
      </c>
      <c r="F1123">
        <v>3216</v>
      </c>
      <c r="H1123">
        <v>17721</v>
      </c>
      <c r="J1123">
        <v>3</v>
      </c>
      <c r="K1123" t="s">
        <v>306</v>
      </c>
    </row>
    <row r="1124" spans="1:11" x14ac:dyDescent="0.3">
      <c r="A1124">
        <v>199</v>
      </c>
      <c r="B1124" t="s">
        <v>244</v>
      </c>
      <c r="C1124" s="181">
        <v>38434.018750000003</v>
      </c>
      <c r="D1124" s="181">
        <v>38434.182638888888</v>
      </c>
      <c r="E1124" t="s">
        <v>262</v>
      </c>
      <c r="F1124">
        <v>3217</v>
      </c>
      <c r="H1124">
        <v>21</v>
      </c>
      <c r="J1124">
        <v>4</v>
      </c>
      <c r="K1124" t="s">
        <v>307</v>
      </c>
    </row>
    <row r="1125" spans="1:11" x14ac:dyDescent="0.3">
      <c r="A1125">
        <v>199</v>
      </c>
      <c r="B1125" t="s">
        <v>244</v>
      </c>
      <c r="C1125" s="181">
        <v>38434.018750000003</v>
      </c>
      <c r="D1125" s="181">
        <v>38434.182638888888</v>
      </c>
      <c r="E1125" t="s">
        <v>262</v>
      </c>
      <c r="F1125">
        <v>3220</v>
      </c>
      <c r="H1125">
        <v>1400</v>
      </c>
      <c r="J1125">
        <v>5</v>
      </c>
      <c r="K1125" t="s">
        <v>240</v>
      </c>
    </row>
    <row r="1126" spans="1:11" x14ac:dyDescent="0.3">
      <c r="A1126">
        <v>200</v>
      </c>
      <c r="B1126" t="s">
        <v>312</v>
      </c>
      <c r="C1126" s="181">
        <v>38434.018750000003</v>
      </c>
      <c r="D1126" s="181">
        <v>38434.182638888888</v>
      </c>
      <c r="E1126" t="s">
        <v>236</v>
      </c>
    </row>
    <row r="1127" spans="1:11" x14ac:dyDescent="0.3">
      <c r="A1127">
        <v>201</v>
      </c>
      <c r="B1127" t="s">
        <v>268</v>
      </c>
      <c r="C1127" s="181">
        <v>38434.018750000003</v>
      </c>
      <c r="D1127" s="181">
        <v>38434.182638888888</v>
      </c>
      <c r="E1127" t="s">
        <v>269</v>
      </c>
    </row>
    <row r="1128" spans="1:11" x14ac:dyDescent="0.3">
      <c r="A1128">
        <v>202</v>
      </c>
      <c r="B1128" t="s">
        <v>235</v>
      </c>
      <c r="C1128" s="181">
        <v>38434.018750000003</v>
      </c>
      <c r="D1128" s="181">
        <v>38434.182638888888</v>
      </c>
      <c r="E1128" t="s">
        <v>269</v>
      </c>
    </row>
    <row r="1129" spans="1:11" x14ac:dyDescent="0.3">
      <c r="A1129">
        <v>203</v>
      </c>
      <c r="B1129" t="s">
        <v>267</v>
      </c>
      <c r="C1129" s="181">
        <v>38434.018750000003</v>
      </c>
      <c r="D1129" s="181">
        <v>38434.182638888888</v>
      </c>
      <c r="E1129" t="s">
        <v>269</v>
      </c>
    </row>
    <row r="1130" spans="1:11" x14ac:dyDescent="0.3">
      <c r="A1130">
        <v>204</v>
      </c>
      <c r="B1130" t="s">
        <v>286</v>
      </c>
      <c r="C1130" s="181">
        <v>38434.018750000003</v>
      </c>
      <c r="D1130" s="181">
        <v>38434.182638888888</v>
      </c>
      <c r="E1130" t="s">
        <v>269</v>
      </c>
    </row>
    <row r="1131" spans="1:11" x14ac:dyDescent="0.3">
      <c r="A1131">
        <v>205</v>
      </c>
      <c r="B1131" t="s">
        <v>311</v>
      </c>
      <c r="C1131" s="181">
        <v>38434.018750000003</v>
      </c>
      <c r="D1131" s="181">
        <v>38434.182638888888</v>
      </c>
      <c r="E1131" t="s">
        <v>269</v>
      </c>
    </row>
    <row r="1132" spans="1:11" x14ac:dyDescent="0.3">
      <c r="A1132">
        <v>206</v>
      </c>
      <c r="B1132" t="s">
        <v>244</v>
      </c>
      <c r="C1132" s="181">
        <v>38435.048611111109</v>
      </c>
      <c r="D1132" s="181">
        <v>38435.201388888891</v>
      </c>
      <c r="E1132" t="s">
        <v>262</v>
      </c>
      <c r="F1132">
        <v>3221</v>
      </c>
      <c r="H1132">
        <v>307</v>
      </c>
      <c r="J1132">
        <v>2</v>
      </c>
      <c r="K1132" t="s">
        <v>309</v>
      </c>
    </row>
    <row r="1133" spans="1:11" x14ac:dyDescent="0.3">
      <c r="A1133">
        <v>206</v>
      </c>
      <c r="B1133" t="s">
        <v>244</v>
      </c>
      <c r="C1133" s="181">
        <v>38435.048611111109</v>
      </c>
      <c r="D1133" s="181">
        <v>38435.201388888891</v>
      </c>
      <c r="E1133" t="s">
        <v>262</v>
      </c>
      <c r="F1133">
        <v>3222</v>
      </c>
      <c r="H1133">
        <v>18167</v>
      </c>
      <c r="J1133">
        <v>3</v>
      </c>
      <c r="K1133" t="s">
        <v>306</v>
      </c>
    </row>
    <row r="1134" spans="1:11" x14ac:dyDescent="0.3">
      <c r="A1134">
        <v>206</v>
      </c>
      <c r="B1134" t="s">
        <v>244</v>
      </c>
      <c r="C1134" s="181">
        <v>38435.048611111109</v>
      </c>
      <c r="D1134" s="181">
        <v>38435.201388888891</v>
      </c>
      <c r="E1134" t="s">
        <v>262</v>
      </c>
      <c r="F1134">
        <v>3223</v>
      </c>
      <c r="H1134">
        <v>29</v>
      </c>
      <c r="J1134">
        <v>4</v>
      </c>
      <c r="K1134" t="s">
        <v>307</v>
      </c>
    </row>
    <row r="1135" spans="1:11" x14ac:dyDescent="0.3">
      <c r="A1135">
        <v>207</v>
      </c>
      <c r="B1135" t="s">
        <v>312</v>
      </c>
      <c r="C1135" s="181">
        <v>38435.048611111109</v>
      </c>
      <c r="D1135" s="181">
        <v>38435.201388888891</v>
      </c>
      <c r="E1135" t="s">
        <v>236</v>
      </c>
    </row>
    <row r="1136" spans="1:11" x14ac:dyDescent="0.3">
      <c r="A1136">
        <v>208</v>
      </c>
      <c r="B1136" t="s">
        <v>267</v>
      </c>
      <c r="C1136" s="181">
        <v>38435.048611111109</v>
      </c>
      <c r="D1136" s="181">
        <v>38435.201388888891</v>
      </c>
      <c r="E1136" t="s">
        <v>236</v>
      </c>
    </row>
    <row r="1137" spans="1:11" x14ac:dyDescent="0.3">
      <c r="A1137">
        <v>209</v>
      </c>
      <c r="B1137" t="s">
        <v>268</v>
      </c>
      <c r="C1137" s="181">
        <v>38435.048611111109</v>
      </c>
      <c r="D1137" s="181">
        <v>38435.201388888891</v>
      </c>
      <c r="E1137" t="s">
        <v>269</v>
      </c>
    </row>
    <row r="1138" spans="1:11" x14ac:dyDescent="0.3">
      <c r="A1138">
        <v>210</v>
      </c>
      <c r="B1138" t="s">
        <v>235</v>
      </c>
      <c r="C1138" s="181">
        <v>38435.048611111109</v>
      </c>
      <c r="D1138" s="181">
        <v>38435.201388888891</v>
      </c>
      <c r="E1138" t="s">
        <v>269</v>
      </c>
    </row>
    <row r="1139" spans="1:11" x14ac:dyDescent="0.3">
      <c r="A1139">
        <v>211</v>
      </c>
      <c r="B1139" t="s">
        <v>286</v>
      </c>
      <c r="C1139" s="181">
        <v>38435.048611111109</v>
      </c>
      <c r="D1139" s="181">
        <v>38435.201388888891</v>
      </c>
      <c r="E1139" t="s">
        <v>269</v>
      </c>
    </row>
    <row r="1140" spans="1:11" x14ac:dyDescent="0.3">
      <c r="A1140">
        <v>212</v>
      </c>
      <c r="B1140" t="s">
        <v>311</v>
      </c>
      <c r="C1140" s="181">
        <v>38435.048611111109</v>
      </c>
      <c r="D1140" s="181">
        <v>38435.201388888891</v>
      </c>
      <c r="E1140" t="s">
        <v>269</v>
      </c>
    </row>
    <row r="1141" spans="1:11" x14ac:dyDescent="0.3">
      <c r="A1141">
        <v>213</v>
      </c>
      <c r="B1141" t="s">
        <v>244</v>
      </c>
      <c r="C1141" s="181">
        <v>38436.06527777778</v>
      </c>
      <c r="D1141" s="181">
        <v>38436.20416666667</v>
      </c>
      <c r="E1141" t="s">
        <v>262</v>
      </c>
      <c r="F1141">
        <v>3224</v>
      </c>
      <c r="H1141">
        <v>279</v>
      </c>
      <c r="J1141">
        <v>2</v>
      </c>
      <c r="K1141" t="s">
        <v>309</v>
      </c>
    </row>
    <row r="1142" spans="1:11" x14ac:dyDescent="0.3">
      <c r="A1142">
        <v>213</v>
      </c>
      <c r="B1142" t="s">
        <v>244</v>
      </c>
      <c r="C1142" s="181">
        <v>38436.06527777778</v>
      </c>
      <c r="D1142" s="181">
        <v>38436.20416666667</v>
      </c>
      <c r="E1142" t="s">
        <v>262</v>
      </c>
      <c r="F1142">
        <v>3225</v>
      </c>
      <c r="H1142">
        <v>16523</v>
      </c>
      <c r="J1142">
        <v>3</v>
      </c>
      <c r="K1142" t="s">
        <v>306</v>
      </c>
    </row>
    <row r="1143" spans="1:11" x14ac:dyDescent="0.3">
      <c r="A1143">
        <v>213</v>
      </c>
      <c r="B1143" t="s">
        <v>244</v>
      </c>
      <c r="C1143" s="181">
        <v>38436.06527777778</v>
      </c>
      <c r="D1143" s="181">
        <v>38436.20416666667</v>
      </c>
      <c r="E1143" t="s">
        <v>262</v>
      </c>
      <c r="F1143">
        <v>3226</v>
      </c>
      <c r="H1143">
        <v>27</v>
      </c>
      <c r="J1143">
        <v>4</v>
      </c>
      <c r="K1143" t="s">
        <v>307</v>
      </c>
    </row>
    <row r="1144" spans="1:11" x14ac:dyDescent="0.3">
      <c r="A1144">
        <v>214</v>
      </c>
      <c r="B1144" t="s">
        <v>311</v>
      </c>
      <c r="C1144" s="181">
        <v>38436.06527777778</v>
      </c>
      <c r="D1144" s="181">
        <v>38436.20416666667</v>
      </c>
      <c r="E1144" t="s">
        <v>236</v>
      </c>
    </row>
    <row r="1145" spans="1:11" x14ac:dyDescent="0.3">
      <c r="A1145">
        <v>215</v>
      </c>
      <c r="B1145" t="s">
        <v>268</v>
      </c>
      <c r="C1145" s="181">
        <v>38436.06527777778</v>
      </c>
      <c r="D1145" s="181">
        <v>38436.20416666667</v>
      </c>
      <c r="E1145" t="s">
        <v>269</v>
      </c>
    </row>
    <row r="1146" spans="1:11" x14ac:dyDescent="0.3">
      <c r="A1146">
        <v>216</v>
      </c>
      <c r="B1146" t="s">
        <v>235</v>
      </c>
      <c r="C1146" s="181">
        <v>38436.06527777778</v>
      </c>
      <c r="D1146" s="181">
        <v>38436.20416666667</v>
      </c>
      <c r="E1146" t="s">
        <v>269</v>
      </c>
    </row>
    <row r="1147" spans="1:11" x14ac:dyDescent="0.3">
      <c r="A1147">
        <v>217</v>
      </c>
      <c r="B1147" t="s">
        <v>267</v>
      </c>
      <c r="C1147" s="181">
        <v>38436.06527777778</v>
      </c>
      <c r="D1147" s="181">
        <v>38436.20416666667</v>
      </c>
      <c r="E1147" t="s">
        <v>269</v>
      </c>
    </row>
    <row r="1148" spans="1:11" x14ac:dyDescent="0.3">
      <c r="A1148">
        <v>218</v>
      </c>
      <c r="B1148" t="s">
        <v>286</v>
      </c>
      <c r="C1148" s="181">
        <v>38436.06527777778</v>
      </c>
      <c r="D1148" s="181">
        <v>38436.20416666667</v>
      </c>
      <c r="E1148" t="s">
        <v>269</v>
      </c>
    </row>
    <row r="1149" spans="1:11" x14ac:dyDescent="0.3">
      <c r="A1149">
        <v>219</v>
      </c>
      <c r="B1149" t="s">
        <v>312</v>
      </c>
      <c r="C1149" s="181">
        <v>38436.06527777778</v>
      </c>
      <c r="D1149" s="181">
        <v>38436.20416666667</v>
      </c>
      <c r="E1149" t="s">
        <v>269</v>
      </c>
    </row>
    <row r="1150" spans="1:11" x14ac:dyDescent="0.3">
      <c r="A1150">
        <v>220</v>
      </c>
      <c r="B1150" t="s">
        <v>244</v>
      </c>
      <c r="C1150" s="181">
        <v>38437.088194444441</v>
      </c>
      <c r="D1150" s="181">
        <v>38437.22152777778</v>
      </c>
      <c r="E1150" t="s">
        <v>262</v>
      </c>
      <c r="F1150">
        <v>3230</v>
      </c>
      <c r="H1150">
        <v>50</v>
      </c>
      <c r="J1150">
        <v>1</v>
      </c>
      <c r="K1150" t="s">
        <v>304</v>
      </c>
    </row>
    <row r="1151" spans="1:11" x14ac:dyDescent="0.3">
      <c r="A1151">
        <v>220</v>
      </c>
      <c r="B1151" t="s">
        <v>244</v>
      </c>
      <c r="C1151" s="181">
        <v>38437.088194444441</v>
      </c>
      <c r="D1151" s="181">
        <v>38437.22152777778</v>
      </c>
      <c r="E1151" t="s">
        <v>262</v>
      </c>
      <c r="F1151">
        <v>3231</v>
      </c>
      <c r="H1151">
        <v>110</v>
      </c>
      <c r="J1151">
        <v>1</v>
      </c>
      <c r="K1151" t="s">
        <v>239</v>
      </c>
    </row>
    <row r="1152" spans="1:11" x14ac:dyDescent="0.3">
      <c r="A1152">
        <v>220</v>
      </c>
      <c r="B1152" t="s">
        <v>244</v>
      </c>
      <c r="C1152" s="181">
        <v>38437.088194444441</v>
      </c>
      <c r="D1152" s="181">
        <v>38437.22152777778</v>
      </c>
      <c r="E1152" t="s">
        <v>262</v>
      </c>
      <c r="F1152">
        <v>3227</v>
      </c>
      <c r="H1152">
        <v>538</v>
      </c>
      <c r="J1152">
        <v>2</v>
      </c>
      <c r="K1152" t="s">
        <v>309</v>
      </c>
    </row>
    <row r="1153" spans="1:11" x14ac:dyDescent="0.3">
      <c r="A1153">
        <v>220</v>
      </c>
      <c r="B1153" t="s">
        <v>244</v>
      </c>
      <c r="C1153" s="181">
        <v>38437.088194444441</v>
      </c>
      <c r="D1153" s="181">
        <v>38437.22152777778</v>
      </c>
      <c r="E1153" t="s">
        <v>262</v>
      </c>
      <c r="F1153">
        <v>3228</v>
      </c>
      <c r="H1153">
        <v>15116</v>
      </c>
      <c r="J1153">
        <v>3</v>
      </c>
      <c r="K1153" t="s">
        <v>306</v>
      </c>
    </row>
    <row r="1154" spans="1:11" x14ac:dyDescent="0.3">
      <c r="A1154">
        <v>220</v>
      </c>
      <c r="B1154" t="s">
        <v>244</v>
      </c>
      <c r="C1154" s="181">
        <v>38437.088194444441</v>
      </c>
      <c r="D1154" s="181">
        <v>38437.22152777778</v>
      </c>
      <c r="E1154" t="s">
        <v>262</v>
      </c>
      <c r="F1154">
        <v>3229</v>
      </c>
      <c r="H1154">
        <v>20</v>
      </c>
      <c r="J1154">
        <v>4</v>
      </c>
      <c r="K1154" t="s">
        <v>307</v>
      </c>
    </row>
    <row r="1155" spans="1:11" x14ac:dyDescent="0.3">
      <c r="A1155">
        <v>221</v>
      </c>
      <c r="B1155" t="s">
        <v>268</v>
      </c>
      <c r="C1155" s="181">
        <v>38437.088194444441</v>
      </c>
      <c r="D1155" s="181">
        <v>38437.22152777778</v>
      </c>
      <c r="E1155" t="s">
        <v>236</v>
      </c>
    </row>
    <row r="1156" spans="1:11" x14ac:dyDescent="0.3">
      <c r="A1156">
        <v>222</v>
      </c>
      <c r="B1156" t="s">
        <v>235</v>
      </c>
      <c r="C1156" s="181">
        <v>38437.088194444441</v>
      </c>
      <c r="D1156" s="181">
        <v>38437.22152777778</v>
      </c>
      <c r="E1156" t="s">
        <v>269</v>
      </c>
    </row>
    <row r="1157" spans="1:11" x14ac:dyDescent="0.3">
      <c r="A1157">
        <v>223</v>
      </c>
      <c r="B1157" t="s">
        <v>267</v>
      </c>
      <c r="C1157" s="181">
        <v>38437.088194444441</v>
      </c>
      <c r="D1157" s="181">
        <v>38437.22152777778</v>
      </c>
      <c r="E1157" t="s">
        <v>269</v>
      </c>
    </row>
    <row r="1158" spans="1:11" x14ac:dyDescent="0.3">
      <c r="A1158">
        <v>224</v>
      </c>
      <c r="B1158" t="s">
        <v>286</v>
      </c>
      <c r="C1158" s="181">
        <v>38437.088194444441</v>
      </c>
      <c r="D1158" s="181">
        <v>38437.22152777778</v>
      </c>
      <c r="E1158" t="s">
        <v>269</v>
      </c>
    </row>
    <row r="1159" spans="1:11" x14ac:dyDescent="0.3">
      <c r="A1159">
        <v>225</v>
      </c>
      <c r="B1159" t="s">
        <v>312</v>
      </c>
      <c r="C1159" s="181">
        <v>38437.088194444441</v>
      </c>
      <c r="D1159" s="181">
        <v>38437.22152777778</v>
      </c>
      <c r="E1159" t="s">
        <v>269</v>
      </c>
    </row>
    <row r="1160" spans="1:11" x14ac:dyDescent="0.3">
      <c r="A1160">
        <v>226</v>
      </c>
      <c r="B1160" t="s">
        <v>311</v>
      </c>
      <c r="C1160" s="181">
        <v>38437.088194444441</v>
      </c>
      <c r="D1160" s="181">
        <v>38437.22152777778</v>
      </c>
      <c r="E1160" t="s">
        <v>269</v>
      </c>
    </row>
    <row r="1161" spans="1:11" x14ac:dyDescent="0.3">
      <c r="A1161">
        <v>227</v>
      </c>
      <c r="B1161" t="s">
        <v>244</v>
      </c>
      <c r="C1161" s="181">
        <v>38438.14166666667</v>
      </c>
      <c r="D1161" s="181">
        <v>38438.296527777777</v>
      </c>
      <c r="E1161" t="s">
        <v>262</v>
      </c>
      <c r="F1161">
        <v>3232</v>
      </c>
      <c r="H1161">
        <v>552</v>
      </c>
      <c r="J1161">
        <v>2</v>
      </c>
      <c r="K1161" t="s">
        <v>309</v>
      </c>
    </row>
    <row r="1162" spans="1:11" x14ac:dyDescent="0.3">
      <c r="A1162">
        <v>227</v>
      </c>
      <c r="B1162" t="s">
        <v>244</v>
      </c>
      <c r="C1162" s="181">
        <v>38438.14166666667</v>
      </c>
      <c r="D1162" s="181">
        <v>38438.296527777777</v>
      </c>
      <c r="E1162" t="s">
        <v>262</v>
      </c>
      <c r="F1162">
        <v>3233</v>
      </c>
      <c r="H1162">
        <v>15651</v>
      </c>
      <c r="J1162">
        <v>3</v>
      </c>
      <c r="K1162" t="s">
        <v>306</v>
      </c>
    </row>
    <row r="1163" spans="1:11" x14ac:dyDescent="0.3">
      <c r="A1163">
        <v>227</v>
      </c>
      <c r="B1163" t="s">
        <v>244</v>
      </c>
      <c r="C1163" s="181">
        <v>38438.14166666667</v>
      </c>
      <c r="D1163" s="181">
        <v>38438.296527777777</v>
      </c>
      <c r="E1163" t="s">
        <v>262</v>
      </c>
      <c r="F1163">
        <v>3234</v>
      </c>
      <c r="H1163">
        <v>20</v>
      </c>
      <c r="J1163">
        <v>4</v>
      </c>
      <c r="K1163" t="s">
        <v>307</v>
      </c>
    </row>
    <row r="1164" spans="1:11" x14ac:dyDescent="0.3">
      <c r="A1164">
        <v>228</v>
      </c>
      <c r="B1164" t="s">
        <v>268</v>
      </c>
      <c r="C1164" s="181">
        <v>38438.14166666667</v>
      </c>
      <c r="D1164" s="181">
        <v>38438.296527777777</v>
      </c>
      <c r="E1164" t="s">
        <v>236</v>
      </c>
    </row>
    <row r="1165" spans="1:11" x14ac:dyDescent="0.3">
      <c r="A1165">
        <v>229</v>
      </c>
      <c r="B1165" t="s">
        <v>235</v>
      </c>
      <c r="C1165" s="181">
        <v>38438.14166666667</v>
      </c>
      <c r="D1165" s="181">
        <v>38438.296527777777</v>
      </c>
      <c r="E1165" t="s">
        <v>269</v>
      </c>
    </row>
    <row r="1166" spans="1:11" x14ac:dyDescent="0.3">
      <c r="A1166">
        <v>230</v>
      </c>
      <c r="B1166" t="s">
        <v>267</v>
      </c>
      <c r="C1166" s="181">
        <v>38438.14166666667</v>
      </c>
      <c r="D1166" s="181">
        <v>38438.296527777777</v>
      </c>
      <c r="E1166" t="s">
        <v>269</v>
      </c>
    </row>
    <row r="1167" spans="1:11" x14ac:dyDescent="0.3">
      <c r="A1167">
        <v>231</v>
      </c>
      <c r="B1167" t="s">
        <v>286</v>
      </c>
      <c r="C1167" s="181">
        <v>38438.14166666667</v>
      </c>
      <c r="D1167" s="181">
        <v>38438.296527777777</v>
      </c>
      <c r="E1167" t="s">
        <v>269</v>
      </c>
    </row>
    <row r="1168" spans="1:11" x14ac:dyDescent="0.3">
      <c r="A1168">
        <v>232</v>
      </c>
      <c r="B1168" t="s">
        <v>312</v>
      </c>
      <c r="C1168" s="181">
        <v>38438.14166666667</v>
      </c>
      <c r="D1168" s="181">
        <v>38438.296527777777</v>
      </c>
      <c r="E1168" t="s">
        <v>269</v>
      </c>
    </row>
    <row r="1169" spans="1:11" x14ac:dyDescent="0.3">
      <c r="A1169">
        <v>233</v>
      </c>
      <c r="B1169" t="s">
        <v>311</v>
      </c>
      <c r="C1169" s="181">
        <v>38438.14166666667</v>
      </c>
      <c r="D1169" s="181">
        <v>38438.296527777777</v>
      </c>
      <c r="E1169" t="s">
        <v>269</v>
      </c>
    </row>
    <row r="1170" spans="1:11" x14ac:dyDescent="0.3">
      <c r="A1170">
        <v>234</v>
      </c>
      <c r="B1170" t="s">
        <v>244</v>
      </c>
      <c r="C1170" s="181">
        <v>38440.1875</v>
      </c>
      <c r="D1170" s="181">
        <v>38440.3125</v>
      </c>
      <c r="E1170" t="s">
        <v>262</v>
      </c>
      <c r="F1170">
        <v>3239</v>
      </c>
      <c r="H1170">
        <v>63</v>
      </c>
      <c r="J1170">
        <v>1</v>
      </c>
      <c r="K1170" t="s">
        <v>304</v>
      </c>
    </row>
    <row r="1171" spans="1:11" x14ac:dyDescent="0.3">
      <c r="A1171">
        <v>234</v>
      </c>
      <c r="B1171" t="s">
        <v>244</v>
      </c>
      <c r="C1171" s="181">
        <v>38440.1875</v>
      </c>
      <c r="D1171" s="181">
        <v>38440.3125</v>
      </c>
      <c r="E1171" t="s">
        <v>262</v>
      </c>
      <c r="F1171">
        <v>3240</v>
      </c>
      <c r="H1171">
        <v>400</v>
      </c>
      <c r="J1171">
        <v>1</v>
      </c>
      <c r="K1171" t="s">
        <v>239</v>
      </c>
    </row>
    <row r="1172" spans="1:11" x14ac:dyDescent="0.3">
      <c r="A1172">
        <v>234</v>
      </c>
      <c r="B1172" t="s">
        <v>244</v>
      </c>
      <c r="C1172" s="181">
        <v>38440.1875</v>
      </c>
      <c r="D1172" s="181">
        <v>38440.3125</v>
      </c>
      <c r="E1172" t="s">
        <v>262</v>
      </c>
      <c r="F1172">
        <v>3376</v>
      </c>
      <c r="G1172">
        <v>50</v>
      </c>
      <c r="I1172">
        <v>3239</v>
      </c>
      <c r="J1172">
        <v>1</v>
      </c>
      <c r="K1172" t="s">
        <v>255</v>
      </c>
    </row>
    <row r="1173" spans="1:11" x14ac:dyDescent="0.3">
      <c r="A1173">
        <v>234</v>
      </c>
      <c r="B1173" t="s">
        <v>244</v>
      </c>
      <c r="C1173" s="181">
        <v>38440.1875</v>
      </c>
      <c r="D1173" s="181">
        <v>38440.3125</v>
      </c>
      <c r="E1173" t="s">
        <v>262</v>
      </c>
      <c r="F1173">
        <v>3379</v>
      </c>
      <c r="G1173">
        <v>50</v>
      </c>
      <c r="I1173">
        <v>3239</v>
      </c>
      <c r="J1173">
        <v>1</v>
      </c>
      <c r="K1173" t="s">
        <v>255</v>
      </c>
    </row>
    <row r="1174" spans="1:11" x14ac:dyDescent="0.3">
      <c r="A1174">
        <v>234</v>
      </c>
      <c r="B1174" t="s">
        <v>244</v>
      </c>
      <c r="C1174" s="181">
        <v>38440.1875</v>
      </c>
      <c r="D1174" s="181">
        <v>38440.3125</v>
      </c>
      <c r="E1174" t="s">
        <v>262</v>
      </c>
      <c r="F1174">
        <v>3235</v>
      </c>
      <c r="H1174">
        <v>366</v>
      </c>
      <c r="J1174">
        <v>2</v>
      </c>
      <c r="K1174" t="s">
        <v>309</v>
      </c>
    </row>
    <row r="1175" spans="1:11" x14ac:dyDescent="0.3">
      <c r="A1175">
        <v>234</v>
      </c>
      <c r="B1175" t="s">
        <v>244</v>
      </c>
      <c r="C1175" s="181">
        <v>38440.1875</v>
      </c>
      <c r="D1175" s="181">
        <v>38440.3125</v>
      </c>
      <c r="E1175" t="s">
        <v>262</v>
      </c>
      <c r="F1175">
        <v>6868</v>
      </c>
      <c r="G1175">
        <v>120</v>
      </c>
      <c r="J1175">
        <v>2</v>
      </c>
      <c r="K1175" t="s">
        <v>313</v>
      </c>
    </row>
    <row r="1176" spans="1:11" x14ac:dyDescent="0.3">
      <c r="A1176">
        <v>234</v>
      </c>
      <c r="B1176" t="s">
        <v>244</v>
      </c>
      <c r="C1176" s="181">
        <v>38440.1875</v>
      </c>
      <c r="D1176" s="181">
        <v>38440.3125</v>
      </c>
      <c r="E1176" t="s">
        <v>262</v>
      </c>
      <c r="F1176">
        <v>3236</v>
      </c>
      <c r="H1176">
        <v>23844</v>
      </c>
      <c r="J1176">
        <v>3</v>
      </c>
      <c r="K1176" t="s">
        <v>306</v>
      </c>
    </row>
    <row r="1177" spans="1:11" x14ac:dyDescent="0.3">
      <c r="A1177">
        <v>234</v>
      </c>
      <c r="B1177" t="s">
        <v>244</v>
      </c>
      <c r="C1177" s="181">
        <v>38440.1875</v>
      </c>
      <c r="D1177" s="181">
        <v>38440.3125</v>
      </c>
      <c r="E1177" t="s">
        <v>262</v>
      </c>
      <c r="F1177">
        <v>3237</v>
      </c>
      <c r="H1177">
        <v>37</v>
      </c>
      <c r="J1177">
        <v>4</v>
      </c>
      <c r="K1177" t="s">
        <v>307</v>
      </c>
    </row>
    <row r="1178" spans="1:11" x14ac:dyDescent="0.3">
      <c r="A1178">
        <v>234</v>
      </c>
      <c r="B1178" t="s">
        <v>244</v>
      </c>
      <c r="C1178" s="181">
        <v>38440.1875</v>
      </c>
      <c r="D1178" s="181">
        <v>38440.3125</v>
      </c>
      <c r="E1178" t="s">
        <v>262</v>
      </c>
      <c r="F1178">
        <v>3238</v>
      </c>
      <c r="H1178">
        <v>1500</v>
      </c>
      <c r="J1178">
        <v>5</v>
      </c>
      <c r="K1178" t="s">
        <v>240</v>
      </c>
    </row>
    <row r="1179" spans="1:11" x14ac:dyDescent="0.3">
      <c r="A1179">
        <v>235</v>
      </c>
      <c r="B1179" t="s">
        <v>244</v>
      </c>
      <c r="C1179" s="181">
        <v>38441.211805555555</v>
      </c>
      <c r="D1179" s="181">
        <v>38441.356944444444</v>
      </c>
      <c r="E1179" t="s">
        <v>262</v>
      </c>
      <c r="F1179">
        <v>3246</v>
      </c>
      <c r="H1179">
        <v>370</v>
      </c>
      <c r="J1179">
        <v>1</v>
      </c>
      <c r="K1179" t="s">
        <v>239</v>
      </c>
    </row>
    <row r="1180" spans="1:11" x14ac:dyDescent="0.3">
      <c r="A1180">
        <v>235</v>
      </c>
      <c r="B1180" t="s">
        <v>244</v>
      </c>
      <c r="C1180" s="181">
        <v>38441.211805555555</v>
      </c>
      <c r="D1180" s="181">
        <v>38441.356944444444</v>
      </c>
      <c r="E1180" t="s">
        <v>262</v>
      </c>
      <c r="F1180">
        <v>3892</v>
      </c>
      <c r="G1180">
        <v>1</v>
      </c>
      <c r="I1180">
        <v>3244</v>
      </c>
      <c r="J1180">
        <v>1</v>
      </c>
    </row>
    <row r="1181" spans="1:11" x14ac:dyDescent="0.3">
      <c r="A1181">
        <v>235</v>
      </c>
      <c r="B1181" t="s">
        <v>244</v>
      </c>
      <c r="C1181" s="181">
        <v>38441.211805555555</v>
      </c>
      <c r="D1181" s="181">
        <v>38441.356944444444</v>
      </c>
      <c r="E1181" t="s">
        <v>262</v>
      </c>
      <c r="F1181">
        <v>3893</v>
      </c>
      <c r="G1181">
        <v>1</v>
      </c>
      <c r="I1181">
        <v>3244</v>
      </c>
      <c r="J1181">
        <v>1</v>
      </c>
    </row>
    <row r="1182" spans="1:11" x14ac:dyDescent="0.3">
      <c r="A1182">
        <v>235</v>
      </c>
      <c r="B1182" t="s">
        <v>244</v>
      </c>
      <c r="C1182" s="181">
        <v>38441.211805555555</v>
      </c>
      <c r="D1182" s="181">
        <v>38441.356944444444</v>
      </c>
      <c r="E1182" t="s">
        <v>262</v>
      </c>
      <c r="F1182">
        <v>3894</v>
      </c>
      <c r="G1182">
        <v>1</v>
      </c>
      <c r="I1182">
        <v>3244</v>
      </c>
      <c r="J1182">
        <v>1</v>
      </c>
    </row>
    <row r="1183" spans="1:11" x14ac:dyDescent="0.3">
      <c r="A1183">
        <v>235</v>
      </c>
      <c r="B1183" t="s">
        <v>244</v>
      </c>
      <c r="C1183" s="181">
        <v>38441.211805555555</v>
      </c>
      <c r="D1183" s="181">
        <v>38441.356944444444</v>
      </c>
      <c r="E1183" t="s">
        <v>262</v>
      </c>
      <c r="F1183">
        <v>3895</v>
      </c>
      <c r="G1183">
        <v>1</v>
      </c>
      <c r="I1183">
        <v>3244</v>
      </c>
      <c r="J1183">
        <v>1</v>
      </c>
    </row>
    <row r="1184" spans="1:11" x14ac:dyDescent="0.3">
      <c r="A1184">
        <v>235</v>
      </c>
      <c r="B1184" t="s">
        <v>244</v>
      </c>
      <c r="C1184" s="181">
        <v>38441.211805555555</v>
      </c>
      <c r="D1184" s="181">
        <v>38441.356944444444</v>
      </c>
      <c r="E1184" t="s">
        <v>262</v>
      </c>
      <c r="F1184">
        <v>3896</v>
      </c>
      <c r="G1184">
        <v>1</v>
      </c>
      <c r="I1184">
        <v>3244</v>
      </c>
      <c r="J1184">
        <v>1</v>
      </c>
    </row>
    <row r="1185" spans="1:10" x14ac:dyDescent="0.3">
      <c r="A1185">
        <v>235</v>
      </c>
      <c r="B1185" t="s">
        <v>244</v>
      </c>
      <c r="C1185" s="181">
        <v>38441.211805555555</v>
      </c>
      <c r="D1185" s="181">
        <v>38441.356944444444</v>
      </c>
      <c r="E1185" t="s">
        <v>262</v>
      </c>
      <c r="F1185">
        <v>3897</v>
      </c>
      <c r="G1185">
        <v>1</v>
      </c>
      <c r="I1185">
        <v>3244</v>
      </c>
      <c r="J1185">
        <v>1</v>
      </c>
    </row>
    <row r="1186" spans="1:10" x14ac:dyDescent="0.3">
      <c r="A1186">
        <v>235</v>
      </c>
      <c r="B1186" t="s">
        <v>244</v>
      </c>
      <c r="C1186" s="181">
        <v>38441.211805555555</v>
      </c>
      <c r="D1186" s="181">
        <v>38441.356944444444</v>
      </c>
      <c r="E1186" t="s">
        <v>262</v>
      </c>
      <c r="F1186">
        <v>3898</v>
      </c>
      <c r="G1186">
        <v>1</v>
      </c>
      <c r="I1186">
        <v>3244</v>
      </c>
      <c r="J1186">
        <v>1</v>
      </c>
    </row>
    <row r="1187" spans="1:10" x14ac:dyDescent="0.3">
      <c r="A1187">
        <v>235</v>
      </c>
      <c r="B1187" t="s">
        <v>244</v>
      </c>
      <c r="C1187" s="181">
        <v>38441.211805555555</v>
      </c>
      <c r="D1187" s="181">
        <v>38441.356944444444</v>
      </c>
      <c r="E1187" t="s">
        <v>262</v>
      </c>
      <c r="F1187">
        <v>3899</v>
      </c>
      <c r="G1187">
        <v>1</v>
      </c>
      <c r="I1187">
        <v>3244</v>
      </c>
      <c r="J1187">
        <v>1</v>
      </c>
    </row>
    <row r="1188" spans="1:10" x14ac:dyDescent="0.3">
      <c r="A1188">
        <v>235</v>
      </c>
      <c r="B1188" t="s">
        <v>244</v>
      </c>
      <c r="C1188" s="181">
        <v>38441.211805555555</v>
      </c>
      <c r="D1188" s="181">
        <v>38441.356944444444</v>
      </c>
      <c r="E1188" t="s">
        <v>262</v>
      </c>
      <c r="F1188">
        <v>3900</v>
      </c>
      <c r="G1188">
        <v>1</v>
      </c>
      <c r="I1188">
        <v>3244</v>
      </c>
      <c r="J1188">
        <v>1</v>
      </c>
    </row>
    <row r="1189" spans="1:10" x14ac:dyDescent="0.3">
      <c r="A1189">
        <v>235</v>
      </c>
      <c r="B1189" t="s">
        <v>244</v>
      </c>
      <c r="C1189" s="181">
        <v>38441.211805555555</v>
      </c>
      <c r="D1189" s="181">
        <v>38441.356944444444</v>
      </c>
      <c r="E1189" t="s">
        <v>262</v>
      </c>
      <c r="F1189">
        <v>3901</v>
      </c>
      <c r="G1189">
        <v>1</v>
      </c>
      <c r="I1189">
        <v>3244</v>
      </c>
      <c r="J1189">
        <v>1</v>
      </c>
    </row>
    <row r="1190" spans="1:10" x14ac:dyDescent="0.3">
      <c r="A1190">
        <v>235</v>
      </c>
      <c r="B1190" t="s">
        <v>244</v>
      </c>
      <c r="C1190" s="181">
        <v>38441.211805555555</v>
      </c>
      <c r="D1190" s="181">
        <v>38441.356944444444</v>
      </c>
      <c r="E1190" t="s">
        <v>262</v>
      </c>
      <c r="F1190">
        <v>3902</v>
      </c>
      <c r="G1190">
        <v>1</v>
      </c>
      <c r="I1190">
        <v>3244</v>
      </c>
      <c r="J1190">
        <v>1</v>
      </c>
    </row>
    <row r="1191" spans="1:10" x14ac:dyDescent="0.3">
      <c r="A1191">
        <v>235</v>
      </c>
      <c r="B1191" t="s">
        <v>244</v>
      </c>
      <c r="C1191" s="181">
        <v>38441.211805555555</v>
      </c>
      <c r="D1191" s="181">
        <v>38441.356944444444</v>
      </c>
      <c r="E1191" t="s">
        <v>262</v>
      </c>
      <c r="F1191">
        <v>3903</v>
      </c>
      <c r="G1191">
        <v>1</v>
      </c>
      <c r="I1191">
        <v>3244</v>
      </c>
      <c r="J1191">
        <v>1</v>
      </c>
    </row>
    <row r="1192" spans="1:10" x14ac:dyDescent="0.3">
      <c r="A1192">
        <v>235</v>
      </c>
      <c r="B1192" t="s">
        <v>244</v>
      </c>
      <c r="C1192" s="181">
        <v>38441.211805555555</v>
      </c>
      <c r="D1192" s="181">
        <v>38441.356944444444</v>
      </c>
      <c r="E1192" t="s">
        <v>262</v>
      </c>
      <c r="F1192">
        <v>3904</v>
      </c>
      <c r="G1192">
        <v>1</v>
      </c>
      <c r="I1192">
        <v>3244</v>
      </c>
      <c r="J1192">
        <v>1</v>
      </c>
    </row>
    <row r="1193" spans="1:10" x14ac:dyDescent="0.3">
      <c r="A1193">
        <v>235</v>
      </c>
      <c r="B1193" t="s">
        <v>244</v>
      </c>
      <c r="C1193" s="181">
        <v>38441.211805555555</v>
      </c>
      <c r="D1193" s="181">
        <v>38441.356944444444</v>
      </c>
      <c r="E1193" t="s">
        <v>262</v>
      </c>
      <c r="F1193">
        <v>3905</v>
      </c>
      <c r="G1193">
        <v>1</v>
      </c>
      <c r="I1193">
        <v>3244</v>
      </c>
      <c r="J1193">
        <v>1</v>
      </c>
    </row>
    <row r="1194" spans="1:10" x14ac:dyDescent="0.3">
      <c r="A1194">
        <v>235</v>
      </c>
      <c r="B1194" t="s">
        <v>244</v>
      </c>
      <c r="C1194" s="181">
        <v>38441.211805555555</v>
      </c>
      <c r="D1194" s="181">
        <v>38441.356944444444</v>
      </c>
      <c r="E1194" t="s">
        <v>262</v>
      </c>
      <c r="F1194">
        <v>3906</v>
      </c>
      <c r="G1194">
        <v>1</v>
      </c>
      <c r="I1194">
        <v>3244</v>
      </c>
      <c r="J1194">
        <v>1</v>
      </c>
    </row>
    <row r="1195" spans="1:10" x14ac:dyDescent="0.3">
      <c r="A1195">
        <v>235</v>
      </c>
      <c r="B1195" t="s">
        <v>244</v>
      </c>
      <c r="C1195" s="181">
        <v>38441.211805555555</v>
      </c>
      <c r="D1195" s="181">
        <v>38441.356944444444</v>
      </c>
      <c r="E1195" t="s">
        <v>262</v>
      </c>
      <c r="F1195">
        <v>3907</v>
      </c>
      <c r="G1195">
        <v>1</v>
      </c>
      <c r="I1195">
        <v>3244</v>
      </c>
      <c r="J1195">
        <v>1</v>
      </c>
    </row>
    <row r="1196" spans="1:10" x14ac:dyDescent="0.3">
      <c r="A1196">
        <v>235</v>
      </c>
      <c r="B1196" t="s">
        <v>244</v>
      </c>
      <c r="C1196" s="181">
        <v>38441.211805555555</v>
      </c>
      <c r="D1196" s="181">
        <v>38441.356944444444</v>
      </c>
      <c r="E1196" t="s">
        <v>262</v>
      </c>
      <c r="F1196">
        <v>3908</v>
      </c>
      <c r="G1196">
        <v>1</v>
      </c>
      <c r="I1196">
        <v>3244</v>
      </c>
      <c r="J1196">
        <v>1</v>
      </c>
    </row>
    <row r="1197" spans="1:10" x14ac:dyDescent="0.3">
      <c r="A1197">
        <v>235</v>
      </c>
      <c r="B1197" t="s">
        <v>244</v>
      </c>
      <c r="C1197" s="181">
        <v>38441.211805555555</v>
      </c>
      <c r="D1197" s="181">
        <v>38441.356944444444</v>
      </c>
      <c r="E1197" t="s">
        <v>262</v>
      </c>
      <c r="F1197">
        <v>3909</v>
      </c>
      <c r="G1197">
        <v>1</v>
      </c>
      <c r="I1197">
        <v>3244</v>
      </c>
      <c r="J1197">
        <v>1</v>
      </c>
    </row>
    <row r="1198" spans="1:10" x14ac:dyDescent="0.3">
      <c r="A1198">
        <v>235</v>
      </c>
      <c r="B1198" t="s">
        <v>244</v>
      </c>
      <c r="C1198" s="181">
        <v>38441.211805555555</v>
      </c>
      <c r="D1198" s="181">
        <v>38441.356944444444</v>
      </c>
      <c r="E1198" t="s">
        <v>262</v>
      </c>
      <c r="F1198">
        <v>3910</v>
      </c>
      <c r="G1198">
        <v>1</v>
      </c>
      <c r="I1198">
        <v>3244</v>
      </c>
      <c r="J1198">
        <v>1</v>
      </c>
    </row>
    <row r="1199" spans="1:10" x14ac:dyDescent="0.3">
      <c r="A1199">
        <v>235</v>
      </c>
      <c r="B1199" t="s">
        <v>244</v>
      </c>
      <c r="C1199" s="181">
        <v>38441.211805555555</v>
      </c>
      <c r="D1199" s="181">
        <v>38441.356944444444</v>
      </c>
      <c r="E1199" t="s">
        <v>262</v>
      </c>
      <c r="F1199">
        <v>3911</v>
      </c>
      <c r="G1199">
        <v>1</v>
      </c>
      <c r="I1199">
        <v>3244</v>
      </c>
      <c r="J1199">
        <v>1</v>
      </c>
    </row>
    <row r="1200" spans="1:10" x14ac:dyDescent="0.3">
      <c r="A1200">
        <v>235</v>
      </c>
      <c r="B1200" t="s">
        <v>244</v>
      </c>
      <c r="C1200" s="181">
        <v>38441.211805555555</v>
      </c>
      <c r="D1200" s="181">
        <v>38441.356944444444</v>
      </c>
      <c r="E1200" t="s">
        <v>262</v>
      </c>
      <c r="F1200">
        <v>3912</v>
      </c>
      <c r="G1200">
        <v>1</v>
      </c>
      <c r="I1200">
        <v>3244</v>
      </c>
      <c r="J1200">
        <v>1</v>
      </c>
    </row>
    <row r="1201" spans="1:10" x14ac:dyDescent="0.3">
      <c r="A1201">
        <v>235</v>
      </c>
      <c r="B1201" t="s">
        <v>244</v>
      </c>
      <c r="C1201" s="181">
        <v>38441.211805555555</v>
      </c>
      <c r="D1201" s="181">
        <v>38441.356944444444</v>
      </c>
      <c r="E1201" t="s">
        <v>262</v>
      </c>
      <c r="F1201">
        <v>3913</v>
      </c>
      <c r="G1201">
        <v>1</v>
      </c>
      <c r="I1201">
        <v>3244</v>
      </c>
      <c r="J1201">
        <v>1</v>
      </c>
    </row>
    <row r="1202" spans="1:10" x14ac:dyDescent="0.3">
      <c r="A1202">
        <v>235</v>
      </c>
      <c r="B1202" t="s">
        <v>244</v>
      </c>
      <c r="C1202" s="181">
        <v>38441.211805555555</v>
      </c>
      <c r="D1202" s="181">
        <v>38441.356944444444</v>
      </c>
      <c r="E1202" t="s">
        <v>262</v>
      </c>
      <c r="F1202">
        <v>3914</v>
      </c>
      <c r="G1202">
        <v>1</v>
      </c>
      <c r="I1202">
        <v>3244</v>
      </c>
      <c r="J1202">
        <v>1</v>
      </c>
    </row>
    <row r="1203" spans="1:10" x14ac:dyDescent="0.3">
      <c r="A1203">
        <v>235</v>
      </c>
      <c r="B1203" t="s">
        <v>244</v>
      </c>
      <c r="C1203" s="181">
        <v>38441.211805555555</v>
      </c>
      <c r="D1203" s="181">
        <v>38441.356944444444</v>
      </c>
      <c r="E1203" t="s">
        <v>262</v>
      </c>
      <c r="F1203">
        <v>3915</v>
      </c>
      <c r="G1203">
        <v>1</v>
      </c>
      <c r="I1203">
        <v>3244</v>
      </c>
      <c r="J1203">
        <v>1</v>
      </c>
    </row>
    <row r="1204" spans="1:10" x14ac:dyDescent="0.3">
      <c r="A1204">
        <v>235</v>
      </c>
      <c r="B1204" t="s">
        <v>244</v>
      </c>
      <c r="C1204" s="181">
        <v>38441.211805555555</v>
      </c>
      <c r="D1204" s="181">
        <v>38441.356944444444</v>
      </c>
      <c r="E1204" t="s">
        <v>262</v>
      </c>
      <c r="F1204">
        <v>3916</v>
      </c>
      <c r="G1204">
        <v>1</v>
      </c>
      <c r="I1204">
        <v>3244</v>
      </c>
      <c r="J1204">
        <v>1</v>
      </c>
    </row>
    <row r="1205" spans="1:10" x14ac:dyDescent="0.3">
      <c r="A1205">
        <v>235</v>
      </c>
      <c r="B1205" t="s">
        <v>244</v>
      </c>
      <c r="C1205" s="181">
        <v>38441.211805555555</v>
      </c>
      <c r="D1205" s="181">
        <v>38441.356944444444</v>
      </c>
      <c r="E1205" t="s">
        <v>262</v>
      </c>
      <c r="F1205">
        <v>3917</v>
      </c>
      <c r="G1205">
        <v>1</v>
      </c>
      <c r="I1205">
        <v>3244</v>
      </c>
      <c r="J1205">
        <v>1</v>
      </c>
    </row>
    <row r="1206" spans="1:10" x14ac:dyDescent="0.3">
      <c r="A1206">
        <v>235</v>
      </c>
      <c r="B1206" t="s">
        <v>244</v>
      </c>
      <c r="C1206" s="181">
        <v>38441.211805555555</v>
      </c>
      <c r="D1206" s="181">
        <v>38441.356944444444</v>
      </c>
      <c r="E1206" t="s">
        <v>262</v>
      </c>
      <c r="F1206">
        <v>3918</v>
      </c>
      <c r="G1206">
        <v>1</v>
      </c>
      <c r="I1206">
        <v>3244</v>
      </c>
      <c r="J1206">
        <v>1</v>
      </c>
    </row>
    <row r="1207" spans="1:10" x14ac:dyDescent="0.3">
      <c r="A1207">
        <v>235</v>
      </c>
      <c r="B1207" t="s">
        <v>244</v>
      </c>
      <c r="C1207" s="181">
        <v>38441.211805555555</v>
      </c>
      <c r="D1207" s="181">
        <v>38441.356944444444</v>
      </c>
      <c r="E1207" t="s">
        <v>262</v>
      </c>
      <c r="F1207">
        <v>3919</v>
      </c>
      <c r="G1207">
        <v>1</v>
      </c>
      <c r="I1207">
        <v>3244</v>
      </c>
      <c r="J1207">
        <v>1</v>
      </c>
    </row>
    <row r="1208" spans="1:10" x14ac:dyDescent="0.3">
      <c r="A1208">
        <v>235</v>
      </c>
      <c r="B1208" t="s">
        <v>244</v>
      </c>
      <c r="C1208" s="181">
        <v>38441.211805555555</v>
      </c>
      <c r="D1208" s="181">
        <v>38441.356944444444</v>
      </c>
      <c r="E1208" t="s">
        <v>262</v>
      </c>
      <c r="F1208">
        <v>3920</v>
      </c>
      <c r="G1208">
        <v>1</v>
      </c>
      <c r="I1208">
        <v>3244</v>
      </c>
      <c r="J1208">
        <v>1</v>
      </c>
    </row>
    <row r="1209" spans="1:10" x14ac:dyDescent="0.3">
      <c r="A1209">
        <v>235</v>
      </c>
      <c r="B1209" t="s">
        <v>244</v>
      </c>
      <c r="C1209" s="181">
        <v>38441.211805555555</v>
      </c>
      <c r="D1209" s="181">
        <v>38441.356944444444</v>
      </c>
      <c r="E1209" t="s">
        <v>262</v>
      </c>
      <c r="F1209">
        <v>3921</v>
      </c>
      <c r="G1209">
        <v>1</v>
      </c>
      <c r="I1209">
        <v>3244</v>
      </c>
      <c r="J1209">
        <v>1</v>
      </c>
    </row>
    <row r="1210" spans="1:10" x14ac:dyDescent="0.3">
      <c r="A1210">
        <v>235</v>
      </c>
      <c r="B1210" t="s">
        <v>244</v>
      </c>
      <c r="C1210" s="181">
        <v>38441.211805555555</v>
      </c>
      <c r="D1210" s="181">
        <v>38441.356944444444</v>
      </c>
      <c r="E1210" t="s">
        <v>262</v>
      </c>
      <c r="F1210">
        <v>3922</v>
      </c>
      <c r="G1210">
        <v>1</v>
      </c>
      <c r="I1210">
        <v>3244</v>
      </c>
      <c r="J1210">
        <v>1</v>
      </c>
    </row>
    <row r="1211" spans="1:10" x14ac:dyDescent="0.3">
      <c r="A1211">
        <v>235</v>
      </c>
      <c r="B1211" t="s">
        <v>244</v>
      </c>
      <c r="C1211" s="181">
        <v>38441.211805555555</v>
      </c>
      <c r="D1211" s="181">
        <v>38441.356944444444</v>
      </c>
      <c r="E1211" t="s">
        <v>262</v>
      </c>
      <c r="F1211">
        <v>3923</v>
      </c>
      <c r="G1211">
        <v>1</v>
      </c>
      <c r="I1211">
        <v>3244</v>
      </c>
      <c r="J1211">
        <v>1</v>
      </c>
    </row>
    <row r="1212" spans="1:10" x14ac:dyDescent="0.3">
      <c r="A1212">
        <v>235</v>
      </c>
      <c r="B1212" t="s">
        <v>244</v>
      </c>
      <c r="C1212" s="181">
        <v>38441.211805555555</v>
      </c>
      <c r="D1212" s="181">
        <v>38441.356944444444</v>
      </c>
      <c r="E1212" t="s">
        <v>262</v>
      </c>
      <c r="F1212">
        <v>3924</v>
      </c>
      <c r="G1212">
        <v>1</v>
      </c>
      <c r="I1212">
        <v>3244</v>
      </c>
      <c r="J1212">
        <v>1</v>
      </c>
    </row>
    <row r="1213" spans="1:10" x14ac:dyDescent="0.3">
      <c r="A1213">
        <v>235</v>
      </c>
      <c r="B1213" t="s">
        <v>244</v>
      </c>
      <c r="C1213" s="181">
        <v>38441.211805555555</v>
      </c>
      <c r="D1213" s="181">
        <v>38441.356944444444</v>
      </c>
      <c r="E1213" t="s">
        <v>262</v>
      </c>
      <c r="F1213">
        <v>3925</v>
      </c>
      <c r="G1213">
        <v>1</v>
      </c>
      <c r="I1213">
        <v>3244</v>
      </c>
      <c r="J1213">
        <v>1</v>
      </c>
    </row>
    <row r="1214" spans="1:10" x14ac:dyDescent="0.3">
      <c r="A1214">
        <v>235</v>
      </c>
      <c r="B1214" t="s">
        <v>244</v>
      </c>
      <c r="C1214" s="181">
        <v>38441.211805555555</v>
      </c>
      <c r="D1214" s="181">
        <v>38441.356944444444</v>
      </c>
      <c r="E1214" t="s">
        <v>262</v>
      </c>
      <c r="F1214">
        <v>3926</v>
      </c>
      <c r="G1214">
        <v>1</v>
      </c>
      <c r="I1214">
        <v>3244</v>
      </c>
      <c r="J1214">
        <v>1</v>
      </c>
    </row>
    <row r="1215" spans="1:10" x14ac:dyDescent="0.3">
      <c r="A1215">
        <v>235</v>
      </c>
      <c r="B1215" t="s">
        <v>244</v>
      </c>
      <c r="C1215" s="181">
        <v>38441.211805555555</v>
      </c>
      <c r="D1215" s="181">
        <v>38441.356944444444</v>
      </c>
      <c r="E1215" t="s">
        <v>262</v>
      </c>
      <c r="F1215">
        <v>3927</v>
      </c>
      <c r="G1215">
        <v>1</v>
      </c>
      <c r="I1215">
        <v>3244</v>
      </c>
      <c r="J1215">
        <v>1</v>
      </c>
    </row>
    <row r="1216" spans="1:10" x14ac:dyDescent="0.3">
      <c r="A1216">
        <v>235</v>
      </c>
      <c r="B1216" t="s">
        <v>244</v>
      </c>
      <c r="C1216" s="181">
        <v>38441.211805555555</v>
      </c>
      <c r="D1216" s="181">
        <v>38441.356944444444</v>
      </c>
      <c r="E1216" t="s">
        <v>262</v>
      </c>
      <c r="F1216">
        <v>3928</v>
      </c>
      <c r="G1216">
        <v>1</v>
      </c>
      <c r="I1216">
        <v>3244</v>
      </c>
      <c r="J1216">
        <v>1</v>
      </c>
    </row>
    <row r="1217" spans="1:11" x14ac:dyDescent="0.3">
      <c r="A1217">
        <v>235</v>
      </c>
      <c r="B1217" t="s">
        <v>244</v>
      </c>
      <c r="C1217" s="181">
        <v>38441.211805555555</v>
      </c>
      <c r="D1217" s="181">
        <v>38441.356944444444</v>
      </c>
      <c r="E1217" t="s">
        <v>262</v>
      </c>
      <c r="F1217">
        <v>3929</v>
      </c>
      <c r="G1217">
        <v>1</v>
      </c>
      <c r="I1217">
        <v>3244</v>
      </c>
      <c r="J1217">
        <v>1</v>
      </c>
    </row>
    <row r="1218" spans="1:11" x14ac:dyDescent="0.3">
      <c r="A1218">
        <v>235</v>
      </c>
      <c r="B1218" t="s">
        <v>244</v>
      </c>
      <c r="C1218" s="181">
        <v>38441.211805555555</v>
      </c>
      <c r="D1218" s="181">
        <v>38441.356944444444</v>
      </c>
      <c r="E1218" t="s">
        <v>262</v>
      </c>
      <c r="F1218">
        <v>3930</v>
      </c>
      <c r="G1218">
        <v>1</v>
      </c>
      <c r="I1218">
        <v>3244</v>
      </c>
      <c r="J1218">
        <v>1</v>
      </c>
    </row>
    <row r="1219" spans="1:11" x14ac:dyDescent="0.3">
      <c r="A1219">
        <v>235</v>
      </c>
      <c r="B1219" t="s">
        <v>244</v>
      </c>
      <c r="C1219" s="181">
        <v>38441.211805555555</v>
      </c>
      <c r="D1219" s="181">
        <v>38441.356944444444</v>
      </c>
      <c r="E1219" t="s">
        <v>262</v>
      </c>
      <c r="F1219">
        <v>3931</v>
      </c>
      <c r="G1219">
        <v>1</v>
      </c>
      <c r="I1219">
        <v>3244</v>
      </c>
      <c r="J1219">
        <v>1</v>
      </c>
    </row>
    <row r="1220" spans="1:11" x14ac:dyDescent="0.3">
      <c r="A1220">
        <v>235</v>
      </c>
      <c r="B1220" t="s">
        <v>244</v>
      </c>
      <c r="C1220" s="181">
        <v>38441.211805555555</v>
      </c>
      <c r="D1220" s="181">
        <v>38441.356944444444</v>
      </c>
      <c r="E1220" t="s">
        <v>262</v>
      </c>
      <c r="F1220">
        <v>3932</v>
      </c>
      <c r="G1220">
        <v>1</v>
      </c>
      <c r="I1220">
        <v>3244</v>
      </c>
      <c r="J1220">
        <v>1</v>
      </c>
    </row>
    <row r="1221" spans="1:11" x14ac:dyDescent="0.3">
      <c r="A1221">
        <v>235</v>
      </c>
      <c r="B1221" t="s">
        <v>244</v>
      </c>
      <c r="C1221" s="181">
        <v>38441.211805555555</v>
      </c>
      <c r="D1221" s="181">
        <v>38441.356944444444</v>
      </c>
      <c r="E1221" t="s">
        <v>262</v>
      </c>
      <c r="F1221">
        <v>3933</v>
      </c>
      <c r="G1221">
        <v>1</v>
      </c>
      <c r="I1221">
        <v>3244</v>
      </c>
      <c r="J1221">
        <v>1</v>
      </c>
    </row>
    <row r="1222" spans="1:11" x14ac:dyDescent="0.3">
      <c r="A1222">
        <v>235</v>
      </c>
      <c r="B1222" t="s">
        <v>244</v>
      </c>
      <c r="C1222" s="181">
        <v>38441.211805555555</v>
      </c>
      <c r="D1222" s="181">
        <v>38441.356944444444</v>
      </c>
      <c r="E1222" t="s">
        <v>262</v>
      </c>
      <c r="F1222">
        <v>3241</v>
      </c>
      <c r="H1222">
        <v>389</v>
      </c>
      <c r="J1222">
        <v>2</v>
      </c>
      <c r="K1222" t="s">
        <v>309</v>
      </c>
    </row>
    <row r="1223" spans="1:11" x14ac:dyDescent="0.3">
      <c r="A1223">
        <v>235</v>
      </c>
      <c r="B1223" t="s">
        <v>244</v>
      </c>
      <c r="C1223" s="181">
        <v>38441.211805555555</v>
      </c>
      <c r="D1223" s="181">
        <v>38441.356944444444</v>
      </c>
      <c r="E1223" t="s">
        <v>262</v>
      </c>
      <c r="F1223">
        <v>3244</v>
      </c>
      <c r="H1223">
        <v>40</v>
      </c>
      <c r="J1223">
        <v>2</v>
      </c>
      <c r="K1223" t="s">
        <v>304</v>
      </c>
    </row>
    <row r="1224" spans="1:11" x14ac:dyDescent="0.3">
      <c r="A1224">
        <v>235</v>
      </c>
      <c r="B1224" t="s">
        <v>244</v>
      </c>
      <c r="C1224" s="181">
        <v>38441.211805555555</v>
      </c>
      <c r="D1224" s="181">
        <v>38441.356944444444</v>
      </c>
      <c r="E1224" t="s">
        <v>262</v>
      </c>
      <c r="F1224">
        <v>3242</v>
      </c>
      <c r="H1224">
        <v>26476</v>
      </c>
      <c r="J1224">
        <v>3</v>
      </c>
      <c r="K1224" t="s">
        <v>306</v>
      </c>
    </row>
    <row r="1225" spans="1:11" x14ac:dyDescent="0.3">
      <c r="A1225">
        <v>235</v>
      </c>
      <c r="B1225" t="s">
        <v>244</v>
      </c>
      <c r="C1225" s="181">
        <v>38441.211805555555</v>
      </c>
      <c r="D1225" s="181">
        <v>38441.356944444444</v>
      </c>
      <c r="E1225" t="s">
        <v>262</v>
      </c>
      <c r="F1225">
        <v>3245</v>
      </c>
      <c r="H1225">
        <v>500</v>
      </c>
      <c r="J1225">
        <v>3</v>
      </c>
      <c r="K1225" t="s">
        <v>314</v>
      </c>
    </row>
    <row r="1226" spans="1:11" x14ac:dyDescent="0.3">
      <c r="A1226">
        <v>235</v>
      </c>
      <c r="B1226" t="s">
        <v>244</v>
      </c>
      <c r="C1226" s="181">
        <v>38441.211805555555</v>
      </c>
      <c r="D1226" s="181">
        <v>38441.356944444444</v>
      </c>
      <c r="E1226" t="s">
        <v>262</v>
      </c>
      <c r="F1226">
        <v>3243</v>
      </c>
      <c r="H1226">
        <v>90</v>
      </c>
      <c r="J1226">
        <v>4</v>
      </c>
      <c r="K1226" t="s">
        <v>307</v>
      </c>
    </row>
    <row r="1227" spans="1:11" x14ac:dyDescent="0.3">
      <c r="A1227">
        <v>236</v>
      </c>
      <c r="B1227" t="s">
        <v>267</v>
      </c>
      <c r="C1227" s="181">
        <v>38441.211805555555</v>
      </c>
      <c r="D1227" s="181">
        <v>38441.356944444444</v>
      </c>
      <c r="E1227" t="s">
        <v>236</v>
      </c>
    </row>
    <row r="1228" spans="1:11" x14ac:dyDescent="0.3">
      <c r="A1228">
        <v>237</v>
      </c>
      <c r="B1228" t="s">
        <v>312</v>
      </c>
      <c r="C1228" s="181">
        <v>38441.211805555555</v>
      </c>
      <c r="D1228" s="181">
        <v>38441.356944444444</v>
      </c>
      <c r="E1228" t="s">
        <v>236</v>
      </c>
    </row>
    <row r="1229" spans="1:11" x14ac:dyDescent="0.3">
      <c r="A1229">
        <v>238</v>
      </c>
      <c r="B1229" t="s">
        <v>315</v>
      </c>
      <c r="C1229" s="181">
        <v>38446.01458333333</v>
      </c>
      <c r="D1229" s="181">
        <v>38446.087500000001</v>
      </c>
      <c r="E1229" t="s">
        <v>236</v>
      </c>
      <c r="F1229">
        <v>3247</v>
      </c>
      <c r="H1229">
        <v>486</v>
      </c>
      <c r="J1229">
        <v>1</v>
      </c>
      <c r="K1229" t="s">
        <v>239</v>
      </c>
    </row>
    <row r="1230" spans="1:11" x14ac:dyDescent="0.3">
      <c r="A1230">
        <v>238</v>
      </c>
      <c r="B1230" t="s">
        <v>315</v>
      </c>
      <c r="C1230" s="181">
        <v>38446.01458333333</v>
      </c>
      <c r="D1230" s="181">
        <v>38446.087500000001</v>
      </c>
      <c r="E1230" t="s">
        <v>236</v>
      </c>
      <c r="F1230">
        <v>3383</v>
      </c>
      <c r="G1230">
        <v>30</v>
      </c>
      <c r="I1230">
        <v>3247</v>
      </c>
      <c r="J1230">
        <v>1</v>
      </c>
      <c r="K1230" t="s">
        <v>255</v>
      </c>
    </row>
    <row r="1231" spans="1:11" x14ac:dyDescent="0.3">
      <c r="A1231">
        <v>238</v>
      </c>
      <c r="B1231" t="s">
        <v>315</v>
      </c>
      <c r="C1231" s="181">
        <v>38446.01458333333</v>
      </c>
      <c r="D1231" s="181">
        <v>38446.087500000001</v>
      </c>
      <c r="E1231" t="s">
        <v>236</v>
      </c>
      <c r="F1231">
        <v>3386</v>
      </c>
      <c r="G1231">
        <v>30</v>
      </c>
      <c r="I1231">
        <v>3247</v>
      </c>
      <c r="J1231">
        <v>1</v>
      </c>
      <c r="K1231" t="s">
        <v>255</v>
      </c>
    </row>
    <row r="1232" spans="1:11" x14ac:dyDescent="0.3">
      <c r="A1232">
        <v>238</v>
      </c>
      <c r="B1232" t="s">
        <v>315</v>
      </c>
      <c r="C1232" s="181">
        <v>38446.01458333333</v>
      </c>
      <c r="D1232" s="181">
        <v>38446.087500000001</v>
      </c>
      <c r="E1232" t="s">
        <v>236</v>
      </c>
      <c r="F1232">
        <v>4025</v>
      </c>
      <c r="G1232">
        <v>57</v>
      </c>
      <c r="J1232">
        <v>1</v>
      </c>
      <c r="K1232" t="s">
        <v>245</v>
      </c>
    </row>
    <row r="1233" spans="1:11" x14ac:dyDescent="0.3">
      <c r="A1233">
        <v>238</v>
      </c>
      <c r="B1233" t="s">
        <v>315</v>
      </c>
      <c r="C1233" s="181">
        <v>38446.01458333333</v>
      </c>
      <c r="D1233" s="181">
        <v>38446.087500000001</v>
      </c>
      <c r="E1233" t="s">
        <v>236</v>
      </c>
      <c r="F1233">
        <v>4078</v>
      </c>
      <c r="G1233">
        <v>0</v>
      </c>
      <c r="I1233">
        <v>4025</v>
      </c>
      <c r="J1233">
        <v>1</v>
      </c>
    </row>
    <row r="1234" spans="1:11" x14ac:dyDescent="0.3">
      <c r="A1234">
        <v>238</v>
      </c>
      <c r="B1234" t="s">
        <v>315</v>
      </c>
      <c r="C1234" s="181">
        <v>38446.01458333333</v>
      </c>
      <c r="D1234" s="181">
        <v>38446.087500000001</v>
      </c>
      <c r="E1234" t="s">
        <v>236</v>
      </c>
      <c r="F1234">
        <v>4131</v>
      </c>
      <c r="G1234">
        <v>50</v>
      </c>
      <c r="I1234">
        <v>4025</v>
      </c>
      <c r="J1234">
        <v>1</v>
      </c>
    </row>
    <row r="1235" spans="1:11" x14ac:dyDescent="0.3">
      <c r="A1235">
        <v>238</v>
      </c>
      <c r="B1235" t="s">
        <v>315</v>
      </c>
      <c r="C1235" s="181">
        <v>38446.01458333333</v>
      </c>
      <c r="D1235" s="181">
        <v>38446.087500000001</v>
      </c>
      <c r="E1235" t="s">
        <v>236</v>
      </c>
      <c r="F1235">
        <v>4184</v>
      </c>
      <c r="G1235">
        <v>3</v>
      </c>
      <c r="I1235">
        <v>4025</v>
      </c>
      <c r="J1235">
        <v>1</v>
      </c>
    </row>
    <row r="1236" spans="1:11" x14ac:dyDescent="0.3">
      <c r="A1236">
        <v>238</v>
      </c>
      <c r="B1236" t="s">
        <v>315</v>
      </c>
      <c r="C1236" s="181">
        <v>38446.01458333333</v>
      </c>
      <c r="D1236" s="181">
        <v>38446.087500000001</v>
      </c>
      <c r="E1236" t="s">
        <v>236</v>
      </c>
      <c r="F1236">
        <v>4237</v>
      </c>
      <c r="G1236">
        <v>4</v>
      </c>
      <c r="I1236">
        <v>4025</v>
      </c>
      <c r="J1236">
        <v>1</v>
      </c>
    </row>
    <row r="1237" spans="1:11" x14ac:dyDescent="0.3">
      <c r="A1237">
        <v>238</v>
      </c>
      <c r="B1237" t="s">
        <v>315</v>
      </c>
      <c r="C1237" s="181">
        <v>38446.01458333333</v>
      </c>
      <c r="D1237" s="181">
        <v>38446.087500000001</v>
      </c>
      <c r="E1237" t="s">
        <v>236</v>
      </c>
      <c r="F1237">
        <v>4290</v>
      </c>
      <c r="G1237">
        <v>0</v>
      </c>
      <c r="I1237">
        <v>4025</v>
      </c>
      <c r="J1237">
        <v>1</v>
      </c>
    </row>
    <row r="1238" spans="1:11" x14ac:dyDescent="0.3">
      <c r="A1238">
        <v>238</v>
      </c>
      <c r="B1238" t="s">
        <v>315</v>
      </c>
      <c r="C1238" s="181">
        <v>38446.01458333333</v>
      </c>
      <c r="D1238" s="181">
        <v>38446.087500000001</v>
      </c>
      <c r="E1238" t="s">
        <v>236</v>
      </c>
      <c r="F1238">
        <v>4343</v>
      </c>
      <c r="G1238">
        <v>0</v>
      </c>
      <c r="I1238">
        <v>4025</v>
      </c>
      <c r="J1238">
        <v>1</v>
      </c>
    </row>
    <row r="1239" spans="1:11" x14ac:dyDescent="0.3">
      <c r="A1239">
        <v>238</v>
      </c>
      <c r="B1239" t="s">
        <v>315</v>
      </c>
      <c r="C1239" s="181">
        <v>38446.01458333333</v>
      </c>
      <c r="D1239" s="181">
        <v>38446.087500000001</v>
      </c>
      <c r="E1239" t="s">
        <v>236</v>
      </c>
      <c r="F1239">
        <v>4396</v>
      </c>
      <c r="G1239">
        <v>0</v>
      </c>
      <c r="I1239">
        <v>4025</v>
      </c>
      <c r="J1239">
        <v>1</v>
      </c>
    </row>
    <row r="1240" spans="1:11" x14ac:dyDescent="0.3">
      <c r="A1240">
        <v>238</v>
      </c>
      <c r="B1240" t="s">
        <v>315</v>
      </c>
      <c r="C1240" s="181">
        <v>38446.01458333333</v>
      </c>
      <c r="D1240" s="181">
        <v>38446.087500000001</v>
      </c>
      <c r="E1240" t="s">
        <v>236</v>
      </c>
      <c r="F1240">
        <v>3248</v>
      </c>
      <c r="H1240">
        <v>1000</v>
      </c>
      <c r="J1240">
        <v>5</v>
      </c>
      <c r="K1240" t="s">
        <v>240</v>
      </c>
    </row>
    <row r="1241" spans="1:11" x14ac:dyDescent="0.3">
      <c r="A1241">
        <v>239</v>
      </c>
      <c r="B1241" t="s">
        <v>315</v>
      </c>
      <c r="C1241" s="181">
        <v>38447.054861111108</v>
      </c>
      <c r="D1241" s="181">
        <v>38447.135416666664</v>
      </c>
      <c r="E1241" t="s">
        <v>236</v>
      </c>
      <c r="F1241">
        <v>3250</v>
      </c>
      <c r="H1241">
        <v>1385</v>
      </c>
      <c r="J1241">
        <v>1</v>
      </c>
      <c r="K1241" t="s">
        <v>239</v>
      </c>
    </row>
    <row r="1242" spans="1:11" x14ac:dyDescent="0.3">
      <c r="A1242">
        <v>240</v>
      </c>
      <c r="B1242" t="s">
        <v>315</v>
      </c>
      <c r="C1242" s="181">
        <v>38449.111805555556</v>
      </c>
      <c r="D1242" s="181">
        <v>38449.195138888892</v>
      </c>
      <c r="E1242" t="s">
        <v>236</v>
      </c>
      <c r="F1242">
        <v>3251</v>
      </c>
      <c r="H1242">
        <v>1838</v>
      </c>
      <c r="J1242">
        <v>1</v>
      </c>
      <c r="K1242" t="s">
        <v>239</v>
      </c>
    </row>
    <row r="1243" spans="1:11" x14ac:dyDescent="0.3">
      <c r="A1243">
        <v>240</v>
      </c>
      <c r="B1243" t="s">
        <v>315</v>
      </c>
      <c r="C1243" s="181">
        <v>38449.111805555556</v>
      </c>
      <c r="D1243" s="181">
        <v>38449.195138888892</v>
      </c>
      <c r="E1243" t="s">
        <v>236</v>
      </c>
      <c r="F1243">
        <v>3252</v>
      </c>
      <c r="H1243">
        <v>2100</v>
      </c>
      <c r="J1243">
        <v>5</v>
      </c>
      <c r="K1243" t="s">
        <v>240</v>
      </c>
    </row>
    <row r="1244" spans="1:11" x14ac:dyDescent="0.3">
      <c r="A1244">
        <v>241</v>
      </c>
      <c r="B1244" t="s">
        <v>315</v>
      </c>
      <c r="C1244" s="181">
        <v>38450.133333333331</v>
      </c>
      <c r="D1244" s="181">
        <v>38450.213888888888</v>
      </c>
      <c r="E1244" t="s">
        <v>236</v>
      </c>
      <c r="F1244">
        <v>3253</v>
      </c>
      <c r="H1244">
        <v>19760</v>
      </c>
      <c r="J1244">
        <v>1</v>
      </c>
      <c r="K1244" t="s">
        <v>239</v>
      </c>
    </row>
    <row r="1245" spans="1:11" x14ac:dyDescent="0.3">
      <c r="A1245">
        <v>241</v>
      </c>
      <c r="B1245" t="s">
        <v>315</v>
      </c>
      <c r="C1245" s="181">
        <v>38450.133333333331</v>
      </c>
      <c r="D1245" s="181">
        <v>38450.213888888888</v>
      </c>
      <c r="E1245" t="s">
        <v>236</v>
      </c>
      <c r="F1245">
        <v>4026</v>
      </c>
      <c r="G1245">
        <v>60</v>
      </c>
      <c r="J1245">
        <v>1</v>
      </c>
      <c r="K1245" t="s">
        <v>245</v>
      </c>
    </row>
    <row r="1246" spans="1:11" x14ac:dyDescent="0.3">
      <c r="A1246">
        <v>241</v>
      </c>
      <c r="B1246" t="s">
        <v>315</v>
      </c>
      <c r="C1246" s="181">
        <v>38450.133333333331</v>
      </c>
      <c r="D1246" s="181">
        <v>38450.213888888888</v>
      </c>
      <c r="E1246" t="s">
        <v>236</v>
      </c>
      <c r="F1246">
        <v>4079</v>
      </c>
      <c r="G1246">
        <v>0</v>
      </c>
      <c r="I1246">
        <v>4026</v>
      </c>
      <c r="J1246">
        <v>1</v>
      </c>
    </row>
    <row r="1247" spans="1:11" x14ac:dyDescent="0.3">
      <c r="A1247">
        <v>241</v>
      </c>
      <c r="B1247" t="s">
        <v>315</v>
      </c>
      <c r="C1247" s="181">
        <v>38450.133333333331</v>
      </c>
      <c r="D1247" s="181">
        <v>38450.213888888888</v>
      </c>
      <c r="E1247" t="s">
        <v>236</v>
      </c>
      <c r="F1247">
        <v>4132</v>
      </c>
      <c r="G1247">
        <v>40</v>
      </c>
      <c r="I1247">
        <v>4026</v>
      </c>
      <c r="J1247">
        <v>1</v>
      </c>
    </row>
    <row r="1248" spans="1:11" x14ac:dyDescent="0.3">
      <c r="A1248">
        <v>241</v>
      </c>
      <c r="B1248" t="s">
        <v>315</v>
      </c>
      <c r="C1248" s="181">
        <v>38450.133333333331</v>
      </c>
      <c r="D1248" s="181">
        <v>38450.213888888888</v>
      </c>
      <c r="E1248" t="s">
        <v>236</v>
      </c>
      <c r="F1248">
        <v>4185</v>
      </c>
      <c r="G1248">
        <v>17</v>
      </c>
      <c r="I1248">
        <v>4026</v>
      </c>
      <c r="J1248">
        <v>1</v>
      </c>
    </row>
    <row r="1249" spans="1:11" x14ac:dyDescent="0.3">
      <c r="A1249">
        <v>241</v>
      </c>
      <c r="B1249" t="s">
        <v>315</v>
      </c>
      <c r="C1249" s="181">
        <v>38450.133333333331</v>
      </c>
      <c r="D1249" s="181">
        <v>38450.213888888888</v>
      </c>
      <c r="E1249" t="s">
        <v>236</v>
      </c>
      <c r="F1249">
        <v>4238</v>
      </c>
      <c r="G1249">
        <v>2</v>
      </c>
      <c r="I1249">
        <v>4026</v>
      </c>
      <c r="J1249">
        <v>1</v>
      </c>
    </row>
    <row r="1250" spans="1:11" x14ac:dyDescent="0.3">
      <c r="A1250">
        <v>241</v>
      </c>
      <c r="B1250" t="s">
        <v>315</v>
      </c>
      <c r="C1250" s="181">
        <v>38450.133333333331</v>
      </c>
      <c r="D1250" s="181">
        <v>38450.213888888888</v>
      </c>
      <c r="E1250" t="s">
        <v>236</v>
      </c>
      <c r="F1250">
        <v>4291</v>
      </c>
      <c r="G1250">
        <v>1</v>
      </c>
      <c r="I1250">
        <v>4026</v>
      </c>
      <c r="J1250">
        <v>1</v>
      </c>
    </row>
    <row r="1251" spans="1:11" x14ac:dyDescent="0.3">
      <c r="A1251">
        <v>241</v>
      </c>
      <c r="B1251" t="s">
        <v>315</v>
      </c>
      <c r="C1251" s="181">
        <v>38450.133333333331</v>
      </c>
      <c r="D1251" s="181">
        <v>38450.213888888888</v>
      </c>
      <c r="E1251" t="s">
        <v>236</v>
      </c>
      <c r="F1251">
        <v>4344</v>
      </c>
      <c r="G1251">
        <v>0</v>
      </c>
      <c r="I1251">
        <v>4026</v>
      </c>
      <c r="J1251">
        <v>1</v>
      </c>
    </row>
    <row r="1252" spans="1:11" x14ac:dyDescent="0.3">
      <c r="A1252">
        <v>241</v>
      </c>
      <c r="B1252" t="s">
        <v>315</v>
      </c>
      <c r="C1252" s="181">
        <v>38450.133333333331</v>
      </c>
      <c r="D1252" s="181">
        <v>38450.213888888888</v>
      </c>
      <c r="E1252" t="s">
        <v>236</v>
      </c>
      <c r="F1252">
        <v>4397</v>
      </c>
      <c r="G1252">
        <v>0</v>
      </c>
      <c r="I1252">
        <v>4026</v>
      </c>
      <c r="J1252">
        <v>1</v>
      </c>
    </row>
    <row r="1253" spans="1:11" x14ac:dyDescent="0.3">
      <c r="A1253">
        <v>242</v>
      </c>
      <c r="B1253" t="s">
        <v>315</v>
      </c>
      <c r="C1253" s="181">
        <v>38461.020138888889</v>
      </c>
      <c r="D1253" s="181">
        <v>38461.106249999997</v>
      </c>
      <c r="E1253" t="s">
        <v>236</v>
      </c>
      <c r="F1253">
        <v>3255</v>
      </c>
      <c r="H1253">
        <v>1532</v>
      </c>
      <c r="J1253">
        <v>1</v>
      </c>
      <c r="K1253" t="s">
        <v>239</v>
      </c>
    </row>
    <row r="1254" spans="1:11" x14ac:dyDescent="0.3">
      <c r="A1254">
        <v>242</v>
      </c>
      <c r="B1254" t="s">
        <v>315</v>
      </c>
      <c r="C1254" s="181">
        <v>38461.020138888889</v>
      </c>
      <c r="D1254" s="181">
        <v>38461.106249999997</v>
      </c>
      <c r="E1254" t="s">
        <v>236</v>
      </c>
      <c r="F1254">
        <v>3389</v>
      </c>
      <c r="G1254">
        <v>30</v>
      </c>
      <c r="J1254">
        <v>1</v>
      </c>
      <c r="K1254" t="s">
        <v>255</v>
      </c>
    </row>
    <row r="1255" spans="1:11" x14ac:dyDescent="0.3">
      <c r="A1255">
        <v>242</v>
      </c>
      <c r="B1255" t="s">
        <v>315</v>
      </c>
      <c r="C1255" s="181">
        <v>38461.020138888889</v>
      </c>
      <c r="D1255" s="181">
        <v>38461.106249999997</v>
      </c>
      <c r="E1255" t="s">
        <v>236</v>
      </c>
      <c r="F1255">
        <v>3393</v>
      </c>
      <c r="G1255">
        <v>30</v>
      </c>
      <c r="J1255">
        <v>1</v>
      </c>
      <c r="K1255" t="s">
        <v>255</v>
      </c>
    </row>
    <row r="1256" spans="1:11" x14ac:dyDescent="0.3">
      <c r="A1256">
        <v>242</v>
      </c>
      <c r="B1256" t="s">
        <v>315</v>
      </c>
      <c r="C1256" s="181">
        <v>38461.020138888889</v>
      </c>
      <c r="D1256" s="181">
        <v>38461.106249999997</v>
      </c>
      <c r="E1256" t="s">
        <v>236</v>
      </c>
      <c r="F1256">
        <v>3397</v>
      </c>
      <c r="G1256">
        <v>30</v>
      </c>
      <c r="J1256">
        <v>1</v>
      </c>
      <c r="K1256" t="s">
        <v>255</v>
      </c>
    </row>
    <row r="1257" spans="1:11" x14ac:dyDescent="0.3">
      <c r="A1257">
        <v>242</v>
      </c>
      <c r="B1257" t="s">
        <v>315</v>
      </c>
      <c r="C1257" s="181">
        <v>38461.020138888889</v>
      </c>
      <c r="D1257" s="181">
        <v>38461.106249999997</v>
      </c>
      <c r="E1257" t="s">
        <v>236</v>
      </c>
      <c r="F1257">
        <v>4027</v>
      </c>
      <c r="G1257">
        <v>32</v>
      </c>
      <c r="J1257">
        <v>1</v>
      </c>
      <c r="K1257" t="s">
        <v>245</v>
      </c>
    </row>
    <row r="1258" spans="1:11" x14ac:dyDescent="0.3">
      <c r="A1258">
        <v>242</v>
      </c>
      <c r="B1258" t="s">
        <v>315</v>
      </c>
      <c r="C1258" s="181">
        <v>38461.020138888889</v>
      </c>
      <c r="D1258" s="181">
        <v>38461.106249999997</v>
      </c>
      <c r="E1258" t="s">
        <v>236</v>
      </c>
      <c r="F1258">
        <v>4080</v>
      </c>
      <c r="G1258">
        <v>0</v>
      </c>
      <c r="I1258">
        <v>4027</v>
      </c>
      <c r="J1258">
        <v>1</v>
      </c>
    </row>
    <row r="1259" spans="1:11" x14ac:dyDescent="0.3">
      <c r="A1259">
        <v>242</v>
      </c>
      <c r="B1259" t="s">
        <v>315</v>
      </c>
      <c r="C1259" s="181">
        <v>38461.020138888889</v>
      </c>
      <c r="D1259" s="181">
        <v>38461.106249999997</v>
      </c>
      <c r="E1259" t="s">
        <v>236</v>
      </c>
      <c r="F1259">
        <v>4133</v>
      </c>
      <c r="G1259">
        <v>29</v>
      </c>
      <c r="I1259">
        <v>4027</v>
      </c>
      <c r="J1259">
        <v>1</v>
      </c>
    </row>
    <row r="1260" spans="1:11" x14ac:dyDescent="0.3">
      <c r="A1260">
        <v>242</v>
      </c>
      <c r="B1260" t="s">
        <v>315</v>
      </c>
      <c r="C1260" s="181">
        <v>38461.020138888889</v>
      </c>
      <c r="D1260" s="181">
        <v>38461.106249999997</v>
      </c>
      <c r="E1260" t="s">
        <v>236</v>
      </c>
      <c r="F1260">
        <v>4186</v>
      </c>
      <c r="G1260">
        <v>3</v>
      </c>
      <c r="I1260">
        <v>4027</v>
      </c>
      <c r="J1260">
        <v>1</v>
      </c>
    </row>
    <row r="1261" spans="1:11" x14ac:dyDescent="0.3">
      <c r="A1261">
        <v>242</v>
      </c>
      <c r="B1261" t="s">
        <v>315</v>
      </c>
      <c r="C1261" s="181">
        <v>38461.020138888889</v>
      </c>
      <c r="D1261" s="181">
        <v>38461.106249999997</v>
      </c>
      <c r="E1261" t="s">
        <v>236</v>
      </c>
      <c r="F1261">
        <v>4239</v>
      </c>
      <c r="G1261">
        <v>0</v>
      </c>
      <c r="I1261">
        <v>4027</v>
      </c>
      <c r="J1261">
        <v>1</v>
      </c>
    </row>
    <row r="1262" spans="1:11" x14ac:dyDescent="0.3">
      <c r="A1262">
        <v>242</v>
      </c>
      <c r="B1262" t="s">
        <v>315</v>
      </c>
      <c r="C1262" s="181">
        <v>38461.020138888889</v>
      </c>
      <c r="D1262" s="181">
        <v>38461.106249999997</v>
      </c>
      <c r="E1262" t="s">
        <v>236</v>
      </c>
      <c r="F1262">
        <v>4292</v>
      </c>
      <c r="G1262">
        <v>0</v>
      </c>
      <c r="I1262">
        <v>4027</v>
      </c>
      <c r="J1262">
        <v>1</v>
      </c>
    </row>
    <row r="1263" spans="1:11" x14ac:dyDescent="0.3">
      <c r="A1263">
        <v>242</v>
      </c>
      <c r="B1263" t="s">
        <v>315</v>
      </c>
      <c r="C1263" s="181">
        <v>38461.020138888889</v>
      </c>
      <c r="D1263" s="181">
        <v>38461.106249999997</v>
      </c>
      <c r="E1263" t="s">
        <v>236</v>
      </c>
      <c r="F1263">
        <v>4345</v>
      </c>
      <c r="G1263">
        <v>0</v>
      </c>
      <c r="I1263">
        <v>4027</v>
      </c>
      <c r="J1263">
        <v>1</v>
      </c>
    </row>
    <row r="1264" spans="1:11" x14ac:dyDescent="0.3">
      <c r="A1264">
        <v>242</v>
      </c>
      <c r="B1264" t="s">
        <v>315</v>
      </c>
      <c r="C1264" s="181">
        <v>38461.020138888889</v>
      </c>
      <c r="D1264" s="181">
        <v>38461.106249999997</v>
      </c>
      <c r="E1264" t="s">
        <v>236</v>
      </c>
      <c r="F1264">
        <v>4398</v>
      </c>
      <c r="G1264">
        <v>0</v>
      </c>
      <c r="I1264">
        <v>4027</v>
      </c>
      <c r="J1264">
        <v>1</v>
      </c>
    </row>
    <row r="1265" spans="1:11" x14ac:dyDescent="0.3">
      <c r="A1265">
        <v>242</v>
      </c>
      <c r="B1265" t="s">
        <v>315</v>
      </c>
      <c r="C1265" s="181">
        <v>38461.020138888889</v>
      </c>
      <c r="D1265" s="181">
        <v>38461.106249999997</v>
      </c>
      <c r="E1265" t="s">
        <v>236</v>
      </c>
      <c r="F1265">
        <v>3256</v>
      </c>
      <c r="H1265">
        <v>1000</v>
      </c>
      <c r="J1265">
        <v>5</v>
      </c>
      <c r="K1265" t="s">
        <v>240</v>
      </c>
    </row>
    <row r="1266" spans="1:11" x14ac:dyDescent="0.3">
      <c r="A1266">
        <v>243</v>
      </c>
      <c r="B1266" t="s">
        <v>315</v>
      </c>
      <c r="C1266" s="181">
        <v>38462.054166666669</v>
      </c>
      <c r="D1266" s="181">
        <v>38462.129166666666</v>
      </c>
      <c r="E1266" t="s">
        <v>236</v>
      </c>
      <c r="F1266">
        <v>3258</v>
      </c>
      <c r="H1266">
        <v>9316</v>
      </c>
      <c r="J1266">
        <v>1</v>
      </c>
      <c r="K1266" t="s">
        <v>239</v>
      </c>
    </row>
    <row r="1267" spans="1:11" x14ac:dyDescent="0.3">
      <c r="A1267">
        <v>243</v>
      </c>
      <c r="B1267" t="s">
        <v>315</v>
      </c>
      <c r="C1267" s="181">
        <v>38462.054166666669</v>
      </c>
      <c r="D1267" s="181">
        <v>38462.129166666666</v>
      </c>
      <c r="E1267" t="s">
        <v>236</v>
      </c>
      <c r="F1267">
        <v>3259</v>
      </c>
      <c r="H1267">
        <v>32</v>
      </c>
      <c r="J1267">
        <v>4</v>
      </c>
      <c r="K1267" t="s">
        <v>307</v>
      </c>
    </row>
    <row r="1268" spans="1:11" x14ac:dyDescent="0.3">
      <c r="A1268">
        <v>244</v>
      </c>
      <c r="B1268" t="s">
        <v>315</v>
      </c>
      <c r="C1268" s="181">
        <v>38463.079861111109</v>
      </c>
      <c r="D1268" s="181">
        <v>38463.152777777781</v>
      </c>
      <c r="E1268" t="s">
        <v>236</v>
      </c>
      <c r="F1268">
        <v>3260</v>
      </c>
      <c r="H1268">
        <v>2500</v>
      </c>
      <c r="J1268">
        <v>1</v>
      </c>
      <c r="K1268" t="s">
        <v>239</v>
      </c>
    </row>
    <row r="1269" spans="1:11" x14ac:dyDescent="0.3">
      <c r="A1269">
        <v>244</v>
      </c>
      <c r="B1269" t="s">
        <v>315</v>
      </c>
      <c r="C1269" s="181">
        <v>38463.079861111109</v>
      </c>
      <c r="D1269" s="181">
        <v>38463.152777777781</v>
      </c>
      <c r="E1269" t="s">
        <v>236</v>
      </c>
      <c r="F1269">
        <v>3261</v>
      </c>
      <c r="H1269">
        <v>1000</v>
      </c>
      <c r="J1269">
        <v>5</v>
      </c>
      <c r="K1269" t="s">
        <v>240</v>
      </c>
    </row>
    <row r="1270" spans="1:11" x14ac:dyDescent="0.3">
      <c r="A1270">
        <v>245</v>
      </c>
      <c r="B1270" t="s">
        <v>315</v>
      </c>
      <c r="C1270" s="181">
        <v>38464.093055555553</v>
      </c>
      <c r="D1270" s="181">
        <v>38464.179861111108</v>
      </c>
      <c r="E1270" t="s">
        <v>236</v>
      </c>
      <c r="F1270">
        <v>3934</v>
      </c>
      <c r="G1270">
        <v>1</v>
      </c>
      <c r="I1270">
        <v>4028</v>
      </c>
      <c r="J1270">
        <v>1</v>
      </c>
    </row>
    <row r="1271" spans="1:11" x14ac:dyDescent="0.3">
      <c r="A1271">
        <v>245</v>
      </c>
      <c r="B1271" t="s">
        <v>315</v>
      </c>
      <c r="C1271" s="181">
        <v>38464.093055555553</v>
      </c>
      <c r="D1271" s="181">
        <v>38464.179861111108</v>
      </c>
      <c r="E1271" t="s">
        <v>236</v>
      </c>
      <c r="F1271">
        <v>3935</v>
      </c>
      <c r="G1271">
        <v>1</v>
      </c>
      <c r="I1271">
        <v>4028</v>
      </c>
      <c r="J1271">
        <v>1</v>
      </c>
    </row>
    <row r="1272" spans="1:11" x14ac:dyDescent="0.3">
      <c r="A1272">
        <v>245</v>
      </c>
      <c r="B1272" t="s">
        <v>315</v>
      </c>
      <c r="C1272" s="181">
        <v>38464.093055555553</v>
      </c>
      <c r="D1272" s="181">
        <v>38464.179861111108</v>
      </c>
      <c r="E1272" t="s">
        <v>236</v>
      </c>
      <c r="F1272">
        <v>3936</v>
      </c>
      <c r="G1272">
        <v>1</v>
      </c>
      <c r="I1272">
        <v>4028</v>
      </c>
      <c r="J1272">
        <v>1</v>
      </c>
    </row>
    <row r="1273" spans="1:11" x14ac:dyDescent="0.3">
      <c r="A1273">
        <v>245</v>
      </c>
      <c r="B1273" t="s">
        <v>315</v>
      </c>
      <c r="C1273" s="181">
        <v>38464.093055555553</v>
      </c>
      <c r="D1273" s="181">
        <v>38464.179861111108</v>
      </c>
      <c r="E1273" t="s">
        <v>236</v>
      </c>
      <c r="F1273">
        <v>3937</v>
      </c>
      <c r="G1273">
        <v>1</v>
      </c>
      <c r="I1273">
        <v>4028</v>
      </c>
      <c r="J1273">
        <v>1</v>
      </c>
    </row>
    <row r="1274" spans="1:11" x14ac:dyDescent="0.3">
      <c r="A1274">
        <v>245</v>
      </c>
      <c r="B1274" t="s">
        <v>315</v>
      </c>
      <c r="C1274" s="181">
        <v>38464.093055555553</v>
      </c>
      <c r="D1274" s="181">
        <v>38464.179861111108</v>
      </c>
      <c r="E1274" t="s">
        <v>236</v>
      </c>
      <c r="F1274">
        <v>3938</v>
      </c>
      <c r="G1274">
        <v>1</v>
      </c>
      <c r="I1274">
        <v>4028</v>
      </c>
      <c r="J1274">
        <v>1</v>
      </c>
    </row>
    <row r="1275" spans="1:11" x14ac:dyDescent="0.3">
      <c r="A1275">
        <v>245</v>
      </c>
      <c r="B1275" t="s">
        <v>315</v>
      </c>
      <c r="C1275" s="181">
        <v>38464.093055555553</v>
      </c>
      <c r="D1275" s="181">
        <v>38464.179861111108</v>
      </c>
      <c r="E1275" t="s">
        <v>236</v>
      </c>
      <c r="F1275">
        <v>3939</v>
      </c>
      <c r="G1275">
        <v>1</v>
      </c>
      <c r="I1275">
        <v>4028</v>
      </c>
      <c r="J1275">
        <v>1</v>
      </c>
    </row>
    <row r="1276" spans="1:11" x14ac:dyDescent="0.3">
      <c r="A1276">
        <v>245</v>
      </c>
      <c r="B1276" t="s">
        <v>315</v>
      </c>
      <c r="C1276" s="181">
        <v>38464.093055555553</v>
      </c>
      <c r="D1276" s="181">
        <v>38464.179861111108</v>
      </c>
      <c r="E1276" t="s">
        <v>236</v>
      </c>
      <c r="F1276">
        <v>3940</v>
      </c>
      <c r="G1276">
        <v>1</v>
      </c>
      <c r="I1276">
        <v>4028</v>
      </c>
      <c r="J1276">
        <v>1</v>
      </c>
    </row>
    <row r="1277" spans="1:11" x14ac:dyDescent="0.3">
      <c r="A1277">
        <v>245</v>
      </c>
      <c r="B1277" t="s">
        <v>315</v>
      </c>
      <c r="C1277" s="181">
        <v>38464.093055555553</v>
      </c>
      <c r="D1277" s="181">
        <v>38464.179861111108</v>
      </c>
      <c r="E1277" t="s">
        <v>236</v>
      </c>
      <c r="F1277">
        <v>3941</v>
      </c>
      <c r="G1277">
        <v>1</v>
      </c>
      <c r="I1277">
        <v>4028</v>
      </c>
      <c r="J1277">
        <v>1</v>
      </c>
    </row>
    <row r="1278" spans="1:11" x14ac:dyDescent="0.3">
      <c r="A1278">
        <v>245</v>
      </c>
      <c r="B1278" t="s">
        <v>315</v>
      </c>
      <c r="C1278" s="181">
        <v>38464.093055555553</v>
      </c>
      <c r="D1278" s="181">
        <v>38464.179861111108</v>
      </c>
      <c r="E1278" t="s">
        <v>236</v>
      </c>
      <c r="F1278">
        <v>3942</v>
      </c>
      <c r="G1278">
        <v>1</v>
      </c>
      <c r="I1278">
        <v>4028</v>
      </c>
      <c r="J1278">
        <v>1</v>
      </c>
    </row>
    <row r="1279" spans="1:11" x14ac:dyDescent="0.3">
      <c r="A1279">
        <v>245</v>
      </c>
      <c r="B1279" t="s">
        <v>315</v>
      </c>
      <c r="C1279" s="181">
        <v>38464.093055555553</v>
      </c>
      <c r="D1279" s="181">
        <v>38464.179861111108</v>
      </c>
      <c r="E1279" t="s">
        <v>236</v>
      </c>
      <c r="F1279">
        <v>3943</v>
      </c>
      <c r="G1279">
        <v>1</v>
      </c>
      <c r="I1279">
        <v>4028</v>
      </c>
      <c r="J1279">
        <v>1</v>
      </c>
    </row>
    <row r="1280" spans="1:11" x14ac:dyDescent="0.3">
      <c r="A1280">
        <v>245</v>
      </c>
      <c r="B1280" t="s">
        <v>315</v>
      </c>
      <c r="C1280" s="181">
        <v>38464.093055555553</v>
      </c>
      <c r="D1280" s="181">
        <v>38464.179861111108</v>
      </c>
      <c r="E1280" t="s">
        <v>236</v>
      </c>
      <c r="F1280">
        <v>3944</v>
      </c>
      <c r="G1280">
        <v>1</v>
      </c>
      <c r="I1280">
        <v>4028</v>
      </c>
      <c r="J1280">
        <v>1</v>
      </c>
    </row>
    <row r="1281" spans="1:10" x14ac:dyDescent="0.3">
      <c r="A1281">
        <v>245</v>
      </c>
      <c r="B1281" t="s">
        <v>315</v>
      </c>
      <c r="C1281" s="181">
        <v>38464.093055555553</v>
      </c>
      <c r="D1281" s="181">
        <v>38464.179861111108</v>
      </c>
      <c r="E1281" t="s">
        <v>236</v>
      </c>
      <c r="F1281">
        <v>3945</v>
      </c>
      <c r="G1281">
        <v>1</v>
      </c>
      <c r="I1281">
        <v>4028</v>
      </c>
      <c r="J1281">
        <v>1</v>
      </c>
    </row>
    <row r="1282" spans="1:10" x14ac:dyDescent="0.3">
      <c r="A1282">
        <v>245</v>
      </c>
      <c r="B1282" t="s">
        <v>315</v>
      </c>
      <c r="C1282" s="181">
        <v>38464.093055555553</v>
      </c>
      <c r="D1282" s="181">
        <v>38464.179861111108</v>
      </c>
      <c r="E1282" t="s">
        <v>236</v>
      </c>
      <c r="F1282">
        <v>3946</v>
      </c>
      <c r="G1282">
        <v>1</v>
      </c>
      <c r="I1282">
        <v>4028</v>
      </c>
      <c r="J1282">
        <v>1</v>
      </c>
    </row>
    <row r="1283" spans="1:10" x14ac:dyDescent="0.3">
      <c r="A1283">
        <v>245</v>
      </c>
      <c r="B1283" t="s">
        <v>315</v>
      </c>
      <c r="C1283" s="181">
        <v>38464.093055555553</v>
      </c>
      <c r="D1283" s="181">
        <v>38464.179861111108</v>
      </c>
      <c r="E1283" t="s">
        <v>236</v>
      </c>
      <c r="F1283">
        <v>3947</v>
      </c>
      <c r="G1283">
        <v>1</v>
      </c>
      <c r="I1283">
        <v>4028</v>
      </c>
      <c r="J1283">
        <v>1</v>
      </c>
    </row>
    <row r="1284" spans="1:10" x14ac:dyDescent="0.3">
      <c r="A1284">
        <v>245</v>
      </c>
      <c r="B1284" t="s">
        <v>315</v>
      </c>
      <c r="C1284" s="181">
        <v>38464.093055555553</v>
      </c>
      <c r="D1284" s="181">
        <v>38464.179861111108</v>
      </c>
      <c r="E1284" t="s">
        <v>236</v>
      </c>
      <c r="F1284">
        <v>3948</v>
      </c>
      <c r="G1284">
        <v>1</v>
      </c>
      <c r="I1284">
        <v>4028</v>
      </c>
      <c r="J1284">
        <v>1</v>
      </c>
    </row>
    <row r="1285" spans="1:10" x14ac:dyDescent="0.3">
      <c r="A1285">
        <v>245</v>
      </c>
      <c r="B1285" t="s">
        <v>315</v>
      </c>
      <c r="C1285" s="181">
        <v>38464.093055555553</v>
      </c>
      <c r="D1285" s="181">
        <v>38464.179861111108</v>
      </c>
      <c r="E1285" t="s">
        <v>236</v>
      </c>
      <c r="F1285">
        <v>3949</v>
      </c>
      <c r="G1285">
        <v>1</v>
      </c>
      <c r="I1285">
        <v>4028</v>
      </c>
      <c r="J1285">
        <v>1</v>
      </c>
    </row>
    <row r="1286" spans="1:10" x14ac:dyDescent="0.3">
      <c r="A1286">
        <v>245</v>
      </c>
      <c r="B1286" t="s">
        <v>315</v>
      </c>
      <c r="C1286" s="181">
        <v>38464.093055555553</v>
      </c>
      <c r="D1286" s="181">
        <v>38464.179861111108</v>
      </c>
      <c r="E1286" t="s">
        <v>236</v>
      </c>
      <c r="F1286">
        <v>3950</v>
      </c>
      <c r="G1286">
        <v>1</v>
      </c>
      <c r="I1286">
        <v>4028</v>
      </c>
      <c r="J1286">
        <v>1</v>
      </c>
    </row>
    <row r="1287" spans="1:10" x14ac:dyDescent="0.3">
      <c r="A1287">
        <v>245</v>
      </c>
      <c r="B1287" t="s">
        <v>315</v>
      </c>
      <c r="C1287" s="181">
        <v>38464.093055555553</v>
      </c>
      <c r="D1287" s="181">
        <v>38464.179861111108</v>
      </c>
      <c r="E1287" t="s">
        <v>236</v>
      </c>
      <c r="F1287">
        <v>3951</v>
      </c>
      <c r="G1287">
        <v>1</v>
      </c>
      <c r="I1287">
        <v>4028</v>
      </c>
      <c r="J1287">
        <v>1</v>
      </c>
    </row>
    <row r="1288" spans="1:10" x14ac:dyDescent="0.3">
      <c r="A1288">
        <v>245</v>
      </c>
      <c r="B1288" t="s">
        <v>315</v>
      </c>
      <c r="C1288" s="181">
        <v>38464.093055555553</v>
      </c>
      <c r="D1288" s="181">
        <v>38464.179861111108</v>
      </c>
      <c r="E1288" t="s">
        <v>236</v>
      </c>
      <c r="F1288">
        <v>3952</v>
      </c>
      <c r="G1288">
        <v>1</v>
      </c>
      <c r="I1288">
        <v>4028</v>
      </c>
      <c r="J1288">
        <v>1</v>
      </c>
    </row>
    <row r="1289" spans="1:10" x14ac:dyDescent="0.3">
      <c r="A1289">
        <v>245</v>
      </c>
      <c r="B1289" t="s">
        <v>315</v>
      </c>
      <c r="C1289" s="181">
        <v>38464.093055555553</v>
      </c>
      <c r="D1289" s="181">
        <v>38464.179861111108</v>
      </c>
      <c r="E1289" t="s">
        <v>236</v>
      </c>
      <c r="F1289">
        <v>3953</v>
      </c>
      <c r="G1289">
        <v>1</v>
      </c>
      <c r="I1289">
        <v>4028</v>
      </c>
      <c r="J1289">
        <v>1</v>
      </c>
    </row>
    <row r="1290" spans="1:10" x14ac:dyDescent="0.3">
      <c r="A1290">
        <v>245</v>
      </c>
      <c r="B1290" t="s">
        <v>315</v>
      </c>
      <c r="C1290" s="181">
        <v>38464.093055555553</v>
      </c>
      <c r="D1290" s="181">
        <v>38464.179861111108</v>
      </c>
      <c r="E1290" t="s">
        <v>236</v>
      </c>
      <c r="F1290">
        <v>3954</v>
      </c>
      <c r="G1290">
        <v>1</v>
      </c>
      <c r="I1290">
        <v>4028</v>
      </c>
      <c r="J1290">
        <v>1</v>
      </c>
    </row>
    <row r="1291" spans="1:10" x14ac:dyDescent="0.3">
      <c r="A1291">
        <v>245</v>
      </c>
      <c r="B1291" t="s">
        <v>315</v>
      </c>
      <c r="C1291" s="181">
        <v>38464.093055555553</v>
      </c>
      <c r="D1291" s="181">
        <v>38464.179861111108</v>
      </c>
      <c r="E1291" t="s">
        <v>236</v>
      </c>
      <c r="F1291">
        <v>3955</v>
      </c>
      <c r="G1291">
        <v>1</v>
      </c>
      <c r="I1291">
        <v>4028</v>
      </c>
      <c r="J1291">
        <v>1</v>
      </c>
    </row>
    <row r="1292" spans="1:10" x14ac:dyDescent="0.3">
      <c r="A1292">
        <v>245</v>
      </c>
      <c r="B1292" t="s">
        <v>315</v>
      </c>
      <c r="C1292" s="181">
        <v>38464.093055555553</v>
      </c>
      <c r="D1292" s="181">
        <v>38464.179861111108</v>
      </c>
      <c r="E1292" t="s">
        <v>236</v>
      </c>
      <c r="F1292">
        <v>3956</v>
      </c>
      <c r="G1292">
        <v>1</v>
      </c>
      <c r="I1292">
        <v>4028</v>
      </c>
      <c r="J1292">
        <v>1</v>
      </c>
    </row>
    <row r="1293" spans="1:10" x14ac:dyDescent="0.3">
      <c r="A1293">
        <v>245</v>
      </c>
      <c r="B1293" t="s">
        <v>315</v>
      </c>
      <c r="C1293" s="181">
        <v>38464.093055555553</v>
      </c>
      <c r="D1293" s="181">
        <v>38464.179861111108</v>
      </c>
      <c r="E1293" t="s">
        <v>236</v>
      </c>
      <c r="F1293">
        <v>3957</v>
      </c>
      <c r="G1293">
        <v>1</v>
      </c>
      <c r="I1293">
        <v>4028</v>
      </c>
      <c r="J1293">
        <v>1</v>
      </c>
    </row>
    <row r="1294" spans="1:10" x14ac:dyDescent="0.3">
      <c r="A1294">
        <v>245</v>
      </c>
      <c r="B1294" t="s">
        <v>315</v>
      </c>
      <c r="C1294" s="181">
        <v>38464.093055555553</v>
      </c>
      <c r="D1294" s="181">
        <v>38464.179861111108</v>
      </c>
      <c r="E1294" t="s">
        <v>236</v>
      </c>
      <c r="F1294">
        <v>3958</v>
      </c>
      <c r="G1294">
        <v>1</v>
      </c>
      <c r="I1294">
        <v>4028</v>
      </c>
      <c r="J1294">
        <v>1</v>
      </c>
    </row>
    <row r="1295" spans="1:10" x14ac:dyDescent="0.3">
      <c r="A1295">
        <v>245</v>
      </c>
      <c r="B1295" t="s">
        <v>315</v>
      </c>
      <c r="C1295" s="181">
        <v>38464.093055555553</v>
      </c>
      <c r="D1295" s="181">
        <v>38464.179861111108</v>
      </c>
      <c r="E1295" t="s">
        <v>236</v>
      </c>
      <c r="F1295">
        <v>3959</v>
      </c>
      <c r="G1295">
        <v>1</v>
      </c>
      <c r="I1295">
        <v>4028</v>
      </c>
      <c r="J1295">
        <v>1</v>
      </c>
    </row>
    <row r="1296" spans="1:10" x14ac:dyDescent="0.3">
      <c r="A1296">
        <v>245</v>
      </c>
      <c r="B1296" t="s">
        <v>315</v>
      </c>
      <c r="C1296" s="181">
        <v>38464.093055555553</v>
      </c>
      <c r="D1296" s="181">
        <v>38464.179861111108</v>
      </c>
      <c r="E1296" t="s">
        <v>236</v>
      </c>
      <c r="F1296">
        <v>3960</v>
      </c>
      <c r="G1296">
        <v>1</v>
      </c>
      <c r="I1296">
        <v>4028</v>
      </c>
      <c r="J1296">
        <v>1</v>
      </c>
    </row>
    <row r="1297" spans="1:10" x14ac:dyDescent="0.3">
      <c r="A1297">
        <v>245</v>
      </c>
      <c r="B1297" t="s">
        <v>315</v>
      </c>
      <c r="C1297" s="181">
        <v>38464.093055555553</v>
      </c>
      <c r="D1297" s="181">
        <v>38464.179861111108</v>
      </c>
      <c r="E1297" t="s">
        <v>236</v>
      </c>
      <c r="F1297">
        <v>3961</v>
      </c>
      <c r="G1297">
        <v>1</v>
      </c>
      <c r="I1297">
        <v>4028</v>
      </c>
      <c r="J1297">
        <v>1</v>
      </c>
    </row>
    <row r="1298" spans="1:10" x14ac:dyDescent="0.3">
      <c r="A1298">
        <v>245</v>
      </c>
      <c r="B1298" t="s">
        <v>315</v>
      </c>
      <c r="C1298" s="181">
        <v>38464.093055555553</v>
      </c>
      <c r="D1298" s="181">
        <v>38464.179861111108</v>
      </c>
      <c r="E1298" t="s">
        <v>236</v>
      </c>
      <c r="F1298">
        <v>3962</v>
      </c>
      <c r="G1298">
        <v>1</v>
      </c>
      <c r="I1298">
        <v>4028</v>
      </c>
      <c r="J1298">
        <v>1</v>
      </c>
    </row>
    <row r="1299" spans="1:10" x14ac:dyDescent="0.3">
      <c r="A1299">
        <v>245</v>
      </c>
      <c r="B1299" t="s">
        <v>315</v>
      </c>
      <c r="C1299" s="181">
        <v>38464.093055555553</v>
      </c>
      <c r="D1299" s="181">
        <v>38464.179861111108</v>
      </c>
      <c r="E1299" t="s">
        <v>236</v>
      </c>
      <c r="F1299">
        <v>3963</v>
      </c>
      <c r="G1299">
        <v>1</v>
      </c>
      <c r="I1299">
        <v>4028</v>
      </c>
      <c r="J1299">
        <v>1</v>
      </c>
    </row>
    <row r="1300" spans="1:10" x14ac:dyDescent="0.3">
      <c r="A1300">
        <v>245</v>
      </c>
      <c r="B1300" t="s">
        <v>315</v>
      </c>
      <c r="C1300" s="181">
        <v>38464.093055555553</v>
      </c>
      <c r="D1300" s="181">
        <v>38464.179861111108</v>
      </c>
      <c r="E1300" t="s">
        <v>236</v>
      </c>
      <c r="F1300">
        <v>3964</v>
      </c>
      <c r="G1300">
        <v>1</v>
      </c>
      <c r="I1300">
        <v>4028</v>
      </c>
      <c r="J1300">
        <v>1</v>
      </c>
    </row>
    <row r="1301" spans="1:10" x14ac:dyDescent="0.3">
      <c r="A1301">
        <v>245</v>
      </c>
      <c r="B1301" t="s">
        <v>315</v>
      </c>
      <c r="C1301" s="181">
        <v>38464.093055555553</v>
      </c>
      <c r="D1301" s="181">
        <v>38464.179861111108</v>
      </c>
      <c r="E1301" t="s">
        <v>236</v>
      </c>
      <c r="F1301">
        <v>3965</v>
      </c>
      <c r="G1301">
        <v>1</v>
      </c>
      <c r="I1301">
        <v>4028</v>
      </c>
      <c r="J1301">
        <v>1</v>
      </c>
    </row>
    <row r="1302" spans="1:10" x14ac:dyDescent="0.3">
      <c r="A1302">
        <v>245</v>
      </c>
      <c r="B1302" t="s">
        <v>315</v>
      </c>
      <c r="C1302" s="181">
        <v>38464.093055555553</v>
      </c>
      <c r="D1302" s="181">
        <v>38464.179861111108</v>
      </c>
      <c r="E1302" t="s">
        <v>236</v>
      </c>
      <c r="F1302">
        <v>3966</v>
      </c>
      <c r="G1302">
        <v>1</v>
      </c>
      <c r="I1302">
        <v>4028</v>
      </c>
      <c r="J1302">
        <v>1</v>
      </c>
    </row>
    <row r="1303" spans="1:10" x14ac:dyDescent="0.3">
      <c r="A1303">
        <v>245</v>
      </c>
      <c r="B1303" t="s">
        <v>315</v>
      </c>
      <c r="C1303" s="181">
        <v>38464.093055555553</v>
      </c>
      <c r="D1303" s="181">
        <v>38464.179861111108</v>
      </c>
      <c r="E1303" t="s">
        <v>236</v>
      </c>
      <c r="F1303">
        <v>3967</v>
      </c>
      <c r="G1303">
        <v>1</v>
      </c>
      <c r="I1303">
        <v>4028</v>
      </c>
      <c r="J1303">
        <v>1</v>
      </c>
    </row>
    <row r="1304" spans="1:10" x14ac:dyDescent="0.3">
      <c r="A1304">
        <v>245</v>
      </c>
      <c r="B1304" t="s">
        <v>315</v>
      </c>
      <c r="C1304" s="181">
        <v>38464.093055555553</v>
      </c>
      <c r="D1304" s="181">
        <v>38464.179861111108</v>
      </c>
      <c r="E1304" t="s">
        <v>236</v>
      </c>
      <c r="F1304">
        <v>3968</v>
      </c>
      <c r="G1304">
        <v>1</v>
      </c>
      <c r="I1304">
        <v>4028</v>
      </c>
      <c r="J1304">
        <v>1</v>
      </c>
    </row>
    <row r="1305" spans="1:10" x14ac:dyDescent="0.3">
      <c r="A1305">
        <v>245</v>
      </c>
      <c r="B1305" t="s">
        <v>315</v>
      </c>
      <c r="C1305" s="181">
        <v>38464.093055555553</v>
      </c>
      <c r="D1305" s="181">
        <v>38464.179861111108</v>
      </c>
      <c r="E1305" t="s">
        <v>236</v>
      </c>
      <c r="F1305">
        <v>3969</v>
      </c>
      <c r="G1305">
        <v>1</v>
      </c>
      <c r="I1305">
        <v>4028</v>
      </c>
      <c r="J1305">
        <v>1</v>
      </c>
    </row>
    <row r="1306" spans="1:10" x14ac:dyDescent="0.3">
      <c r="A1306">
        <v>245</v>
      </c>
      <c r="B1306" t="s">
        <v>315</v>
      </c>
      <c r="C1306" s="181">
        <v>38464.093055555553</v>
      </c>
      <c r="D1306" s="181">
        <v>38464.179861111108</v>
      </c>
      <c r="E1306" t="s">
        <v>236</v>
      </c>
      <c r="F1306">
        <v>3970</v>
      </c>
      <c r="G1306">
        <v>1</v>
      </c>
      <c r="I1306">
        <v>4028</v>
      </c>
      <c r="J1306">
        <v>1</v>
      </c>
    </row>
    <row r="1307" spans="1:10" x14ac:dyDescent="0.3">
      <c r="A1307">
        <v>245</v>
      </c>
      <c r="B1307" t="s">
        <v>315</v>
      </c>
      <c r="C1307" s="181">
        <v>38464.093055555553</v>
      </c>
      <c r="D1307" s="181">
        <v>38464.179861111108</v>
      </c>
      <c r="E1307" t="s">
        <v>236</v>
      </c>
      <c r="F1307">
        <v>3971</v>
      </c>
      <c r="G1307">
        <v>1</v>
      </c>
      <c r="I1307">
        <v>4028</v>
      </c>
      <c r="J1307">
        <v>1</v>
      </c>
    </row>
    <row r="1308" spans="1:10" x14ac:dyDescent="0.3">
      <c r="A1308">
        <v>245</v>
      </c>
      <c r="B1308" t="s">
        <v>315</v>
      </c>
      <c r="C1308" s="181">
        <v>38464.093055555553</v>
      </c>
      <c r="D1308" s="181">
        <v>38464.179861111108</v>
      </c>
      <c r="E1308" t="s">
        <v>236</v>
      </c>
      <c r="F1308">
        <v>3972</v>
      </c>
      <c r="G1308">
        <v>1</v>
      </c>
      <c r="I1308">
        <v>4028</v>
      </c>
      <c r="J1308">
        <v>1</v>
      </c>
    </row>
    <row r="1309" spans="1:10" x14ac:dyDescent="0.3">
      <c r="A1309">
        <v>245</v>
      </c>
      <c r="B1309" t="s">
        <v>315</v>
      </c>
      <c r="C1309" s="181">
        <v>38464.093055555553</v>
      </c>
      <c r="D1309" s="181">
        <v>38464.179861111108</v>
      </c>
      <c r="E1309" t="s">
        <v>236</v>
      </c>
      <c r="F1309">
        <v>3973</v>
      </c>
      <c r="G1309">
        <v>1</v>
      </c>
      <c r="I1309">
        <v>4028</v>
      </c>
      <c r="J1309">
        <v>1</v>
      </c>
    </row>
    <row r="1310" spans="1:10" x14ac:dyDescent="0.3">
      <c r="A1310">
        <v>245</v>
      </c>
      <c r="B1310" t="s">
        <v>315</v>
      </c>
      <c r="C1310" s="181">
        <v>38464.093055555553</v>
      </c>
      <c r="D1310" s="181">
        <v>38464.179861111108</v>
      </c>
      <c r="E1310" t="s">
        <v>236</v>
      </c>
      <c r="F1310">
        <v>3974</v>
      </c>
      <c r="G1310">
        <v>1</v>
      </c>
      <c r="I1310">
        <v>4028</v>
      </c>
      <c r="J1310">
        <v>1</v>
      </c>
    </row>
    <row r="1311" spans="1:10" x14ac:dyDescent="0.3">
      <c r="A1311">
        <v>245</v>
      </c>
      <c r="B1311" t="s">
        <v>315</v>
      </c>
      <c r="C1311" s="181">
        <v>38464.093055555553</v>
      </c>
      <c r="D1311" s="181">
        <v>38464.179861111108</v>
      </c>
      <c r="E1311" t="s">
        <v>236</v>
      </c>
      <c r="F1311">
        <v>3975</v>
      </c>
      <c r="G1311">
        <v>1</v>
      </c>
      <c r="I1311">
        <v>4028</v>
      </c>
      <c r="J1311">
        <v>1</v>
      </c>
    </row>
    <row r="1312" spans="1:10" x14ac:dyDescent="0.3">
      <c r="A1312">
        <v>245</v>
      </c>
      <c r="B1312" t="s">
        <v>315</v>
      </c>
      <c r="C1312" s="181">
        <v>38464.093055555553</v>
      </c>
      <c r="D1312" s="181">
        <v>38464.179861111108</v>
      </c>
      <c r="E1312" t="s">
        <v>236</v>
      </c>
      <c r="F1312">
        <v>3976</v>
      </c>
      <c r="G1312">
        <v>1</v>
      </c>
      <c r="I1312">
        <v>4028</v>
      </c>
      <c r="J1312">
        <v>1</v>
      </c>
    </row>
    <row r="1313" spans="1:11" x14ac:dyDescent="0.3">
      <c r="A1313">
        <v>245</v>
      </c>
      <c r="B1313" t="s">
        <v>315</v>
      </c>
      <c r="C1313" s="181">
        <v>38464.093055555553</v>
      </c>
      <c r="D1313" s="181">
        <v>38464.179861111108</v>
      </c>
      <c r="E1313" t="s">
        <v>236</v>
      </c>
      <c r="F1313">
        <v>3977</v>
      </c>
      <c r="G1313">
        <v>1</v>
      </c>
      <c r="I1313">
        <v>4028</v>
      </c>
      <c r="J1313">
        <v>1</v>
      </c>
    </row>
    <row r="1314" spans="1:11" x14ac:dyDescent="0.3">
      <c r="A1314">
        <v>245</v>
      </c>
      <c r="B1314" t="s">
        <v>315</v>
      </c>
      <c r="C1314" s="181">
        <v>38464.093055555553</v>
      </c>
      <c r="D1314" s="181">
        <v>38464.179861111108</v>
      </c>
      <c r="E1314" t="s">
        <v>236</v>
      </c>
      <c r="F1314">
        <v>3978</v>
      </c>
      <c r="G1314">
        <v>1</v>
      </c>
      <c r="I1314">
        <v>4028</v>
      </c>
      <c r="J1314">
        <v>1</v>
      </c>
    </row>
    <row r="1315" spans="1:11" x14ac:dyDescent="0.3">
      <c r="A1315">
        <v>245</v>
      </c>
      <c r="B1315" t="s">
        <v>315</v>
      </c>
      <c r="C1315" s="181">
        <v>38464.093055555553</v>
      </c>
      <c r="D1315" s="181">
        <v>38464.179861111108</v>
      </c>
      <c r="E1315" t="s">
        <v>236</v>
      </c>
      <c r="F1315">
        <v>4028</v>
      </c>
      <c r="G1315">
        <v>45</v>
      </c>
      <c r="J1315">
        <v>1</v>
      </c>
      <c r="K1315" t="s">
        <v>245</v>
      </c>
    </row>
    <row r="1316" spans="1:11" x14ac:dyDescent="0.3">
      <c r="A1316">
        <v>245</v>
      </c>
      <c r="B1316" t="s">
        <v>315</v>
      </c>
      <c r="C1316" s="181">
        <v>38464.093055555553</v>
      </c>
      <c r="D1316" s="181">
        <v>38464.179861111108</v>
      </c>
      <c r="E1316" t="s">
        <v>236</v>
      </c>
      <c r="F1316">
        <v>4081</v>
      </c>
      <c r="G1316">
        <v>0</v>
      </c>
      <c r="I1316">
        <v>4028</v>
      </c>
      <c r="J1316">
        <v>1</v>
      </c>
    </row>
    <row r="1317" spans="1:11" x14ac:dyDescent="0.3">
      <c r="A1317">
        <v>245</v>
      </c>
      <c r="B1317" t="s">
        <v>315</v>
      </c>
      <c r="C1317" s="181">
        <v>38464.093055555553</v>
      </c>
      <c r="D1317" s="181">
        <v>38464.179861111108</v>
      </c>
      <c r="E1317" t="s">
        <v>236</v>
      </c>
      <c r="F1317">
        <v>4134</v>
      </c>
      <c r="G1317">
        <v>39</v>
      </c>
      <c r="I1317">
        <v>4028</v>
      </c>
      <c r="J1317">
        <v>1</v>
      </c>
    </row>
    <row r="1318" spans="1:11" x14ac:dyDescent="0.3">
      <c r="A1318">
        <v>245</v>
      </c>
      <c r="B1318" t="s">
        <v>315</v>
      </c>
      <c r="C1318" s="181">
        <v>38464.093055555553</v>
      </c>
      <c r="D1318" s="181">
        <v>38464.179861111108</v>
      </c>
      <c r="E1318" t="s">
        <v>236</v>
      </c>
      <c r="F1318">
        <v>4187</v>
      </c>
      <c r="G1318">
        <v>3</v>
      </c>
      <c r="I1318">
        <v>4028</v>
      </c>
      <c r="J1318">
        <v>1</v>
      </c>
    </row>
    <row r="1319" spans="1:11" x14ac:dyDescent="0.3">
      <c r="A1319">
        <v>245</v>
      </c>
      <c r="B1319" t="s">
        <v>315</v>
      </c>
      <c r="C1319" s="181">
        <v>38464.093055555553</v>
      </c>
      <c r="D1319" s="181">
        <v>38464.179861111108</v>
      </c>
      <c r="E1319" t="s">
        <v>236</v>
      </c>
      <c r="F1319">
        <v>4240</v>
      </c>
      <c r="G1319">
        <v>2</v>
      </c>
      <c r="I1319">
        <v>4028</v>
      </c>
      <c r="J1319">
        <v>1</v>
      </c>
    </row>
    <row r="1320" spans="1:11" x14ac:dyDescent="0.3">
      <c r="A1320">
        <v>245</v>
      </c>
      <c r="B1320" t="s">
        <v>315</v>
      </c>
      <c r="C1320" s="181">
        <v>38464.093055555553</v>
      </c>
      <c r="D1320" s="181">
        <v>38464.179861111108</v>
      </c>
      <c r="E1320" t="s">
        <v>236</v>
      </c>
      <c r="F1320">
        <v>4293</v>
      </c>
      <c r="G1320">
        <v>1</v>
      </c>
      <c r="I1320">
        <v>4028</v>
      </c>
      <c r="J1320">
        <v>1</v>
      </c>
    </row>
    <row r="1321" spans="1:11" x14ac:dyDescent="0.3">
      <c r="A1321">
        <v>245</v>
      </c>
      <c r="B1321" t="s">
        <v>315</v>
      </c>
      <c r="C1321" s="181">
        <v>38464.093055555553</v>
      </c>
      <c r="D1321" s="181">
        <v>38464.179861111108</v>
      </c>
      <c r="E1321" t="s">
        <v>236</v>
      </c>
      <c r="F1321">
        <v>4346</v>
      </c>
      <c r="G1321">
        <v>0</v>
      </c>
      <c r="I1321">
        <v>4028</v>
      </c>
      <c r="J1321">
        <v>1</v>
      </c>
    </row>
    <row r="1322" spans="1:11" x14ac:dyDescent="0.3">
      <c r="A1322">
        <v>245</v>
      </c>
      <c r="B1322" t="s">
        <v>315</v>
      </c>
      <c r="C1322" s="181">
        <v>38464.093055555553</v>
      </c>
      <c r="D1322" s="181">
        <v>38464.179861111108</v>
      </c>
      <c r="E1322" t="s">
        <v>236</v>
      </c>
      <c r="F1322">
        <v>4399</v>
      </c>
      <c r="G1322">
        <v>0</v>
      </c>
      <c r="I1322">
        <v>4028</v>
      </c>
      <c r="J1322">
        <v>1</v>
      </c>
    </row>
    <row r="1323" spans="1:11" x14ac:dyDescent="0.3">
      <c r="A1323">
        <v>245</v>
      </c>
      <c r="B1323" t="s">
        <v>315</v>
      </c>
      <c r="C1323" s="181">
        <v>38464.093055555553</v>
      </c>
      <c r="D1323" s="181">
        <v>38464.179861111108</v>
      </c>
      <c r="E1323" t="s">
        <v>236</v>
      </c>
      <c r="F1323">
        <v>3262</v>
      </c>
      <c r="H1323">
        <v>2215</v>
      </c>
      <c r="J1323">
        <v>3</v>
      </c>
      <c r="K1323" t="s">
        <v>306</v>
      </c>
    </row>
    <row r="1324" spans="1:11" x14ac:dyDescent="0.3">
      <c r="A1324">
        <v>245</v>
      </c>
      <c r="B1324" t="s">
        <v>315</v>
      </c>
      <c r="C1324" s="181">
        <v>38464.093055555553</v>
      </c>
      <c r="D1324" s="181">
        <v>38464.179861111108</v>
      </c>
      <c r="E1324" t="s">
        <v>236</v>
      </c>
      <c r="F1324">
        <v>3263</v>
      </c>
      <c r="H1324">
        <v>43</v>
      </c>
      <c r="J1324">
        <v>4</v>
      </c>
      <c r="K1324" t="s">
        <v>307</v>
      </c>
    </row>
    <row r="1325" spans="1:11" x14ac:dyDescent="0.3">
      <c r="A1325">
        <v>246</v>
      </c>
      <c r="B1325" t="s">
        <v>315</v>
      </c>
      <c r="C1325" s="181">
        <v>38466.143055555556</v>
      </c>
      <c r="D1325" s="181">
        <v>38466.219444444447</v>
      </c>
      <c r="E1325" t="s">
        <v>236</v>
      </c>
      <c r="F1325">
        <v>3265</v>
      </c>
      <c r="H1325">
        <v>634</v>
      </c>
      <c r="J1325">
        <v>1</v>
      </c>
      <c r="K1325" t="s">
        <v>239</v>
      </c>
    </row>
    <row r="1326" spans="1:11" x14ac:dyDescent="0.3">
      <c r="A1326">
        <v>246</v>
      </c>
      <c r="B1326" t="s">
        <v>315</v>
      </c>
      <c r="C1326" s="181">
        <v>38466.143055555556</v>
      </c>
      <c r="D1326" s="181">
        <v>38466.219444444447</v>
      </c>
      <c r="E1326" t="s">
        <v>236</v>
      </c>
      <c r="F1326">
        <v>3402</v>
      </c>
      <c r="G1326">
        <v>30</v>
      </c>
      <c r="I1326">
        <v>3265</v>
      </c>
      <c r="J1326">
        <v>1</v>
      </c>
      <c r="K1326" t="s">
        <v>255</v>
      </c>
    </row>
    <row r="1327" spans="1:11" x14ac:dyDescent="0.3">
      <c r="A1327">
        <v>246</v>
      </c>
      <c r="B1327" t="s">
        <v>315</v>
      </c>
      <c r="C1327" s="181">
        <v>38466.143055555556</v>
      </c>
      <c r="D1327" s="181">
        <v>38466.219444444447</v>
      </c>
      <c r="E1327" t="s">
        <v>236</v>
      </c>
      <c r="F1327">
        <v>3406</v>
      </c>
      <c r="G1327">
        <v>31</v>
      </c>
      <c r="I1327">
        <v>3265</v>
      </c>
      <c r="J1327">
        <v>1</v>
      </c>
      <c r="K1327" t="s">
        <v>255</v>
      </c>
    </row>
    <row r="1328" spans="1:11" x14ac:dyDescent="0.3">
      <c r="A1328">
        <v>246</v>
      </c>
      <c r="B1328" t="s">
        <v>315</v>
      </c>
      <c r="C1328" s="181">
        <v>38466.143055555556</v>
      </c>
      <c r="D1328" s="181">
        <v>38466.219444444447</v>
      </c>
      <c r="E1328" t="s">
        <v>236</v>
      </c>
      <c r="F1328">
        <v>3409</v>
      </c>
      <c r="G1328">
        <v>30</v>
      </c>
      <c r="I1328">
        <v>3265</v>
      </c>
      <c r="J1328">
        <v>1</v>
      </c>
      <c r="K1328" t="s">
        <v>255</v>
      </c>
    </row>
    <row r="1329" spans="1:11" x14ac:dyDescent="0.3">
      <c r="A1329">
        <v>246</v>
      </c>
      <c r="B1329" t="s">
        <v>315</v>
      </c>
      <c r="C1329" s="181">
        <v>38466.143055555556</v>
      </c>
      <c r="D1329" s="181">
        <v>38466.219444444447</v>
      </c>
      <c r="E1329" t="s">
        <v>236</v>
      </c>
      <c r="F1329">
        <v>3266</v>
      </c>
      <c r="H1329">
        <v>800</v>
      </c>
      <c r="J1329">
        <v>5</v>
      </c>
      <c r="K1329" t="s">
        <v>240</v>
      </c>
    </row>
    <row r="1330" spans="1:11" x14ac:dyDescent="0.3">
      <c r="A1330">
        <v>247</v>
      </c>
      <c r="B1330" t="s">
        <v>315</v>
      </c>
      <c r="C1330" s="181">
        <v>38467.165277777778</v>
      </c>
      <c r="D1330" s="181">
        <v>38467.244444444441</v>
      </c>
      <c r="E1330" t="s">
        <v>236</v>
      </c>
      <c r="F1330">
        <v>3267</v>
      </c>
      <c r="H1330">
        <v>5161</v>
      </c>
      <c r="J1330">
        <v>1</v>
      </c>
      <c r="K1330" t="s">
        <v>239</v>
      </c>
    </row>
    <row r="1331" spans="1:11" x14ac:dyDescent="0.3">
      <c r="A1331">
        <v>247</v>
      </c>
      <c r="B1331" t="s">
        <v>315</v>
      </c>
      <c r="C1331" s="181">
        <v>38467.165277777778</v>
      </c>
      <c r="D1331" s="181">
        <v>38467.244444444441</v>
      </c>
      <c r="E1331" t="s">
        <v>236</v>
      </c>
      <c r="F1331">
        <v>4029</v>
      </c>
      <c r="G1331">
        <v>46</v>
      </c>
      <c r="J1331">
        <v>1</v>
      </c>
      <c r="K1331" t="s">
        <v>245</v>
      </c>
    </row>
    <row r="1332" spans="1:11" x14ac:dyDescent="0.3">
      <c r="A1332">
        <v>247</v>
      </c>
      <c r="B1332" t="s">
        <v>315</v>
      </c>
      <c r="C1332" s="181">
        <v>38467.165277777778</v>
      </c>
      <c r="D1332" s="181">
        <v>38467.244444444441</v>
      </c>
      <c r="E1332" t="s">
        <v>236</v>
      </c>
      <c r="F1332">
        <v>4082</v>
      </c>
      <c r="G1332">
        <v>0</v>
      </c>
      <c r="I1332">
        <v>4029</v>
      </c>
      <c r="J1332">
        <v>1</v>
      </c>
    </row>
    <row r="1333" spans="1:11" x14ac:dyDescent="0.3">
      <c r="A1333">
        <v>247</v>
      </c>
      <c r="B1333" t="s">
        <v>315</v>
      </c>
      <c r="C1333" s="181">
        <v>38467.165277777778</v>
      </c>
      <c r="D1333" s="181">
        <v>38467.244444444441</v>
      </c>
      <c r="E1333" t="s">
        <v>236</v>
      </c>
      <c r="F1333">
        <v>4135</v>
      </c>
      <c r="G1333">
        <v>28</v>
      </c>
      <c r="I1333">
        <v>4029</v>
      </c>
      <c r="J1333">
        <v>1</v>
      </c>
    </row>
    <row r="1334" spans="1:11" x14ac:dyDescent="0.3">
      <c r="A1334">
        <v>247</v>
      </c>
      <c r="B1334" t="s">
        <v>315</v>
      </c>
      <c r="C1334" s="181">
        <v>38467.165277777778</v>
      </c>
      <c r="D1334" s="181">
        <v>38467.244444444441</v>
      </c>
      <c r="E1334" t="s">
        <v>236</v>
      </c>
      <c r="F1334">
        <v>4188</v>
      </c>
      <c r="G1334">
        <v>11</v>
      </c>
      <c r="I1334">
        <v>4029</v>
      </c>
      <c r="J1334">
        <v>1</v>
      </c>
    </row>
    <row r="1335" spans="1:11" x14ac:dyDescent="0.3">
      <c r="A1335">
        <v>247</v>
      </c>
      <c r="B1335" t="s">
        <v>315</v>
      </c>
      <c r="C1335" s="181">
        <v>38467.165277777778</v>
      </c>
      <c r="D1335" s="181">
        <v>38467.244444444441</v>
      </c>
      <c r="E1335" t="s">
        <v>236</v>
      </c>
      <c r="F1335">
        <v>4241</v>
      </c>
      <c r="G1335">
        <v>5</v>
      </c>
      <c r="I1335">
        <v>4029</v>
      </c>
      <c r="J1335">
        <v>1</v>
      </c>
    </row>
    <row r="1336" spans="1:11" x14ac:dyDescent="0.3">
      <c r="A1336">
        <v>247</v>
      </c>
      <c r="B1336" t="s">
        <v>315</v>
      </c>
      <c r="C1336" s="181">
        <v>38467.165277777778</v>
      </c>
      <c r="D1336" s="181">
        <v>38467.244444444441</v>
      </c>
      <c r="E1336" t="s">
        <v>236</v>
      </c>
      <c r="F1336">
        <v>4294</v>
      </c>
      <c r="G1336">
        <v>2</v>
      </c>
      <c r="I1336">
        <v>4029</v>
      </c>
      <c r="J1336">
        <v>1</v>
      </c>
    </row>
    <row r="1337" spans="1:11" x14ac:dyDescent="0.3">
      <c r="A1337">
        <v>247</v>
      </c>
      <c r="B1337" t="s">
        <v>315</v>
      </c>
      <c r="C1337" s="181">
        <v>38467.165277777778</v>
      </c>
      <c r="D1337" s="181">
        <v>38467.244444444441</v>
      </c>
      <c r="E1337" t="s">
        <v>236</v>
      </c>
      <c r="F1337">
        <v>4347</v>
      </c>
      <c r="G1337">
        <v>0</v>
      </c>
      <c r="I1337">
        <v>4029</v>
      </c>
      <c r="J1337">
        <v>1</v>
      </c>
    </row>
    <row r="1338" spans="1:11" x14ac:dyDescent="0.3">
      <c r="A1338">
        <v>247</v>
      </c>
      <c r="B1338" t="s">
        <v>315</v>
      </c>
      <c r="C1338" s="181">
        <v>38467.165277777778</v>
      </c>
      <c r="D1338" s="181">
        <v>38467.244444444441</v>
      </c>
      <c r="E1338" t="s">
        <v>236</v>
      </c>
      <c r="F1338">
        <v>4400</v>
      </c>
      <c r="G1338">
        <v>0</v>
      </c>
      <c r="I1338">
        <v>4029</v>
      </c>
      <c r="J1338">
        <v>1</v>
      </c>
    </row>
    <row r="1339" spans="1:11" x14ac:dyDescent="0.3">
      <c r="A1339">
        <v>247</v>
      </c>
      <c r="B1339" t="s">
        <v>315</v>
      </c>
      <c r="C1339" s="181">
        <v>38467.165277777778</v>
      </c>
      <c r="D1339" s="181">
        <v>38467.244444444441</v>
      </c>
      <c r="E1339" t="s">
        <v>236</v>
      </c>
      <c r="F1339">
        <v>3268</v>
      </c>
      <c r="H1339">
        <v>40</v>
      </c>
      <c r="J1339">
        <v>4</v>
      </c>
      <c r="K1339" t="s">
        <v>307</v>
      </c>
    </row>
    <row r="1340" spans="1:11" x14ac:dyDescent="0.3">
      <c r="A1340">
        <v>248</v>
      </c>
      <c r="B1340" t="s">
        <v>315</v>
      </c>
      <c r="C1340" s="181">
        <v>38477.061805555553</v>
      </c>
      <c r="D1340" s="181">
        <v>38477.135416666664</v>
      </c>
      <c r="E1340" t="s">
        <v>236</v>
      </c>
      <c r="F1340">
        <v>3270</v>
      </c>
      <c r="H1340">
        <v>1070</v>
      </c>
      <c r="J1340">
        <v>1</v>
      </c>
      <c r="K1340" t="s">
        <v>239</v>
      </c>
    </row>
    <row r="1341" spans="1:11" x14ac:dyDescent="0.3">
      <c r="A1341">
        <v>248</v>
      </c>
      <c r="B1341" t="s">
        <v>315</v>
      </c>
      <c r="C1341" s="181">
        <v>38477.061805555553</v>
      </c>
      <c r="D1341" s="181">
        <v>38477.135416666664</v>
      </c>
      <c r="E1341" t="s">
        <v>236</v>
      </c>
      <c r="F1341">
        <v>3411</v>
      </c>
      <c r="G1341">
        <v>31</v>
      </c>
      <c r="I1341">
        <v>3270</v>
      </c>
      <c r="J1341">
        <v>1</v>
      </c>
      <c r="K1341" t="s">
        <v>255</v>
      </c>
    </row>
    <row r="1342" spans="1:11" x14ac:dyDescent="0.3">
      <c r="A1342">
        <v>248</v>
      </c>
      <c r="B1342" t="s">
        <v>315</v>
      </c>
      <c r="C1342" s="181">
        <v>38477.061805555553</v>
      </c>
      <c r="D1342" s="181">
        <v>38477.135416666664</v>
      </c>
      <c r="E1342" t="s">
        <v>236</v>
      </c>
      <c r="F1342">
        <v>3414</v>
      </c>
      <c r="G1342">
        <v>30</v>
      </c>
      <c r="I1342">
        <v>3270</v>
      </c>
      <c r="J1342">
        <v>1</v>
      </c>
      <c r="K1342" t="s">
        <v>255</v>
      </c>
    </row>
    <row r="1343" spans="1:11" x14ac:dyDescent="0.3">
      <c r="A1343">
        <v>248</v>
      </c>
      <c r="B1343" t="s">
        <v>315</v>
      </c>
      <c r="C1343" s="181">
        <v>38477.061805555553</v>
      </c>
      <c r="D1343" s="181">
        <v>38477.135416666664</v>
      </c>
      <c r="E1343" t="s">
        <v>236</v>
      </c>
      <c r="F1343">
        <v>3417</v>
      </c>
      <c r="G1343">
        <v>30</v>
      </c>
      <c r="I1343">
        <v>3270</v>
      </c>
      <c r="J1343">
        <v>1</v>
      </c>
      <c r="K1343" t="s">
        <v>255</v>
      </c>
    </row>
    <row r="1344" spans="1:11" x14ac:dyDescent="0.3">
      <c r="A1344">
        <v>248</v>
      </c>
      <c r="B1344" t="s">
        <v>315</v>
      </c>
      <c r="C1344" s="181">
        <v>38477.061805555553</v>
      </c>
      <c r="D1344" s="181">
        <v>38477.135416666664</v>
      </c>
      <c r="E1344" t="s">
        <v>236</v>
      </c>
      <c r="F1344">
        <v>4030</v>
      </c>
      <c r="G1344">
        <v>47</v>
      </c>
      <c r="J1344">
        <v>1</v>
      </c>
      <c r="K1344" t="s">
        <v>245</v>
      </c>
    </row>
    <row r="1345" spans="1:11" x14ac:dyDescent="0.3">
      <c r="A1345">
        <v>248</v>
      </c>
      <c r="B1345" t="s">
        <v>315</v>
      </c>
      <c r="C1345" s="181">
        <v>38477.061805555553</v>
      </c>
      <c r="D1345" s="181">
        <v>38477.135416666664</v>
      </c>
      <c r="E1345" t="s">
        <v>236</v>
      </c>
      <c r="F1345">
        <v>4083</v>
      </c>
      <c r="G1345">
        <v>0</v>
      </c>
      <c r="I1345">
        <v>4030</v>
      </c>
      <c r="J1345">
        <v>1</v>
      </c>
    </row>
    <row r="1346" spans="1:11" x14ac:dyDescent="0.3">
      <c r="A1346">
        <v>248</v>
      </c>
      <c r="B1346" t="s">
        <v>315</v>
      </c>
      <c r="C1346" s="181">
        <v>38477.061805555553</v>
      </c>
      <c r="D1346" s="181">
        <v>38477.135416666664</v>
      </c>
      <c r="E1346" t="s">
        <v>236</v>
      </c>
      <c r="F1346">
        <v>4136</v>
      </c>
      <c r="G1346">
        <v>15</v>
      </c>
      <c r="I1346">
        <v>4030</v>
      </c>
      <c r="J1346">
        <v>1</v>
      </c>
    </row>
    <row r="1347" spans="1:11" x14ac:dyDescent="0.3">
      <c r="A1347">
        <v>248</v>
      </c>
      <c r="B1347" t="s">
        <v>315</v>
      </c>
      <c r="C1347" s="181">
        <v>38477.061805555553</v>
      </c>
      <c r="D1347" s="181">
        <v>38477.135416666664</v>
      </c>
      <c r="E1347" t="s">
        <v>236</v>
      </c>
      <c r="F1347">
        <v>4189</v>
      </c>
      <c r="G1347">
        <v>10</v>
      </c>
      <c r="I1347">
        <v>4030</v>
      </c>
      <c r="J1347">
        <v>1</v>
      </c>
    </row>
    <row r="1348" spans="1:11" x14ac:dyDescent="0.3">
      <c r="A1348">
        <v>248</v>
      </c>
      <c r="B1348" t="s">
        <v>315</v>
      </c>
      <c r="C1348" s="181">
        <v>38477.061805555553</v>
      </c>
      <c r="D1348" s="181">
        <v>38477.135416666664</v>
      </c>
      <c r="E1348" t="s">
        <v>236</v>
      </c>
      <c r="F1348">
        <v>4242</v>
      </c>
      <c r="G1348">
        <v>19</v>
      </c>
      <c r="I1348">
        <v>4030</v>
      </c>
      <c r="J1348">
        <v>1</v>
      </c>
    </row>
    <row r="1349" spans="1:11" x14ac:dyDescent="0.3">
      <c r="A1349">
        <v>248</v>
      </c>
      <c r="B1349" t="s">
        <v>315</v>
      </c>
      <c r="C1349" s="181">
        <v>38477.061805555553</v>
      </c>
      <c r="D1349" s="181">
        <v>38477.135416666664</v>
      </c>
      <c r="E1349" t="s">
        <v>236</v>
      </c>
      <c r="F1349">
        <v>4295</v>
      </c>
      <c r="G1349">
        <v>2</v>
      </c>
      <c r="I1349">
        <v>4030</v>
      </c>
      <c r="J1349">
        <v>1</v>
      </c>
    </row>
    <row r="1350" spans="1:11" x14ac:dyDescent="0.3">
      <c r="A1350">
        <v>248</v>
      </c>
      <c r="B1350" t="s">
        <v>315</v>
      </c>
      <c r="C1350" s="181">
        <v>38477.061805555553</v>
      </c>
      <c r="D1350" s="181">
        <v>38477.135416666664</v>
      </c>
      <c r="E1350" t="s">
        <v>236</v>
      </c>
      <c r="F1350">
        <v>4348</v>
      </c>
      <c r="G1350">
        <v>1</v>
      </c>
      <c r="I1350">
        <v>4030</v>
      </c>
      <c r="J1350">
        <v>1</v>
      </c>
    </row>
    <row r="1351" spans="1:11" x14ac:dyDescent="0.3">
      <c r="A1351">
        <v>248</v>
      </c>
      <c r="B1351" t="s">
        <v>315</v>
      </c>
      <c r="C1351" s="181">
        <v>38477.061805555553</v>
      </c>
      <c r="D1351" s="181">
        <v>38477.135416666664</v>
      </c>
      <c r="E1351" t="s">
        <v>236</v>
      </c>
      <c r="F1351">
        <v>4401</v>
      </c>
      <c r="G1351">
        <v>0</v>
      </c>
      <c r="I1351">
        <v>4030</v>
      </c>
      <c r="J1351">
        <v>1</v>
      </c>
    </row>
    <row r="1352" spans="1:11" x14ac:dyDescent="0.3">
      <c r="A1352">
        <v>248</v>
      </c>
      <c r="B1352" t="s">
        <v>315</v>
      </c>
      <c r="C1352" s="181">
        <v>38477.061805555553</v>
      </c>
      <c r="D1352" s="181">
        <v>38477.135416666664</v>
      </c>
      <c r="E1352" t="s">
        <v>236</v>
      </c>
      <c r="F1352">
        <v>3271</v>
      </c>
      <c r="H1352">
        <v>1000</v>
      </c>
      <c r="J1352">
        <v>5</v>
      </c>
      <c r="K1352" t="s">
        <v>240</v>
      </c>
    </row>
    <row r="1353" spans="1:11" x14ac:dyDescent="0.3">
      <c r="A1353">
        <v>249</v>
      </c>
      <c r="B1353" t="s">
        <v>315</v>
      </c>
      <c r="C1353" s="181">
        <v>38478.116666666669</v>
      </c>
      <c r="D1353" s="181">
        <v>38478.191666666666</v>
      </c>
      <c r="E1353" t="s">
        <v>236</v>
      </c>
      <c r="F1353">
        <v>3273</v>
      </c>
      <c r="H1353">
        <v>5933</v>
      </c>
      <c r="J1353">
        <v>1</v>
      </c>
      <c r="K1353" t="s">
        <v>239</v>
      </c>
    </row>
    <row r="1354" spans="1:11" x14ac:dyDescent="0.3">
      <c r="A1354">
        <v>249</v>
      </c>
      <c r="B1354" t="s">
        <v>315</v>
      </c>
      <c r="C1354" s="181">
        <v>38478.116666666669</v>
      </c>
      <c r="D1354" s="181">
        <v>38478.191666666666</v>
      </c>
      <c r="E1354" t="s">
        <v>236</v>
      </c>
      <c r="F1354">
        <v>3420</v>
      </c>
      <c r="G1354">
        <v>30</v>
      </c>
      <c r="I1354">
        <v>3273</v>
      </c>
      <c r="J1354">
        <v>1</v>
      </c>
      <c r="K1354" t="s">
        <v>255</v>
      </c>
    </row>
    <row r="1355" spans="1:11" x14ac:dyDescent="0.3">
      <c r="A1355">
        <v>249</v>
      </c>
      <c r="B1355" t="s">
        <v>315</v>
      </c>
      <c r="C1355" s="181">
        <v>38478.116666666669</v>
      </c>
      <c r="D1355" s="181">
        <v>38478.191666666666</v>
      </c>
      <c r="E1355" t="s">
        <v>236</v>
      </c>
      <c r="F1355">
        <v>3423</v>
      </c>
      <c r="G1355">
        <v>30</v>
      </c>
      <c r="I1355">
        <v>3273</v>
      </c>
      <c r="J1355">
        <v>1</v>
      </c>
      <c r="K1355" t="s">
        <v>255</v>
      </c>
    </row>
    <row r="1356" spans="1:11" x14ac:dyDescent="0.3">
      <c r="A1356">
        <v>249</v>
      </c>
      <c r="B1356" t="s">
        <v>315</v>
      </c>
      <c r="C1356" s="181">
        <v>38478.116666666669</v>
      </c>
      <c r="D1356" s="181">
        <v>38478.191666666666</v>
      </c>
      <c r="E1356" t="s">
        <v>236</v>
      </c>
      <c r="F1356">
        <v>3426</v>
      </c>
      <c r="G1356">
        <v>30</v>
      </c>
      <c r="I1356">
        <v>3273</v>
      </c>
      <c r="J1356">
        <v>1</v>
      </c>
      <c r="K1356" t="s">
        <v>255</v>
      </c>
    </row>
    <row r="1357" spans="1:11" x14ac:dyDescent="0.3">
      <c r="A1357">
        <v>249</v>
      </c>
      <c r="B1357" t="s">
        <v>315</v>
      </c>
      <c r="C1357" s="181">
        <v>38478.116666666669</v>
      </c>
      <c r="D1357" s="181">
        <v>38478.191666666666</v>
      </c>
      <c r="E1357" t="s">
        <v>236</v>
      </c>
      <c r="F1357">
        <v>4031</v>
      </c>
      <c r="G1357">
        <v>47</v>
      </c>
      <c r="J1357">
        <v>1</v>
      </c>
      <c r="K1357" t="s">
        <v>245</v>
      </c>
    </row>
    <row r="1358" spans="1:11" x14ac:dyDescent="0.3">
      <c r="A1358">
        <v>249</v>
      </c>
      <c r="B1358" t="s">
        <v>315</v>
      </c>
      <c r="C1358" s="181">
        <v>38478.116666666669</v>
      </c>
      <c r="D1358" s="181">
        <v>38478.191666666666</v>
      </c>
      <c r="E1358" t="s">
        <v>236</v>
      </c>
      <c r="F1358">
        <v>4084</v>
      </c>
      <c r="G1358">
        <v>0</v>
      </c>
      <c r="I1358">
        <v>4031</v>
      </c>
      <c r="J1358">
        <v>1</v>
      </c>
    </row>
    <row r="1359" spans="1:11" x14ac:dyDescent="0.3">
      <c r="A1359">
        <v>249</v>
      </c>
      <c r="B1359" t="s">
        <v>315</v>
      </c>
      <c r="C1359" s="181">
        <v>38478.116666666669</v>
      </c>
      <c r="D1359" s="181">
        <v>38478.191666666666</v>
      </c>
      <c r="E1359" t="s">
        <v>236</v>
      </c>
      <c r="F1359">
        <v>4137</v>
      </c>
      <c r="G1359">
        <v>15</v>
      </c>
      <c r="I1359">
        <v>4031</v>
      </c>
      <c r="J1359">
        <v>1</v>
      </c>
    </row>
    <row r="1360" spans="1:11" x14ac:dyDescent="0.3">
      <c r="A1360">
        <v>249</v>
      </c>
      <c r="B1360" t="s">
        <v>315</v>
      </c>
      <c r="C1360" s="181">
        <v>38478.116666666669</v>
      </c>
      <c r="D1360" s="181">
        <v>38478.191666666666</v>
      </c>
      <c r="E1360" t="s">
        <v>236</v>
      </c>
      <c r="F1360">
        <v>4190</v>
      </c>
      <c r="G1360">
        <v>10</v>
      </c>
      <c r="I1360">
        <v>4031</v>
      </c>
      <c r="J1360">
        <v>1</v>
      </c>
    </row>
    <row r="1361" spans="1:10" x14ac:dyDescent="0.3">
      <c r="A1361">
        <v>249</v>
      </c>
      <c r="B1361" t="s">
        <v>315</v>
      </c>
      <c r="C1361" s="181">
        <v>38478.116666666669</v>
      </c>
      <c r="D1361" s="181">
        <v>38478.191666666666</v>
      </c>
      <c r="E1361" t="s">
        <v>236</v>
      </c>
      <c r="F1361">
        <v>4243</v>
      </c>
      <c r="G1361">
        <v>19</v>
      </c>
      <c r="I1361">
        <v>4031</v>
      </c>
      <c r="J1361">
        <v>1</v>
      </c>
    </row>
    <row r="1362" spans="1:10" x14ac:dyDescent="0.3">
      <c r="A1362">
        <v>249</v>
      </c>
      <c r="B1362" t="s">
        <v>315</v>
      </c>
      <c r="C1362" s="181">
        <v>38478.116666666669</v>
      </c>
      <c r="D1362" s="181">
        <v>38478.191666666666</v>
      </c>
      <c r="E1362" t="s">
        <v>236</v>
      </c>
      <c r="F1362">
        <v>4296</v>
      </c>
      <c r="G1362">
        <v>2</v>
      </c>
      <c r="I1362">
        <v>4031</v>
      </c>
      <c r="J1362">
        <v>1</v>
      </c>
    </row>
    <row r="1363" spans="1:10" x14ac:dyDescent="0.3">
      <c r="A1363">
        <v>249</v>
      </c>
      <c r="B1363" t="s">
        <v>315</v>
      </c>
      <c r="C1363" s="181">
        <v>38478.116666666669</v>
      </c>
      <c r="D1363" s="181">
        <v>38478.191666666666</v>
      </c>
      <c r="E1363" t="s">
        <v>236</v>
      </c>
      <c r="F1363">
        <v>4349</v>
      </c>
      <c r="G1363">
        <v>1</v>
      </c>
      <c r="I1363">
        <v>4031</v>
      </c>
      <c r="J1363">
        <v>1</v>
      </c>
    </row>
    <row r="1364" spans="1:10" x14ac:dyDescent="0.3">
      <c r="A1364">
        <v>249</v>
      </c>
      <c r="B1364" t="s">
        <v>315</v>
      </c>
      <c r="C1364" s="181">
        <v>38478.116666666669</v>
      </c>
      <c r="D1364" s="181">
        <v>38478.191666666666</v>
      </c>
      <c r="E1364" t="s">
        <v>236</v>
      </c>
      <c r="F1364">
        <v>4402</v>
      </c>
      <c r="G1364">
        <v>0</v>
      </c>
      <c r="I1364">
        <v>4031</v>
      </c>
      <c r="J1364">
        <v>1</v>
      </c>
    </row>
  </sheetData>
  <autoFilter ref="A1:K1364" xr:uid="{00000000-0009-0000-0000-00000C000000}"/>
  <sortState xmlns:xlrd2="http://schemas.microsoft.com/office/spreadsheetml/2017/richdata2" ref="A2:K1364">
    <sortCondition ref="A2:A1364"/>
    <sortCondition ref="J2:J1364"/>
    <sortCondition ref="F2:F1364"/>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99"/>
  <sheetViews>
    <sheetView zoomScale="80" zoomScaleNormal="80" workbookViewId="0">
      <pane ySplit="5" topLeftCell="A72" activePane="bottomLeft" state="frozenSplit"/>
      <selection pane="bottomLeft" activeCell="C99" sqref="C99"/>
    </sheetView>
  </sheetViews>
  <sheetFormatPr baseColWidth="10" defaultRowHeight="12.45" x14ac:dyDescent="0.3"/>
  <cols>
    <col min="2" max="2" width="10.84375" customWidth="1"/>
    <col min="3" max="4" width="12.07421875" customWidth="1"/>
    <col min="5" max="5" width="12.07421875" style="3" customWidth="1"/>
    <col min="6" max="8" width="11.4609375" style="3"/>
  </cols>
  <sheetData>
    <row r="1" spans="1:8" x14ac:dyDescent="0.3">
      <c r="A1" s="62" t="s">
        <v>319</v>
      </c>
    </row>
    <row r="3" spans="1:8" s="62" customFormat="1" x14ac:dyDescent="0.3">
      <c r="E3" s="75"/>
      <c r="F3" s="75"/>
      <c r="G3" s="75"/>
      <c r="H3" s="75"/>
    </row>
    <row r="5" spans="1:8" x14ac:dyDescent="0.3">
      <c r="A5" s="84" t="s">
        <v>161</v>
      </c>
      <c r="B5" s="84" t="s">
        <v>162</v>
      </c>
      <c r="C5" s="74" t="s">
        <v>167</v>
      </c>
      <c r="D5" s="67" t="s">
        <v>187</v>
      </c>
      <c r="E5" s="240" t="s">
        <v>322</v>
      </c>
      <c r="F5" s="240"/>
      <c r="G5" s="240" t="s">
        <v>323</v>
      </c>
      <c r="H5" s="240"/>
    </row>
    <row r="6" spans="1:8" x14ac:dyDescent="0.3">
      <c r="A6" s="83">
        <v>39142</v>
      </c>
      <c r="B6">
        <v>2.8618899999999998</v>
      </c>
      <c r="C6" s="3"/>
      <c r="D6" s="87"/>
      <c r="E6" s="87">
        <f>C6</f>
        <v>0</v>
      </c>
      <c r="F6" s="87">
        <f>D6*B6</f>
        <v>0</v>
      </c>
      <c r="G6" s="87">
        <f>C6/B6</f>
        <v>0</v>
      </c>
      <c r="H6" s="87">
        <f>D6</f>
        <v>0</v>
      </c>
    </row>
    <row r="7" spans="1:8" x14ac:dyDescent="0.3">
      <c r="A7" s="83">
        <v>39143</v>
      </c>
      <c r="B7">
        <v>2.8695599999999999</v>
      </c>
      <c r="C7" s="3"/>
      <c r="D7" s="87"/>
      <c r="E7" s="87">
        <f t="shared" ref="E7:E70" si="0">C7</f>
        <v>0</v>
      </c>
      <c r="F7" s="87">
        <f t="shared" ref="F7:F70" si="1">D7*B7</f>
        <v>0</v>
      </c>
      <c r="G7" s="87">
        <f t="shared" ref="G7:G70" si="2">C7/B7</f>
        <v>0</v>
      </c>
      <c r="H7" s="87">
        <f t="shared" ref="H7:H70" si="3">D7</f>
        <v>0</v>
      </c>
    </row>
    <row r="8" spans="1:8" x14ac:dyDescent="0.3">
      <c r="A8" s="83">
        <v>39144</v>
      </c>
      <c r="B8">
        <v>2.8773599999999999</v>
      </c>
      <c r="C8" s="3"/>
      <c r="D8" s="87"/>
      <c r="E8" s="87">
        <f t="shared" si="0"/>
        <v>0</v>
      </c>
      <c r="F8" s="87">
        <f t="shared" si="1"/>
        <v>0</v>
      </c>
      <c r="G8" s="87">
        <f t="shared" si="2"/>
        <v>0</v>
      </c>
      <c r="H8" s="87">
        <f t="shared" si="3"/>
        <v>0</v>
      </c>
    </row>
    <row r="9" spans="1:8" x14ac:dyDescent="0.3">
      <c r="A9" s="83">
        <v>39145</v>
      </c>
      <c r="B9">
        <v>2.8852899999999999</v>
      </c>
      <c r="C9" s="3"/>
      <c r="D9" s="87"/>
      <c r="E9" s="87">
        <f t="shared" si="0"/>
        <v>0</v>
      </c>
      <c r="F9" s="87">
        <f t="shared" si="1"/>
        <v>0</v>
      </c>
      <c r="G9" s="87">
        <f t="shared" si="2"/>
        <v>0</v>
      </c>
      <c r="H9" s="87">
        <f t="shared" si="3"/>
        <v>0</v>
      </c>
    </row>
    <row r="10" spans="1:8" x14ac:dyDescent="0.3">
      <c r="A10" s="83">
        <v>39146</v>
      </c>
      <c r="B10">
        <v>2.8933300000000002</v>
      </c>
      <c r="C10" s="3">
        <v>246</v>
      </c>
      <c r="D10" s="87"/>
      <c r="E10" s="87">
        <f t="shared" si="0"/>
        <v>246</v>
      </c>
      <c r="F10" s="87">
        <f t="shared" si="1"/>
        <v>0</v>
      </c>
      <c r="G10" s="87">
        <f t="shared" si="2"/>
        <v>85.023139427579977</v>
      </c>
      <c r="H10" s="87">
        <f t="shared" si="3"/>
        <v>0</v>
      </c>
    </row>
    <row r="11" spans="1:8" x14ac:dyDescent="0.3">
      <c r="A11" s="83">
        <v>39147</v>
      </c>
      <c r="B11">
        <v>2.9014700000000002</v>
      </c>
      <c r="C11" s="3"/>
      <c r="D11" s="87"/>
      <c r="E11" s="87">
        <f t="shared" si="0"/>
        <v>0</v>
      </c>
      <c r="F11" s="87">
        <f t="shared" si="1"/>
        <v>0</v>
      </c>
      <c r="G11" s="87">
        <f t="shared" si="2"/>
        <v>0</v>
      </c>
      <c r="H11" s="87">
        <f t="shared" si="3"/>
        <v>0</v>
      </c>
    </row>
    <row r="12" spans="1:8" x14ac:dyDescent="0.3">
      <c r="A12" s="83">
        <v>39148</v>
      </c>
      <c r="B12">
        <v>2.9097</v>
      </c>
      <c r="C12" s="3"/>
      <c r="D12" s="87"/>
      <c r="E12" s="87">
        <f t="shared" si="0"/>
        <v>0</v>
      </c>
      <c r="F12" s="87">
        <f t="shared" si="1"/>
        <v>0</v>
      </c>
      <c r="G12" s="87">
        <f t="shared" si="2"/>
        <v>0</v>
      </c>
      <c r="H12" s="87">
        <f t="shared" si="3"/>
        <v>0</v>
      </c>
    </row>
    <row r="13" spans="1:8" x14ac:dyDescent="0.3">
      <c r="A13" s="83">
        <v>39149</v>
      </c>
      <c r="B13">
        <v>2.9180199999999998</v>
      </c>
      <c r="C13" s="3"/>
      <c r="D13" s="87"/>
      <c r="E13" s="87">
        <f t="shared" si="0"/>
        <v>0</v>
      </c>
      <c r="F13" s="87">
        <f t="shared" si="1"/>
        <v>0</v>
      </c>
      <c r="G13" s="87">
        <f t="shared" si="2"/>
        <v>0</v>
      </c>
      <c r="H13" s="87">
        <f t="shared" si="3"/>
        <v>0</v>
      </c>
    </row>
    <row r="14" spans="1:8" x14ac:dyDescent="0.3">
      <c r="A14" s="83">
        <v>39150</v>
      </c>
      <c r="B14">
        <v>2.9264000000000001</v>
      </c>
      <c r="C14" s="3"/>
      <c r="D14" s="87"/>
      <c r="E14" s="87">
        <f t="shared" si="0"/>
        <v>0</v>
      </c>
      <c r="F14" s="87">
        <f t="shared" si="1"/>
        <v>0</v>
      </c>
      <c r="G14" s="87">
        <f t="shared" si="2"/>
        <v>0</v>
      </c>
      <c r="H14" s="87">
        <f t="shared" si="3"/>
        <v>0</v>
      </c>
    </row>
    <row r="15" spans="1:8" x14ac:dyDescent="0.3">
      <c r="A15" s="83">
        <v>39151</v>
      </c>
      <c r="B15">
        <v>2.93486</v>
      </c>
      <c r="C15" s="3"/>
      <c r="D15" s="87"/>
      <c r="E15" s="87">
        <f t="shared" si="0"/>
        <v>0</v>
      </c>
      <c r="F15" s="87">
        <f t="shared" si="1"/>
        <v>0</v>
      </c>
      <c r="G15" s="87">
        <f t="shared" si="2"/>
        <v>0</v>
      </c>
      <c r="H15" s="87">
        <f t="shared" si="3"/>
        <v>0</v>
      </c>
    </row>
    <row r="16" spans="1:8" x14ac:dyDescent="0.3">
      <c r="A16" s="83">
        <v>39152</v>
      </c>
      <c r="B16">
        <v>2.9434</v>
      </c>
      <c r="C16" s="3"/>
      <c r="D16" s="87"/>
      <c r="E16" s="87">
        <f t="shared" si="0"/>
        <v>0</v>
      </c>
      <c r="F16" s="87">
        <f t="shared" si="1"/>
        <v>0</v>
      </c>
      <c r="G16" s="87">
        <f t="shared" si="2"/>
        <v>0</v>
      </c>
      <c r="H16" s="87">
        <f t="shared" si="3"/>
        <v>0</v>
      </c>
    </row>
    <row r="17" spans="1:8" x14ac:dyDescent="0.3">
      <c r="A17" s="83">
        <v>39153</v>
      </c>
      <c r="B17">
        <v>2.9520300000000002</v>
      </c>
      <c r="C17" s="3">
        <v>8</v>
      </c>
      <c r="D17" s="87"/>
      <c r="E17" s="87">
        <f t="shared" si="0"/>
        <v>8</v>
      </c>
      <c r="F17" s="87">
        <f t="shared" si="1"/>
        <v>0</v>
      </c>
      <c r="G17" s="87">
        <f t="shared" si="2"/>
        <v>2.7099995596250714</v>
      </c>
      <c r="H17" s="87">
        <f t="shared" si="3"/>
        <v>0</v>
      </c>
    </row>
    <row r="18" spans="1:8" x14ac:dyDescent="0.3">
      <c r="A18" s="83">
        <v>39154</v>
      </c>
      <c r="B18">
        <v>2.9607700000000001</v>
      </c>
      <c r="C18" s="3"/>
      <c r="D18" s="87"/>
      <c r="E18" s="87">
        <f t="shared" si="0"/>
        <v>0</v>
      </c>
      <c r="F18" s="87">
        <f t="shared" si="1"/>
        <v>0</v>
      </c>
      <c r="G18" s="87">
        <f t="shared" si="2"/>
        <v>0</v>
      </c>
      <c r="H18" s="87">
        <f t="shared" si="3"/>
        <v>0</v>
      </c>
    </row>
    <row r="19" spans="1:8" x14ac:dyDescent="0.3">
      <c r="A19" s="83">
        <v>39155</v>
      </c>
      <c r="B19">
        <v>2.96963</v>
      </c>
      <c r="C19" s="3"/>
      <c r="D19" s="87"/>
      <c r="E19" s="87">
        <f t="shared" si="0"/>
        <v>0</v>
      </c>
      <c r="F19" s="87">
        <f t="shared" si="1"/>
        <v>0</v>
      </c>
      <c r="G19" s="87">
        <f t="shared" si="2"/>
        <v>0</v>
      </c>
      <c r="H19" s="87">
        <f t="shared" si="3"/>
        <v>0</v>
      </c>
    </row>
    <row r="20" spans="1:8" x14ac:dyDescent="0.3">
      <c r="A20" s="83">
        <v>39156</v>
      </c>
      <c r="B20">
        <v>2.9786100000000002</v>
      </c>
      <c r="C20" s="3">
        <v>65</v>
      </c>
      <c r="D20" s="87"/>
      <c r="E20" s="87">
        <f t="shared" si="0"/>
        <v>65</v>
      </c>
      <c r="F20" s="87">
        <f t="shared" si="1"/>
        <v>0</v>
      </c>
      <c r="G20" s="87">
        <f t="shared" si="2"/>
        <v>21.822259376017673</v>
      </c>
      <c r="H20" s="87">
        <f t="shared" si="3"/>
        <v>0</v>
      </c>
    </row>
    <row r="21" spans="1:8" x14ac:dyDescent="0.3">
      <c r="A21" s="83">
        <v>39157</v>
      </c>
      <c r="B21">
        <v>2.9877500000000001</v>
      </c>
      <c r="C21" s="3">
        <v>155</v>
      </c>
      <c r="D21" s="87"/>
      <c r="E21" s="87">
        <f t="shared" si="0"/>
        <v>155</v>
      </c>
      <c r="F21" s="87">
        <f t="shared" si="1"/>
        <v>0</v>
      </c>
      <c r="G21" s="87">
        <f t="shared" si="2"/>
        <v>51.878503890887792</v>
      </c>
      <c r="H21" s="87">
        <f t="shared" si="3"/>
        <v>0</v>
      </c>
    </row>
    <row r="22" spans="1:8" x14ac:dyDescent="0.3">
      <c r="A22" s="83">
        <v>39158</v>
      </c>
      <c r="B22">
        <v>2.9970400000000001</v>
      </c>
      <c r="C22" s="3"/>
      <c r="D22" s="87"/>
      <c r="E22" s="87">
        <f t="shared" si="0"/>
        <v>0</v>
      </c>
      <c r="F22" s="87">
        <f t="shared" si="1"/>
        <v>0</v>
      </c>
      <c r="G22" s="87">
        <f t="shared" si="2"/>
        <v>0</v>
      </c>
      <c r="H22" s="87">
        <f t="shared" si="3"/>
        <v>0</v>
      </c>
    </row>
    <row r="23" spans="1:8" x14ac:dyDescent="0.3">
      <c r="A23" s="83">
        <v>39159</v>
      </c>
      <c r="B23">
        <v>3.0065</v>
      </c>
      <c r="C23" s="3"/>
      <c r="D23" s="87"/>
      <c r="E23" s="87">
        <f t="shared" si="0"/>
        <v>0</v>
      </c>
      <c r="F23" s="87">
        <f t="shared" si="1"/>
        <v>0</v>
      </c>
      <c r="G23" s="87">
        <f t="shared" si="2"/>
        <v>0</v>
      </c>
      <c r="H23" s="87">
        <f t="shared" si="3"/>
        <v>0</v>
      </c>
    </row>
    <row r="24" spans="1:8" x14ac:dyDescent="0.3">
      <c r="A24" s="83">
        <v>39160</v>
      </c>
      <c r="B24">
        <v>3.01614</v>
      </c>
      <c r="C24" s="3"/>
      <c r="D24" s="87"/>
      <c r="E24" s="87">
        <f t="shared" si="0"/>
        <v>0</v>
      </c>
      <c r="F24" s="87">
        <f t="shared" si="1"/>
        <v>0</v>
      </c>
      <c r="G24" s="87">
        <f t="shared" si="2"/>
        <v>0</v>
      </c>
      <c r="H24" s="87">
        <f t="shared" si="3"/>
        <v>0</v>
      </c>
    </row>
    <row r="25" spans="1:8" x14ac:dyDescent="0.3">
      <c r="A25" s="83">
        <v>39161</v>
      </c>
      <c r="B25">
        <v>3.0259900000000002</v>
      </c>
      <c r="C25" s="3"/>
      <c r="D25" s="87"/>
      <c r="E25" s="87">
        <f t="shared" si="0"/>
        <v>0</v>
      </c>
      <c r="F25" s="87">
        <f t="shared" si="1"/>
        <v>0</v>
      </c>
      <c r="G25" s="87">
        <f t="shared" si="2"/>
        <v>0</v>
      </c>
      <c r="H25" s="87">
        <f t="shared" si="3"/>
        <v>0</v>
      </c>
    </row>
    <row r="26" spans="1:8" x14ac:dyDescent="0.3">
      <c r="A26" s="83">
        <v>39162</v>
      </c>
      <c r="B26">
        <v>3.0360499999999999</v>
      </c>
      <c r="C26" s="3">
        <v>751</v>
      </c>
      <c r="D26" s="87"/>
      <c r="E26" s="87">
        <f t="shared" si="0"/>
        <v>751</v>
      </c>
      <c r="F26" s="87">
        <f t="shared" si="1"/>
        <v>0</v>
      </c>
      <c r="G26" s="87">
        <f t="shared" si="2"/>
        <v>247.36088009090761</v>
      </c>
      <c r="H26" s="87">
        <f t="shared" si="3"/>
        <v>0</v>
      </c>
    </row>
    <row r="27" spans="1:8" x14ac:dyDescent="0.3">
      <c r="A27" s="83">
        <v>39163</v>
      </c>
      <c r="B27">
        <v>3.0463399999999998</v>
      </c>
      <c r="C27" s="3">
        <v>173</v>
      </c>
      <c r="D27" s="87"/>
      <c r="E27" s="87">
        <f t="shared" si="0"/>
        <v>173</v>
      </c>
      <c r="F27" s="87">
        <f t="shared" si="1"/>
        <v>0</v>
      </c>
      <c r="G27" s="87">
        <f t="shared" si="2"/>
        <v>56.789458826001038</v>
      </c>
      <c r="H27" s="87">
        <f t="shared" si="3"/>
        <v>0</v>
      </c>
    </row>
    <row r="28" spans="1:8" x14ac:dyDescent="0.3">
      <c r="A28" s="83">
        <v>39164</v>
      </c>
      <c r="B28">
        <v>3.05687</v>
      </c>
      <c r="C28" s="3"/>
      <c r="D28" s="87"/>
      <c r="E28" s="87">
        <f t="shared" si="0"/>
        <v>0</v>
      </c>
      <c r="F28" s="87">
        <f t="shared" si="1"/>
        <v>0</v>
      </c>
      <c r="G28" s="87">
        <f t="shared" si="2"/>
        <v>0</v>
      </c>
      <c r="H28" s="87">
        <f t="shared" si="3"/>
        <v>0</v>
      </c>
    </row>
    <row r="29" spans="1:8" x14ac:dyDescent="0.3">
      <c r="A29" s="83">
        <v>39165</v>
      </c>
      <c r="B29">
        <v>3.0676700000000001</v>
      </c>
      <c r="C29" s="3"/>
      <c r="D29" s="87"/>
      <c r="E29" s="87">
        <f t="shared" si="0"/>
        <v>0</v>
      </c>
      <c r="F29" s="87">
        <f t="shared" si="1"/>
        <v>0</v>
      </c>
      <c r="G29" s="87">
        <f t="shared" si="2"/>
        <v>0</v>
      </c>
      <c r="H29" s="87">
        <f t="shared" si="3"/>
        <v>0</v>
      </c>
    </row>
    <row r="30" spans="1:8" x14ac:dyDescent="0.3">
      <c r="A30" s="83">
        <v>39166</v>
      </c>
      <c r="B30">
        <v>3.0787399999999998</v>
      </c>
      <c r="C30" s="3"/>
      <c r="D30" s="87"/>
      <c r="E30" s="87">
        <f t="shared" si="0"/>
        <v>0</v>
      </c>
      <c r="F30" s="87">
        <f t="shared" si="1"/>
        <v>0</v>
      </c>
      <c r="G30" s="87">
        <f t="shared" si="2"/>
        <v>0</v>
      </c>
      <c r="H30" s="87">
        <f t="shared" si="3"/>
        <v>0</v>
      </c>
    </row>
    <row r="31" spans="1:8" x14ac:dyDescent="0.3">
      <c r="A31" s="83">
        <v>39167</v>
      </c>
      <c r="B31">
        <v>3.0901100000000001</v>
      </c>
      <c r="C31" s="3"/>
      <c r="D31" s="87"/>
      <c r="E31" s="87">
        <f t="shared" si="0"/>
        <v>0</v>
      </c>
      <c r="F31" s="87">
        <f t="shared" si="1"/>
        <v>0</v>
      </c>
      <c r="G31" s="87">
        <f t="shared" si="2"/>
        <v>0</v>
      </c>
      <c r="H31" s="87">
        <f t="shared" si="3"/>
        <v>0</v>
      </c>
    </row>
    <row r="32" spans="1:8" x14ac:dyDescent="0.3">
      <c r="A32" s="83">
        <v>39168</v>
      </c>
      <c r="B32">
        <v>3.1017899999999998</v>
      </c>
      <c r="C32" s="3">
        <v>271</v>
      </c>
      <c r="D32" s="87"/>
      <c r="E32" s="87">
        <f t="shared" si="0"/>
        <v>271</v>
      </c>
      <c r="F32" s="87">
        <f t="shared" si="1"/>
        <v>0</v>
      </c>
      <c r="G32" s="87">
        <f t="shared" si="2"/>
        <v>87.368906341177194</v>
      </c>
      <c r="H32" s="87">
        <f t="shared" si="3"/>
        <v>0</v>
      </c>
    </row>
    <row r="33" spans="1:8" x14ac:dyDescent="0.3">
      <c r="A33" s="83">
        <v>39169</v>
      </c>
      <c r="B33">
        <v>3.1137999999999999</v>
      </c>
      <c r="C33" s="3"/>
      <c r="D33" s="87"/>
      <c r="E33" s="87">
        <f t="shared" si="0"/>
        <v>0</v>
      </c>
      <c r="F33" s="87">
        <f t="shared" si="1"/>
        <v>0</v>
      </c>
      <c r="G33" s="87">
        <f t="shared" si="2"/>
        <v>0</v>
      </c>
      <c r="H33" s="87">
        <f t="shared" si="3"/>
        <v>0</v>
      </c>
    </row>
    <row r="34" spans="1:8" x14ac:dyDescent="0.3">
      <c r="A34" s="83">
        <v>39170</v>
      </c>
      <c r="B34">
        <v>3.12616</v>
      </c>
      <c r="C34" s="3">
        <v>177</v>
      </c>
      <c r="D34" s="87"/>
      <c r="E34" s="87">
        <f t="shared" si="0"/>
        <v>177</v>
      </c>
      <c r="F34" s="87">
        <f t="shared" si="1"/>
        <v>0</v>
      </c>
      <c r="G34" s="87">
        <f t="shared" si="2"/>
        <v>56.618983033497962</v>
      </c>
      <c r="H34" s="87">
        <f t="shared" si="3"/>
        <v>0</v>
      </c>
    </row>
    <row r="35" spans="1:8" x14ac:dyDescent="0.3">
      <c r="A35" s="83">
        <v>39171</v>
      </c>
      <c r="B35">
        <v>3.13889</v>
      </c>
      <c r="C35" s="3">
        <v>352</v>
      </c>
      <c r="D35" s="87"/>
      <c r="E35" s="87">
        <f t="shared" si="0"/>
        <v>352</v>
      </c>
      <c r="F35" s="87">
        <f t="shared" si="1"/>
        <v>0</v>
      </c>
      <c r="G35" s="87">
        <f t="shared" si="2"/>
        <v>112.14155322422894</v>
      </c>
      <c r="H35" s="87">
        <f t="shared" si="3"/>
        <v>0</v>
      </c>
    </row>
    <row r="36" spans="1:8" x14ac:dyDescent="0.3">
      <c r="A36" s="83">
        <v>39172</v>
      </c>
      <c r="B36">
        <v>3.1520100000000002</v>
      </c>
      <c r="C36" s="3"/>
      <c r="D36" s="87"/>
      <c r="E36" s="87">
        <f t="shared" si="0"/>
        <v>0</v>
      </c>
      <c r="F36" s="87">
        <f t="shared" si="1"/>
        <v>0</v>
      </c>
      <c r="G36" s="87">
        <f t="shared" si="2"/>
        <v>0</v>
      </c>
      <c r="H36" s="87">
        <f t="shared" si="3"/>
        <v>0</v>
      </c>
    </row>
    <row r="37" spans="1:8" x14ac:dyDescent="0.3">
      <c r="A37" s="83">
        <v>39173</v>
      </c>
      <c r="B37">
        <v>3.16554</v>
      </c>
      <c r="C37" s="3"/>
      <c r="D37" s="87"/>
      <c r="E37" s="87">
        <f t="shared" si="0"/>
        <v>0</v>
      </c>
      <c r="F37" s="87">
        <f t="shared" si="1"/>
        <v>0</v>
      </c>
      <c r="G37" s="87">
        <f t="shared" si="2"/>
        <v>0</v>
      </c>
      <c r="H37" s="87">
        <f t="shared" si="3"/>
        <v>0</v>
      </c>
    </row>
    <row r="38" spans="1:8" x14ac:dyDescent="0.3">
      <c r="A38" s="83">
        <v>39174</v>
      </c>
      <c r="B38">
        <v>3.1795100000000001</v>
      </c>
      <c r="C38" s="3"/>
      <c r="D38" s="87"/>
      <c r="E38" s="87">
        <f t="shared" si="0"/>
        <v>0</v>
      </c>
      <c r="F38" s="87">
        <f t="shared" si="1"/>
        <v>0</v>
      </c>
      <c r="G38" s="87">
        <f t="shared" si="2"/>
        <v>0</v>
      </c>
      <c r="H38" s="87">
        <f t="shared" si="3"/>
        <v>0</v>
      </c>
    </row>
    <row r="39" spans="1:8" x14ac:dyDescent="0.3">
      <c r="A39" s="83">
        <v>39175</v>
      </c>
      <c r="B39">
        <v>3.1939299999999999</v>
      </c>
      <c r="C39" s="3">
        <v>715</v>
      </c>
      <c r="D39" s="87"/>
      <c r="E39" s="87">
        <f t="shared" si="0"/>
        <v>715</v>
      </c>
      <c r="F39" s="87">
        <f t="shared" si="1"/>
        <v>0</v>
      </c>
      <c r="G39" s="87">
        <f t="shared" si="2"/>
        <v>223.86213849395574</v>
      </c>
      <c r="H39" s="87">
        <f t="shared" si="3"/>
        <v>0</v>
      </c>
    </row>
    <row r="40" spans="1:8" x14ac:dyDescent="0.3">
      <c r="A40" s="83">
        <v>39176</v>
      </c>
      <c r="B40">
        <v>3.2088299999999998</v>
      </c>
      <c r="C40" s="3"/>
      <c r="D40" s="87"/>
      <c r="E40" s="87">
        <f t="shared" si="0"/>
        <v>0</v>
      </c>
      <c r="F40" s="87">
        <f t="shared" si="1"/>
        <v>0</v>
      </c>
      <c r="G40" s="87">
        <f t="shared" si="2"/>
        <v>0</v>
      </c>
      <c r="H40" s="87">
        <f t="shared" si="3"/>
        <v>0</v>
      </c>
    </row>
    <row r="41" spans="1:8" x14ac:dyDescent="0.3">
      <c r="A41" s="83">
        <v>39177</v>
      </c>
      <c r="B41">
        <v>3.2242199999999999</v>
      </c>
      <c r="C41" s="3">
        <v>418</v>
      </c>
      <c r="D41" s="87"/>
      <c r="E41" s="87">
        <f t="shared" si="0"/>
        <v>418</v>
      </c>
      <c r="F41" s="87">
        <f t="shared" si="1"/>
        <v>0</v>
      </c>
      <c r="G41" s="87">
        <f t="shared" si="2"/>
        <v>129.64375880057813</v>
      </c>
      <c r="H41" s="87">
        <f t="shared" si="3"/>
        <v>0</v>
      </c>
    </row>
    <row r="42" spans="1:8" x14ac:dyDescent="0.3">
      <c r="A42" s="83">
        <v>39178</v>
      </c>
      <c r="B42">
        <v>3.2400500000000001</v>
      </c>
      <c r="C42" s="3">
        <v>730</v>
      </c>
      <c r="D42" s="87">
        <v>733.3</v>
      </c>
      <c r="E42" s="87">
        <f t="shared" si="0"/>
        <v>730</v>
      </c>
      <c r="F42" s="87">
        <f t="shared" si="1"/>
        <v>2375.9286649999999</v>
      </c>
      <c r="G42" s="87">
        <f t="shared" si="2"/>
        <v>225.30516504374933</v>
      </c>
      <c r="H42" s="87">
        <f t="shared" si="3"/>
        <v>733.3</v>
      </c>
    </row>
    <row r="43" spans="1:8" x14ac:dyDescent="0.3">
      <c r="A43" s="83">
        <v>39179</v>
      </c>
      <c r="B43">
        <v>3.2563200000000001</v>
      </c>
      <c r="C43" s="3"/>
      <c r="D43" s="87"/>
      <c r="E43" s="87">
        <f t="shared" si="0"/>
        <v>0</v>
      </c>
      <c r="F43" s="87">
        <f t="shared" si="1"/>
        <v>0</v>
      </c>
      <c r="G43" s="87">
        <f t="shared" si="2"/>
        <v>0</v>
      </c>
      <c r="H43" s="87">
        <f t="shared" si="3"/>
        <v>0</v>
      </c>
    </row>
    <row r="44" spans="1:8" x14ac:dyDescent="0.3">
      <c r="A44" s="83">
        <v>39180</v>
      </c>
      <c r="B44">
        <v>3.27298</v>
      </c>
      <c r="C44" s="3"/>
      <c r="D44" s="87"/>
      <c r="E44" s="87">
        <f t="shared" si="0"/>
        <v>0</v>
      </c>
      <c r="F44" s="87">
        <f t="shared" si="1"/>
        <v>0</v>
      </c>
      <c r="G44" s="87">
        <f t="shared" si="2"/>
        <v>0</v>
      </c>
      <c r="H44" s="87">
        <f t="shared" si="3"/>
        <v>0</v>
      </c>
    </row>
    <row r="45" spans="1:8" x14ac:dyDescent="0.3">
      <c r="A45" s="83">
        <v>39181</v>
      </c>
      <c r="B45">
        <v>3.2900100000000001</v>
      </c>
      <c r="C45" s="3"/>
      <c r="D45" s="87"/>
      <c r="E45" s="87">
        <f t="shared" si="0"/>
        <v>0</v>
      </c>
      <c r="F45" s="87">
        <f t="shared" si="1"/>
        <v>0</v>
      </c>
      <c r="G45" s="87">
        <f t="shared" si="2"/>
        <v>0</v>
      </c>
      <c r="H45" s="87">
        <f t="shared" si="3"/>
        <v>0</v>
      </c>
    </row>
    <row r="46" spans="1:8" x14ac:dyDescent="0.3">
      <c r="A46" s="83">
        <v>39182</v>
      </c>
      <c r="B46">
        <v>3.3073800000000002</v>
      </c>
      <c r="C46" s="3"/>
      <c r="D46" s="87"/>
      <c r="E46" s="87">
        <f t="shared" si="0"/>
        <v>0</v>
      </c>
      <c r="F46" s="87">
        <f t="shared" si="1"/>
        <v>0</v>
      </c>
      <c r="G46" s="87">
        <f t="shared" si="2"/>
        <v>0</v>
      </c>
      <c r="H46" s="87">
        <f t="shared" si="3"/>
        <v>0</v>
      </c>
    </row>
    <row r="47" spans="1:8" x14ac:dyDescent="0.3">
      <c r="A47" s="83">
        <v>39183</v>
      </c>
      <c r="B47">
        <v>3.3250600000000001</v>
      </c>
      <c r="C47" s="3"/>
      <c r="D47" s="87"/>
      <c r="E47" s="87">
        <f t="shared" si="0"/>
        <v>0</v>
      </c>
      <c r="F47" s="87">
        <f t="shared" si="1"/>
        <v>0</v>
      </c>
      <c r="G47" s="87">
        <f t="shared" si="2"/>
        <v>0</v>
      </c>
      <c r="H47" s="87">
        <f t="shared" si="3"/>
        <v>0</v>
      </c>
    </row>
    <row r="48" spans="1:8" x14ac:dyDescent="0.3">
      <c r="A48" s="83">
        <v>39184</v>
      </c>
      <c r="B48">
        <v>3.34301</v>
      </c>
      <c r="C48" s="3">
        <v>242</v>
      </c>
      <c r="D48" s="87"/>
      <c r="E48" s="87">
        <f t="shared" si="0"/>
        <v>242</v>
      </c>
      <c r="F48" s="87">
        <f t="shared" si="1"/>
        <v>0</v>
      </c>
      <c r="G48" s="87">
        <f t="shared" si="2"/>
        <v>72.389852258892432</v>
      </c>
      <c r="H48" s="87">
        <f t="shared" si="3"/>
        <v>0</v>
      </c>
    </row>
    <row r="49" spans="1:8" x14ac:dyDescent="0.3">
      <c r="A49" s="83">
        <v>39185</v>
      </c>
      <c r="B49">
        <v>3.3612000000000002</v>
      </c>
      <c r="C49" s="3"/>
      <c r="D49" s="87"/>
      <c r="E49" s="87">
        <f t="shared" si="0"/>
        <v>0</v>
      </c>
      <c r="F49" s="87">
        <f t="shared" si="1"/>
        <v>0</v>
      </c>
      <c r="G49" s="87">
        <f t="shared" si="2"/>
        <v>0</v>
      </c>
      <c r="H49" s="87">
        <f t="shared" si="3"/>
        <v>0</v>
      </c>
    </row>
    <row r="50" spans="1:8" x14ac:dyDescent="0.3">
      <c r="A50" s="83">
        <v>39186</v>
      </c>
      <c r="B50">
        <v>3.3795899999999999</v>
      </c>
      <c r="C50" s="3"/>
      <c r="D50" s="87"/>
      <c r="E50" s="87">
        <f t="shared" si="0"/>
        <v>0</v>
      </c>
      <c r="F50" s="87">
        <f t="shared" si="1"/>
        <v>0</v>
      </c>
      <c r="G50" s="87">
        <f t="shared" si="2"/>
        <v>0</v>
      </c>
      <c r="H50" s="87">
        <f t="shared" si="3"/>
        <v>0</v>
      </c>
    </row>
    <row r="51" spans="1:8" x14ac:dyDescent="0.3">
      <c r="A51" s="83">
        <v>39187</v>
      </c>
      <c r="B51">
        <v>3.3981400000000002</v>
      </c>
      <c r="C51" s="3"/>
      <c r="D51" s="87"/>
      <c r="E51" s="87">
        <f t="shared" si="0"/>
        <v>0</v>
      </c>
      <c r="F51" s="87">
        <f t="shared" si="1"/>
        <v>0</v>
      </c>
      <c r="G51" s="87">
        <f t="shared" si="2"/>
        <v>0</v>
      </c>
      <c r="H51" s="87">
        <f t="shared" si="3"/>
        <v>0</v>
      </c>
    </row>
    <row r="52" spans="1:8" x14ac:dyDescent="0.3">
      <c r="A52" s="83">
        <v>39188</v>
      </c>
      <c r="B52">
        <v>3.4168099999999999</v>
      </c>
      <c r="C52" s="3"/>
      <c r="D52" s="87"/>
      <c r="E52" s="87">
        <f t="shared" si="0"/>
        <v>0</v>
      </c>
      <c r="F52" s="87">
        <f t="shared" si="1"/>
        <v>0</v>
      </c>
      <c r="G52" s="87">
        <f t="shared" si="2"/>
        <v>0</v>
      </c>
      <c r="H52" s="87">
        <f t="shared" si="3"/>
        <v>0</v>
      </c>
    </row>
    <row r="53" spans="1:8" x14ac:dyDescent="0.3">
      <c r="A53" s="83">
        <v>39189</v>
      </c>
      <c r="B53">
        <v>3.4355799999999999</v>
      </c>
      <c r="C53" s="3"/>
      <c r="D53" s="87"/>
      <c r="E53" s="87">
        <f t="shared" si="0"/>
        <v>0</v>
      </c>
      <c r="F53" s="87">
        <f t="shared" si="1"/>
        <v>0</v>
      </c>
      <c r="G53" s="87">
        <f t="shared" si="2"/>
        <v>0</v>
      </c>
      <c r="H53" s="87">
        <f t="shared" si="3"/>
        <v>0</v>
      </c>
    </row>
    <row r="54" spans="1:8" x14ac:dyDescent="0.3">
      <c r="A54" s="83">
        <v>39190</v>
      </c>
      <c r="B54">
        <v>3.45438</v>
      </c>
      <c r="C54" s="3">
        <v>604</v>
      </c>
      <c r="D54" s="87"/>
      <c r="E54" s="87">
        <f t="shared" si="0"/>
        <v>604</v>
      </c>
      <c r="F54" s="87">
        <f t="shared" si="1"/>
        <v>0</v>
      </c>
      <c r="G54" s="87">
        <f t="shared" si="2"/>
        <v>174.85047968086892</v>
      </c>
      <c r="H54" s="87">
        <f t="shared" si="3"/>
        <v>0</v>
      </c>
    </row>
    <row r="55" spans="1:8" x14ac:dyDescent="0.3">
      <c r="A55" s="83">
        <v>39191</v>
      </c>
      <c r="B55">
        <v>3.4731700000000001</v>
      </c>
      <c r="C55" s="3">
        <v>769</v>
      </c>
      <c r="D55" s="87"/>
      <c r="E55" s="87">
        <f t="shared" si="0"/>
        <v>769</v>
      </c>
      <c r="F55" s="87">
        <f t="shared" si="1"/>
        <v>0</v>
      </c>
      <c r="G55" s="87">
        <f t="shared" si="2"/>
        <v>221.41156349962714</v>
      </c>
      <c r="H55" s="87">
        <f t="shared" si="3"/>
        <v>0</v>
      </c>
    </row>
    <row r="56" spans="1:8" x14ac:dyDescent="0.3">
      <c r="A56" s="83">
        <v>39192</v>
      </c>
      <c r="B56">
        <v>3.4919199999999999</v>
      </c>
      <c r="C56" s="3"/>
      <c r="D56" s="87"/>
      <c r="E56" s="87">
        <f t="shared" si="0"/>
        <v>0</v>
      </c>
      <c r="F56" s="87">
        <f t="shared" si="1"/>
        <v>0</v>
      </c>
      <c r="G56" s="87">
        <f t="shared" si="2"/>
        <v>0</v>
      </c>
      <c r="H56" s="87">
        <f t="shared" si="3"/>
        <v>0</v>
      </c>
    </row>
    <row r="57" spans="1:8" x14ac:dyDescent="0.3">
      <c r="A57" s="83">
        <v>39193</v>
      </c>
      <c r="B57">
        <v>3.51057</v>
      </c>
      <c r="C57" s="3"/>
      <c r="D57" s="87"/>
      <c r="E57" s="87">
        <f t="shared" si="0"/>
        <v>0</v>
      </c>
      <c r="F57" s="87">
        <f t="shared" si="1"/>
        <v>0</v>
      </c>
      <c r="G57" s="87">
        <f t="shared" si="2"/>
        <v>0</v>
      </c>
      <c r="H57" s="87">
        <f t="shared" si="3"/>
        <v>0</v>
      </c>
    </row>
    <row r="58" spans="1:8" x14ac:dyDescent="0.3">
      <c r="A58" s="83">
        <v>39194</v>
      </c>
      <c r="B58">
        <v>3.5290699999999999</v>
      </c>
      <c r="C58" s="3"/>
      <c r="D58" s="87"/>
      <c r="E58" s="87">
        <f t="shared" si="0"/>
        <v>0</v>
      </c>
      <c r="F58" s="87">
        <f t="shared" si="1"/>
        <v>0</v>
      </c>
      <c r="G58" s="87">
        <f t="shared" si="2"/>
        <v>0</v>
      </c>
      <c r="H58" s="87">
        <f t="shared" si="3"/>
        <v>0</v>
      </c>
    </row>
    <row r="59" spans="1:8" x14ac:dyDescent="0.3">
      <c r="A59" s="83">
        <v>39195</v>
      </c>
      <c r="B59">
        <v>3.5473699999999999</v>
      </c>
      <c r="C59" s="3"/>
      <c r="D59" s="87"/>
      <c r="E59" s="87">
        <f t="shared" si="0"/>
        <v>0</v>
      </c>
      <c r="F59" s="87">
        <f t="shared" si="1"/>
        <v>0</v>
      </c>
      <c r="G59" s="87">
        <f t="shared" si="2"/>
        <v>0</v>
      </c>
      <c r="H59" s="87">
        <f t="shared" si="3"/>
        <v>0</v>
      </c>
    </row>
    <row r="60" spans="1:8" x14ac:dyDescent="0.3">
      <c r="A60" s="83">
        <v>39196</v>
      </c>
      <c r="B60">
        <v>3.56542</v>
      </c>
      <c r="C60" s="3"/>
      <c r="D60" s="87"/>
      <c r="E60" s="87">
        <f t="shared" si="0"/>
        <v>0</v>
      </c>
      <c r="F60" s="87">
        <f t="shared" si="1"/>
        <v>0</v>
      </c>
      <c r="G60" s="87">
        <f t="shared" si="2"/>
        <v>0</v>
      </c>
      <c r="H60" s="87">
        <f t="shared" si="3"/>
        <v>0</v>
      </c>
    </row>
    <row r="61" spans="1:8" x14ac:dyDescent="0.3">
      <c r="A61" s="83">
        <v>39197</v>
      </c>
      <c r="B61">
        <v>3.5831599999999999</v>
      </c>
      <c r="C61" s="3"/>
      <c r="D61" s="87"/>
      <c r="E61" s="87">
        <f t="shared" si="0"/>
        <v>0</v>
      </c>
      <c r="F61" s="87">
        <f t="shared" si="1"/>
        <v>0</v>
      </c>
      <c r="G61" s="87">
        <f t="shared" si="2"/>
        <v>0</v>
      </c>
      <c r="H61" s="87">
        <f t="shared" si="3"/>
        <v>0</v>
      </c>
    </row>
    <row r="62" spans="1:8" x14ac:dyDescent="0.3">
      <c r="A62" s="83">
        <v>39198</v>
      </c>
      <c r="B62">
        <v>3.6005400000000001</v>
      </c>
      <c r="C62" s="3">
        <v>6</v>
      </c>
      <c r="D62" s="87"/>
      <c r="E62" s="87">
        <f t="shared" si="0"/>
        <v>6</v>
      </c>
      <c r="F62" s="87">
        <f t="shared" si="1"/>
        <v>0</v>
      </c>
      <c r="G62" s="87">
        <f t="shared" si="2"/>
        <v>1.6664167041610425</v>
      </c>
      <c r="H62" s="87">
        <f t="shared" si="3"/>
        <v>0</v>
      </c>
    </row>
    <row r="63" spans="1:8" x14ac:dyDescent="0.3">
      <c r="A63" s="83">
        <v>39199</v>
      </c>
      <c r="B63">
        <v>3.6175000000000002</v>
      </c>
      <c r="C63" s="3"/>
      <c r="D63" s="87"/>
      <c r="E63" s="87">
        <f t="shared" si="0"/>
        <v>0</v>
      </c>
      <c r="F63" s="87">
        <f t="shared" si="1"/>
        <v>0</v>
      </c>
      <c r="G63" s="87">
        <f t="shared" si="2"/>
        <v>0</v>
      </c>
      <c r="H63" s="87">
        <f t="shared" si="3"/>
        <v>0</v>
      </c>
    </row>
    <row r="64" spans="1:8" x14ac:dyDescent="0.3">
      <c r="A64" s="83">
        <v>39200</v>
      </c>
      <c r="B64">
        <v>3.6339999999999999</v>
      </c>
      <c r="C64" s="3"/>
      <c r="E64" s="87">
        <f t="shared" si="0"/>
        <v>0</v>
      </c>
      <c r="F64" s="87">
        <f t="shared" si="1"/>
        <v>0</v>
      </c>
      <c r="G64" s="87">
        <f t="shared" si="2"/>
        <v>0</v>
      </c>
      <c r="H64" s="87">
        <f t="shared" si="3"/>
        <v>0</v>
      </c>
    </row>
    <row r="65" spans="1:8" x14ac:dyDescent="0.3">
      <c r="A65" s="83">
        <v>39201</v>
      </c>
      <c r="B65">
        <v>3.6500300000000001</v>
      </c>
      <c r="C65" s="3"/>
      <c r="E65" s="87">
        <f t="shared" si="0"/>
        <v>0</v>
      </c>
      <c r="F65" s="87">
        <f t="shared" si="1"/>
        <v>0</v>
      </c>
      <c r="G65" s="87">
        <f t="shared" si="2"/>
        <v>0</v>
      </c>
      <c r="H65" s="87">
        <f t="shared" si="3"/>
        <v>0</v>
      </c>
    </row>
    <row r="66" spans="1:8" x14ac:dyDescent="0.3">
      <c r="A66" s="83">
        <v>39202</v>
      </c>
      <c r="B66">
        <v>3.6656</v>
      </c>
      <c r="C66" s="3"/>
      <c r="E66" s="87">
        <f t="shared" si="0"/>
        <v>0</v>
      </c>
      <c r="F66" s="87">
        <f t="shared" si="1"/>
        <v>0</v>
      </c>
      <c r="G66" s="87">
        <f t="shared" si="2"/>
        <v>0</v>
      </c>
      <c r="H66" s="87">
        <f t="shared" si="3"/>
        <v>0</v>
      </c>
    </row>
    <row r="67" spans="1:8" x14ac:dyDescent="0.3">
      <c r="A67" s="83">
        <v>39203</v>
      </c>
      <c r="B67">
        <v>3.6807099999999999</v>
      </c>
      <c r="C67" s="3"/>
      <c r="E67" s="87">
        <f t="shared" si="0"/>
        <v>0</v>
      </c>
      <c r="F67" s="87">
        <f t="shared" si="1"/>
        <v>0</v>
      </c>
      <c r="G67" s="87">
        <f t="shared" si="2"/>
        <v>0</v>
      </c>
      <c r="H67" s="87">
        <f t="shared" si="3"/>
        <v>0</v>
      </c>
    </row>
    <row r="68" spans="1:8" x14ac:dyDescent="0.3">
      <c r="A68" s="83">
        <v>39204</v>
      </c>
      <c r="B68">
        <v>3.6953499999999999</v>
      </c>
      <c r="C68" s="3"/>
      <c r="E68" s="87">
        <f t="shared" si="0"/>
        <v>0</v>
      </c>
      <c r="F68" s="87">
        <f t="shared" si="1"/>
        <v>0</v>
      </c>
      <c r="G68" s="87">
        <f t="shared" si="2"/>
        <v>0</v>
      </c>
      <c r="H68" s="87">
        <f t="shared" si="3"/>
        <v>0</v>
      </c>
    </row>
    <row r="69" spans="1:8" x14ac:dyDescent="0.3">
      <c r="A69" s="83">
        <v>39205</v>
      </c>
      <c r="B69">
        <v>3.7095400000000001</v>
      </c>
      <c r="E69" s="87">
        <f t="shared" si="0"/>
        <v>0</v>
      </c>
      <c r="F69" s="87">
        <f t="shared" si="1"/>
        <v>0</v>
      </c>
      <c r="G69" s="87">
        <f t="shared" si="2"/>
        <v>0</v>
      </c>
      <c r="H69" s="87">
        <f t="shared" si="3"/>
        <v>0</v>
      </c>
    </row>
    <row r="70" spans="1:8" x14ac:dyDescent="0.3">
      <c r="A70" s="83">
        <v>39206</v>
      </c>
      <c r="B70">
        <v>3.7232599999999998</v>
      </c>
      <c r="E70" s="87">
        <f t="shared" si="0"/>
        <v>0</v>
      </c>
      <c r="F70" s="87">
        <f t="shared" si="1"/>
        <v>0</v>
      </c>
      <c r="G70" s="87">
        <f t="shared" si="2"/>
        <v>0</v>
      </c>
      <c r="H70" s="87">
        <f t="shared" si="3"/>
        <v>0</v>
      </c>
    </row>
    <row r="71" spans="1:8" x14ac:dyDescent="0.3">
      <c r="A71" s="83">
        <v>39207</v>
      </c>
      <c r="B71">
        <v>3.7365300000000001</v>
      </c>
      <c r="E71" s="87">
        <f t="shared" ref="E71:E97" si="4">C71</f>
        <v>0</v>
      </c>
      <c r="F71" s="87">
        <f t="shared" ref="F71:F97" si="5">D71*B71</f>
        <v>0</v>
      </c>
      <c r="G71" s="87">
        <f t="shared" ref="G71:G97" si="6">C71/B71</f>
        <v>0</v>
      </c>
      <c r="H71" s="87">
        <f t="shared" ref="H71:H97" si="7">D71</f>
        <v>0</v>
      </c>
    </row>
    <row r="72" spans="1:8" x14ac:dyDescent="0.3">
      <c r="A72" s="83">
        <v>39208</v>
      </c>
      <c r="B72">
        <v>3.7493400000000001</v>
      </c>
      <c r="E72" s="87">
        <f t="shared" si="4"/>
        <v>0</v>
      </c>
      <c r="F72" s="87">
        <f t="shared" si="5"/>
        <v>0</v>
      </c>
      <c r="G72" s="87">
        <f t="shared" si="6"/>
        <v>0</v>
      </c>
      <c r="H72" s="87">
        <f t="shared" si="7"/>
        <v>0</v>
      </c>
    </row>
    <row r="73" spans="1:8" x14ac:dyDescent="0.3">
      <c r="A73" s="83">
        <v>39209</v>
      </c>
      <c r="B73">
        <v>3.7617099999999999</v>
      </c>
      <c r="E73" s="87">
        <f t="shared" si="4"/>
        <v>0</v>
      </c>
      <c r="F73" s="87">
        <f t="shared" si="5"/>
        <v>0</v>
      </c>
      <c r="G73" s="87">
        <f t="shared" si="6"/>
        <v>0</v>
      </c>
      <c r="H73" s="87">
        <f t="shared" si="7"/>
        <v>0</v>
      </c>
    </row>
    <row r="74" spans="1:8" x14ac:dyDescent="0.3">
      <c r="A74" s="83">
        <v>39210</v>
      </c>
      <c r="B74">
        <v>3.7736299999999998</v>
      </c>
      <c r="E74" s="87">
        <f t="shared" si="4"/>
        <v>0</v>
      </c>
      <c r="F74" s="87">
        <f t="shared" si="5"/>
        <v>0</v>
      </c>
      <c r="G74" s="87">
        <f t="shared" si="6"/>
        <v>0</v>
      </c>
      <c r="H74" s="87">
        <f t="shared" si="7"/>
        <v>0</v>
      </c>
    </row>
    <row r="75" spans="1:8" x14ac:dyDescent="0.3">
      <c r="A75" s="83">
        <v>39211</v>
      </c>
      <c r="B75">
        <v>3.78512</v>
      </c>
      <c r="E75" s="87">
        <f t="shared" si="4"/>
        <v>0</v>
      </c>
      <c r="F75" s="87">
        <f t="shared" si="5"/>
        <v>0</v>
      </c>
      <c r="G75" s="87">
        <f t="shared" si="6"/>
        <v>0</v>
      </c>
      <c r="H75" s="87">
        <f t="shared" si="7"/>
        <v>0</v>
      </c>
    </row>
    <row r="76" spans="1:8" x14ac:dyDescent="0.3">
      <c r="A76" s="83">
        <v>39212</v>
      </c>
      <c r="B76">
        <v>3.79617</v>
      </c>
      <c r="E76" s="87">
        <f t="shared" si="4"/>
        <v>0</v>
      </c>
      <c r="F76" s="87">
        <f t="shared" si="5"/>
        <v>0</v>
      </c>
      <c r="G76" s="87">
        <f t="shared" si="6"/>
        <v>0</v>
      </c>
      <c r="H76" s="87">
        <f t="shared" si="7"/>
        <v>0</v>
      </c>
    </row>
    <row r="77" spans="1:8" x14ac:dyDescent="0.3">
      <c r="A77" s="83">
        <v>39213</v>
      </c>
      <c r="B77">
        <v>3.8067899999999999</v>
      </c>
      <c r="E77" s="87">
        <f t="shared" si="4"/>
        <v>0</v>
      </c>
      <c r="F77" s="87">
        <f t="shared" si="5"/>
        <v>0</v>
      </c>
      <c r="G77" s="87">
        <f t="shared" si="6"/>
        <v>0</v>
      </c>
      <c r="H77" s="87">
        <f t="shared" si="7"/>
        <v>0</v>
      </c>
    </row>
    <row r="78" spans="1:8" x14ac:dyDescent="0.3">
      <c r="A78" s="83">
        <v>39214</v>
      </c>
      <c r="B78">
        <v>3.8169900000000001</v>
      </c>
      <c r="E78" s="87">
        <f t="shared" si="4"/>
        <v>0</v>
      </c>
      <c r="F78" s="87">
        <f t="shared" si="5"/>
        <v>0</v>
      </c>
      <c r="G78" s="87">
        <f t="shared" si="6"/>
        <v>0</v>
      </c>
      <c r="H78" s="87">
        <f t="shared" si="7"/>
        <v>0</v>
      </c>
    </row>
    <row r="79" spans="1:8" x14ac:dyDescent="0.3">
      <c r="A79" s="83">
        <v>39215</v>
      </c>
      <c r="B79">
        <v>3.8267699999999998</v>
      </c>
      <c r="E79" s="87">
        <f t="shared" si="4"/>
        <v>0</v>
      </c>
      <c r="F79" s="87">
        <f t="shared" si="5"/>
        <v>0</v>
      </c>
      <c r="G79" s="87">
        <f t="shared" si="6"/>
        <v>0</v>
      </c>
      <c r="H79" s="87">
        <f t="shared" si="7"/>
        <v>0</v>
      </c>
    </row>
    <row r="80" spans="1:8" x14ac:dyDescent="0.3">
      <c r="A80" s="83">
        <v>39216</v>
      </c>
      <c r="B80">
        <v>3.8361499999999999</v>
      </c>
      <c r="E80" s="87">
        <f t="shared" si="4"/>
        <v>0</v>
      </c>
      <c r="F80" s="87">
        <f t="shared" si="5"/>
        <v>0</v>
      </c>
      <c r="G80" s="87">
        <f t="shared" si="6"/>
        <v>0</v>
      </c>
      <c r="H80" s="87">
        <f t="shared" si="7"/>
        <v>0</v>
      </c>
    </row>
    <row r="81" spans="1:8" x14ac:dyDescent="0.3">
      <c r="A81" s="83">
        <v>39217</v>
      </c>
      <c r="B81">
        <v>3.8451200000000001</v>
      </c>
      <c r="E81" s="87">
        <f t="shared" si="4"/>
        <v>0</v>
      </c>
      <c r="F81" s="87">
        <f t="shared" si="5"/>
        <v>0</v>
      </c>
      <c r="G81" s="87">
        <f t="shared" si="6"/>
        <v>0</v>
      </c>
      <c r="H81" s="87">
        <f t="shared" si="7"/>
        <v>0</v>
      </c>
    </row>
    <row r="82" spans="1:8" x14ac:dyDescent="0.3">
      <c r="A82" s="83">
        <v>39218</v>
      </c>
      <c r="B82">
        <v>3.8536999999999999</v>
      </c>
      <c r="E82" s="87">
        <f t="shared" si="4"/>
        <v>0</v>
      </c>
      <c r="F82" s="87">
        <f t="shared" si="5"/>
        <v>0</v>
      </c>
      <c r="G82" s="87">
        <f t="shared" si="6"/>
        <v>0</v>
      </c>
      <c r="H82" s="87">
        <f t="shared" si="7"/>
        <v>0</v>
      </c>
    </row>
    <row r="83" spans="1:8" x14ac:dyDescent="0.3">
      <c r="A83" s="83">
        <v>39219</v>
      </c>
      <c r="B83">
        <v>3.8618899999999998</v>
      </c>
      <c r="E83" s="87">
        <f t="shared" si="4"/>
        <v>0</v>
      </c>
      <c r="F83" s="87">
        <f t="shared" si="5"/>
        <v>0</v>
      </c>
      <c r="G83" s="87">
        <f t="shared" si="6"/>
        <v>0</v>
      </c>
      <c r="H83" s="87">
        <f t="shared" si="7"/>
        <v>0</v>
      </c>
    </row>
    <row r="84" spans="1:8" x14ac:dyDescent="0.3">
      <c r="A84" s="83">
        <v>39220</v>
      </c>
      <c r="B84">
        <v>3.86971</v>
      </c>
      <c r="E84" s="87">
        <f t="shared" si="4"/>
        <v>0</v>
      </c>
      <c r="F84" s="87">
        <f t="shared" si="5"/>
        <v>0</v>
      </c>
      <c r="G84" s="87">
        <f t="shared" si="6"/>
        <v>0</v>
      </c>
      <c r="H84" s="87">
        <f t="shared" si="7"/>
        <v>0</v>
      </c>
    </row>
    <row r="85" spans="1:8" x14ac:dyDescent="0.3">
      <c r="A85" s="83">
        <v>39221</v>
      </c>
      <c r="B85">
        <v>3.8771599999999999</v>
      </c>
      <c r="E85" s="87">
        <f t="shared" si="4"/>
        <v>0</v>
      </c>
      <c r="F85" s="87">
        <f t="shared" si="5"/>
        <v>0</v>
      </c>
      <c r="G85" s="87">
        <f t="shared" si="6"/>
        <v>0</v>
      </c>
      <c r="H85" s="87">
        <f t="shared" si="7"/>
        <v>0</v>
      </c>
    </row>
    <row r="86" spans="1:8" x14ac:dyDescent="0.3">
      <c r="A86" s="83">
        <v>39222</v>
      </c>
      <c r="B86">
        <v>3.8842400000000001</v>
      </c>
      <c r="E86" s="87">
        <f t="shared" si="4"/>
        <v>0</v>
      </c>
      <c r="F86" s="87">
        <f t="shared" si="5"/>
        <v>0</v>
      </c>
      <c r="G86" s="87">
        <f t="shared" si="6"/>
        <v>0</v>
      </c>
      <c r="H86" s="87">
        <f t="shared" si="7"/>
        <v>0</v>
      </c>
    </row>
    <row r="87" spans="1:8" x14ac:dyDescent="0.3">
      <c r="A87" s="83">
        <v>39223</v>
      </c>
      <c r="B87">
        <v>3.8909799999999999</v>
      </c>
      <c r="E87" s="87">
        <f t="shared" si="4"/>
        <v>0</v>
      </c>
      <c r="F87" s="87">
        <f t="shared" si="5"/>
        <v>0</v>
      </c>
      <c r="G87" s="87">
        <f t="shared" si="6"/>
        <v>0</v>
      </c>
      <c r="H87" s="87">
        <f t="shared" si="7"/>
        <v>0</v>
      </c>
    </row>
    <row r="88" spans="1:8" x14ac:dyDescent="0.3">
      <c r="A88" s="83">
        <v>39224</v>
      </c>
      <c r="B88">
        <v>3.89737</v>
      </c>
      <c r="E88" s="87">
        <f t="shared" si="4"/>
        <v>0</v>
      </c>
      <c r="F88" s="87">
        <f t="shared" si="5"/>
        <v>0</v>
      </c>
      <c r="G88" s="87">
        <f t="shared" si="6"/>
        <v>0</v>
      </c>
      <c r="H88" s="87">
        <f t="shared" si="7"/>
        <v>0</v>
      </c>
    </row>
    <row r="89" spans="1:8" x14ac:dyDescent="0.3">
      <c r="A89" s="83">
        <v>39225</v>
      </c>
      <c r="B89">
        <v>3.9033899999999999</v>
      </c>
      <c r="E89" s="87">
        <f t="shared" si="4"/>
        <v>0</v>
      </c>
      <c r="F89" s="87">
        <f t="shared" si="5"/>
        <v>0</v>
      </c>
      <c r="G89" s="87">
        <f t="shared" si="6"/>
        <v>0</v>
      </c>
      <c r="H89" s="87">
        <f t="shared" si="7"/>
        <v>0</v>
      </c>
    </row>
    <row r="90" spans="1:8" x14ac:dyDescent="0.3">
      <c r="A90" s="83">
        <v>39226</v>
      </c>
      <c r="B90">
        <v>3.9090400000000001</v>
      </c>
      <c r="E90" s="87">
        <f t="shared" si="4"/>
        <v>0</v>
      </c>
      <c r="F90" s="87">
        <f t="shared" si="5"/>
        <v>0</v>
      </c>
      <c r="G90" s="87">
        <f t="shared" si="6"/>
        <v>0</v>
      </c>
      <c r="H90" s="87">
        <f t="shared" si="7"/>
        <v>0</v>
      </c>
    </row>
    <row r="91" spans="1:8" x14ac:dyDescent="0.3">
      <c r="A91" s="83">
        <v>39227</v>
      </c>
      <c r="B91">
        <v>3.9142899999999998</v>
      </c>
      <c r="E91" s="87">
        <f t="shared" si="4"/>
        <v>0</v>
      </c>
      <c r="F91" s="87">
        <f t="shared" si="5"/>
        <v>0</v>
      </c>
      <c r="G91" s="87">
        <f t="shared" si="6"/>
        <v>0</v>
      </c>
      <c r="H91" s="87">
        <f t="shared" si="7"/>
        <v>0</v>
      </c>
    </row>
    <row r="92" spans="1:8" x14ac:dyDescent="0.3">
      <c r="A92" s="83">
        <v>39228</v>
      </c>
      <c r="B92">
        <v>3.9191400000000001</v>
      </c>
      <c r="E92" s="87">
        <f t="shared" si="4"/>
        <v>0</v>
      </c>
      <c r="F92" s="87">
        <f t="shared" si="5"/>
        <v>0</v>
      </c>
      <c r="G92" s="87">
        <f t="shared" si="6"/>
        <v>0</v>
      </c>
      <c r="H92" s="87">
        <f t="shared" si="7"/>
        <v>0</v>
      </c>
    </row>
    <row r="93" spans="1:8" x14ac:dyDescent="0.3">
      <c r="A93" s="83">
        <v>39229</v>
      </c>
      <c r="B93">
        <v>3.9235600000000002</v>
      </c>
      <c r="E93" s="87">
        <f t="shared" si="4"/>
        <v>0</v>
      </c>
      <c r="F93" s="87">
        <f t="shared" si="5"/>
        <v>0</v>
      </c>
      <c r="G93" s="87">
        <f t="shared" si="6"/>
        <v>0</v>
      </c>
      <c r="H93" s="87">
        <f t="shared" si="7"/>
        <v>0</v>
      </c>
    </row>
    <row r="94" spans="1:8" x14ac:dyDescent="0.3">
      <c r="A94" s="83">
        <v>39230</v>
      </c>
      <c r="B94">
        <v>3.9275500000000001</v>
      </c>
      <c r="E94" s="87">
        <f t="shared" si="4"/>
        <v>0</v>
      </c>
      <c r="F94" s="87">
        <f t="shared" si="5"/>
        <v>0</v>
      </c>
      <c r="G94" s="87">
        <f t="shared" si="6"/>
        <v>0</v>
      </c>
      <c r="H94" s="87">
        <f t="shared" si="7"/>
        <v>0</v>
      </c>
    </row>
    <row r="95" spans="1:8" x14ac:dyDescent="0.3">
      <c r="A95" s="83">
        <v>39231</v>
      </c>
      <c r="B95">
        <v>3.9310800000000001</v>
      </c>
      <c r="E95" s="87">
        <f t="shared" si="4"/>
        <v>0</v>
      </c>
      <c r="F95" s="87">
        <f t="shared" si="5"/>
        <v>0</v>
      </c>
      <c r="G95" s="87">
        <f t="shared" si="6"/>
        <v>0</v>
      </c>
      <c r="H95" s="87">
        <f t="shared" si="7"/>
        <v>0</v>
      </c>
    </row>
    <row r="96" spans="1:8" x14ac:dyDescent="0.3">
      <c r="A96" s="83">
        <v>39232</v>
      </c>
      <c r="B96">
        <v>3.9341400000000002</v>
      </c>
      <c r="E96" s="87">
        <f t="shared" si="4"/>
        <v>0</v>
      </c>
      <c r="F96" s="87">
        <f t="shared" si="5"/>
        <v>0</v>
      </c>
      <c r="G96" s="87">
        <f t="shared" si="6"/>
        <v>0</v>
      </c>
      <c r="H96" s="87">
        <f t="shared" si="7"/>
        <v>0</v>
      </c>
    </row>
    <row r="97" spans="1:8" x14ac:dyDescent="0.3">
      <c r="A97" s="83">
        <v>39233</v>
      </c>
      <c r="B97">
        <v>3.9367100000000002</v>
      </c>
      <c r="E97" s="87">
        <f t="shared" si="4"/>
        <v>0</v>
      </c>
      <c r="F97" s="87">
        <f t="shared" si="5"/>
        <v>0</v>
      </c>
      <c r="G97" s="87">
        <f t="shared" si="6"/>
        <v>0</v>
      </c>
      <c r="H97" s="87">
        <f t="shared" si="7"/>
        <v>0</v>
      </c>
    </row>
    <row r="98" spans="1:8" x14ac:dyDescent="0.3">
      <c r="A98" s="83"/>
      <c r="E98" s="87">
        <f>SUM(E6:E97)</f>
        <v>5682</v>
      </c>
      <c r="F98" s="87">
        <f>SUM(F6:F97)</f>
        <v>2375.9286649999999</v>
      </c>
      <c r="G98" s="87">
        <f>SUM(G6:G97)</f>
        <v>1770.843058251756</v>
      </c>
      <c r="H98" s="87">
        <f>SUM(H6:H97)</f>
        <v>733.3</v>
      </c>
    </row>
    <row r="99" spans="1:8" x14ac:dyDescent="0.3">
      <c r="A99" s="83"/>
      <c r="E99" s="241">
        <f>SUM(E98:F98)</f>
        <v>8057.9286649999995</v>
      </c>
      <c r="F99" s="242"/>
      <c r="G99" s="241">
        <f>SUM(G98:H98)</f>
        <v>2504.143058251756</v>
      </c>
      <c r="H99" s="242"/>
    </row>
    <row r="100" spans="1:8" x14ac:dyDescent="0.3">
      <c r="A100" s="83"/>
    </row>
    <row r="101" spans="1:8" x14ac:dyDescent="0.3">
      <c r="A101" s="83"/>
    </row>
    <row r="102" spans="1:8" x14ac:dyDescent="0.3">
      <c r="A102" s="83"/>
    </row>
    <row r="103" spans="1:8" x14ac:dyDescent="0.3">
      <c r="A103" s="83"/>
    </row>
    <row r="104" spans="1:8" x14ac:dyDescent="0.3">
      <c r="A104" s="83"/>
    </row>
    <row r="105" spans="1:8" x14ac:dyDescent="0.3">
      <c r="A105" s="83"/>
    </row>
    <row r="106" spans="1:8" x14ac:dyDescent="0.3">
      <c r="A106" s="83"/>
    </row>
    <row r="107" spans="1:8" x14ac:dyDescent="0.3">
      <c r="A107" s="83"/>
    </row>
    <row r="108" spans="1:8" x14ac:dyDescent="0.3">
      <c r="A108" s="83"/>
    </row>
    <row r="109" spans="1:8" x14ac:dyDescent="0.3">
      <c r="A109" s="83"/>
    </row>
    <row r="110" spans="1:8" x14ac:dyDescent="0.3">
      <c r="A110" s="83"/>
    </row>
    <row r="111" spans="1:8" x14ac:dyDescent="0.3">
      <c r="A111" s="83"/>
    </row>
    <row r="112" spans="1:8" x14ac:dyDescent="0.3">
      <c r="A112" s="83"/>
    </row>
    <row r="113" spans="1:1" x14ac:dyDescent="0.3">
      <c r="A113" s="83"/>
    </row>
    <row r="114" spans="1:1" x14ac:dyDescent="0.3">
      <c r="A114" s="83"/>
    </row>
    <row r="115" spans="1:1" x14ac:dyDescent="0.3">
      <c r="A115" s="83"/>
    </row>
    <row r="116" spans="1:1" x14ac:dyDescent="0.3">
      <c r="A116" s="83"/>
    </row>
    <row r="117" spans="1:1" x14ac:dyDescent="0.3">
      <c r="A117" s="83"/>
    </row>
    <row r="118" spans="1:1" x14ac:dyDescent="0.3">
      <c r="A118" s="83"/>
    </row>
    <row r="119" spans="1:1" x14ac:dyDescent="0.3">
      <c r="A119" s="83"/>
    </row>
    <row r="120" spans="1:1" x14ac:dyDescent="0.3">
      <c r="A120" s="83"/>
    </row>
    <row r="121" spans="1:1" x14ac:dyDescent="0.3">
      <c r="A121" s="83"/>
    </row>
    <row r="122" spans="1:1" x14ac:dyDescent="0.3">
      <c r="A122" s="83"/>
    </row>
    <row r="123" spans="1:1" x14ac:dyDescent="0.3">
      <c r="A123" s="83"/>
    </row>
    <row r="124" spans="1:1" x14ac:dyDescent="0.3">
      <c r="A124" s="83"/>
    </row>
    <row r="125" spans="1:1" x14ac:dyDescent="0.3">
      <c r="A125" s="83"/>
    </row>
    <row r="126" spans="1:1" x14ac:dyDescent="0.3">
      <c r="A126" s="83"/>
    </row>
    <row r="127" spans="1:1" x14ac:dyDescent="0.3">
      <c r="A127" s="83"/>
    </row>
    <row r="128" spans="1:1" x14ac:dyDescent="0.3">
      <c r="A128" s="83"/>
    </row>
    <row r="129" spans="1:1" x14ac:dyDescent="0.3">
      <c r="A129" s="83"/>
    </row>
    <row r="130" spans="1:1" x14ac:dyDescent="0.3">
      <c r="A130" s="83"/>
    </row>
    <row r="131" spans="1:1" x14ac:dyDescent="0.3">
      <c r="A131" s="83"/>
    </row>
    <row r="132" spans="1:1" x14ac:dyDescent="0.3">
      <c r="A132" s="83"/>
    </row>
    <row r="133" spans="1:1" x14ac:dyDescent="0.3">
      <c r="A133" s="83"/>
    </row>
    <row r="134" spans="1:1" x14ac:dyDescent="0.3">
      <c r="A134" s="83"/>
    </row>
    <row r="135" spans="1:1" x14ac:dyDescent="0.3">
      <c r="A135" s="83"/>
    </row>
    <row r="136" spans="1:1" x14ac:dyDescent="0.3">
      <c r="A136" s="83"/>
    </row>
    <row r="137" spans="1:1" x14ac:dyDescent="0.3">
      <c r="A137" s="83"/>
    </row>
    <row r="138" spans="1:1" x14ac:dyDescent="0.3">
      <c r="A138" s="83"/>
    </row>
    <row r="139" spans="1:1" x14ac:dyDescent="0.3">
      <c r="A139" s="83"/>
    </row>
    <row r="140" spans="1:1" x14ac:dyDescent="0.3">
      <c r="A140" s="83"/>
    </row>
    <row r="141" spans="1:1" x14ac:dyDescent="0.3">
      <c r="A141" s="83"/>
    </row>
    <row r="142" spans="1:1" x14ac:dyDescent="0.3">
      <c r="A142" s="83"/>
    </row>
    <row r="143" spans="1:1" x14ac:dyDescent="0.3">
      <c r="A143" s="83"/>
    </row>
    <row r="144" spans="1:1" x14ac:dyDescent="0.3">
      <c r="A144" s="83"/>
    </row>
    <row r="145" spans="1:1" x14ac:dyDescent="0.3">
      <c r="A145" s="83"/>
    </row>
    <row r="146" spans="1:1" x14ac:dyDescent="0.3">
      <c r="A146" s="83"/>
    </row>
    <row r="147" spans="1:1" x14ac:dyDescent="0.3">
      <c r="A147" s="83"/>
    </row>
    <row r="148" spans="1:1" x14ac:dyDescent="0.3">
      <c r="A148" s="83"/>
    </row>
    <row r="149" spans="1:1" x14ac:dyDescent="0.3">
      <c r="A149" s="83"/>
    </row>
    <row r="150" spans="1:1" x14ac:dyDescent="0.3">
      <c r="A150" s="83"/>
    </row>
    <row r="151" spans="1:1" x14ac:dyDescent="0.3">
      <c r="A151" s="83"/>
    </row>
    <row r="152" spans="1:1" x14ac:dyDescent="0.3">
      <c r="A152" s="83"/>
    </row>
    <row r="153" spans="1:1" x14ac:dyDescent="0.3">
      <c r="A153" s="83"/>
    </row>
    <row r="154" spans="1:1" x14ac:dyDescent="0.3">
      <c r="A154" s="83"/>
    </row>
    <row r="155" spans="1:1" x14ac:dyDescent="0.3">
      <c r="A155" s="83"/>
    </row>
    <row r="156" spans="1:1" x14ac:dyDescent="0.3">
      <c r="A156" s="83"/>
    </row>
    <row r="157" spans="1:1" x14ac:dyDescent="0.3">
      <c r="A157" s="83"/>
    </row>
    <row r="158" spans="1:1" x14ac:dyDescent="0.3">
      <c r="A158" s="83"/>
    </row>
    <row r="159" spans="1:1" x14ac:dyDescent="0.3">
      <c r="A159" s="83"/>
    </row>
    <row r="160" spans="1:1" x14ac:dyDescent="0.3">
      <c r="A160" s="83"/>
    </row>
    <row r="161" spans="1:1" x14ac:dyDescent="0.3">
      <c r="A161" s="83"/>
    </row>
    <row r="162" spans="1:1" x14ac:dyDescent="0.3">
      <c r="A162" s="83"/>
    </row>
    <row r="163" spans="1:1" x14ac:dyDescent="0.3">
      <c r="A163" s="83"/>
    </row>
    <row r="164" spans="1:1" x14ac:dyDescent="0.3">
      <c r="A164" s="83"/>
    </row>
    <row r="165" spans="1:1" x14ac:dyDescent="0.3">
      <c r="A165" s="83"/>
    </row>
    <row r="166" spans="1:1" x14ac:dyDescent="0.3">
      <c r="A166" s="83"/>
    </row>
    <row r="167" spans="1:1" x14ac:dyDescent="0.3">
      <c r="A167" s="83"/>
    </row>
    <row r="168" spans="1:1" x14ac:dyDescent="0.3">
      <c r="A168" s="83"/>
    </row>
    <row r="169" spans="1:1" x14ac:dyDescent="0.3">
      <c r="A169" s="83"/>
    </row>
    <row r="170" spans="1:1" x14ac:dyDescent="0.3">
      <c r="A170" s="83"/>
    </row>
    <row r="171" spans="1:1" x14ac:dyDescent="0.3">
      <c r="A171" s="83"/>
    </row>
    <row r="172" spans="1:1" x14ac:dyDescent="0.3">
      <c r="A172" s="83"/>
    </row>
    <row r="173" spans="1:1" x14ac:dyDescent="0.3">
      <c r="A173" s="83"/>
    </row>
    <row r="174" spans="1:1" x14ac:dyDescent="0.3">
      <c r="A174" s="83"/>
    </row>
    <row r="175" spans="1:1" x14ac:dyDescent="0.3">
      <c r="A175" s="83"/>
    </row>
    <row r="176" spans="1:1" x14ac:dyDescent="0.3">
      <c r="A176" s="83"/>
    </row>
    <row r="177" spans="1:1" x14ac:dyDescent="0.3">
      <c r="A177" s="83"/>
    </row>
    <row r="178" spans="1:1" x14ac:dyDescent="0.3">
      <c r="A178" s="83"/>
    </row>
    <row r="179" spans="1:1" x14ac:dyDescent="0.3">
      <c r="A179" s="83"/>
    </row>
    <row r="180" spans="1:1" x14ac:dyDescent="0.3">
      <c r="A180" s="83"/>
    </row>
    <row r="181" spans="1:1" x14ac:dyDescent="0.3">
      <c r="A181" s="83"/>
    </row>
    <row r="182" spans="1:1" x14ac:dyDescent="0.3">
      <c r="A182" s="83"/>
    </row>
    <row r="183" spans="1:1" x14ac:dyDescent="0.3">
      <c r="A183" s="83"/>
    </row>
    <row r="184" spans="1:1" x14ac:dyDescent="0.3">
      <c r="A184" s="83"/>
    </row>
    <row r="185" spans="1:1" x14ac:dyDescent="0.3">
      <c r="A185" s="83"/>
    </row>
    <row r="186" spans="1:1" x14ac:dyDescent="0.3">
      <c r="A186" s="83"/>
    </row>
    <row r="187" spans="1:1" x14ac:dyDescent="0.3">
      <c r="A187" s="83"/>
    </row>
    <row r="188" spans="1:1" x14ac:dyDescent="0.3">
      <c r="A188" s="83"/>
    </row>
    <row r="189" spans="1:1" x14ac:dyDescent="0.3">
      <c r="A189" s="83"/>
    </row>
    <row r="190" spans="1:1" x14ac:dyDescent="0.3">
      <c r="A190" s="83"/>
    </row>
    <row r="191" spans="1:1" x14ac:dyDescent="0.3">
      <c r="A191" s="83"/>
    </row>
    <row r="192" spans="1:1" x14ac:dyDescent="0.3">
      <c r="A192" s="83"/>
    </row>
    <row r="193" spans="1:1" x14ac:dyDescent="0.3">
      <c r="A193" s="83"/>
    </row>
    <row r="194" spans="1:1" x14ac:dyDescent="0.3">
      <c r="A194" s="83"/>
    </row>
    <row r="195" spans="1:1" x14ac:dyDescent="0.3">
      <c r="A195" s="83"/>
    </row>
    <row r="196" spans="1:1" x14ac:dyDescent="0.3">
      <c r="A196" s="83"/>
    </row>
    <row r="197" spans="1:1" x14ac:dyDescent="0.3">
      <c r="A197" s="83"/>
    </row>
    <row r="198" spans="1:1" x14ac:dyDescent="0.3">
      <c r="A198" s="83"/>
    </row>
    <row r="199" spans="1:1" x14ac:dyDescent="0.3">
      <c r="A199" s="83"/>
    </row>
    <row r="200" spans="1:1" x14ac:dyDescent="0.3">
      <c r="A200" s="83"/>
    </row>
    <row r="201" spans="1:1" x14ac:dyDescent="0.3">
      <c r="A201" s="83"/>
    </row>
    <row r="202" spans="1:1" x14ac:dyDescent="0.3">
      <c r="A202" s="83"/>
    </row>
    <row r="203" spans="1:1" x14ac:dyDescent="0.3">
      <c r="A203" s="83"/>
    </row>
    <row r="204" spans="1:1" x14ac:dyDescent="0.3">
      <c r="A204" s="83"/>
    </row>
    <row r="205" spans="1:1" x14ac:dyDescent="0.3">
      <c r="A205" s="83"/>
    </row>
    <row r="206" spans="1:1" x14ac:dyDescent="0.3">
      <c r="A206" s="83"/>
    </row>
    <row r="207" spans="1:1" x14ac:dyDescent="0.3">
      <c r="A207" s="83"/>
    </row>
    <row r="208" spans="1:1" x14ac:dyDescent="0.3">
      <c r="A208" s="83"/>
    </row>
    <row r="209" spans="1:1" x14ac:dyDescent="0.3">
      <c r="A209" s="83"/>
    </row>
    <row r="210" spans="1:1" x14ac:dyDescent="0.3">
      <c r="A210" s="83"/>
    </row>
    <row r="211" spans="1:1" x14ac:dyDescent="0.3">
      <c r="A211" s="83"/>
    </row>
    <row r="212" spans="1:1" x14ac:dyDescent="0.3">
      <c r="A212" s="83"/>
    </row>
    <row r="213" spans="1:1" x14ac:dyDescent="0.3">
      <c r="A213" s="83"/>
    </row>
    <row r="214" spans="1:1" x14ac:dyDescent="0.3">
      <c r="A214" s="83"/>
    </row>
    <row r="215" spans="1:1" x14ac:dyDescent="0.3">
      <c r="A215" s="83"/>
    </row>
    <row r="216" spans="1:1" x14ac:dyDescent="0.3">
      <c r="A216" s="83"/>
    </row>
    <row r="217" spans="1:1" x14ac:dyDescent="0.3">
      <c r="A217" s="83"/>
    </row>
    <row r="218" spans="1:1" x14ac:dyDescent="0.3">
      <c r="A218" s="83"/>
    </row>
    <row r="219" spans="1:1" x14ac:dyDescent="0.3">
      <c r="A219" s="83"/>
    </row>
    <row r="220" spans="1:1" x14ac:dyDescent="0.3">
      <c r="A220" s="83"/>
    </row>
    <row r="221" spans="1:1" x14ac:dyDescent="0.3">
      <c r="A221" s="83"/>
    </row>
    <row r="222" spans="1:1" x14ac:dyDescent="0.3">
      <c r="A222" s="83"/>
    </row>
    <row r="223" spans="1:1" x14ac:dyDescent="0.3">
      <c r="A223" s="83"/>
    </row>
    <row r="224" spans="1:1" x14ac:dyDescent="0.3">
      <c r="A224" s="83"/>
    </row>
    <row r="225" spans="1:1" x14ac:dyDescent="0.3">
      <c r="A225" s="83"/>
    </row>
    <row r="226" spans="1:1" x14ac:dyDescent="0.3">
      <c r="A226" s="83"/>
    </row>
    <row r="227" spans="1:1" x14ac:dyDescent="0.3">
      <c r="A227" s="83"/>
    </row>
    <row r="228" spans="1:1" x14ac:dyDescent="0.3">
      <c r="A228" s="83"/>
    </row>
    <row r="229" spans="1:1" x14ac:dyDescent="0.3">
      <c r="A229" s="83"/>
    </row>
    <row r="230" spans="1:1" x14ac:dyDescent="0.3">
      <c r="A230" s="83"/>
    </row>
    <row r="231" spans="1:1" x14ac:dyDescent="0.3">
      <c r="A231" s="83"/>
    </row>
    <row r="232" spans="1:1" x14ac:dyDescent="0.3">
      <c r="A232" s="83"/>
    </row>
    <row r="233" spans="1:1" x14ac:dyDescent="0.3">
      <c r="A233" s="83"/>
    </row>
    <row r="234" spans="1:1" x14ac:dyDescent="0.3">
      <c r="A234" s="83"/>
    </row>
    <row r="235" spans="1:1" x14ac:dyDescent="0.3">
      <c r="A235" s="83"/>
    </row>
    <row r="236" spans="1:1" x14ac:dyDescent="0.3">
      <c r="A236" s="83"/>
    </row>
    <row r="237" spans="1:1" x14ac:dyDescent="0.3">
      <c r="A237" s="83"/>
    </row>
    <row r="238" spans="1:1" x14ac:dyDescent="0.3">
      <c r="A238" s="83"/>
    </row>
    <row r="239" spans="1:1" x14ac:dyDescent="0.3">
      <c r="A239" s="83"/>
    </row>
    <row r="240" spans="1:1" x14ac:dyDescent="0.3">
      <c r="A240" s="83"/>
    </row>
    <row r="241" spans="1:1" x14ac:dyDescent="0.3">
      <c r="A241" s="83"/>
    </row>
    <row r="242" spans="1:1" x14ac:dyDescent="0.3">
      <c r="A242" s="83"/>
    </row>
    <row r="243" spans="1:1" x14ac:dyDescent="0.3">
      <c r="A243" s="83"/>
    </row>
    <row r="244" spans="1:1" x14ac:dyDescent="0.3">
      <c r="A244" s="83"/>
    </row>
    <row r="245" spans="1:1" x14ac:dyDescent="0.3">
      <c r="A245" s="83"/>
    </row>
    <row r="246" spans="1:1" x14ac:dyDescent="0.3">
      <c r="A246" s="83"/>
    </row>
    <row r="247" spans="1:1" x14ac:dyDescent="0.3">
      <c r="A247" s="83"/>
    </row>
    <row r="248" spans="1:1" x14ac:dyDescent="0.3">
      <c r="A248" s="83"/>
    </row>
    <row r="249" spans="1:1" x14ac:dyDescent="0.3">
      <c r="A249" s="83"/>
    </row>
    <row r="250" spans="1:1" x14ac:dyDescent="0.3">
      <c r="A250" s="83"/>
    </row>
    <row r="251" spans="1:1" x14ac:dyDescent="0.3">
      <c r="A251" s="83"/>
    </row>
    <row r="252" spans="1:1" x14ac:dyDescent="0.3">
      <c r="A252" s="83"/>
    </row>
    <row r="253" spans="1:1" x14ac:dyDescent="0.3">
      <c r="A253" s="83"/>
    </row>
    <row r="254" spans="1:1" x14ac:dyDescent="0.3">
      <c r="A254" s="83"/>
    </row>
    <row r="255" spans="1:1" x14ac:dyDescent="0.3">
      <c r="A255" s="83"/>
    </row>
    <row r="256" spans="1:1" x14ac:dyDescent="0.3">
      <c r="A256" s="83"/>
    </row>
    <row r="257" spans="1:1" x14ac:dyDescent="0.3">
      <c r="A257" s="83"/>
    </row>
    <row r="258" spans="1:1" x14ac:dyDescent="0.3">
      <c r="A258" s="83"/>
    </row>
    <row r="259" spans="1:1" x14ac:dyDescent="0.3">
      <c r="A259" s="83"/>
    </row>
    <row r="260" spans="1:1" x14ac:dyDescent="0.3">
      <c r="A260" s="83"/>
    </row>
    <row r="261" spans="1:1" x14ac:dyDescent="0.3">
      <c r="A261" s="83"/>
    </row>
    <row r="262" spans="1:1" x14ac:dyDescent="0.3">
      <c r="A262" s="83"/>
    </row>
    <row r="263" spans="1:1" x14ac:dyDescent="0.3">
      <c r="A263" s="83"/>
    </row>
    <row r="264" spans="1:1" x14ac:dyDescent="0.3">
      <c r="A264" s="83"/>
    </row>
    <row r="265" spans="1:1" x14ac:dyDescent="0.3">
      <c r="A265" s="83"/>
    </row>
    <row r="266" spans="1:1" x14ac:dyDescent="0.3">
      <c r="A266" s="83"/>
    </row>
    <row r="267" spans="1:1" x14ac:dyDescent="0.3">
      <c r="A267" s="83"/>
    </row>
    <row r="268" spans="1:1" x14ac:dyDescent="0.3">
      <c r="A268" s="83"/>
    </row>
    <row r="269" spans="1:1" x14ac:dyDescent="0.3">
      <c r="A269" s="83"/>
    </row>
    <row r="270" spans="1:1" x14ac:dyDescent="0.3">
      <c r="A270" s="83"/>
    </row>
    <row r="271" spans="1:1" x14ac:dyDescent="0.3">
      <c r="A271" s="83"/>
    </row>
    <row r="272" spans="1:1" x14ac:dyDescent="0.3">
      <c r="A272" s="83"/>
    </row>
    <row r="273" spans="1:1" x14ac:dyDescent="0.3">
      <c r="A273" s="83"/>
    </row>
    <row r="274" spans="1:1" x14ac:dyDescent="0.3">
      <c r="A274" s="83"/>
    </row>
    <row r="275" spans="1:1" x14ac:dyDescent="0.3">
      <c r="A275" s="83"/>
    </row>
    <row r="276" spans="1:1" x14ac:dyDescent="0.3">
      <c r="A276" s="83"/>
    </row>
    <row r="277" spans="1:1" x14ac:dyDescent="0.3">
      <c r="A277" s="83"/>
    </row>
    <row r="278" spans="1:1" x14ac:dyDescent="0.3">
      <c r="A278" s="83"/>
    </row>
    <row r="279" spans="1:1" x14ac:dyDescent="0.3">
      <c r="A279" s="83"/>
    </row>
    <row r="280" spans="1:1" x14ac:dyDescent="0.3">
      <c r="A280" s="83"/>
    </row>
    <row r="281" spans="1:1" x14ac:dyDescent="0.3">
      <c r="A281" s="83"/>
    </row>
    <row r="282" spans="1:1" x14ac:dyDescent="0.3">
      <c r="A282" s="83"/>
    </row>
    <row r="283" spans="1:1" x14ac:dyDescent="0.3">
      <c r="A283" s="83"/>
    </row>
    <row r="284" spans="1:1" x14ac:dyDescent="0.3">
      <c r="A284" s="83"/>
    </row>
    <row r="285" spans="1:1" x14ac:dyDescent="0.3">
      <c r="A285" s="83"/>
    </row>
    <row r="286" spans="1:1" x14ac:dyDescent="0.3">
      <c r="A286" s="83"/>
    </row>
    <row r="287" spans="1:1" x14ac:dyDescent="0.3">
      <c r="A287" s="83"/>
    </row>
    <row r="288" spans="1:1" x14ac:dyDescent="0.3">
      <c r="A288" s="83"/>
    </row>
    <row r="289" spans="1:1" x14ac:dyDescent="0.3">
      <c r="A289" s="83"/>
    </row>
    <row r="290" spans="1:1" x14ac:dyDescent="0.3">
      <c r="A290" s="83"/>
    </row>
    <row r="291" spans="1:1" x14ac:dyDescent="0.3">
      <c r="A291" s="83"/>
    </row>
    <row r="292" spans="1:1" x14ac:dyDescent="0.3">
      <c r="A292" s="83"/>
    </row>
    <row r="293" spans="1:1" x14ac:dyDescent="0.3">
      <c r="A293" s="83"/>
    </row>
    <row r="294" spans="1:1" x14ac:dyDescent="0.3">
      <c r="A294" s="83"/>
    </row>
    <row r="295" spans="1:1" x14ac:dyDescent="0.3">
      <c r="A295" s="83"/>
    </row>
    <row r="296" spans="1:1" x14ac:dyDescent="0.3">
      <c r="A296" s="83"/>
    </row>
    <row r="297" spans="1:1" x14ac:dyDescent="0.3">
      <c r="A297" s="83"/>
    </row>
    <row r="298" spans="1:1" x14ac:dyDescent="0.3">
      <c r="A298" s="83"/>
    </row>
    <row r="299" spans="1:1" x14ac:dyDescent="0.3">
      <c r="A299" s="83"/>
    </row>
    <row r="300" spans="1:1" x14ac:dyDescent="0.3">
      <c r="A300" s="83"/>
    </row>
    <row r="301" spans="1:1" x14ac:dyDescent="0.3">
      <c r="A301" s="83"/>
    </row>
    <row r="302" spans="1:1" x14ac:dyDescent="0.3">
      <c r="A302" s="83"/>
    </row>
    <row r="303" spans="1:1" x14ac:dyDescent="0.3">
      <c r="A303" s="83"/>
    </row>
    <row r="304" spans="1:1" x14ac:dyDescent="0.3">
      <c r="A304" s="83"/>
    </row>
    <row r="305" spans="1:1" x14ac:dyDescent="0.3">
      <c r="A305" s="83"/>
    </row>
    <row r="306" spans="1:1" x14ac:dyDescent="0.3">
      <c r="A306" s="83"/>
    </row>
    <row r="307" spans="1:1" x14ac:dyDescent="0.3">
      <c r="A307" s="83"/>
    </row>
    <row r="308" spans="1:1" x14ac:dyDescent="0.3">
      <c r="A308" s="83"/>
    </row>
    <row r="309" spans="1:1" x14ac:dyDescent="0.3">
      <c r="A309" s="83"/>
    </row>
    <row r="310" spans="1:1" x14ac:dyDescent="0.3">
      <c r="A310" s="83"/>
    </row>
    <row r="311" spans="1:1" x14ac:dyDescent="0.3">
      <c r="A311" s="83"/>
    </row>
    <row r="312" spans="1:1" x14ac:dyDescent="0.3">
      <c r="A312" s="83"/>
    </row>
    <row r="313" spans="1:1" x14ac:dyDescent="0.3">
      <c r="A313" s="83"/>
    </row>
    <row r="314" spans="1:1" x14ac:dyDescent="0.3">
      <c r="A314" s="83"/>
    </row>
    <row r="315" spans="1:1" x14ac:dyDescent="0.3">
      <c r="A315" s="83"/>
    </row>
    <row r="316" spans="1:1" x14ac:dyDescent="0.3">
      <c r="A316" s="83"/>
    </row>
    <row r="317" spans="1:1" x14ac:dyDescent="0.3">
      <c r="A317" s="83"/>
    </row>
    <row r="318" spans="1:1" x14ac:dyDescent="0.3">
      <c r="A318" s="83"/>
    </row>
    <row r="319" spans="1:1" x14ac:dyDescent="0.3">
      <c r="A319" s="83"/>
    </row>
    <row r="320" spans="1:1" x14ac:dyDescent="0.3">
      <c r="A320" s="83"/>
    </row>
    <row r="321" spans="1:1" x14ac:dyDescent="0.3">
      <c r="A321" s="83"/>
    </row>
    <row r="322" spans="1:1" x14ac:dyDescent="0.3">
      <c r="A322" s="83"/>
    </row>
    <row r="323" spans="1:1" x14ac:dyDescent="0.3">
      <c r="A323" s="83"/>
    </row>
    <row r="324" spans="1:1" x14ac:dyDescent="0.3">
      <c r="A324" s="83"/>
    </row>
    <row r="325" spans="1:1" x14ac:dyDescent="0.3">
      <c r="A325" s="83"/>
    </row>
    <row r="326" spans="1:1" x14ac:dyDescent="0.3">
      <c r="A326" s="83"/>
    </row>
    <row r="327" spans="1:1" x14ac:dyDescent="0.3">
      <c r="A327" s="83"/>
    </row>
    <row r="328" spans="1:1" x14ac:dyDescent="0.3">
      <c r="A328" s="83"/>
    </row>
    <row r="329" spans="1:1" x14ac:dyDescent="0.3">
      <c r="A329" s="83"/>
    </row>
    <row r="330" spans="1:1" x14ac:dyDescent="0.3">
      <c r="A330" s="83"/>
    </row>
    <row r="331" spans="1:1" x14ac:dyDescent="0.3">
      <c r="A331" s="83"/>
    </row>
    <row r="332" spans="1:1" x14ac:dyDescent="0.3">
      <c r="A332" s="83"/>
    </row>
    <row r="333" spans="1:1" x14ac:dyDescent="0.3">
      <c r="A333" s="83"/>
    </row>
    <row r="334" spans="1:1" x14ac:dyDescent="0.3">
      <c r="A334" s="83"/>
    </row>
    <row r="335" spans="1:1" x14ac:dyDescent="0.3">
      <c r="A335" s="83"/>
    </row>
    <row r="336" spans="1:1" x14ac:dyDescent="0.3">
      <c r="A336" s="83"/>
    </row>
    <row r="337" spans="1:1" x14ac:dyDescent="0.3">
      <c r="A337" s="83"/>
    </row>
    <row r="338" spans="1:1" x14ac:dyDescent="0.3">
      <c r="A338" s="83"/>
    </row>
    <row r="339" spans="1:1" x14ac:dyDescent="0.3">
      <c r="A339" s="83"/>
    </row>
    <row r="340" spans="1:1" x14ac:dyDescent="0.3">
      <c r="A340" s="83"/>
    </row>
    <row r="341" spans="1:1" x14ac:dyDescent="0.3">
      <c r="A341" s="83"/>
    </row>
    <row r="342" spans="1:1" x14ac:dyDescent="0.3">
      <c r="A342" s="83"/>
    </row>
    <row r="343" spans="1:1" x14ac:dyDescent="0.3">
      <c r="A343" s="83"/>
    </row>
    <row r="344" spans="1:1" x14ac:dyDescent="0.3">
      <c r="A344" s="83"/>
    </row>
    <row r="345" spans="1:1" x14ac:dyDescent="0.3">
      <c r="A345" s="83"/>
    </row>
    <row r="346" spans="1:1" x14ac:dyDescent="0.3">
      <c r="A346" s="83"/>
    </row>
    <row r="347" spans="1:1" x14ac:dyDescent="0.3">
      <c r="A347" s="83"/>
    </row>
    <row r="348" spans="1:1" x14ac:dyDescent="0.3">
      <c r="A348" s="83"/>
    </row>
    <row r="349" spans="1:1" x14ac:dyDescent="0.3">
      <c r="A349" s="83"/>
    </row>
    <row r="350" spans="1:1" x14ac:dyDescent="0.3">
      <c r="A350" s="83"/>
    </row>
    <row r="351" spans="1:1" x14ac:dyDescent="0.3">
      <c r="A351" s="83"/>
    </row>
    <row r="352" spans="1:1" x14ac:dyDescent="0.3">
      <c r="A352" s="83"/>
    </row>
    <row r="353" spans="1:1" x14ac:dyDescent="0.3">
      <c r="A353" s="83"/>
    </row>
    <row r="354" spans="1:1" x14ac:dyDescent="0.3">
      <c r="A354" s="83"/>
    </row>
    <row r="355" spans="1:1" x14ac:dyDescent="0.3">
      <c r="A355" s="83"/>
    </row>
    <row r="356" spans="1:1" x14ac:dyDescent="0.3">
      <c r="A356" s="83"/>
    </row>
    <row r="357" spans="1:1" x14ac:dyDescent="0.3">
      <c r="A357" s="83"/>
    </row>
    <row r="358" spans="1:1" x14ac:dyDescent="0.3">
      <c r="A358" s="83"/>
    </row>
    <row r="359" spans="1:1" x14ac:dyDescent="0.3">
      <c r="A359" s="83"/>
    </row>
    <row r="360" spans="1:1" x14ac:dyDescent="0.3">
      <c r="A360" s="83"/>
    </row>
    <row r="361" spans="1:1" x14ac:dyDescent="0.3">
      <c r="A361" s="83"/>
    </row>
    <row r="362" spans="1:1" x14ac:dyDescent="0.3">
      <c r="A362" s="83"/>
    </row>
    <row r="363" spans="1:1" x14ac:dyDescent="0.3">
      <c r="A363" s="83"/>
    </row>
    <row r="364" spans="1:1" x14ac:dyDescent="0.3">
      <c r="A364" s="83"/>
    </row>
    <row r="365" spans="1:1" x14ac:dyDescent="0.3">
      <c r="A365" s="83"/>
    </row>
    <row r="366" spans="1:1" x14ac:dyDescent="0.3">
      <c r="A366" s="83"/>
    </row>
    <row r="367" spans="1:1" x14ac:dyDescent="0.3">
      <c r="A367" s="83"/>
    </row>
    <row r="368" spans="1:1" x14ac:dyDescent="0.3">
      <c r="A368" s="83"/>
    </row>
    <row r="369" spans="1:1" x14ac:dyDescent="0.3">
      <c r="A369" s="83"/>
    </row>
    <row r="370" spans="1:1" x14ac:dyDescent="0.3">
      <c r="A370" s="83"/>
    </row>
    <row r="371" spans="1:1" x14ac:dyDescent="0.3">
      <c r="A371" s="83"/>
    </row>
    <row r="372" spans="1:1" x14ac:dyDescent="0.3">
      <c r="A372" s="83"/>
    </row>
    <row r="373" spans="1:1" x14ac:dyDescent="0.3">
      <c r="A373" s="83"/>
    </row>
    <row r="374" spans="1:1" x14ac:dyDescent="0.3">
      <c r="A374" s="83"/>
    </row>
    <row r="375" spans="1:1" x14ac:dyDescent="0.3">
      <c r="A375" s="83"/>
    </row>
    <row r="376" spans="1:1" x14ac:dyDescent="0.3">
      <c r="A376" s="83"/>
    </row>
    <row r="377" spans="1:1" x14ac:dyDescent="0.3">
      <c r="A377" s="83"/>
    </row>
    <row r="378" spans="1:1" x14ac:dyDescent="0.3">
      <c r="A378" s="83"/>
    </row>
    <row r="379" spans="1:1" x14ac:dyDescent="0.3">
      <c r="A379" s="83"/>
    </row>
    <row r="380" spans="1:1" x14ac:dyDescent="0.3">
      <c r="A380" s="83"/>
    </row>
    <row r="381" spans="1:1" x14ac:dyDescent="0.3">
      <c r="A381" s="83"/>
    </row>
    <row r="382" spans="1:1" x14ac:dyDescent="0.3">
      <c r="A382" s="83"/>
    </row>
    <row r="383" spans="1:1" x14ac:dyDescent="0.3">
      <c r="A383" s="83"/>
    </row>
    <row r="384" spans="1:1" x14ac:dyDescent="0.3">
      <c r="A384" s="83"/>
    </row>
    <row r="385" spans="1:1" x14ac:dyDescent="0.3">
      <c r="A385" s="83"/>
    </row>
    <row r="386" spans="1:1" x14ac:dyDescent="0.3">
      <c r="A386" s="83"/>
    </row>
    <row r="387" spans="1:1" x14ac:dyDescent="0.3">
      <c r="A387" s="83"/>
    </row>
    <row r="388" spans="1:1" x14ac:dyDescent="0.3">
      <c r="A388" s="83"/>
    </row>
    <row r="389" spans="1:1" x14ac:dyDescent="0.3">
      <c r="A389" s="83"/>
    </row>
    <row r="390" spans="1:1" x14ac:dyDescent="0.3">
      <c r="A390" s="83"/>
    </row>
    <row r="391" spans="1:1" x14ac:dyDescent="0.3">
      <c r="A391" s="83"/>
    </row>
    <row r="392" spans="1:1" x14ac:dyDescent="0.3">
      <c r="A392" s="83"/>
    </row>
    <row r="393" spans="1:1" x14ac:dyDescent="0.3">
      <c r="A393" s="83"/>
    </row>
    <row r="394" spans="1:1" x14ac:dyDescent="0.3">
      <c r="A394" s="83"/>
    </row>
    <row r="395" spans="1:1" x14ac:dyDescent="0.3">
      <c r="A395" s="83"/>
    </row>
    <row r="396" spans="1:1" x14ac:dyDescent="0.3">
      <c r="A396" s="83"/>
    </row>
    <row r="397" spans="1:1" x14ac:dyDescent="0.3">
      <c r="A397" s="83"/>
    </row>
    <row r="398" spans="1:1" x14ac:dyDescent="0.3">
      <c r="A398" s="83"/>
    </row>
    <row r="399" spans="1:1" x14ac:dyDescent="0.3">
      <c r="A399" s="83"/>
    </row>
    <row r="400" spans="1:1" x14ac:dyDescent="0.3">
      <c r="A400" s="83"/>
    </row>
    <row r="401" spans="1:1" x14ac:dyDescent="0.3">
      <c r="A401" s="83"/>
    </row>
    <row r="402" spans="1:1" x14ac:dyDescent="0.3">
      <c r="A402" s="83"/>
    </row>
    <row r="403" spans="1:1" x14ac:dyDescent="0.3">
      <c r="A403" s="83"/>
    </row>
    <row r="404" spans="1:1" x14ac:dyDescent="0.3">
      <c r="A404" s="83"/>
    </row>
    <row r="405" spans="1:1" x14ac:dyDescent="0.3">
      <c r="A405" s="83"/>
    </row>
    <row r="406" spans="1:1" x14ac:dyDescent="0.3">
      <c r="A406" s="83"/>
    </row>
    <row r="407" spans="1:1" x14ac:dyDescent="0.3">
      <c r="A407" s="83"/>
    </row>
    <row r="408" spans="1:1" x14ac:dyDescent="0.3">
      <c r="A408" s="83"/>
    </row>
    <row r="409" spans="1:1" x14ac:dyDescent="0.3">
      <c r="A409" s="83"/>
    </row>
    <row r="410" spans="1:1" x14ac:dyDescent="0.3">
      <c r="A410" s="83"/>
    </row>
    <row r="411" spans="1:1" x14ac:dyDescent="0.3">
      <c r="A411" s="83"/>
    </row>
    <row r="412" spans="1:1" x14ac:dyDescent="0.3">
      <c r="A412" s="83"/>
    </row>
    <row r="413" spans="1:1" x14ac:dyDescent="0.3">
      <c r="A413" s="83"/>
    </row>
    <row r="414" spans="1:1" x14ac:dyDescent="0.3">
      <c r="A414" s="83"/>
    </row>
    <row r="415" spans="1:1" x14ac:dyDescent="0.3">
      <c r="A415" s="83"/>
    </row>
    <row r="416" spans="1:1" x14ac:dyDescent="0.3">
      <c r="A416" s="83"/>
    </row>
    <row r="417" spans="1:1" x14ac:dyDescent="0.3">
      <c r="A417" s="83"/>
    </row>
    <row r="418" spans="1:1" x14ac:dyDescent="0.3">
      <c r="A418" s="83"/>
    </row>
    <row r="419" spans="1:1" x14ac:dyDescent="0.3">
      <c r="A419" s="83"/>
    </row>
    <row r="420" spans="1:1" x14ac:dyDescent="0.3">
      <c r="A420" s="83"/>
    </row>
    <row r="421" spans="1:1" x14ac:dyDescent="0.3">
      <c r="A421" s="83"/>
    </row>
    <row r="422" spans="1:1" x14ac:dyDescent="0.3">
      <c r="A422" s="83"/>
    </row>
    <row r="423" spans="1:1" x14ac:dyDescent="0.3">
      <c r="A423" s="83"/>
    </row>
    <row r="424" spans="1:1" x14ac:dyDescent="0.3">
      <c r="A424" s="83"/>
    </row>
    <row r="425" spans="1:1" x14ac:dyDescent="0.3">
      <c r="A425" s="83"/>
    </row>
    <row r="426" spans="1:1" x14ac:dyDescent="0.3">
      <c r="A426" s="83"/>
    </row>
    <row r="427" spans="1:1" x14ac:dyDescent="0.3">
      <c r="A427" s="83"/>
    </row>
    <row r="428" spans="1:1" x14ac:dyDescent="0.3">
      <c r="A428" s="83"/>
    </row>
    <row r="429" spans="1:1" x14ac:dyDescent="0.3">
      <c r="A429" s="83"/>
    </row>
    <row r="430" spans="1:1" x14ac:dyDescent="0.3">
      <c r="A430" s="83"/>
    </row>
    <row r="431" spans="1:1" x14ac:dyDescent="0.3">
      <c r="A431" s="83"/>
    </row>
    <row r="432" spans="1:1" x14ac:dyDescent="0.3">
      <c r="A432" s="83"/>
    </row>
    <row r="433" spans="1:1" x14ac:dyDescent="0.3">
      <c r="A433" s="83"/>
    </row>
    <row r="434" spans="1:1" x14ac:dyDescent="0.3">
      <c r="A434" s="83"/>
    </row>
    <row r="435" spans="1:1" x14ac:dyDescent="0.3">
      <c r="A435" s="83"/>
    </row>
    <row r="436" spans="1:1" x14ac:dyDescent="0.3">
      <c r="A436" s="83"/>
    </row>
    <row r="437" spans="1:1" x14ac:dyDescent="0.3">
      <c r="A437" s="83"/>
    </row>
    <row r="438" spans="1:1" x14ac:dyDescent="0.3">
      <c r="A438" s="83"/>
    </row>
    <row r="439" spans="1:1" x14ac:dyDescent="0.3">
      <c r="A439" s="83"/>
    </row>
    <row r="440" spans="1:1" x14ac:dyDescent="0.3">
      <c r="A440" s="83"/>
    </row>
    <row r="441" spans="1:1" x14ac:dyDescent="0.3">
      <c r="A441" s="83"/>
    </row>
    <row r="442" spans="1:1" x14ac:dyDescent="0.3">
      <c r="A442" s="83"/>
    </row>
    <row r="443" spans="1:1" x14ac:dyDescent="0.3">
      <c r="A443" s="83"/>
    </row>
    <row r="444" spans="1:1" x14ac:dyDescent="0.3">
      <c r="A444" s="83"/>
    </row>
    <row r="445" spans="1:1" x14ac:dyDescent="0.3">
      <c r="A445" s="83"/>
    </row>
    <row r="446" spans="1:1" x14ac:dyDescent="0.3">
      <c r="A446" s="83"/>
    </row>
    <row r="447" spans="1:1" x14ac:dyDescent="0.3">
      <c r="A447" s="83"/>
    </row>
    <row r="448" spans="1:1" x14ac:dyDescent="0.3">
      <c r="A448" s="83"/>
    </row>
    <row r="449" spans="1:1" x14ac:dyDescent="0.3">
      <c r="A449" s="83"/>
    </row>
    <row r="450" spans="1:1" x14ac:dyDescent="0.3">
      <c r="A450" s="83"/>
    </row>
    <row r="451" spans="1:1" x14ac:dyDescent="0.3">
      <c r="A451" s="83"/>
    </row>
    <row r="452" spans="1:1" x14ac:dyDescent="0.3">
      <c r="A452" s="83"/>
    </row>
    <row r="453" spans="1:1" x14ac:dyDescent="0.3">
      <c r="A453" s="83"/>
    </row>
    <row r="454" spans="1:1" x14ac:dyDescent="0.3">
      <c r="A454" s="83"/>
    </row>
    <row r="455" spans="1:1" x14ac:dyDescent="0.3">
      <c r="A455" s="83"/>
    </row>
    <row r="456" spans="1:1" x14ac:dyDescent="0.3">
      <c r="A456" s="83"/>
    </row>
    <row r="457" spans="1:1" x14ac:dyDescent="0.3">
      <c r="A457" s="83"/>
    </row>
    <row r="458" spans="1:1" x14ac:dyDescent="0.3">
      <c r="A458" s="83"/>
    </row>
    <row r="459" spans="1:1" x14ac:dyDescent="0.3">
      <c r="A459" s="83"/>
    </row>
    <row r="460" spans="1:1" x14ac:dyDescent="0.3">
      <c r="A460" s="83"/>
    </row>
    <row r="461" spans="1:1" x14ac:dyDescent="0.3">
      <c r="A461" s="83"/>
    </row>
    <row r="462" spans="1:1" x14ac:dyDescent="0.3">
      <c r="A462" s="83"/>
    </row>
    <row r="463" spans="1:1" x14ac:dyDescent="0.3">
      <c r="A463" s="83"/>
    </row>
    <row r="464" spans="1:1" x14ac:dyDescent="0.3">
      <c r="A464" s="83"/>
    </row>
    <row r="465" spans="1:1" x14ac:dyDescent="0.3">
      <c r="A465" s="83"/>
    </row>
    <row r="466" spans="1:1" x14ac:dyDescent="0.3">
      <c r="A466" s="83"/>
    </row>
    <row r="467" spans="1:1" x14ac:dyDescent="0.3">
      <c r="A467" s="83"/>
    </row>
    <row r="468" spans="1:1" x14ac:dyDescent="0.3">
      <c r="A468" s="83"/>
    </row>
    <row r="469" spans="1:1" x14ac:dyDescent="0.3">
      <c r="A469" s="83"/>
    </row>
    <row r="470" spans="1:1" x14ac:dyDescent="0.3">
      <c r="A470" s="83"/>
    </row>
    <row r="471" spans="1:1" x14ac:dyDescent="0.3">
      <c r="A471" s="83"/>
    </row>
    <row r="472" spans="1:1" x14ac:dyDescent="0.3">
      <c r="A472" s="83"/>
    </row>
    <row r="473" spans="1:1" x14ac:dyDescent="0.3">
      <c r="A473" s="83"/>
    </row>
    <row r="474" spans="1:1" x14ac:dyDescent="0.3">
      <c r="A474" s="83"/>
    </row>
    <row r="475" spans="1:1" x14ac:dyDescent="0.3">
      <c r="A475" s="83"/>
    </row>
    <row r="476" spans="1:1" x14ac:dyDescent="0.3">
      <c r="A476" s="83"/>
    </row>
    <row r="477" spans="1:1" x14ac:dyDescent="0.3">
      <c r="A477" s="83"/>
    </row>
    <row r="478" spans="1:1" x14ac:dyDescent="0.3">
      <c r="A478" s="83"/>
    </row>
    <row r="479" spans="1:1" x14ac:dyDescent="0.3">
      <c r="A479" s="83"/>
    </row>
    <row r="480" spans="1:1" x14ac:dyDescent="0.3">
      <c r="A480" s="83"/>
    </row>
    <row r="481" spans="1:1" x14ac:dyDescent="0.3">
      <c r="A481" s="83"/>
    </row>
    <row r="482" spans="1:1" x14ac:dyDescent="0.3">
      <c r="A482" s="83"/>
    </row>
    <row r="483" spans="1:1" x14ac:dyDescent="0.3">
      <c r="A483" s="83"/>
    </row>
    <row r="484" spans="1:1" x14ac:dyDescent="0.3">
      <c r="A484" s="83"/>
    </row>
    <row r="485" spans="1:1" x14ac:dyDescent="0.3">
      <c r="A485" s="83"/>
    </row>
    <row r="486" spans="1:1" x14ac:dyDescent="0.3">
      <c r="A486" s="83"/>
    </row>
    <row r="487" spans="1:1" x14ac:dyDescent="0.3">
      <c r="A487" s="83"/>
    </row>
    <row r="488" spans="1:1" x14ac:dyDescent="0.3">
      <c r="A488" s="83"/>
    </row>
    <row r="489" spans="1:1" x14ac:dyDescent="0.3">
      <c r="A489" s="83"/>
    </row>
    <row r="490" spans="1:1" x14ac:dyDescent="0.3">
      <c r="A490" s="83"/>
    </row>
    <row r="491" spans="1:1" x14ac:dyDescent="0.3">
      <c r="A491" s="83"/>
    </row>
    <row r="492" spans="1:1" x14ac:dyDescent="0.3">
      <c r="A492" s="83"/>
    </row>
    <row r="493" spans="1:1" x14ac:dyDescent="0.3">
      <c r="A493" s="83"/>
    </row>
    <row r="494" spans="1:1" x14ac:dyDescent="0.3">
      <c r="A494" s="83"/>
    </row>
    <row r="495" spans="1:1" x14ac:dyDescent="0.3">
      <c r="A495" s="83"/>
    </row>
    <row r="496" spans="1:1" x14ac:dyDescent="0.3">
      <c r="A496" s="83"/>
    </row>
    <row r="497" spans="1:1" x14ac:dyDescent="0.3">
      <c r="A497" s="83"/>
    </row>
    <row r="498" spans="1:1" x14ac:dyDescent="0.3">
      <c r="A498" s="83"/>
    </row>
    <row r="499" spans="1:1" x14ac:dyDescent="0.3">
      <c r="A499" s="83"/>
    </row>
    <row r="500" spans="1:1" x14ac:dyDescent="0.3">
      <c r="A500" s="83"/>
    </row>
    <row r="501" spans="1:1" x14ac:dyDescent="0.3">
      <c r="A501" s="83"/>
    </row>
    <row r="502" spans="1:1" x14ac:dyDescent="0.3">
      <c r="A502" s="83"/>
    </row>
    <row r="503" spans="1:1" x14ac:dyDescent="0.3">
      <c r="A503" s="83"/>
    </row>
    <row r="504" spans="1:1" x14ac:dyDescent="0.3">
      <c r="A504" s="83"/>
    </row>
    <row r="505" spans="1:1" x14ac:dyDescent="0.3">
      <c r="A505" s="83"/>
    </row>
    <row r="506" spans="1:1" x14ac:dyDescent="0.3">
      <c r="A506" s="83"/>
    </row>
    <row r="507" spans="1:1" x14ac:dyDescent="0.3">
      <c r="A507" s="83"/>
    </row>
    <row r="508" spans="1:1" x14ac:dyDescent="0.3">
      <c r="A508" s="83"/>
    </row>
    <row r="509" spans="1:1" x14ac:dyDescent="0.3">
      <c r="A509" s="83"/>
    </row>
    <row r="510" spans="1:1" x14ac:dyDescent="0.3">
      <c r="A510" s="83"/>
    </row>
    <row r="511" spans="1:1" x14ac:dyDescent="0.3">
      <c r="A511" s="83"/>
    </row>
    <row r="512" spans="1:1" x14ac:dyDescent="0.3">
      <c r="A512" s="83"/>
    </row>
    <row r="513" spans="1:1" x14ac:dyDescent="0.3">
      <c r="A513" s="83"/>
    </row>
    <row r="514" spans="1:1" x14ac:dyDescent="0.3">
      <c r="A514" s="83"/>
    </row>
    <row r="515" spans="1:1" x14ac:dyDescent="0.3">
      <c r="A515" s="83"/>
    </row>
    <row r="516" spans="1:1" x14ac:dyDescent="0.3">
      <c r="A516" s="83"/>
    </row>
    <row r="517" spans="1:1" x14ac:dyDescent="0.3">
      <c r="A517" s="83"/>
    </row>
    <row r="518" spans="1:1" x14ac:dyDescent="0.3">
      <c r="A518" s="83"/>
    </row>
    <row r="519" spans="1:1" x14ac:dyDescent="0.3">
      <c r="A519" s="83"/>
    </row>
    <row r="520" spans="1:1" x14ac:dyDescent="0.3">
      <c r="A520" s="83"/>
    </row>
    <row r="521" spans="1:1" x14ac:dyDescent="0.3">
      <c r="A521" s="83"/>
    </row>
    <row r="522" spans="1:1" x14ac:dyDescent="0.3">
      <c r="A522" s="83"/>
    </row>
    <row r="523" spans="1:1" x14ac:dyDescent="0.3">
      <c r="A523" s="83"/>
    </row>
    <row r="524" spans="1:1" x14ac:dyDescent="0.3">
      <c r="A524" s="83"/>
    </row>
    <row r="525" spans="1:1" x14ac:dyDescent="0.3">
      <c r="A525" s="83"/>
    </row>
    <row r="526" spans="1:1" x14ac:dyDescent="0.3">
      <c r="A526" s="83"/>
    </row>
    <row r="527" spans="1:1" x14ac:dyDescent="0.3">
      <c r="A527" s="83"/>
    </row>
    <row r="528" spans="1:1" x14ac:dyDescent="0.3">
      <c r="A528" s="83"/>
    </row>
    <row r="529" spans="1:1" x14ac:dyDescent="0.3">
      <c r="A529" s="83"/>
    </row>
    <row r="530" spans="1:1" x14ac:dyDescent="0.3">
      <c r="A530" s="83"/>
    </row>
    <row r="531" spans="1:1" x14ac:dyDescent="0.3">
      <c r="A531" s="83"/>
    </row>
    <row r="532" spans="1:1" x14ac:dyDescent="0.3">
      <c r="A532" s="83"/>
    </row>
    <row r="533" spans="1:1" x14ac:dyDescent="0.3">
      <c r="A533" s="83"/>
    </row>
    <row r="534" spans="1:1" x14ac:dyDescent="0.3">
      <c r="A534" s="83"/>
    </row>
    <row r="535" spans="1:1" x14ac:dyDescent="0.3">
      <c r="A535" s="83"/>
    </row>
    <row r="536" spans="1:1" x14ac:dyDescent="0.3">
      <c r="A536" s="83"/>
    </row>
    <row r="537" spans="1:1" x14ac:dyDescent="0.3">
      <c r="A537" s="83"/>
    </row>
    <row r="538" spans="1:1" x14ac:dyDescent="0.3">
      <c r="A538" s="83"/>
    </row>
    <row r="539" spans="1:1" x14ac:dyDescent="0.3">
      <c r="A539" s="83"/>
    </row>
    <row r="540" spans="1:1" x14ac:dyDescent="0.3">
      <c r="A540" s="83"/>
    </row>
    <row r="541" spans="1:1" x14ac:dyDescent="0.3">
      <c r="A541" s="83"/>
    </row>
    <row r="542" spans="1:1" x14ac:dyDescent="0.3">
      <c r="A542" s="83"/>
    </row>
    <row r="543" spans="1:1" x14ac:dyDescent="0.3">
      <c r="A543" s="83"/>
    </row>
    <row r="544" spans="1:1" x14ac:dyDescent="0.3">
      <c r="A544" s="83"/>
    </row>
    <row r="545" spans="1:1" x14ac:dyDescent="0.3">
      <c r="A545" s="83"/>
    </row>
    <row r="546" spans="1:1" x14ac:dyDescent="0.3">
      <c r="A546" s="83"/>
    </row>
    <row r="547" spans="1:1" x14ac:dyDescent="0.3">
      <c r="A547" s="83"/>
    </row>
    <row r="548" spans="1:1" x14ac:dyDescent="0.3">
      <c r="A548" s="83"/>
    </row>
    <row r="549" spans="1:1" x14ac:dyDescent="0.3">
      <c r="A549" s="83"/>
    </row>
    <row r="550" spans="1:1" x14ac:dyDescent="0.3">
      <c r="A550" s="83"/>
    </row>
    <row r="551" spans="1:1" x14ac:dyDescent="0.3">
      <c r="A551" s="83"/>
    </row>
    <row r="552" spans="1:1" x14ac:dyDescent="0.3">
      <c r="A552" s="83"/>
    </row>
    <row r="553" spans="1:1" x14ac:dyDescent="0.3">
      <c r="A553" s="83"/>
    </row>
    <row r="554" spans="1:1" x14ac:dyDescent="0.3">
      <c r="A554" s="83"/>
    </row>
    <row r="555" spans="1:1" x14ac:dyDescent="0.3">
      <c r="A555" s="83"/>
    </row>
    <row r="556" spans="1:1" x14ac:dyDescent="0.3">
      <c r="A556" s="83"/>
    </row>
    <row r="557" spans="1:1" x14ac:dyDescent="0.3">
      <c r="A557" s="83"/>
    </row>
    <row r="558" spans="1:1" x14ac:dyDescent="0.3">
      <c r="A558" s="83"/>
    </row>
    <row r="559" spans="1:1" x14ac:dyDescent="0.3">
      <c r="A559" s="83"/>
    </row>
    <row r="560" spans="1:1" x14ac:dyDescent="0.3">
      <c r="A560" s="83"/>
    </row>
    <row r="561" spans="1:1" x14ac:dyDescent="0.3">
      <c r="A561" s="83"/>
    </row>
    <row r="562" spans="1:1" x14ac:dyDescent="0.3">
      <c r="A562" s="83"/>
    </row>
    <row r="563" spans="1:1" x14ac:dyDescent="0.3">
      <c r="A563" s="83"/>
    </row>
    <row r="564" spans="1:1" x14ac:dyDescent="0.3">
      <c r="A564" s="83"/>
    </row>
    <row r="565" spans="1:1" x14ac:dyDescent="0.3">
      <c r="A565" s="83"/>
    </row>
    <row r="566" spans="1:1" x14ac:dyDescent="0.3">
      <c r="A566" s="83"/>
    </row>
    <row r="567" spans="1:1" x14ac:dyDescent="0.3">
      <c r="A567" s="83"/>
    </row>
    <row r="568" spans="1:1" x14ac:dyDescent="0.3">
      <c r="A568" s="83"/>
    </row>
    <row r="569" spans="1:1" x14ac:dyDescent="0.3">
      <c r="A569" s="83"/>
    </row>
    <row r="570" spans="1:1" x14ac:dyDescent="0.3">
      <c r="A570" s="83"/>
    </row>
    <row r="571" spans="1:1" x14ac:dyDescent="0.3">
      <c r="A571" s="83"/>
    </row>
    <row r="572" spans="1:1" x14ac:dyDescent="0.3">
      <c r="A572" s="83"/>
    </row>
    <row r="573" spans="1:1" x14ac:dyDescent="0.3">
      <c r="A573" s="83"/>
    </row>
    <row r="574" spans="1:1" x14ac:dyDescent="0.3">
      <c r="A574" s="83"/>
    </row>
    <row r="575" spans="1:1" x14ac:dyDescent="0.3">
      <c r="A575" s="83"/>
    </row>
    <row r="576" spans="1:1" x14ac:dyDescent="0.3">
      <c r="A576" s="83"/>
    </row>
    <row r="577" spans="1:1" x14ac:dyDescent="0.3">
      <c r="A577" s="83"/>
    </row>
    <row r="578" spans="1:1" x14ac:dyDescent="0.3">
      <c r="A578" s="83"/>
    </row>
    <row r="579" spans="1:1" x14ac:dyDescent="0.3">
      <c r="A579" s="83"/>
    </row>
    <row r="580" spans="1:1" x14ac:dyDescent="0.3">
      <c r="A580" s="83"/>
    </row>
    <row r="581" spans="1:1" x14ac:dyDescent="0.3">
      <c r="A581" s="83"/>
    </row>
    <row r="582" spans="1:1" x14ac:dyDescent="0.3">
      <c r="A582" s="83"/>
    </row>
    <row r="583" spans="1:1" x14ac:dyDescent="0.3">
      <c r="A583" s="83"/>
    </row>
    <row r="584" spans="1:1" x14ac:dyDescent="0.3">
      <c r="A584" s="83"/>
    </row>
    <row r="585" spans="1:1" x14ac:dyDescent="0.3">
      <c r="A585" s="83"/>
    </row>
    <row r="586" spans="1:1" x14ac:dyDescent="0.3">
      <c r="A586" s="83"/>
    </row>
    <row r="587" spans="1:1" x14ac:dyDescent="0.3">
      <c r="A587" s="83"/>
    </row>
    <row r="588" spans="1:1" x14ac:dyDescent="0.3">
      <c r="A588" s="83"/>
    </row>
    <row r="589" spans="1:1" x14ac:dyDescent="0.3">
      <c r="A589" s="83"/>
    </row>
    <row r="590" spans="1:1" x14ac:dyDescent="0.3">
      <c r="A590" s="83"/>
    </row>
    <row r="591" spans="1:1" x14ac:dyDescent="0.3">
      <c r="A591" s="83"/>
    </row>
    <row r="592" spans="1:1" x14ac:dyDescent="0.3">
      <c r="A592" s="83"/>
    </row>
    <row r="593" spans="1:1" x14ac:dyDescent="0.3">
      <c r="A593" s="83"/>
    </row>
    <row r="594" spans="1:1" x14ac:dyDescent="0.3">
      <c r="A594" s="83"/>
    </row>
    <row r="595" spans="1:1" x14ac:dyDescent="0.3">
      <c r="A595" s="83"/>
    </row>
    <row r="596" spans="1:1" x14ac:dyDescent="0.3">
      <c r="A596" s="83"/>
    </row>
    <row r="597" spans="1:1" x14ac:dyDescent="0.3">
      <c r="A597" s="83"/>
    </row>
    <row r="598" spans="1:1" x14ac:dyDescent="0.3">
      <c r="A598" s="83"/>
    </row>
    <row r="599" spans="1:1" x14ac:dyDescent="0.3">
      <c r="A599" s="83"/>
    </row>
    <row r="600" spans="1:1" x14ac:dyDescent="0.3">
      <c r="A600" s="83"/>
    </row>
    <row r="601" spans="1:1" x14ac:dyDescent="0.3">
      <c r="A601" s="83"/>
    </row>
    <row r="602" spans="1:1" x14ac:dyDescent="0.3">
      <c r="A602" s="83"/>
    </row>
    <row r="603" spans="1:1" x14ac:dyDescent="0.3">
      <c r="A603" s="83"/>
    </row>
    <row r="604" spans="1:1" x14ac:dyDescent="0.3">
      <c r="A604" s="83"/>
    </row>
    <row r="605" spans="1:1" x14ac:dyDescent="0.3">
      <c r="A605" s="83"/>
    </row>
    <row r="606" spans="1:1" x14ac:dyDescent="0.3">
      <c r="A606" s="83"/>
    </row>
    <row r="607" spans="1:1" x14ac:dyDescent="0.3">
      <c r="A607" s="83"/>
    </row>
    <row r="608" spans="1:1" x14ac:dyDescent="0.3">
      <c r="A608" s="83"/>
    </row>
    <row r="609" spans="1:1" x14ac:dyDescent="0.3">
      <c r="A609" s="83"/>
    </row>
    <row r="610" spans="1:1" x14ac:dyDescent="0.3">
      <c r="A610" s="83"/>
    </row>
    <row r="611" spans="1:1" x14ac:dyDescent="0.3">
      <c r="A611" s="83"/>
    </row>
    <row r="612" spans="1:1" x14ac:dyDescent="0.3">
      <c r="A612" s="83"/>
    </row>
    <row r="613" spans="1:1" x14ac:dyDescent="0.3">
      <c r="A613" s="83"/>
    </row>
    <row r="614" spans="1:1" x14ac:dyDescent="0.3">
      <c r="A614" s="83"/>
    </row>
    <row r="615" spans="1:1" x14ac:dyDescent="0.3">
      <c r="A615" s="83"/>
    </row>
    <row r="616" spans="1:1" x14ac:dyDescent="0.3">
      <c r="A616" s="83"/>
    </row>
    <row r="617" spans="1:1" x14ac:dyDescent="0.3">
      <c r="A617" s="83"/>
    </row>
    <row r="618" spans="1:1" x14ac:dyDescent="0.3">
      <c r="A618" s="83"/>
    </row>
    <row r="619" spans="1:1" x14ac:dyDescent="0.3">
      <c r="A619" s="83"/>
    </row>
    <row r="620" spans="1:1" x14ac:dyDescent="0.3">
      <c r="A620" s="83"/>
    </row>
    <row r="621" spans="1:1" x14ac:dyDescent="0.3">
      <c r="A621" s="83"/>
    </row>
    <row r="622" spans="1:1" x14ac:dyDescent="0.3">
      <c r="A622" s="83"/>
    </row>
    <row r="623" spans="1:1" x14ac:dyDescent="0.3">
      <c r="A623" s="83"/>
    </row>
    <row r="624" spans="1:1" x14ac:dyDescent="0.3">
      <c r="A624" s="83"/>
    </row>
    <row r="625" spans="1:1" x14ac:dyDescent="0.3">
      <c r="A625" s="83"/>
    </row>
    <row r="626" spans="1:1" x14ac:dyDescent="0.3">
      <c r="A626" s="83"/>
    </row>
    <row r="627" spans="1:1" x14ac:dyDescent="0.3">
      <c r="A627" s="83"/>
    </row>
    <row r="628" spans="1:1" x14ac:dyDescent="0.3">
      <c r="A628" s="83"/>
    </row>
    <row r="629" spans="1:1" x14ac:dyDescent="0.3">
      <c r="A629" s="83"/>
    </row>
    <row r="630" spans="1:1" x14ac:dyDescent="0.3">
      <c r="A630" s="83"/>
    </row>
    <row r="631" spans="1:1" x14ac:dyDescent="0.3">
      <c r="A631" s="83"/>
    </row>
    <row r="632" spans="1:1" x14ac:dyDescent="0.3">
      <c r="A632" s="83"/>
    </row>
    <row r="633" spans="1:1" x14ac:dyDescent="0.3">
      <c r="A633" s="83"/>
    </row>
    <row r="634" spans="1:1" x14ac:dyDescent="0.3">
      <c r="A634" s="83"/>
    </row>
    <row r="635" spans="1:1" x14ac:dyDescent="0.3">
      <c r="A635" s="83"/>
    </row>
    <row r="636" spans="1:1" x14ac:dyDescent="0.3">
      <c r="A636" s="83"/>
    </row>
    <row r="637" spans="1:1" x14ac:dyDescent="0.3">
      <c r="A637" s="83"/>
    </row>
    <row r="638" spans="1:1" x14ac:dyDescent="0.3">
      <c r="A638" s="83"/>
    </row>
    <row r="639" spans="1:1" x14ac:dyDescent="0.3">
      <c r="A639" s="83"/>
    </row>
    <row r="640" spans="1:1" x14ac:dyDescent="0.3">
      <c r="A640" s="83"/>
    </row>
    <row r="641" spans="1:1" x14ac:dyDescent="0.3">
      <c r="A641" s="83"/>
    </row>
    <row r="642" spans="1:1" x14ac:dyDescent="0.3">
      <c r="A642" s="83"/>
    </row>
    <row r="643" spans="1:1" x14ac:dyDescent="0.3">
      <c r="A643" s="83"/>
    </row>
    <row r="644" spans="1:1" x14ac:dyDescent="0.3">
      <c r="A644" s="83"/>
    </row>
    <row r="645" spans="1:1" x14ac:dyDescent="0.3">
      <c r="A645" s="83"/>
    </row>
    <row r="646" spans="1:1" x14ac:dyDescent="0.3">
      <c r="A646" s="83"/>
    </row>
    <row r="647" spans="1:1" x14ac:dyDescent="0.3">
      <c r="A647" s="83"/>
    </row>
    <row r="648" spans="1:1" x14ac:dyDescent="0.3">
      <c r="A648" s="83"/>
    </row>
    <row r="649" spans="1:1" x14ac:dyDescent="0.3">
      <c r="A649" s="83"/>
    </row>
    <row r="650" spans="1:1" x14ac:dyDescent="0.3">
      <c r="A650" s="83"/>
    </row>
    <row r="651" spans="1:1" x14ac:dyDescent="0.3">
      <c r="A651" s="83"/>
    </row>
    <row r="652" spans="1:1" x14ac:dyDescent="0.3">
      <c r="A652" s="83"/>
    </row>
    <row r="653" spans="1:1" x14ac:dyDescent="0.3">
      <c r="A653" s="83"/>
    </row>
    <row r="654" spans="1:1" x14ac:dyDescent="0.3">
      <c r="A654" s="83"/>
    </row>
    <row r="655" spans="1:1" x14ac:dyDescent="0.3">
      <c r="A655" s="83"/>
    </row>
    <row r="656" spans="1:1" x14ac:dyDescent="0.3">
      <c r="A656" s="83"/>
    </row>
    <row r="657" spans="1:1" x14ac:dyDescent="0.3">
      <c r="A657" s="83"/>
    </row>
    <row r="658" spans="1:1" x14ac:dyDescent="0.3">
      <c r="A658" s="83"/>
    </row>
    <row r="659" spans="1:1" x14ac:dyDescent="0.3">
      <c r="A659" s="83"/>
    </row>
    <row r="660" spans="1:1" x14ac:dyDescent="0.3">
      <c r="A660" s="83"/>
    </row>
    <row r="661" spans="1:1" x14ac:dyDescent="0.3">
      <c r="A661" s="83"/>
    </row>
    <row r="662" spans="1:1" x14ac:dyDescent="0.3">
      <c r="A662" s="83"/>
    </row>
    <row r="663" spans="1:1" x14ac:dyDescent="0.3">
      <c r="A663" s="83"/>
    </row>
    <row r="664" spans="1:1" x14ac:dyDescent="0.3">
      <c r="A664" s="83"/>
    </row>
    <row r="665" spans="1:1" x14ac:dyDescent="0.3">
      <c r="A665" s="83"/>
    </row>
    <row r="666" spans="1:1" x14ac:dyDescent="0.3">
      <c r="A666" s="83"/>
    </row>
    <row r="667" spans="1:1" x14ac:dyDescent="0.3">
      <c r="A667" s="83"/>
    </row>
    <row r="668" spans="1:1" x14ac:dyDescent="0.3">
      <c r="A668" s="83"/>
    </row>
    <row r="669" spans="1:1" x14ac:dyDescent="0.3">
      <c r="A669" s="83"/>
    </row>
    <row r="670" spans="1:1" x14ac:dyDescent="0.3">
      <c r="A670" s="83"/>
    </row>
    <row r="671" spans="1:1" x14ac:dyDescent="0.3">
      <c r="A671" s="83"/>
    </row>
    <row r="672" spans="1:1" x14ac:dyDescent="0.3">
      <c r="A672" s="83"/>
    </row>
    <row r="673" spans="1:1" x14ac:dyDescent="0.3">
      <c r="A673" s="83"/>
    </row>
    <row r="674" spans="1:1" x14ac:dyDescent="0.3">
      <c r="A674" s="83"/>
    </row>
    <row r="675" spans="1:1" x14ac:dyDescent="0.3">
      <c r="A675" s="83"/>
    </row>
    <row r="676" spans="1:1" x14ac:dyDescent="0.3">
      <c r="A676" s="83"/>
    </row>
    <row r="677" spans="1:1" x14ac:dyDescent="0.3">
      <c r="A677" s="83"/>
    </row>
    <row r="678" spans="1:1" x14ac:dyDescent="0.3">
      <c r="A678" s="83"/>
    </row>
    <row r="679" spans="1:1" x14ac:dyDescent="0.3">
      <c r="A679" s="83"/>
    </row>
    <row r="680" spans="1:1" x14ac:dyDescent="0.3">
      <c r="A680" s="83"/>
    </row>
    <row r="681" spans="1:1" x14ac:dyDescent="0.3">
      <c r="A681" s="83"/>
    </row>
    <row r="682" spans="1:1" x14ac:dyDescent="0.3">
      <c r="A682" s="83"/>
    </row>
    <row r="683" spans="1:1" x14ac:dyDescent="0.3">
      <c r="A683" s="83"/>
    </row>
    <row r="684" spans="1:1" x14ac:dyDescent="0.3">
      <c r="A684" s="83"/>
    </row>
    <row r="685" spans="1:1" x14ac:dyDescent="0.3">
      <c r="A685" s="83"/>
    </row>
    <row r="686" spans="1:1" x14ac:dyDescent="0.3">
      <c r="A686" s="83"/>
    </row>
    <row r="687" spans="1:1" x14ac:dyDescent="0.3">
      <c r="A687" s="83"/>
    </row>
    <row r="688" spans="1:1" x14ac:dyDescent="0.3">
      <c r="A688" s="83"/>
    </row>
    <row r="689" spans="1:1" x14ac:dyDescent="0.3">
      <c r="A689" s="83"/>
    </row>
    <row r="690" spans="1:1" x14ac:dyDescent="0.3">
      <c r="A690" s="83"/>
    </row>
    <row r="691" spans="1:1" x14ac:dyDescent="0.3">
      <c r="A691" s="83"/>
    </row>
    <row r="692" spans="1:1" x14ac:dyDescent="0.3">
      <c r="A692" s="83"/>
    </row>
    <row r="693" spans="1:1" x14ac:dyDescent="0.3">
      <c r="A693" s="83"/>
    </row>
    <row r="694" spans="1:1" x14ac:dyDescent="0.3">
      <c r="A694" s="83"/>
    </row>
    <row r="695" spans="1:1" x14ac:dyDescent="0.3">
      <c r="A695" s="83"/>
    </row>
    <row r="696" spans="1:1" x14ac:dyDescent="0.3">
      <c r="A696" s="83"/>
    </row>
    <row r="697" spans="1:1" x14ac:dyDescent="0.3">
      <c r="A697" s="83"/>
    </row>
    <row r="698" spans="1:1" x14ac:dyDescent="0.3">
      <c r="A698" s="83"/>
    </row>
    <row r="699" spans="1:1" x14ac:dyDescent="0.3">
      <c r="A699" s="83"/>
    </row>
    <row r="700" spans="1:1" x14ac:dyDescent="0.3">
      <c r="A700" s="83"/>
    </row>
    <row r="701" spans="1:1" x14ac:dyDescent="0.3">
      <c r="A701" s="83"/>
    </row>
    <row r="702" spans="1:1" x14ac:dyDescent="0.3">
      <c r="A702" s="83"/>
    </row>
    <row r="703" spans="1:1" x14ac:dyDescent="0.3">
      <c r="A703" s="83"/>
    </row>
    <row r="704" spans="1:1" x14ac:dyDescent="0.3">
      <c r="A704" s="83"/>
    </row>
    <row r="705" spans="1:1" x14ac:dyDescent="0.3">
      <c r="A705" s="83"/>
    </row>
    <row r="706" spans="1:1" x14ac:dyDescent="0.3">
      <c r="A706" s="83"/>
    </row>
    <row r="707" spans="1:1" x14ac:dyDescent="0.3">
      <c r="A707" s="83"/>
    </row>
    <row r="708" spans="1:1" x14ac:dyDescent="0.3">
      <c r="A708" s="83"/>
    </row>
    <row r="709" spans="1:1" x14ac:dyDescent="0.3">
      <c r="A709" s="83"/>
    </row>
    <row r="710" spans="1:1" x14ac:dyDescent="0.3">
      <c r="A710" s="83"/>
    </row>
    <row r="711" spans="1:1" x14ac:dyDescent="0.3">
      <c r="A711" s="83"/>
    </row>
    <row r="712" spans="1:1" x14ac:dyDescent="0.3">
      <c r="A712" s="83"/>
    </row>
    <row r="713" spans="1:1" x14ac:dyDescent="0.3">
      <c r="A713" s="83"/>
    </row>
    <row r="714" spans="1:1" x14ac:dyDescent="0.3">
      <c r="A714" s="83"/>
    </row>
    <row r="715" spans="1:1" x14ac:dyDescent="0.3">
      <c r="A715" s="83"/>
    </row>
    <row r="716" spans="1:1" x14ac:dyDescent="0.3">
      <c r="A716" s="83"/>
    </row>
    <row r="717" spans="1:1" x14ac:dyDescent="0.3">
      <c r="A717" s="83"/>
    </row>
    <row r="718" spans="1:1" x14ac:dyDescent="0.3">
      <c r="A718" s="83"/>
    </row>
    <row r="719" spans="1:1" x14ac:dyDescent="0.3">
      <c r="A719" s="83"/>
    </row>
    <row r="720" spans="1:1" x14ac:dyDescent="0.3">
      <c r="A720" s="83"/>
    </row>
    <row r="721" spans="1:1" x14ac:dyDescent="0.3">
      <c r="A721" s="83"/>
    </row>
    <row r="722" spans="1:1" x14ac:dyDescent="0.3">
      <c r="A722" s="83"/>
    </row>
    <row r="723" spans="1:1" x14ac:dyDescent="0.3">
      <c r="A723" s="83"/>
    </row>
    <row r="724" spans="1:1" x14ac:dyDescent="0.3">
      <c r="A724" s="83"/>
    </row>
    <row r="725" spans="1:1" x14ac:dyDescent="0.3">
      <c r="A725" s="83"/>
    </row>
    <row r="726" spans="1:1" x14ac:dyDescent="0.3">
      <c r="A726" s="83"/>
    </row>
    <row r="727" spans="1:1" x14ac:dyDescent="0.3">
      <c r="A727" s="83"/>
    </row>
    <row r="728" spans="1:1" x14ac:dyDescent="0.3">
      <c r="A728" s="83"/>
    </row>
    <row r="729" spans="1:1" x14ac:dyDescent="0.3">
      <c r="A729" s="83"/>
    </row>
    <row r="730" spans="1:1" x14ac:dyDescent="0.3">
      <c r="A730" s="83"/>
    </row>
    <row r="731" spans="1:1" x14ac:dyDescent="0.3">
      <c r="A731" s="83"/>
    </row>
    <row r="732" spans="1:1" x14ac:dyDescent="0.3">
      <c r="A732" s="83"/>
    </row>
    <row r="733" spans="1:1" x14ac:dyDescent="0.3">
      <c r="A733" s="83"/>
    </row>
    <row r="734" spans="1:1" x14ac:dyDescent="0.3">
      <c r="A734" s="83"/>
    </row>
    <row r="735" spans="1:1" x14ac:dyDescent="0.3">
      <c r="A735" s="83"/>
    </row>
    <row r="736" spans="1:1" x14ac:dyDescent="0.3">
      <c r="A736" s="83"/>
    </row>
    <row r="737" spans="1:1" x14ac:dyDescent="0.3">
      <c r="A737" s="83"/>
    </row>
    <row r="738" spans="1:1" x14ac:dyDescent="0.3">
      <c r="A738" s="83"/>
    </row>
    <row r="739" spans="1:1" x14ac:dyDescent="0.3">
      <c r="A739" s="83"/>
    </row>
    <row r="740" spans="1:1" x14ac:dyDescent="0.3">
      <c r="A740" s="83"/>
    </row>
    <row r="741" spans="1:1" x14ac:dyDescent="0.3">
      <c r="A741" s="83"/>
    </row>
    <row r="742" spans="1:1" x14ac:dyDescent="0.3">
      <c r="A742" s="83"/>
    </row>
    <row r="743" spans="1:1" x14ac:dyDescent="0.3">
      <c r="A743" s="83"/>
    </row>
    <row r="744" spans="1:1" x14ac:dyDescent="0.3">
      <c r="A744" s="83"/>
    </row>
    <row r="745" spans="1:1" x14ac:dyDescent="0.3">
      <c r="A745" s="83"/>
    </row>
    <row r="746" spans="1:1" x14ac:dyDescent="0.3">
      <c r="A746" s="83"/>
    </row>
    <row r="747" spans="1:1" x14ac:dyDescent="0.3">
      <c r="A747" s="83"/>
    </row>
    <row r="748" spans="1:1" x14ac:dyDescent="0.3">
      <c r="A748" s="83"/>
    </row>
    <row r="749" spans="1:1" x14ac:dyDescent="0.3">
      <c r="A749" s="83"/>
    </row>
    <row r="750" spans="1:1" x14ac:dyDescent="0.3">
      <c r="A750" s="83"/>
    </row>
    <row r="751" spans="1:1" x14ac:dyDescent="0.3">
      <c r="A751" s="83"/>
    </row>
    <row r="752" spans="1:1" x14ac:dyDescent="0.3">
      <c r="A752" s="83"/>
    </row>
    <row r="753" spans="1:1" x14ac:dyDescent="0.3">
      <c r="A753" s="83"/>
    </row>
    <row r="754" spans="1:1" x14ac:dyDescent="0.3">
      <c r="A754" s="83"/>
    </row>
    <row r="755" spans="1:1" x14ac:dyDescent="0.3">
      <c r="A755" s="83"/>
    </row>
    <row r="756" spans="1:1" x14ac:dyDescent="0.3">
      <c r="A756" s="83"/>
    </row>
    <row r="757" spans="1:1" x14ac:dyDescent="0.3">
      <c r="A757" s="83"/>
    </row>
    <row r="758" spans="1:1" x14ac:dyDescent="0.3">
      <c r="A758" s="83"/>
    </row>
    <row r="759" spans="1:1" x14ac:dyDescent="0.3">
      <c r="A759" s="83"/>
    </row>
    <row r="760" spans="1:1" x14ac:dyDescent="0.3">
      <c r="A760" s="83"/>
    </row>
    <row r="761" spans="1:1" x14ac:dyDescent="0.3">
      <c r="A761" s="83"/>
    </row>
    <row r="762" spans="1:1" x14ac:dyDescent="0.3">
      <c r="A762" s="83"/>
    </row>
    <row r="763" spans="1:1" x14ac:dyDescent="0.3">
      <c r="A763" s="83"/>
    </row>
    <row r="764" spans="1:1" x14ac:dyDescent="0.3">
      <c r="A764" s="83"/>
    </row>
    <row r="765" spans="1:1" x14ac:dyDescent="0.3">
      <c r="A765" s="83"/>
    </row>
    <row r="766" spans="1:1" x14ac:dyDescent="0.3">
      <c r="A766" s="83"/>
    </row>
    <row r="767" spans="1:1" x14ac:dyDescent="0.3">
      <c r="A767" s="83"/>
    </row>
    <row r="768" spans="1:1" x14ac:dyDescent="0.3">
      <c r="A768" s="83"/>
    </row>
    <row r="769" spans="1:1" x14ac:dyDescent="0.3">
      <c r="A769" s="83"/>
    </row>
    <row r="770" spans="1:1" x14ac:dyDescent="0.3">
      <c r="A770" s="83"/>
    </row>
    <row r="771" spans="1:1" x14ac:dyDescent="0.3">
      <c r="A771" s="83"/>
    </row>
    <row r="772" spans="1:1" x14ac:dyDescent="0.3">
      <c r="A772" s="83"/>
    </row>
    <row r="773" spans="1:1" x14ac:dyDescent="0.3">
      <c r="A773" s="83"/>
    </row>
    <row r="774" spans="1:1" x14ac:dyDescent="0.3">
      <c r="A774" s="83"/>
    </row>
    <row r="775" spans="1:1" x14ac:dyDescent="0.3">
      <c r="A775" s="83"/>
    </row>
    <row r="776" spans="1:1" x14ac:dyDescent="0.3">
      <c r="A776" s="83"/>
    </row>
    <row r="777" spans="1:1" x14ac:dyDescent="0.3">
      <c r="A777" s="83"/>
    </row>
    <row r="778" spans="1:1" x14ac:dyDescent="0.3">
      <c r="A778" s="83"/>
    </row>
    <row r="779" spans="1:1" x14ac:dyDescent="0.3">
      <c r="A779" s="83"/>
    </row>
    <row r="780" spans="1:1" x14ac:dyDescent="0.3">
      <c r="A780" s="83"/>
    </row>
    <row r="781" spans="1:1" x14ac:dyDescent="0.3">
      <c r="A781" s="83"/>
    </row>
    <row r="782" spans="1:1" x14ac:dyDescent="0.3">
      <c r="A782" s="83"/>
    </row>
    <row r="783" spans="1:1" x14ac:dyDescent="0.3">
      <c r="A783" s="83"/>
    </row>
    <row r="784" spans="1:1" x14ac:dyDescent="0.3">
      <c r="A784" s="83"/>
    </row>
    <row r="785" spans="1:1" x14ac:dyDescent="0.3">
      <c r="A785" s="83"/>
    </row>
    <row r="786" spans="1:1" x14ac:dyDescent="0.3">
      <c r="A786" s="83"/>
    </row>
    <row r="787" spans="1:1" x14ac:dyDescent="0.3">
      <c r="A787" s="83"/>
    </row>
    <row r="788" spans="1:1" x14ac:dyDescent="0.3">
      <c r="A788" s="83"/>
    </row>
    <row r="789" spans="1:1" x14ac:dyDescent="0.3">
      <c r="A789" s="83"/>
    </row>
    <row r="790" spans="1:1" x14ac:dyDescent="0.3">
      <c r="A790" s="83"/>
    </row>
    <row r="791" spans="1:1" x14ac:dyDescent="0.3">
      <c r="A791" s="83"/>
    </row>
    <row r="792" spans="1:1" x14ac:dyDescent="0.3">
      <c r="A792" s="83"/>
    </row>
    <row r="793" spans="1:1" x14ac:dyDescent="0.3">
      <c r="A793" s="83"/>
    </row>
    <row r="794" spans="1:1" x14ac:dyDescent="0.3">
      <c r="A794" s="83"/>
    </row>
    <row r="795" spans="1:1" x14ac:dyDescent="0.3">
      <c r="A795" s="83"/>
    </row>
    <row r="796" spans="1:1" x14ac:dyDescent="0.3">
      <c r="A796" s="83"/>
    </row>
    <row r="797" spans="1:1" x14ac:dyDescent="0.3">
      <c r="A797" s="83"/>
    </row>
    <row r="798" spans="1:1" x14ac:dyDescent="0.3">
      <c r="A798" s="83"/>
    </row>
    <row r="799" spans="1:1" x14ac:dyDescent="0.3">
      <c r="A799" s="83"/>
    </row>
    <row r="800" spans="1:1" x14ac:dyDescent="0.3">
      <c r="A800" s="83"/>
    </row>
    <row r="801" spans="1:1" x14ac:dyDescent="0.3">
      <c r="A801" s="83"/>
    </row>
    <row r="802" spans="1:1" x14ac:dyDescent="0.3">
      <c r="A802" s="83"/>
    </row>
    <row r="803" spans="1:1" x14ac:dyDescent="0.3">
      <c r="A803" s="83"/>
    </row>
    <row r="804" spans="1:1" x14ac:dyDescent="0.3">
      <c r="A804" s="83"/>
    </row>
    <row r="805" spans="1:1" x14ac:dyDescent="0.3">
      <c r="A805" s="83"/>
    </row>
    <row r="806" spans="1:1" x14ac:dyDescent="0.3">
      <c r="A806" s="83"/>
    </row>
    <row r="807" spans="1:1" x14ac:dyDescent="0.3">
      <c r="A807" s="83"/>
    </row>
    <row r="808" spans="1:1" x14ac:dyDescent="0.3">
      <c r="A808" s="83"/>
    </row>
    <row r="809" spans="1:1" x14ac:dyDescent="0.3">
      <c r="A809" s="83"/>
    </row>
    <row r="810" spans="1:1" x14ac:dyDescent="0.3">
      <c r="A810" s="83"/>
    </row>
    <row r="811" spans="1:1" x14ac:dyDescent="0.3">
      <c r="A811" s="83"/>
    </row>
    <row r="812" spans="1:1" x14ac:dyDescent="0.3">
      <c r="A812" s="83"/>
    </row>
    <row r="813" spans="1:1" x14ac:dyDescent="0.3">
      <c r="A813" s="83"/>
    </row>
    <row r="814" spans="1:1" x14ac:dyDescent="0.3">
      <c r="A814" s="83"/>
    </row>
    <row r="815" spans="1:1" x14ac:dyDescent="0.3">
      <c r="A815" s="83"/>
    </row>
    <row r="816" spans="1:1" x14ac:dyDescent="0.3">
      <c r="A816" s="83"/>
    </row>
    <row r="817" spans="1:1" x14ac:dyDescent="0.3">
      <c r="A817" s="83"/>
    </row>
    <row r="818" spans="1:1" x14ac:dyDescent="0.3">
      <c r="A818" s="83"/>
    </row>
    <row r="819" spans="1:1" x14ac:dyDescent="0.3">
      <c r="A819" s="83"/>
    </row>
    <row r="820" spans="1:1" x14ac:dyDescent="0.3">
      <c r="A820" s="83"/>
    </row>
    <row r="821" spans="1:1" x14ac:dyDescent="0.3">
      <c r="A821" s="83"/>
    </row>
    <row r="822" spans="1:1" x14ac:dyDescent="0.3">
      <c r="A822" s="83"/>
    </row>
    <row r="823" spans="1:1" x14ac:dyDescent="0.3">
      <c r="A823" s="83"/>
    </row>
    <row r="824" spans="1:1" x14ac:dyDescent="0.3">
      <c r="A824" s="83"/>
    </row>
    <row r="825" spans="1:1" x14ac:dyDescent="0.3">
      <c r="A825" s="83"/>
    </row>
    <row r="826" spans="1:1" x14ac:dyDescent="0.3">
      <c r="A826" s="83"/>
    </row>
    <row r="827" spans="1:1" x14ac:dyDescent="0.3">
      <c r="A827" s="83"/>
    </row>
    <row r="828" spans="1:1" x14ac:dyDescent="0.3">
      <c r="A828" s="83"/>
    </row>
    <row r="829" spans="1:1" x14ac:dyDescent="0.3">
      <c r="A829" s="83"/>
    </row>
    <row r="830" spans="1:1" x14ac:dyDescent="0.3">
      <c r="A830" s="83"/>
    </row>
    <row r="831" spans="1:1" x14ac:dyDescent="0.3">
      <c r="A831" s="83"/>
    </row>
    <row r="832" spans="1:1" x14ac:dyDescent="0.3">
      <c r="A832" s="83"/>
    </row>
    <row r="833" spans="1:1" x14ac:dyDescent="0.3">
      <c r="A833" s="83"/>
    </row>
    <row r="834" spans="1:1" x14ac:dyDescent="0.3">
      <c r="A834" s="83"/>
    </row>
    <row r="835" spans="1:1" x14ac:dyDescent="0.3">
      <c r="A835" s="83"/>
    </row>
    <row r="836" spans="1:1" x14ac:dyDescent="0.3">
      <c r="A836" s="83"/>
    </row>
    <row r="837" spans="1:1" x14ac:dyDescent="0.3">
      <c r="A837" s="83"/>
    </row>
    <row r="838" spans="1:1" x14ac:dyDescent="0.3">
      <c r="A838" s="83"/>
    </row>
    <row r="839" spans="1:1" x14ac:dyDescent="0.3">
      <c r="A839" s="83"/>
    </row>
    <row r="840" spans="1:1" x14ac:dyDescent="0.3">
      <c r="A840" s="83"/>
    </row>
    <row r="841" spans="1:1" x14ac:dyDescent="0.3">
      <c r="A841" s="83"/>
    </row>
    <row r="842" spans="1:1" x14ac:dyDescent="0.3">
      <c r="A842" s="83"/>
    </row>
    <row r="843" spans="1:1" x14ac:dyDescent="0.3">
      <c r="A843" s="83"/>
    </row>
    <row r="844" spans="1:1" x14ac:dyDescent="0.3">
      <c r="A844" s="83"/>
    </row>
    <row r="845" spans="1:1" x14ac:dyDescent="0.3">
      <c r="A845" s="83"/>
    </row>
    <row r="846" spans="1:1" x14ac:dyDescent="0.3">
      <c r="A846" s="83"/>
    </row>
    <row r="847" spans="1:1" x14ac:dyDescent="0.3">
      <c r="A847" s="83"/>
    </row>
    <row r="848" spans="1:1" x14ac:dyDescent="0.3">
      <c r="A848" s="83"/>
    </row>
    <row r="849" spans="1:1" x14ac:dyDescent="0.3">
      <c r="A849" s="83"/>
    </row>
    <row r="850" spans="1:1" x14ac:dyDescent="0.3">
      <c r="A850" s="83"/>
    </row>
    <row r="851" spans="1:1" x14ac:dyDescent="0.3">
      <c r="A851" s="83"/>
    </row>
    <row r="852" spans="1:1" x14ac:dyDescent="0.3">
      <c r="A852" s="83"/>
    </row>
    <row r="853" spans="1:1" x14ac:dyDescent="0.3">
      <c r="A853" s="83"/>
    </row>
    <row r="854" spans="1:1" x14ac:dyDescent="0.3">
      <c r="A854" s="83"/>
    </row>
    <row r="855" spans="1:1" x14ac:dyDescent="0.3">
      <c r="A855" s="83"/>
    </row>
    <row r="856" spans="1:1" x14ac:dyDescent="0.3">
      <c r="A856" s="83"/>
    </row>
    <row r="857" spans="1:1" x14ac:dyDescent="0.3">
      <c r="A857" s="83"/>
    </row>
    <row r="858" spans="1:1" x14ac:dyDescent="0.3">
      <c r="A858" s="83"/>
    </row>
    <row r="859" spans="1:1" x14ac:dyDescent="0.3">
      <c r="A859" s="83"/>
    </row>
    <row r="860" spans="1:1" x14ac:dyDescent="0.3">
      <c r="A860" s="83"/>
    </row>
    <row r="861" spans="1:1" x14ac:dyDescent="0.3">
      <c r="A861" s="83"/>
    </row>
    <row r="862" spans="1:1" x14ac:dyDescent="0.3">
      <c r="A862" s="83"/>
    </row>
    <row r="863" spans="1:1" x14ac:dyDescent="0.3">
      <c r="A863" s="83"/>
    </row>
    <row r="864" spans="1:1" x14ac:dyDescent="0.3">
      <c r="A864" s="83"/>
    </row>
    <row r="865" spans="1:1" x14ac:dyDescent="0.3">
      <c r="A865" s="83"/>
    </row>
    <row r="866" spans="1:1" x14ac:dyDescent="0.3">
      <c r="A866" s="83"/>
    </row>
    <row r="867" spans="1:1" x14ac:dyDescent="0.3">
      <c r="A867" s="83"/>
    </row>
    <row r="868" spans="1:1" x14ac:dyDescent="0.3">
      <c r="A868" s="83"/>
    </row>
    <row r="869" spans="1:1" x14ac:dyDescent="0.3">
      <c r="A869" s="83"/>
    </row>
    <row r="870" spans="1:1" x14ac:dyDescent="0.3">
      <c r="A870" s="83"/>
    </row>
    <row r="871" spans="1:1" x14ac:dyDescent="0.3">
      <c r="A871" s="83"/>
    </row>
    <row r="872" spans="1:1" x14ac:dyDescent="0.3">
      <c r="A872" s="83"/>
    </row>
    <row r="873" spans="1:1" x14ac:dyDescent="0.3">
      <c r="A873" s="83"/>
    </row>
    <row r="874" spans="1:1" x14ac:dyDescent="0.3">
      <c r="A874" s="83"/>
    </row>
    <row r="875" spans="1:1" x14ac:dyDescent="0.3">
      <c r="A875" s="83"/>
    </row>
    <row r="876" spans="1:1" x14ac:dyDescent="0.3">
      <c r="A876" s="83"/>
    </row>
    <row r="877" spans="1:1" x14ac:dyDescent="0.3">
      <c r="A877" s="83"/>
    </row>
    <row r="878" spans="1:1" x14ac:dyDescent="0.3">
      <c r="A878" s="83"/>
    </row>
    <row r="879" spans="1:1" x14ac:dyDescent="0.3">
      <c r="A879" s="83"/>
    </row>
    <row r="880" spans="1:1" x14ac:dyDescent="0.3">
      <c r="A880" s="83"/>
    </row>
    <row r="881" spans="1:1" x14ac:dyDescent="0.3">
      <c r="A881" s="83"/>
    </row>
    <row r="882" spans="1:1" x14ac:dyDescent="0.3">
      <c r="A882" s="83"/>
    </row>
    <row r="883" spans="1:1" x14ac:dyDescent="0.3">
      <c r="A883" s="83"/>
    </row>
    <row r="884" spans="1:1" x14ac:dyDescent="0.3">
      <c r="A884" s="83"/>
    </row>
    <row r="885" spans="1:1" x14ac:dyDescent="0.3">
      <c r="A885" s="83"/>
    </row>
    <row r="886" spans="1:1" x14ac:dyDescent="0.3">
      <c r="A886" s="83"/>
    </row>
    <row r="887" spans="1:1" x14ac:dyDescent="0.3">
      <c r="A887" s="83"/>
    </row>
    <row r="888" spans="1:1" x14ac:dyDescent="0.3">
      <c r="A888" s="83"/>
    </row>
    <row r="889" spans="1:1" x14ac:dyDescent="0.3">
      <c r="A889" s="83"/>
    </row>
    <row r="890" spans="1:1" x14ac:dyDescent="0.3">
      <c r="A890" s="83"/>
    </row>
    <row r="891" spans="1:1" x14ac:dyDescent="0.3">
      <c r="A891" s="83"/>
    </row>
    <row r="892" spans="1:1" x14ac:dyDescent="0.3">
      <c r="A892" s="83"/>
    </row>
    <row r="893" spans="1:1" x14ac:dyDescent="0.3">
      <c r="A893" s="83"/>
    </row>
    <row r="894" spans="1:1" x14ac:dyDescent="0.3">
      <c r="A894" s="83"/>
    </row>
    <row r="895" spans="1:1" x14ac:dyDescent="0.3">
      <c r="A895" s="83"/>
    </row>
    <row r="896" spans="1:1" x14ac:dyDescent="0.3">
      <c r="A896" s="83"/>
    </row>
    <row r="897" spans="1:1" x14ac:dyDescent="0.3">
      <c r="A897" s="83"/>
    </row>
    <row r="898" spans="1:1" x14ac:dyDescent="0.3">
      <c r="A898" s="83"/>
    </row>
    <row r="899" spans="1:1" x14ac:dyDescent="0.3">
      <c r="A899" s="83"/>
    </row>
    <row r="900" spans="1:1" x14ac:dyDescent="0.3">
      <c r="A900" s="83"/>
    </row>
    <row r="901" spans="1:1" x14ac:dyDescent="0.3">
      <c r="A901" s="83"/>
    </row>
    <row r="902" spans="1:1" x14ac:dyDescent="0.3">
      <c r="A902" s="83"/>
    </row>
    <row r="903" spans="1:1" x14ac:dyDescent="0.3">
      <c r="A903" s="83"/>
    </row>
    <row r="904" spans="1:1" x14ac:dyDescent="0.3">
      <c r="A904" s="83"/>
    </row>
    <row r="905" spans="1:1" x14ac:dyDescent="0.3">
      <c r="A905" s="83"/>
    </row>
    <row r="906" spans="1:1" x14ac:dyDescent="0.3">
      <c r="A906" s="83"/>
    </row>
    <row r="907" spans="1:1" x14ac:dyDescent="0.3">
      <c r="A907" s="83"/>
    </row>
    <row r="908" spans="1:1" x14ac:dyDescent="0.3">
      <c r="A908" s="83"/>
    </row>
    <row r="909" spans="1:1" x14ac:dyDescent="0.3">
      <c r="A909" s="83"/>
    </row>
    <row r="910" spans="1:1" x14ac:dyDescent="0.3">
      <c r="A910" s="83"/>
    </row>
    <row r="911" spans="1:1" x14ac:dyDescent="0.3">
      <c r="A911" s="83"/>
    </row>
    <row r="912" spans="1:1" x14ac:dyDescent="0.3">
      <c r="A912" s="83"/>
    </row>
    <row r="913" spans="1:1" x14ac:dyDescent="0.3">
      <c r="A913" s="83"/>
    </row>
    <row r="914" spans="1:1" x14ac:dyDescent="0.3">
      <c r="A914" s="83"/>
    </row>
    <row r="915" spans="1:1" x14ac:dyDescent="0.3">
      <c r="A915" s="83"/>
    </row>
    <row r="916" spans="1:1" x14ac:dyDescent="0.3">
      <c r="A916" s="83"/>
    </row>
    <row r="917" spans="1:1" x14ac:dyDescent="0.3">
      <c r="A917" s="83"/>
    </row>
    <row r="918" spans="1:1" x14ac:dyDescent="0.3">
      <c r="A918" s="83"/>
    </row>
    <row r="919" spans="1:1" x14ac:dyDescent="0.3">
      <c r="A919" s="83"/>
    </row>
    <row r="920" spans="1:1" x14ac:dyDescent="0.3">
      <c r="A920" s="83"/>
    </row>
    <row r="921" spans="1:1" x14ac:dyDescent="0.3">
      <c r="A921" s="83"/>
    </row>
    <row r="922" spans="1:1" x14ac:dyDescent="0.3">
      <c r="A922" s="83"/>
    </row>
    <row r="923" spans="1:1" x14ac:dyDescent="0.3">
      <c r="A923" s="83"/>
    </row>
    <row r="924" spans="1:1" x14ac:dyDescent="0.3">
      <c r="A924" s="83"/>
    </row>
    <row r="925" spans="1:1" x14ac:dyDescent="0.3">
      <c r="A925" s="83"/>
    </row>
    <row r="926" spans="1:1" x14ac:dyDescent="0.3">
      <c r="A926" s="83"/>
    </row>
    <row r="927" spans="1:1" x14ac:dyDescent="0.3">
      <c r="A927" s="83"/>
    </row>
    <row r="928" spans="1:1" x14ac:dyDescent="0.3">
      <c r="A928" s="83"/>
    </row>
    <row r="929" spans="1:1" x14ac:dyDescent="0.3">
      <c r="A929" s="83"/>
    </row>
    <row r="930" spans="1:1" x14ac:dyDescent="0.3">
      <c r="A930" s="83"/>
    </row>
    <row r="931" spans="1:1" x14ac:dyDescent="0.3">
      <c r="A931" s="83"/>
    </row>
    <row r="932" spans="1:1" x14ac:dyDescent="0.3">
      <c r="A932" s="83"/>
    </row>
    <row r="933" spans="1:1" x14ac:dyDescent="0.3">
      <c r="A933" s="83"/>
    </row>
    <row r="934" spans="1:1" x14ac:dyDescent="0.3">
      <c r="A934" s="83"/>
    </row>
    <row r="935" spans="1:1" x14ac:dyDescent="0.3">
      <c r="A935" s="83"/>
    </row>
    <row r="936" spans="1:1" x14ac:dyDescent="0.3">
      <c r="A936" s="83"/>
    </row>
    <row r="937" spans="1:1" x14ac:dyDescent="0.3">
      <c r="A937" s="83"/>
    </row>
    <row r="938" spans="1:1" x14ac:dyDescent="0.3">
      <c r="A938" s="83"/>
    </row>
    <row r="939" spans="1:1" x14ac:dyDescent="0.3">
      <c r="A939" s="83"/>
    </row>
    <row r="940" spans="1:1" x14ac:dyDescent="0.3">
      <c r="A940" s="83"/>
    </row>
    <row r="941" spans="1:1" x14ac:dyDescent="0.3">
      <c r="A941" s="83"/>
    </row>
    <row r="942" spans="1:1" x14ac:dyDescent="0.3">
      <c r="A942" s="83"/>
    </row>
    <row r="943" spans="1:1" x14ac:dyDescent="0.3">
      <c r="A943" s="83"/>
    </row>
    <row r="944" spans="1:1" x14ac:dyDescent="0.3">
      <c r="A944" s="83"/>
    </row>
    <row r="945" spans="1:1" x14ac:dyDescent="0.3">
      <c r="A945" s="83"/>
    </row>
    <row r="946" spans="1:1" x14ac:dyDescent="0.3">
      <c r="A946" s="83"/>
    </row>
    <row r="947" spans="1:1" x14ac:dyDescent="0.3">
      <c r="A947" s="83"/>
    </row>
    <row r="948" spans="1:1" x14ac:dyDescent="0.3">
      <c r="A948" s="83"/>
    </row>
    <row r="949" spans="1:1" x14ac:dyDescent="0.3">
      <c r="A949" s="83"/>
    </row>
    <row r="950" spans="1:1" x14ac:dyDescent="0.3">
      <c r="A950" s="83"/>
    </row>
    <row r="951" spans="1:1" x14ac:dyDescent="0.3">
      <c r="A951" s="83"/>
    </row>
    <row r="952" spans="1:1" x14ac:dyDescent="0.3">
      <c r="A952" s="83"/>
    </row>
    <row r="953" spans="1:1" x14ac:dyDescent="0.3">
      <c r="A953" s="83"/>
    </row>
    <row r="954" spans="1:1" x14ac:dyDescent="0.3">
      <c r="A954" s="83"/>
    </row>
    <row r="955" spans="1:1" x14ac:dyDescent="0.3">
      <c r="A955" s="83"/>
    </row>
    <row r="956" spans="1:1" x14ac:dyDescent="0.3">
      <c r="A956" s="83"/>
    </row>
    <row r="957" spans="1:1" x14ac:dyDescent="0.3">
      <c r="A957" s="83"/>
    </row>
    <row r="958" spans="1:1" x14ac:dyDescent="0.3">
      <c r="A958" s="83"/>
    </row>
    <row r="959" spans="1:1" x14ac:dyDescent="0.3">
      <c r="A959" s="83"/>
    </row>
    <row r="960" spans="1:1" x14ac:dyDescent="0.3">
      <c r="A960" s="83"/>
    </row>
    <row r="961" spans="1:1" x14ac:dyDescent="0.3">
      <c r="A961" s="83"/>
    </row>
    <row r="962" spans="1:1" x14ac:dyDescent="0.3">
      <c r="A962" s="83"/>
    </row>
    <row r="963" spans="1:1" x14ac:dyDescent="0.3">
      <c r="A963" s="83"/>
    </row>
    <row r="964" spans="1:1" x14ac:dyDescent="0.3">
      <c r="A964" s="83"/>
    </row>
    <row r="965" spans="1:1" x14ac:dyDescent="0.3">
      <c r="A965" s="83"/>
    </row>
    <row r="966" spans="1:1" x14ac:dyDescent="0.3">
      <c r="A966" s="83"/>
    </row>
    <row r="967" spans="1:1" x14ac:dyDescent="0.3">
      <c r="A967" s="83"/>
    </row>
    <row r="968" spans="1:1" x14ac:dyDescent="0.3">
      <c r="A968" s="83"/>
    </row>
    <row r="969" spans="1:1" x14ac:dyDescent="0.3">
      <c r="A969" s="83"/>
    </row>
    <row r="970" spans="1:1" x14ac:dyDescent="0.3">
      <c r="A970" s="83"/>
    </row>
    <row r="971" spans="1:1" x14ac:dyDescent="0.3">
      <c r="A971" s="83"/>
    </row>
    <row r="972" spans="1:1" x14ac:dyDescent="0.3">
      <c r="A972" s="83"/>
    </row>
    <row r="973" spans="1:1" x14ac:dyDescent="0.3">
      <c r="A973" s="83"/>
    </row>
    <row r="974" spans="1:1" x14ac:dyDescent="0.3">
      <c r="A974" s="83"/>
    </row>
    <row r="975" spans="1:1" x14ac:dyDescent="0.3">
      <c r="A975" s="83"/>
    </row>
    <row r="976" spans="1:1" x14ac:dyDescent="0.3">
      <c r="A976" s="83"/>
    </row>
    <row r="977" spans="1:1" x14ac:dyDescent="0.3">
      <c r="A977" s="83"/>
    </row>
    <row r="978" spans="1:1" x14ac:dyDescent="0.3">
      <c r="A978" s="83"/>
    </row>
    <row r="979" spans="1:1" x14ac:dyDescent="0.3">
      <c r="A979" s="83"/>
    </row>
    <row r="980" spans="1:1" x14ac:dyDescent="0.3">
      <c r="A980" s="83"/>
    </row>
    <row r="981" spans="1:1" x14ac:dyDescent="0.3">
      <c r="A981" s="83"/>
    </row>
    <row r="982" spans="1:1" x14ac:dyDescent="0.3">
      <c r="A982" s="83"/>
    </row>
    <row r="983" spans="1:1" x14ac:dyDescent="0.3">
      <c r="A983" s="83"/>
    </row>
    <row r="984" spans="1:1" x14ac:dyDescent="0.3">
      <c r="A984" s="83"/>
    </row>
    <row r="985" spans="1:1" x14ac:dyDescent="0.3">
      <c r="A985" s="83"/>
    </row>
    <row r="986" spans="1:1" x14ac:dyDescent="0.3">
      <c r="A986" s="83"/>
    </row>
    <row r="987" spans="1:1" x14ac:dyDescent="0.3">
      <c r="A987" s="83"/>
    </row>
    <row r="988" spans="1:1" x14ac:dyDescent="0.3">
      <c r="A988" s="83"/>
    </row>
    <row r="989" spans="1:1" x14ac:dyDescent="0.3">
      <c r="A989" s="83"/>
    </row>
    <row r="990" spans="1:1" x14ac:dyDescent="0.3">
      <c r="A990" s="83"/>
    </row>
    <row r="991" spans="1:1" x14ac:dyDescent="0.3">
      <c r="A991" s="83"/>
    </row>
    <row r="992" spans="1:1" x14ac:dyDescent="0.3">
      <c r="A992" s="83"/>
    </row>
    <row r="993" spans="1:1" x14ac:dyDescent="0.3">
      <c r="A993" s="83"/>
    </row>
    <row r="994" spans="1:1" x14ac:dyDescent="0.3">
      <c r="A994" s="83"/>
    </row>
    <row r="995" spans="1:1" x14ac:dyDescent="0.3">
      <c r="A995" s="83"/>
    </row>
    <row r="996" spans="1:1" x14ac:dyDescent="0.3">
      <c r="A996" s="83"/>
    </row>
    <row r="997" spans="1:1" x14ac:dyDescent="0.3">
      <c r="A997" s="83"/>
    </row>
    <row r="998" spans="1:1" x14ac:dyDescent="0.3">
      <c r="A998" s="83"/>
    </row>
    <row r="999" spans="1:1" x14ac:dyDescent="0.3">
      <c r="A999" s="83"/>
    </row>
    <row r="1000" spans="1:1" x14ac:dyDescent="0.3">
      <c r="A1000" s="83"/>
    </row>
    <row r="1001" spans="1:1" x14ac:dyDescent="0.3">
      <c r="A1001" s="83"/>
    </row>
    <row r="1002" spans="1:1" x14ac:dyDescent="0.3">
      <c r="A1002" s="83"/>
    </row>
    <row r="1003" spans="1:1" x14ac:dyDescent="0.3">
      <c r="A1003" s="83"/>
    </row>
    <row r="1004" spans="1:1" x14ac:dyDescent="0.3">
      <c r="A1004" s="83"/>
    </row>
    <row r="1005" spans="1:1" x14ac:dyDescent="0.3">
      <c r="A1005" s="83"/>
    </row>
    <row r="1006" spans="1:1" x14ac:dyDescent="0.3">
      <c r="A1006" s="83"/>
    </row>
    <row r="1007" spans="1:1" x14ac:dyDescent="0.3">
      <c r="A1007" s="83"/>
    </row>
    <row r="1008" spans="1:1" x14ac:dyDescent="0.3">
      <c r="A1008" s="83"/>
    </row>
    <row r="1009" spans="1:1" x14ac:dyDescent="0.3">
      <c r="A1009" s="83"/>
    </row>
    <row r="1010" spans="1:1" x14ac:dyDescent="0.3">
      <c r="A1010" s="83"/>
    </row>
    <row r="1011" spans="1:1" x14ac:dyDescent="0.3">
      <c r="A1011" s="83"/>
    </row>
    <row r="1012" spans="1:1" x14ac:dyDescent="0.3">
      <c r="A1012" s="83"/>
    </row>
    <row r="1013" spans="1:1" x14ac:dyDescent="0.3">
      <c r="A1013" s="83"/>
    </row>
    <row r="1014" spans="1:1" x14ac:dyDescent="0.3">
      <c r="A1014" s="83"/>
    </row>
    <row r="1015" spans="1:1" x14ac:dyDescent="0.3">
      <c r="A1015" s="83"/>
    </row>
    <row r="1016" spans="1:1" x14ac:dyDescent="0.3">
      <c r="A1016" s="83"/>
    </row>
    <row r="1017" spans="1:1" x14ac:dyDescent="0.3">
      <c r="A1017" s="83"/>
    </row>
    <row r="1018" spans="1:1" x14ac:dyDescent="0.3">
      <c r="A1018" s="83"/>
    </row>
    <row r="1019" spans="1:1" x14ac:dyDescent="0.3">
      <c r="A1019" s="83"/>
    </row>
    <row r="1020" spans="1:1" x14ac:dyDescent="0.3">
      <c r="A1020" s="83"/>
    </row>
    <row r="1021" spans="1:1" x14ac:dyDescent="0.3">
      <c r="A1021" s="83"/>
    </row>
    <row r="1022" spans="1:1" x14ac:dyDescent="0.3">
      <c r="A1022" s="83"/>
    </row>
    <row r="1023" spans="1:1" x14ac:dyDescent="0.3">
      <c r="A1023" s="83"/>
    </row>
    <row r="1024" spans="1:1" x14ac:dyDescent="0.3">
      <c r="A1024" s="83"/>
    </row>
    <row r="1025" spans="1:1" x14ac:dyDescent="0.3">
      <c r="A1025" s="83"/>
    </row>
    <row r="1026" spans="1:1" x14ac:dyDescent="0.3">
      <c r="A1026" s="83"/>
    </row>
    <row r="1027" spans="1:1" x14ac:dyDescent="0.3">
      <c r="A1027" s="83"/>
    </row>
    <row r="1028" spans="1:1" x14ac:dyDescent="0.3">
      <c r="A1028" s="83"/>
    </row>
    <row r="1029" spans="1:1" x14ac:dyDescent="0.3">
      <c r="A1029" s="83"/>
    </row>
    <row r="1030" spans="1:1" x14ac:dyDescent="0.3">
      <c r="A1030" s="83"/>
    </row>
    <row r="1031" spans="1:1" x14ac:dyDescent="0.3">
      <c r="A1031" s="83"/>
    </row>
    <row r="1032" spans="1:1" x14ac:dyDescent="0.3">
      <c r="A1032" s="83"/>
    </row>
    <row r="1033" spans="1:1" x14ac:dyDescent="0.3">
      <c r="A1033" s="83"/>
    </row>
    <row r="1034" spans="1:1" x14ac:dyDescent="0.3">
      <c r="A1034" s="83"/>
    </row>
    <row r="1035" spans="1:1" x14ac:dyDescent="0.3">
      <c r="A1035" s="83"/>
    </row>
    <row r="1036" spans="1:1" x14ac:dyDescent="0.3">
      <c r="A1036" s="83"/>
    </row>
    <row r="1037" spans="1:1" x14ac:dyDescent="0.3">
      <c r="A1037" s="83"/>
    </row>
    <row r="1038" spans="1:1" x14ac:dyDescent="0.3">
      <c r="A1038" s="83"/>
    </row>
    <row r="1039" spans="1:1" x14ac:dyDescent="0.3">
      <c r="A1039" s="83"/>
    </row>
    <row r="1040" spans="1:1" x14ac:dyDescent="0.3">
      <c r="A1040" s="83"/>
    </row>
    <row r="1041" spans="1:1" x14ac:dyDescent="0.3">
      <c r="A1041" s="83"/>
    </row>
    <row r="1042" spans="1:1" x14ac:dyDescent="0.3">
      <c r="A1042" s="83"/>
    </row>
    <row r="1043" spans="1:1" x14ac:dyDescent="0.3">
      <c r="A1043" s="83"/>
    </row>
    <row r="1044" spans="1:1" x14ac:dyDescent="0.3">
      <c r="A1044" s="83"/>
    </row>
    <row r="1045" spans="1:1" x14ac:dyDescent="0.3">
      <c r="A1045" s="83"/>
    </row>
    <row r="1046" spans="1:1" x14ac:dyDescent="0.3">
      <c r="A1046" s="83"/>
    </row>
    <row r="1047" spans="1:1" x14ac:dyDescent="0.3">
      <c r="A1047" s="83"/>
    </row>
    <row r="1048" spans="1:1" x14ac:dyDescent="0.3">
      <c r="A1048" s="83"/>
    </row>
    <row r="1049" spans="1:1" x14ac:dyDescent="0.3">
      <c r="A1049" s="83"/>
    </row>
    <row r="1050" spans="1:1" x14ac:dyDescent="0.3">
      <c r="A1050" s="83"/>
    </row>
    <row r="1051" spans="1:1" x14ac:dyDescent="0.3">
      <c r="A1051" s="83"/>
    </row>
    <row r="1052" spans="1:1" x14ac:dyDescent="0.3">
      <c r="A1052" s="83"/>
    </row>
    <row r="1053" spans="1:1" x14ac:dyDescent="0.3">
      <c r="A1053" s="83"/>
    </row>
    <row r="1054" spans="1:1" x14ac:dyDescent="0.3">
      <c r="A1054" s="83"/>
    </row>
    <row r="1055" spans="1:1" x14ac:dyDescent="0.3">
      <c r="A1055" s="83"/>
    </row>
    <row r="1056" spans="1:1" x14ac:dyDescent="0.3">
      <c r="A1056" s="83"/>
    </row>
    <row r="1057" spans="1:1" x14ac:dyDescent="0.3">
      <c r="A1057" s="83"/>
    </row>
    <row r="1058" spans="1:1" x14ac:dyDescent="0.3">
      <c r="A1058" s="83"/>
    </row>
    <row r="1059" spans="1:1" x14ac:dyDescent="0.3">
      <c r="A1059" s="83"/>
    </row>
    <row r="1060" spans="1:1" x14ac:dyDescent="0.3">
      <c r="A1060" s="83"/>
    </row>
    <row r="1061" spans="1:1" x14ac:dyDescent="0.3">
      <c r="A1061" s="83"/>
    </row>
    <row r="1062" spans="1:1" x14ac:dyDescent="0.3">
      <c r="A1062" s="83"/>
    </row>
    <row r="1063" spans="1:1" x14ac:dyDescent="0.3">
      <c r="A1063" s="83"/>
    </row>
    <row r="1064" spans="1:1" x14ac:dyDescent="0.3">
      <c r="A1064" s="83"/>
    </row>
    <row r="1065" spans="1:1" x14ac:dyDescent="0.3">
      <c r="A1065" s="83"/>
    </row>
    <row r="1066" spans="1:1" x14ac:dyDescent="0.3">
      <c r="A1066" s="83"/>
    </row>
    <row r="1067" spans="1:1" x14ac:dyDescent="0.3">
      <c r="A1067" s="83"/>
    </row>
    <row r="1068" spans="1:1" x14ac:dyDescent="0.3">
      <c r="A1068" s="83"/>
    </row>
    <row r="1069" spans="1:1" x14ac:dyDescent="0.3">
      <c r="A1069" s="83"/>
    </row>
    <row r="1070" spans="1:1" x14ac:dyDescent="0.3">
      <c r="A1070" s="83"/>
    </row>
    <row r="1071" spans="1:1" x14ac:dyDescent="0.3">
      <c r="A1071" s="83"/>
    </row>
    <row r="1072" spans="1:1" x14ac:dyDescent="0.3">
      <c r="A1072" s="83"/>
    </row>
    <row r="1073" spans="1:1" x14ac:dyDescent="0.3">
      <c r="A1073" s="83"/>
    </row>
    <row r="1074" spans="1:1" x14ac:dyDescent="0.3">
      <c r="A1074" s="83"/>
    </row>
    <row r="1075" spans="1:1" x14ac:dyDescent="0.3">
      <c r="A1075" s="83"/>
    </row>
    <row r="1076" spans="1:1" x14ac:dyDescent="0.3">
      <c r="A1076" s="83"/>
    </row>
    <row r="1077" spans="1:1" x14ac:dyDescent="0.3">
      <c r="A1077" s="83"/>
    </row>
    <row r="1078" spans="1:1" x14ac:dyDescent="0.3">
      <c r="A1078" s="83"/>
    </row>
    <row r="1079" spans="1:1" x14ac:dyDescent="0.3">
      <c r="A1079" s="83"/>
    </row>
    <row r="1080" spans="1:1" x14ac:dyDescent="0.3">
      <c r="A1080" s="83"/>
    </row>
    <row r="1081" spans="1:1" x14ac:dyDescent="0.3">
      <c r="A1081" s="83"/>
    </row>
    <row r="1082" spans="1:1" x14ac:dyDescent="0.3">
      <c r="A1082" s="83"/>
    </row>
    <row r="1083" spans="1:1" x14ac:dyDescent="0.3">
      <c r="A1083" s="83"/>
    </row>
    <row r="1084" spans="1:1" x14ac:dyDescent="0.3">
      <c r="A1084" s="83"/>
    </row>
    <row r="1085" spans="1:1" x14ac:dyDescent="0.3">
      <c r="A1085" s="83"/>
    </row>
    <row r="1086" spans="1:1" x14ac:dyDescent="0.3">
      <c r="A1086" s="83"/>
    </row>
    <row r="1087" spans="1:1" x14ac:dyDescent="0.3">
      <c r="A1087" s="83"/>
    </row>
    <row r="1088" spans="1:1" x14ac:dyDescent="0.3">
      <c r="A1088" s="83"/>
    </row>
    <row r="1089" spans="1:1" x14ac:dyDescent="0.3">
      <c r="A1089" s="83"/>
    </row>
    <row r="1090" spans="1:1" x14ac:dyDescent="0.3">
      <c r="A1090" s="83"/>
    </row>
    <row r="1091" spans="1:1" x14ac:dyDescent="0.3">
      <c r="A1091" s="83"/>
    </row>
    <row r="1092" spans="1:1" x14ac:dyDescent="0.3">
      <c r="A1092" s="83"/>
    </row>
    <row r="1093" spans="1:1" x14ac:dyDescent="0.3">
      <c r="A1093" s="83"/>
    </row>
    <row r="1094" spans="1:1" x14ac:dyDescent="0.3">
      <c r="A1094" s="83"/>
    </row>
    <row r="1095" spans="1:1" x14ac:dyDescent="0.3">
      <c r="A1095" s="83"/>
    </row>
    <row r="1096" spans="1:1" x14ac:dyDescent="0.3">
      <c r="A1096" s="83"/>
    </row>
    <row r="1097" spans="1:1" x14ac:dyDescent="0.3">
      <c r="A1097" s="83"/>
    </row>
    <row r="1098" spans="1:1" x14ac:dyDescent="0.3">
      <c r="A1098" s="83"/>
    </row>
    <row r="1099" spans="1:1" x14ac:dyDescent="0.3">
      <c r="A1099" s="83"/>
    </row>
    <row r="1100" spans="1:1" x14ac:dyDescent="0.3">
      <c r="A1100" s="83"/>
    </row>
    <row r="1101" spans="1:1" x14ac:dyDescent="0.3">
      <c r="A1101" s="83"/>
    </row>
    <row r="1102" spans="1:1" x14ac:dyDescent="0.3">
      <c r="A1102" s="83"/>
    </row>
    <row r="1103" spans="1:1" x14ac:dyDescent="0.3">
      <c r="A1103" s="83"/>
    </row>
    <row r="1104" spans="1:1" x14ac:dyDescent="0.3">
      <c r="A1104" s="83"/>
    </row>
    <row r="1105" spans="1:1" x14ac:dyDescent="0.3">
      <c r="A1105" s="83"/>
    </row>
    <row r="1106" spans="1:1" x14ac:dyDescent="0.3">
      <c r="A1106" s="83"/>
    </row>
    <row r="1107" spans="1:1" x14ac:dyDescent="0.3">
      <c r="A1107" s="83"/>
    </row>
    <row r="1108" spans="1:1" x14ac:dyDescent="0.3">
      <c r="A1108" s="83"/>
    </row>
    <row r="1109" spans="1:1" x14ac:dyDescent="0.3">
      <c r="A1109" s="83"/>
    </row>
    <row r="1110" spans="1:1" x14ac:dyDescent="0.3">
      <c r="A1110" s="83"/>
    </row>
    <row r="1111" spans="1:1" x14ac:dyDescent="0.3">
      <c r="A1111" s="83"/>
    </row>
    <row r="1112" spans="1:1" x14ac:dyDescent="0.3">
      <c r="A1112" s="83"/>
    </row>
    <row r="1113" spans="1:1" x14ac:dyDescent="0.3">
      <c r="A1113" s="83"/>
    </row>
    <row r="1114" spans="1:1" x14ac:dyDescent="0.3">
      <c r="A1114" s="83"/>
    </row>
    <row r="1115" spans="1:1" x14ac:dyDescent="0.3">
      <c r="A1115" s="83"/>
    </row>
    <row r="1116" spans="1:1" x14ac:dyDescent="0.3">
      <c r="A1116" s="83"/>
    </row>
    <row r="1117" spans="1:1" x14ac:dyDescent="0.3">
      <c r="A1117" s="83"/>
    </row>
    <row r="1118" spans="1:1" x14ac:dyDescent="0.3">
      <c r="A1118" s="83"/>
    </row>
    <row r="1119" spans="1:1" x14ac:dyDescent="0.3">
      <c r="A1119" s="83"/>
    </row>
    <row r="1120" spans="1:1" x14ac:dyDescent="0.3">
      <c r="A1120" s="83"/>
    </row>
    <row r="1121" spans="1:1" x14ac:dyDescent="0.3">
      <c r="A1121" s="83"/>
    </row>
    <row r="1122" spans="1:1" x14ac:dyDescent="0.3">
      <c r="A1122" s="83"/>
    </row>
    <row r="1123" spans="1:1" x14ac:dyDescent="0.3">
      <c r="A1123" s="83"/>
    </row>
    <row r="1124" spans="1:1" x14ac:dyDescent="0.3">
      <c r="A1124" s="83"/>
    </row>
    <row r="1125" spans="1:1" x14ac:dyDescent="0.3">
      <c r="A1125" s="83"/>
    </row>
    <row r="1126" spans="1:1" x14ac:dyDescent="0.3">
      <c r="A1126" s="83"/>
    </row>
    <row r="1127" spans="1:1" x14ac:dyDescent="0.3">
      <c r="A1127" s="83"/>
    </row>
    <row r="1128" spans="1:1" x14ac:dyDescent="0.3">
      <c r="A1128" s="83"/>
    </row>
    <row r="1129" spans="1:1" x14ac:dyDescent="0.3">
      <c r="A1129" s="83"/>
    </row>
    <row r="1130" spans="1:1" x14ac:dyDescent="0.3">
      <c r="A1130" s="83"/>
    </row>
    <row r="1131" spans="1:1" x14ac:dyDescent="0.3">
      <c r="A1131" s="83"/>
    </row>
    <row r="1132" spans="1:1" x14ac:dyDescent="0.3">
      <c r="A1132" s="83"/>
    </row>
    <row r="1133" spans="1:1" x14ac:dyDescent="0.3">
      <c r="A1133" s="83"/>
    </row>
    <row r="1134" spans="1:1" x14ac:dyDescent="0.3">
      <c r="A1134" s="83"/>
    </row>
    <row r="1135" spans="1:1" x14ac:dyDescent="0.3">
      <c r="A1135" s="83"/>
    </row>
    <row r="1136" spans="1:1" x14ac:dyDescent="0.3">
      <c r="A1136" s="83"/>
    </row>
    <row r="1137" spans="1:1" x14ac:dyDescent="0.3">
      <c r="A1137" s="83"/>
    </row>
    <row r="1138" spans="1:1" x14ac:dyDescent="0.3">
      <c r="A1138" s="83"/>
    </row>
    <row r="1139" spans="1:1" x14ac:dyDescent="0.3">
      <c r="A1139" s="83"/>
    </row>
    <row r="1140" spans="1:1" x14ac:dyDescent="0.3">
      <c r="A1140" s="83"/>
    </row>
    <row r="1141" spans="1:1" x14ac:dyDescent="0.3">
      <c r="A1141" s="83"/>
    </row>
    <row r="1142" spans="1:1" x14ac:dyDescent="0.3">
      <c r="A1142" s="83"/>
    </row>
    <row r="1143" spans="1:1" x14ac:dyDescent="0.3">
      <c r="A1143" s="83"/>
    </row>
    <row r="1144" spans="1:1" x14ac:dyDescent="0.3">
      <c r="A1144" s="83"/>
    </row>
    <row r="1145" spans="1:1" x14ac:dyDescent="0.3">
      <c r="A1145" s="83"/>
    </row>
    <row r="1146" spans="1:1" x14ac:dyDescent="0.3">
      <c r="A1146" s="83"/>
    </row>
    <row r="1147" spans="1:1" x14ac:dyDescent="0.3">
      <c r="A1147" s="83"/>
    </row>
    <row r="1148" spans="1:1" x14ac:dyDescent="0.3">
      <c r="A1148" s="83"/>
    </row>
    <row r="1149" spans="1:1" x14ac:dyDescent="0.3">
      <c r="A1149" s="83"/>
    </row>
    <row r="1150" spans="1:1" x14ac:dyDescent="0.3">
      <c r="A1150" s="83"/>
    </row>
    <row r="1151" spans="1:1" x14ac:dyDescent="0.3">
      <c r="A1151" s="83"/>
    </row>
    <row r="1152" spans="1:1" x14ac:dyDescent="0.3">
      <c r="A1152" s="83"/>
    </row>
    <row r="1153" spans="1:1" x14ac:dyDescent="0.3">
      <c r="A1153" s="83"/>
    </row>
    <row r="1154" spans="1:1" x14ac:dyDescent="0.3">
      <c r="A1154" s="83"/>
    </row>
    <row r="1155" spans="1:1" x14ac:dyDescent="0.3">
      <c r="A1155" s="83"/>
    </row>
    <row r="1156" spans="1:1" x14ac:dyDescent="0.3">
      <c r="A1156" s="83"/>
    </row>
    <row r="1157" spans="1:1" x14ac:dyDescent="0.3">
      <c r="A1157" s="83"/>
    </row>
    <row r="1158" spans="1:1" x14ac:dyDescent="0.3">
      <c r="A1158" s="83"/>
    </row>
    <row r="1159" spans="1:1" x14ac:dyDescent="0.3">
      <c r="A1159" s="83"/>
    </row>
    <row r="1160" spans="1:1" x14ac:dyDescent="0.3">
      <c r="A1160" s="83"/>
    </row>
    <row r="1161" spans="1:1" x14ac:dyDescent="0.3">
      <c r="A1161" s="83"/>
    </row>
    <row r="1162" spans="1:1" x14ac:dyDescent="0.3">
      <c r="A1162" s="83"/>
    </row>
    <row r="1163" spans="1:1" x14ac:dyDescent="0.3">
      <c r="A1163" s="83"/>
    </row>
    <row r="1164" spans="1:1" x14ac:dyDescent="0.3">
      <c r="A1164" s="83"/>
    </row>
    <row r="1165" spans="1:1" x14ac:dyDescent="0.3">
      <c r="A1165" s="83"/>
    </row>
    <row r="1166" spans="1:1" x14ac:dyDescent="0.3">
      <c r="A1166" s="83"/>
    </row>
    <row r="1167" spans="1:1" x14ac:dyDescent="0.3">
      <c r="A1167" s="83"/>
    </row>
    <row r="1168" spans="1:1" x14ac:dyDescent="0.3">
      <c r="A1168" s="83"/>
    </row>
    <row r="1169" spans="1:1" x14ac:dyDescent="0.3">
      <c r="A1169" s="83"/>
    </row>
    <row r="1170" spans="1:1" x14ac:dyDescent="0.3">
      <c r="A1170" s="83"/>
    </row>
    <row r="1171" spans="1:1" x14ac:dyDescent="0.3">
      <c r="A1171" s="83"/>
    </row>
    <row r="1172" spans="1:1" x14ac:dyDescent="0.3">
      <c r="A1172" s="83"/>
    </row>
    <row r="1173" spans="1:1" x14ac:dyDescent="0.3">
      <c r="A1173" s="83"/>
    </row>
    <row r="1174" spans="1:1" x14ac:dyDescent="0.3">
      <c r="A1174" s="83"/>
    </row>
    <row r="1175" spans="1:1" x14ac:dyDescent="0.3">
      <c r="A1175" s="83"/>
    </row>
    <row r="1176" spans="1:1" x14ac:dyDescent="0.3">
      <c r="A1176" s="83"/>
    </row>
    <row r="1177" spans="1:1" x14ac:dyDescent="0.3">
      <c r="A1177" s="83"/>
    </row>
    <row r="1178" spans="1:1" x14ac:dyDescent="0.3">
      <c r="A1178" s="83"/>
    </row>
    <row r="1179" spans="1:1" x14ac:dyDescent="0.3">
      <c r="A1179" s="83"/>
    </row>
    <row r="1180" spans="1:1" x14ac:dyDescent="0.3">
      <c r="A1180" s="83"/>
    </row>
    <row r="1181" spans="1:1" x14ac:dyDescent="0.3">
      <c r="A1181" s="83"/>
    </row>
    <row r="1182" spans="1:1" x14ac:dyDescent="0.3">
      <c r="A1182" s="83"/>
    </row>
    <row r="1183" spans="1:1" x14ac:dyDescent="0.3">
      <c r="A1183" s="83"/>
    </row>
    <row r="1184" spans="1:1" x14ac:dyDescent="0.3">
      <c r="A1184" s="83"/>
    </row>
    <row r="1185" spans="1:1" x14ac:dyDescent="0.3">
      <c r="A1185" s="83"/>
    </row>
    <row r="1186" spans="1:1" x14ac:dyDescent="0.3">
      <c r="A1186" s="83"/>
    </row>
    <row r="1187" spans="1:1" x14ac:dyDescent="0.3">
      <c r="A1187" s="83"/>
    </row>
    <row r="1188" spans="1:1" x14ac:dyDescent="0.3">
      <c r="A1188" s="83"/>
    </row>
    <row r="1189" spans="1:1" x14ac:dyDescent="0.3">
      <c r="A1189" s="83"/>
    </row>
    <row r="1190" spans="1:1" x14ac:dyDescent="0.3">
      <c r="A1190" s="83"/>
    </row>
    <row r="1191" spans="1:1" x14ac:dyDescent="0.3">
      <c r="A1191" s="83"/>
    </row>
    <row r="1192" spans="1:1" x14ac:dyDescent="0.3">
      <c r="A1192" s="83"/>
    </row>
    <row r="1193" spans="1:1" x14ac:dyDescent="0.3">
      <c r="A1193" s="83"/>
    </row>
    <row r="1194" spans="1:1" x14ac:dyDescent="0.3">
      <c r="A1194" s="83"/>
    </row>
    <row r="1195" spans="1:1" x14ac:dyDescent="0.3">
      <c r="A1195" s="83"/>
    </row>
    <row r="1196" spans="1:1" x14ac:dyDescent="0.3">
      <c r="A1196" s="83"/>
    </row>
    <row r="1197" spans="1:1" x14ac:dyDescent="0.3">
      <c r="A1197" s="83"/>
    </row>
    <row r="1198" spans="1:1" x14ac:dyDescent="0.3">
      <c r="A1198" s="83"/>
    </row>
    <row r="1199" spans="1:1" x14ac:dyDescent="0.3">
      <c r="A1199" s="83"/>
    </row>
    <row r="1200" spans="1:1" x14ac:dyDescent="0.3">
      <c r="A1200" s="83"/>
    </row>
    <row r="1201" spans="1:1" x14ac:dyDescent="0.3">
      <c r="A1201" s="83"/>
    </row>
    <row r="1202" spans="1:1" x14ac:dyDescent="0.3">
      <c r="A1202" s="83"/>
    </row>
    <row r="1203" spans="1:1" x14ac:dyDescent="0.3">
      <c r="A1203" s="83"/>
    </row>
    <row r="1204" spans="1:1" x14ac:dyDescent="0.3">
      <c r="A1204" s="83"/>
    </row>
    <row r="1205" spans="1:1" x14ac:dyDescent="0.3">
      <c r="A1205" s="83"/>
    </row>
    <row r="1206" spans="1:1" x14ac:dyDescent="0.3">
      <c r="A1206" s="83"/>
    </row>
    <row r="1207" spans="1:1" x14ac:dyDescent="0.3">
      <c r="A1207" s="83"/>
    </row>
    <row r="1208" spans="1:1" x14ac:dyDescent="0.3">
      <c r="A1208" s="83"/>
    </row>
    <row r="1209" spans="1:1" x14ac:dyDescent="0.3">
      <c r="A1209" s="83"/>
    </row>
    <row r="1210" spans="1:1" x14ac:dyDescent="0.3">
      <c r="A1210" s="83"/>
    </row>
    <row r="1211" spans="1:1" x14ac:dyDescent="0.3">
      <c r="A1211" s="83"/>
    </row>
    <row r="1212" spans="1:1" x14ac:dyDescent="0.3">
      <c r="A1212" s="83"/>
    </row>
    <row r="1213" spans="1:1" x14ac:dyDescent="0.3">
      <c r="A1213" s="83"/>
    </row>
    <row r="1214" spans="1:1" x14ac:dyDescent="0.3">
      <c r="A1214" s="83"/>
    </row>
    <row r="1215" spans="1:1" x14ac:dyDescent="0.3">
      <c r="A1215" s="83"/>
    </row>
    <row r="1216" spans="1:1" x14ac:dyDescent="0.3">
      <c r="A1216" s="83"/>
    </row>
    <row r="1217" spans="1:1" x14ac:dyDescent="0.3">
      <c r="A1217" s="83"/>
    </row>
    <row r="1218" spans="1:1" x14ac:dyDescent="0.3">
      <c r="A1218" s="83"/>
    </row>
    <row r="1219" spans="1:1" x14ac:dyDescent="0.3">
      <c r="A1219" s="83"/>
    </row>
    <row r="1220" spans="1:1" x14ac:dyDescent="0.3">
      <c r="A1220" s="83"/>
    </row>
    <row r="1221" spans="1:1" x14ac:dyDescent="0.3">
      <c r="A1221" s="83"/>
    </row>
    <row r="1222" spans="1:1" x14ac:dyDescent="0.3">
      <c r="A1222" s="83"/>
    </row>
    <row r="1223" spans="1:1" x14ac:dyDescent="0.3">
      <c r="A1223" s="83"/>
    </row>
    <row r="1224" spans="1:1" x14ac:dyDescent="0.3">
      <c r="A1224" s="83"/>
    </row>
    <row r="1225" spans="1:1" x14ac:dyDescent="0.3">
      <c r="A1225" s="83"/>
    </row>
    <row r="1226" spans="1:1" x14ac:dyDescent="0.3">
      <c r="A1226" s="83"/>
    </row>
    <row r="1227" spans="1:1" x14ac:dyDescent="0.3">
      <c r="A1227" s="83"/>
    </row>
    <row r="1228" spans="1:1" x14ac:dyDescent="0.3">
      <c r="A1228" s="83"/>
    </row>
    <row r="1229" spans="1:1" x14ac:dyDescent="0.3">
      <c r="A1229" s="83"/>
    </row>
    <row r="1230" spans="1:1" x14ac:dyDescent="0.3">
      <c r="A1230" s="83"/>
    </row>
    <row r="1231" spans="1:1" x14ac:dyDescent="0.3">
      <c r="A1231" s="83"/>
    </row>
    <row r="1232" spans="1:1" x14ac:dyDescent="0.3">
      <c r="A1232" s="83"/>
    </row>
    <row r="1233" spans="1:1" x14ac:dyDescent="0.3">
      <c r="A1233" s="83"/>
    </row>
    <row r="1234" spans="1:1" x14ac:dyDescent="0.3">
      <c r="A1234" s="83"/>
    </row>
    <row r="1235" spans="1:1" x14ac:dyDescent="0.3">
      <c r="A1235" s="83"/>
    </row>
    <row r="1236" spans="1:1" x14ac:dyDescent="0.3">
      <c r="A1236" s="83"/>
    </row>
    <row r="1237" spans="1:1" x14ac:dyDescent="0.3">
      <c r="A1237" s="83"/>
    </row>
    <row r="1238" spans="1:1" x14ac:dyDescent="0.3">
      <c r="A1238" s="83"/>
    </row>
    <row r="1239" spans="1:1" x14ac:dyDescent="0.3">
      <c r="A1239" s="83"/>
    </row>
    <row r="1240" spans="1:1" x14ac:dyDescent="0.3">
      <c r="A1240" s="83"/>
    </row>
    <row r="1241" spans="1:1" x14ac:dyDescent="0.3">
      <c r="A1241" s="83"/>
    </row>
    <row r="1242" spans="1:1" x14ac:dyDescent="0.3">
      <c r="A1242" s="83"/>
    </row>
    <row r="1243" spans="1:1" x14ac:dyDescent="0.3">
      <c r="A1243" s="83"/>
    </row>
    <row r="1244" spans="1:1" x14ac:dyDescent="0.3">
      <c r="A1244" s="83"/>
    </row>
    <row r="1245" spans="1:1" x14ac:dyDescent="0.3">
      <c r="A1245" s="83"/>
    </row>
    <row r="1246" spans="1:1" x14ac:dyDescent="0.3">
      <c r="A1246" s="83"/>
    </row>
    <row r="1247" spans="1:1" x14ac:dyDescent="0.3">
      <c r="A1247" s="83"/>
    </row>
    <row r="1248" spans="1:1" x14ac:dyDescent="0.3">
      <c r="A1248" s="83"/>
    </row>
    <row r="1249" spans="1:1" x14ac:dyDescent="0.3">
      <c r="A1249" s="83"/>
    </row>
    <row r="1250" spans="1:1" x14ac:dyDescent="0.3">
      <c r="A1250" s="83"/>
    </row>
    <row r="1251" spans="1:1" x14ac:dyDescent="0.3">
      <c r="A1251" s="83"/>
    </row>
    <row r="1252" spans="1:1" x14ac:dyDescent="0.3">
      <c r="A1252" s="83"/>
    </row>
    <row r="1253" spans="1:1" x14ac:dyDescent="0.3">
      <c r="A1253" s="83"/>
    </row>
    <row r="1254" spans="1:1" x14ac:dyDescent="0.3">
      <c r="A1254" s="83"/>
    </row>
    <row r="1255" spans="1:1" x14ac:dyDescent="0.3">
      <c r="A1255" s="83"/>
    </row>
    <row r="1256" spans="1:1" x14ac:dyDescent="0.3">
      <c r="A1256" s="83"/>
    </row>
    <row r="1257" spans="1:1" x14ac:dyDescent="0.3">
      <c r="A1257" s="83"/>
    </row>
    <row r="1258" spans="1:1" x14ac:dyDescent="0.3">
      <c r="A1258" s="83"/>
    </row>
    <row r="1259" spans="1:1" x14ac:dyDescent="0.3">
      <c r="A1259" s="83"/>
    </row>
    <row r="1260" spans="1:1" x14ac:dyDescent="0.3">
      <c r="A1260" s="83"/>
    </row>
    <row r="1261" spans="1:1" x14ac:dyDescent="0.3">
      <c r="A1261" s="83"/>
    </row>
    <row r="1262" spans="1:1" x14ac:dyDescent="0.3">
      <c r="A1262" s="83"/>
    </row>
    <row r="1263" spans="1:1" x14ac:dyDescent="0.3">
      <c r="A1263" s="83"/>
    </row>
    <row r="1264" spans="1:1" x14ac:dyDescent="0.3">
      <c r="A1264" s="83"/>
    </row>
    <row r="1265" spans="1:1" x14ac:dyDescent="0.3">
      <c r="A1265" s="83"/>
    </row>
    <row r="1266" spans="1:1" x14ac:dyDescent="0.3">
      <c r="A1266" s="83"/>
    </row>
    <row r="1267" spans="1:1" x14ac:dyDescent="0.3">
      <c r="A1267" s="83"/>
    </row>
    <row r="1268" spans="1:1" x14ac:dyDescent="0.3">
      <c r="A1268" s="83"/>
    </row>
    <row r="1269" spans="1:1" x14ac:dyDescent="0.3">
      <c r="A1269" s="83"/>
    </row>
    <row r="1270" spans="1:1" x14ac:dyDescent="0.3">
      <c r="A1270" s="83"/>
    </row>
    <row r="1271" spans="1:1" x14ac:dyDescent="0.3">
      <c r="A1271" s="83"/>
    </row>
    <row r="1272" spans="1:1" x14ac:dyDescent="0.3">
      <c r="A1272" s="83"/>
    </row>
    <row r="1273" spans="1:1" x14ac:dyDescent="0.3">
      <c r="A1273" s="83"/>
    </row>
    <row r="1274" spans="1:1" x14ac:dyDescent="0.3">
      <c r="A1274" s="83"/>
    </row>
    <row r="1275" spans="1:1" x14ac:dyDescent="0.3">
      <c r="A1275" s="83"/>
    </row>
    <row r="1276" spans="1:1" x14ac:dyDescent="0.3">
      <c r="A1276" s="83"/>
    </row>
    <row r="1277" spans="1:1" x14ac:dyDescent="0.3">
      <c r="A1277" s="83"/>
    </row>
    <row r="1278" spans="1:1" x14ac:dyDescent="0.3">
      <c r="A1278" s="83"/>
    </row>
    <row r="1279" spans="1:1" x14ac:dyDescent="0.3">
      <c r="A1279" s="83"/>
    </row>
    <row r="1280" spans="1:1" x14ac:dyDescent="0.3">
      <c r="A1280" s="83"/>
    </row>
    <row r="1281" spans="1:1" x14ac:dyDescent="0.3">
      <c r="A1281" s="83"/>
    </row>
    <row r="1282" spans="1:1" x14ac:dyDescent="0.3">
      <c r="A1282" s="83"/>
    </row>
    <row r="1283" spans="1:1" x14ac:dyDescent="0.3">
      <c r="A1283" s="83"/>
    </row>
    <row r="1284" spans="1:1" x14ac:dyDescent="0.3">
      <c r="A1284" s="83"/>
    </row>
    <row r="1285" spans="1:1" x14ac:dyDescent="0.3">
      <c r="A1285" s="83"/>
    </row>
    <row r="1286" spans="1:1" x14ac:dyDescent="0.3">
      <c r="A1286" s="83"/>
    </row>
    <row r="1287" spans="1:1" x14ac:dyDescent="0.3">
      <c r="A1287" s="83"/>
    </row>
    <row r="1288" spans="1:1" x14ac:dyDescent="0.3">
      <c r="A1288" s="83"/>
    </row>
    <row r="1289" spans="1:1" x14ac:dyDescent="0.3">
      <c r="A1289" s="83"/>
    </row>
    <row r="1290" spans="1:1" x14ac:dyDescent="0.3">
      <c r="A1290" s="83"/>
    </row>
    <row r="1291" spans="1:1" x14ac:dyDescent="0.3">
      <c r="A1291" s="83"/>
    </row>
    <row r="1292" spans="1:1" x14ac:dyDescent="0.3">
      <c r="A1292" s="83"/>
    </row>
    <row r="1293" spans="1:1" x14ac:dyDescent="0.3">
      <c r="A1293" s="83"/>
    </row>
    <row r="1294" spans="1:1" x14ac:dyDescent="0.3">
      <c r="A1294" s="83"/>
    </row>
    <row r="1295" spans="1:1" x14ac:dyDescent="0.3">
      <c r="A1295" s="83"/>
    </row>
    <row r="1296" spans="1:1" x14ac:dyDescent="0.3">
      <c r="A1296" s="83"/>
    </row>
    <row r="1297" spans="1:1" x14ac:dyDescent="0.3">
      <c r="A1297" s="83"/>
    </row>
    <row r="1298" spans="1:1" x14ac:dyDescent="0.3">
      <c r="A1298" s="83"/>
    </row>
    <row r="1299" spans="1:1" x14ac:dyDescent="0.3">
      <c r="A1299" s="83"/>
    </row>
    <row r="1300" spans="1:1" x14ac:dyDescent="0.3">
      <c r="A1300" s="83"/>
    </row>
    <row r="1301" spans="1:1" x14ac:dyDescent="0.3">
      <c r="A1301" s="83"/>
    </row>
    <row r="1302" spans="1:1" x14ac:dyDescent="0.3">
      <c r="A1302" s="83"/>
    </row>
    <row r="1303" spans="1:1" x14ac:dyDescent="0.3">
      <c r="A1303" s="83"/>
    </row>
    <row r="1304" spans="1:1" x14ac:dyDescent="0.3">
      <c r="A1304" s="83"/>
    </row>
    <row r="1305" spans="1:1" x14ac:dyDescent="0.3">
      <c r="A1305" s="83"/>
    </row>
    <row r="1306" spans="1:1" x14ac:dyDescent="0.3">
      <c r="A1306" s="83"/>
    </row>
    <row r="1307" spans="1:1" x14ac:dyDescent="0.3">
      <c r="A1307" s="83"/>
    </row>
    <row r="1308" spans="1:1" x14ac:dyDescent="0.3">
      <c r="A1308" s="83"/>
    </row>
    <row r="1309" spans="1:1" x14ac:dyDescent="0.3">
      <c r="A1309" s="83"/>
    </row>
    <row r="1310" spans="1:1" x14ac:dyDescent="0.3">
      <c r="A1310" s="83"/>
    </row>
    <row r="1311" spans="1:1" x14ac:dyDescent="0.3">
      <c r="A1311" s="83"/>
    </row>
    <row r="1312" spans="1:1" x14ac:dyDescent="0.3">
      <c r="A1312" s="83"/>
    </row>
    <row r="1313" spans="1:1" x14ac:dyDescent="0.3">
      <c r="A1313" s="83"/>
    </row>
    <row r="1314" spans="1:1" x14ac:dyDescent="0.3">
      <c r="A1314" s="83"/>
    </row>
    <row r="1315" spans="1:1" x14ac:dyDescent="0.3">
      <c r="A1315" s="83"/>
    </row>
    <row r="1316" spans="1:1" x14ac:dyDescent="0.3">
      <c r="A1316" s="83"/>
    </row>
    <row r="1317" spans="1:1" x14ac:dyDescent="0.3">
      <c r="A1317" s="83"/>
    </row>
    <row r="1318" spans="1:1" x14ac:dyDescent="0.3">
      <c r="A1318" s="83"/>
    </row>
    <row r="1319" spans="1:1" x14ac:dyDescent="0.3">
      <c r="A1319" s="83"/>
    </row>
    <row r="1320" spans="1:1" x14ac:dyDescent="0.3">
      <c r="A1320" s="83"/>
    </row>
    <row r="1321" spans="1:1" x14ac:dyDescent="0.3">
      <c r="A1321" s="83"/>
    </row>
    <row r="1322" spans="1:1" x14ac:dyDescent="0.3">
      <c r="A1322" s="83"/>
    </row>
    <row r="1323" spans="1:1" x14ac:dyDescent="0.3">
      <c r="A1323" s="83"/>
    </row>
    <row r="1324" spans="1:1" x14ac:dyDescent="0.3">
      <c r="A1324" s="83"/>
    </row>
    <row r="1325" spans="1:1" x14ac:dyDescent="0.3">
      <c r="A1325" s="83"/>
    </row>
    <row r="1326" spans="1:1" x14ac:dyDescent="0.3">
      <c r="A1326" s="83"/>
    </row>
    <row r="1327" spans="1:1" x14ac:dyDescent="0.3">
      <c r="A1327" s="83"/>
    </row>
    <row r="1328" spans="1:1" x14ac:dyDescent="0.3">
      <c r="A1328" s="83"/>
    </row>
    <row r="1329" spans="1:1" x14ac:dyDescent="0.3">
      <c r="A1329" s="83"/>
    </row>
    <row r="1330" spans="1:1" x14ac:dyDescent="0.3">
      <c r="A1330" s="83"/>
    </row>
    <row r="1331" spans="1:1" x14ac:dyDescent="0.3">
      <c r="A1331" s="83"/>
    </row>
    <row r="1332" spans="1:1" x14ac:dyDescent="0.3">
      <c r="A1332" s="83"/>
    </row>
    <row r="1333" spans="1:1" x14ac:dyDescent="0.3">
      <c r="A1333" s="83"/>
    </row>
    <row r="1334" spans="1:1" x14ac:dyDescent="0.3">
      <c r="A1334" s="83"/>
    </row>
    <row r="1335" spans="1:1" x14ac:dyDescent="0.3">
      <c r="A1335" s="83"/>
    </row>
    <row r="1336" spans="1:1" x14ac:dyDescent="0.3">
      <c r="A1336" s="83"/>
    </row>
    <row r="1337" spans="1:1" x14ac:dyDescent="0.3">
      <c r="A1337" s="83"/>
    </row>
    <row r="1338" spans="1:1" x14ac:dyDescent="0.3">
      <c r="A1338" s="83"/>
    </row>
    <row r="1339" spans="1:1" x14ac:dyDescent="0.3">
      <c r="A1339" s="83"/>
    </row>
    <row r="1340" spans="1:1" x14ac:dyDescent="0.3">
      <c r="A1340" s="83"/>
    </row>
    <row r="1341" spans="1:1" x14ac:dyDescent="0.3">
      <c r="A1341" s="83"/>
    </row>
    <row r="1342" spans="1:1" x14ac:dyDescent="0.3">
      <c r="A1342" s="83"/>
    </row>
    <row r="1343" spans="1:1" x14ac:dyDescent="0.3">
      <c r="A1343" s="83"/>
    </row>
    <row r="1344" spans="1:1" x14ac:dyDescent="0.3">
      <c r="A1344" s="83"/>
    </row>
    <row r="1345" spans="1:1" x14ac:dyDescent="0.3">
      <c r="A1345" s="83"/>
    </row>
    <row r="1346" spans="1:1" x14ac:dyDescent="0.3">
      <c r="A1346" s="83"/>
    </row>
    <row r="1347" spans="1:1" x14ac:dyDescent="0.3">
      <c r="A1347" s="83"/>
    </row>
    <row r="1348" spans="1:1" x14ac:dyDescent="0.3">
      <c r="A1348" s="83"/>
    </row>
    <row r="1349" spans="1:1" x14ac:dyDescent="0.3">
      <c r="A1349" s="83"/>
    </row>
    <row r="1350" spans="1:1" x14ac:dyDescent="0.3">
      <c r="A1350" s="83"/>
    </row>
    <row r="1351" spans="1:1" x14ac:dyDescent="0.3">
      <c r="A1351" s="83"/>
    </row>
    <row r="1352" spans="1:1" x14ac:dyDescent="0.3">
      <c r="A1352" s="83"/>
    </row>
    <row r="1353" spans="1:1" x14ac:dyDescent="0.3">
      <c r="A1353" s="83"/>
    </row>
    <row r="1354" spans="1:1" x14ac:dyDescent="0.3">
      <c r="A1354" s="83"/>
    </row>
    <row r="1355" spans="1:1" x14ac:dyDescent="0.3">
      <c r="A1355" s="83"/>
    </row>
    <row r="1356" spans="1:1" x14ac:dyDescent="0.3">
      <c r="A1356" s="83"/>
    </row>
    <row r="1357" spans="1:1" x14ac:dyDescent="0.3">
      <c r="A1357" s="83"/>
    </row>
    <row r="1358" spans="1:1" x14ac:dyDescent="0.3">
      <c r="A1358" s="83"/>
    </row>
    <row r="1359" spans="1:1" x14ac:dyDescent="0.3">
      <c r="A1359" s="83"/>
    </row>
    <row r="1360" spans="1:1" x14ac:dyDescent="0.3">
      <c r="A1360" s="83"/>
    </row>
    <row r="1361" spans="1:1" x14ac:dyDescent="0.3">
      <c r="A1361" s="83"/>
    </row>
    <row r="1362" spans="1:1" x14ac:dyDescent="0.3">
      <c r="A1362" s="83"/>
    </row>
    <row r="1363" spans="1:1" x14ac:dyDescent="0.3">
      <c r="A1363" s="83"/>
    </row>
    <row r="1364" spans="1:1" x14ac:dyDescent="0.3">
      <c r="A1364" s="83"/>
    </row>
    <row r="1365" spans="1:1" x14ac:dyDescent="0.3">
      <c r="A1365" s="83"/>
    </row>
    <row r="1366" spans="1:1" x14ac:dyDescent="0.3">
      <c r="A1366" s="83"/>
    </row>
    <row r="1367" spans="1:1" x14ac:dyDescent="0.3">
      <c r="A1367" s="83"/>
    </row>
    <row r="1368" spans="1:1" x14ac:dyDescent="0.3">
      <c r="A1368" s="83"/>
    </row>
    <row r="1369" spans="1:1" x14ac:dyDescent="0.3">
      <c r="A1369" s="83"/>
    </row>
    <row r="1370" spans="1:1" x14ac:dyDescent="0.3">
      <c r="A1370" s="83"/>
    </row>
    <row r="1371" spans="1:1" x14ac:dyDescent="0.3">
      <c r="A1371" s="83"/>
    </row>
    <row r="1372" spans="1:1" x14ac:dyDescent="0.3">
      <c r="A1372" s="83"/>
    </row>
    <row r="1373" spans="1:1" x14ac:dyDescent="0.3">
      <c r="A1373" s="83"/>
    </row>
    <row r="1374" spans="1:1" x14ac:dyDescent="0.3">
      <c r="A1374" s="83"/>
    </row>
    <row r="1375" spans="1:1" x14ac:dyDescent="0.3">
      <c r="A1375" s="83"/>
    </row>
    <row r="1376" spans="1:1" x14ac:dyDescent="0.3">
      <c r="A1376" s="83"/>
    </row>
    <row r="1377" spans="1:1" x14ac:dyDescent="0.3">
      <c r="A1377" s="83"/>
    </row>
    <row r="1378" spans="1:1" x14ac:dyDescent="0.3">
      <c r="A1378" s="83"/>
    </row>
    <row r="1379" spans="1:1" x14ac:dyDescent="0.3">
      <c r="A1379" s="83"/>
    </row>
    <row r="1380" spans="1:1" x14ac:dyDescent="0.3">
      <c r="A1380" s="83"/>
    </row>
    <row r="1381" spans="1:1" x14ac:dyDescent="0.3">
      <c r="A1381" s="83"/>
    </row>
    <row r="1382" spans="1:1" x14ac:dyDescent="0.3">
      <c r="A1382" s="83"/>
    </row>
    <row r="1383" spans="1:1" x14ac:dyDescent="0.3">
      <c r="A1383" s="83"/>
    </row>
    <row r="1384" spans="1:1" x14ac:dyDescent="0.3">
      <c r="A1384" s="83"/>
    </row>
    <row r="1385" spans="1:1" x14ac:dyDescent="0.3">
      <c r="A1385" s="83"/>
    </row>
    <row r="1386" spans="1:1" x14ac:dyDescent="0.3">
      <c r="A1386" s="83"/>
    </row>
    <row r="1387" spans="1:1" x14ac:dyDescent="0.3">
      <c r="A1387" s="83"/>
    </row>
    <row r="1388" spans="1:1" x14ac:dyDescent="0.3">
      <c r="A1388" s="83"/>
    </row>
    <row r="1389" spans="1:1" x14ac:dyDescent="0.3">
      <c r="A1389" s="83"/>
    </row>
    <row r="1390" spans="1:1" x14ac:dyDescent="0.3">
      <c r="A1390" s="83"/>
    </row>
    <row r="1391" spans="1:1" x14ac:dyDescent="0.3">
      <c r="A1391" s="83"/>
    </row>
    <row r="1392" spans="1:1" x14ac:dyDescent="0.3">
      <c r="A1392" s="83"/>
    </row>
    <row r="1393" spans="1:1" x14ac:dyDescent="0.3">
      <c r="A1393" s="83"/>
    </row>
    <row r="1394" spans="1:1" x14ac:dyDescent="0.3">
      <c r="A1394" s="83"/>
    </row>
    <row r="1395" spans="1:1" x14ac:dyDescent="0.3">
      <c r="A1395" s="83"/>
    </row>
    <row r="1396" spans="1:1" x14ac:dyDescent="0.3">
      <c r="A1396" s="83"/>
    </row>
    <row r="1397" spans="1:1" x14ac:dyDescent="0.3">
      <c r="A1397" s="83"/>
    </row>
    <row r="1398" spans="1:1" x14ac:dyDescent="0.3">
      <c r="A1398" s="83"/>
    </row>
    <row r="1399" spans="1:1" x14ac:dyDescent="0.3">
      <c r="A1399" s="83"/>
    </row>
    <row r="1400" spans="1:1" x14ac:dyDescent="0.3">
      <c r="A1400" s="83"/>
    </row>
    <row r="1401" spans="1:1" x14ac:dyDescent="0.3">
      <c r="A1401" s="83"/>
    </row>
    <row r="1402" spans="1:1" x14ac:dyDescent="0.3">
      <c r="A1402" s="83"/>
    </row>
    <row r="1403" spans="1:1" x14ac:dyDescent="0.3">
      <c r="A1403" s="83"/>
    </row>
    <row r="1404" spans="1:1" x14ac:dyDescent="0.3">
      <c r="A1404" s="83"/>
    </row>
    <row r="1405" spans="1:1" x14ac:dyDescent="0.3">
      <c r="A1405" s="83"/>
    </row>
    <row r="1406" spans="1:1" x14ac:dyDescent="0.3">
      <c r="A1406" s="83"/>
    </row>
    <row r="1407" spans="1:1" x14ac:dyDescent="0.3">
      <c r="A1407" s="83"/>
    </row>
    <row r="1408" spans="1:1" x14ac:dyDescent="0.3">
      <c r="A1408" s="83"/>
    </row>
    <row r="1409" spans="1:1" x14ac:dyDescent="0.3">
      <c r="A1409" s="83"/>
    </row>
    <row r="1410" spans="1:1" x14ac:dyDescent="0.3">
      <c r="A1410" s="83"/>
    </row>
    <row r="1411" spans="1:1" x14ac:dyDescent="0.3">
      <c r="A1411" s="83"/>
    </row>
    <row r="1412" spans="1:1" x14ac:dyDescent="0.3">
      <c r="A1412" s="83"/>
    </row>
    <row r="1413" spans="1:1" x14ac:dyDescent="0.3">
      <c r="A1413" s="83"/>
    </row>
    <row r="1414" spans="1:1" x14ac:dyDescent="0.3">
      <c r="A1414" s="83"/>
    </row>
    <row r="1415" spans="1:1" x14ac:dyDescent="0.3">
      <c r="A1415" s="83"/>
    </row>
    <row r="1416" spans="1:1" x14ac:dyDescent="0.3">
      <c r="A1416" s="83"/>
    </row>
    <row r="1417" spans="1:1" x14ac:dyDescent="0.3">
      <c r="A1417" s="83"/>
    </row>
    <row r="1418" spans="1:1" x14ac:dyDescent="0.3">
      <c r="A1418" s="83"/>
    </row>
    <row r="1419" spans="1:1" x14ac:dyDescent="0.3">
      <c r="A1419" s="83"/>
    </row>
    <row r="1420" spans="1:1" x14ac:dyDescent="0.3">
      <c r="A1420" s="83"/>
    </row>
    <row r="1421" spans="1:1" x14ac:dyDescent="0.3">
      <c r="A1421" s="83"/>
    </row>
    <row r="1422" spans="1:1" x14ac:dyDescent="0.3">
      <c r="A1422" s="83"/>
    </row>
    <row r="1423" spans="1:1" x14ac:dyDescent="0.3">
      <c r="A1423" s="83"/>
    </row>
    <row r="1424" spans="1:1" x14ac:dyDescent="0.3">
      <c r="A1424" s="83"/>
    </row>
    <row r="1425" spans="1:1" x14ac:dyDescent="0.3">
      <c r="A1425" s="83"/>
    </row>
    <row r="1426" spans="1:1" x14ac:dyDescent="0.3">
      <c r="A1426" s="83"/>
    </row>
    <row r="1427" spans="1:1" x14ac:dyDescent="0.3">
      <c r="A1427" s="83"/>
    </row>
    <row r="1428" spans="1:1" x14ac:dyDescent="0.3">
      <c r="A1428" s="83"/>
    </row>
    <row r="1429" spans="1:1" x14ac:dyDescent="0.3">
      <c r="A1429" s="83"/>
    </row>
    <row r="1430" spans="1:1" x14ac:dyDescent="0.3">
      <c r="A1430" s="83"/>
    </row>
    <row r="1431" spans="1:1" x14ac:dyDescent="0.3">
      <c r="A1431" s="83"/>
    </row>
    <row r="1432" spans="1:1" x14ac:dyDescent="0.3">
      <c r="A1432" s="83"/>
    </row>
    <row r="1433" spans="1:1" x14ac:dyDescent="0.3">
      <c r="A1433" s="83"/>
    </row>
    <row r="1434" spans="1:1" x14ac:dyDescent="0.3">
      <c r="A1434" s="83"/>
    </row>
    <row r="1435" spans="1:1" x14ac:dyDescent="0.3">
      <c r="A1435" s="83"/>
    </row>
    <row r="1436" spans="1:1" x14ac:dyDescent="0.3">
      <c r="A1436" s="83"/>
    </row>
    <row r="1437" spans="1:1" x14ac:dyDescent="0.3">
      <c r="A1437" s="83"/>
    </row>
    <row r="1438" spans="1:1" x14ac:dyDescent="0.3">
      <c r="A1438" s="83"/>
    </row>
    <row r="1439" spans="1:1" x14ac:dyDescent="0.3">
      <c r="A1439" s="83"/>
    </row>
    <row r="1440" spans="1:1" x14ac:dyDescent="0.3">
      <c r="A1440" s="83"/>
    </row>
    <row r="1441" spans="1:1" x14ac:dyDescent="0.3">
      <c r="A1441" s="83"/>
    </row>
    <row r="1442" spans="1:1" x14ac:dyDescent="0.3">
      <c r="A1442" s="83"/>
    </row>
    <row r="1443" spans="1:1" x14ac:dyDescent="0.3">
      <c r="A1443" s="83"/>
    </row>
    <row r="1444" spans="1:1" x14ac:dyDescent="0.3">
      <c r="A1444" s="83"/>
    </row>
    <row r="1445" spans="1:1" x14ac:dyDescent="0.3">
      <c r="A1445" s="83"/>
    </row>
    <row r="1446" spans="1:1" x14ac:dyDescent="0.3">
      <c r="A1446" s="83"/>
    </row>
    <row r="1447" spans="1:1" x14ac:dyDescent="0.3">
      <c r="A1447" s="83"/>
    </row>
    <row r="1448" spans="1:1" x14ac:dyDescent="0.3">
      <c r="A1448" s="83"/>
    </row>
    <row r="1449" spans="1:1" x14ac:dyDescent="0.3">
      <c r="A1449" s="83"/>
    </row>
    <row r="1450" spans="1:1" x14ac:dyDescent="0.3">
      <c r="A1450" s="83"/>
    </row>
    <row r="1451" spans="1:1" x14ac:dyDescent="0.3">
      <c r="A1451" s="83"/>
    </row>
    <row r="1452" spans="1:1" x14ac:dyDescent="0.3">
      <c r="A1452" s="83"/>
    </row>
    <row r="1453" spans="1:1" x14ac:dyDescent="0.3">
      <c r="A1453" s="83"/>
    </row>
    <row r="1454" spans="1:1" x14ac:dyDescent="0.3">
      <c r="A1454" s="83"/>
    </row>
    <row r="1455" spans="1:1" x14ac:dyDescent="0.3">
      <c r="A1455" s="83"/>
    </row>
    <row r="1456" spans="1:1" x14ac:dyDescent="0.3">
      <c r="A1456" s="83"/>
    </row>
    <row r="1457" spans="1:1" x14ac:dyDescent="0.3">
      <c r="A1457" s="83"/>
    </row>
    <row r="1458" spans="1:1" x14ac:dyDescent="0.3">
      <c r="A1458" s="83"/>
    </row>
    <row r="1459" spans="1:1" x14ac:dyDescent="0.3">
      <c r="A1459" s="83"/>
    </row>
    <row r="1460" spans="1:1" x14ac:dyDescent="0.3">
      <c r="A1460" s="83"/>
    </row>
    <row r="1461" spans="1:1" x14ac:dyDescent="0.3">
      <c r="A1461" s="83"/>
    </row>
    <row r="1462" spans="1:1" x14ac:dyDescent="0.3">
      <c r="A1462" s="83"/>
    </row>
    <row r="1463" spans="1:1" x14ac:dyDescent="0.3">
      <c r="A1463" s="83"/>
    </row>
    <row r="1464" spans="1:1" x14ac:dyDescent="0.3">
      <c r="A1464" s="83"/>
    </row>
    <row r="1465" spans="1:1" x14ac:dyDescent="0.3">
      <c r="A1465" s="83"/>
    </row>
    <row r="1466" spans="1:1" x14ac:dyDescent="0.3">
      <c r="A1466" s="83"/>
    </row>
    <row r="1467" spans="1:1" x14ac:dyDescent="0.3">
      <c r="A1467" s="83"/>
    </row>
    <row r="1468" spans="1:1" x14ac:dyDescent="0.3">
      <c r="A1468" s="83"/>
    </row>
    <row r="1469" spans="1:1" x14ac:dyDescent="0.3">
      <c r="A1469" s="83"/>
    </row>
    <row r="1470" spans="1:1" x14ac:dyDescent="0.3">
      <c r="A1470" s="83"/>
    </row>
    <row r="1471" spans="1:1" x14ac:dyDescent="0.3">
      <c r="A1471" s="83"/>
    </row>
    <row r="1472" spans="1:1" x14ac:dyDescent="0.3">
      <c r="A1472" s="83"/>
    </row>
    <row r="1473" spans="1:1" x14ac:dyDescent="0.3">
      <c r="A1473" s="83"/>
    </row>
    <row r="1474" spans="1:1" x14ac:dyDescent="0.3">
      <c r="A1474" s="83"/>
    </row>
    <row r="1475" spans="1:1" x14ac:dyDescent="0.3">
      <c r="A1475" s="83"/>
    </row>
    <row r="1476" spans="1:1" x14ac:dyDescent="0.3">
      <c r="A1476" s="83"/>
    </row>
    <row r="1477" spans="1:1" x14ac:dyDescent="0.3">
      <c r="A1477" s="83"/>
    </row>
    <row r="1478" spans="1:1" x14ac:dyDescent="0.3">
      <c r="A1478" s="83"/>
    </row>
    <row r="1479" spans="1:1" x14ac:dyDescent="0.3">
      <c r="A1479" s="83"/>
    </row>
    <row r="1480" spans="1:1" x14ac:dyDescent="0.3">
      <c r="A1480" s="83"/>
    </row>
    <row r="1481" spans="1:1" x14ac:dyDescent="0.3">
      <c r="A1481" s="83"/>
    </row>
    <row r="1482" spans="1:1" x14ac:dyDescent="0.3">
      <c r="A1482" s="83"/>
    </row>
    <row r="1483" spans="1:1" x14ac:dyDescent="0.3">
      <c r="A1483" s="83"/>
    </row>
    <row r="1484" spans="1:1" x14ac:dyDescent="0.3">
      <c r="A1484" s="83"/>
    </row>
    <row r="1485" spans="1:1" x14ac:dyDescent="0.3">
      <c r="A1485" s="83"/>
    </row>
    <row r="1486" spans="1:1" x14ac:dyDescent="0.3">
      <c r="A1486" s="83"/>
    </row>
    <row r="1487" spans="1:1" x14ac:dyDescent="0.3">
      <c r="A1487" s="83"/>
    </row>
    <row r="1488" spans="1:1" x14ac:dyDescent="0.3">
      <c r="A1488" s="83"/>
    </row>
    <row r="1489" spans="1:1" x14ac:dyDescent="0.3">
      <c r="A1489" s="83"/>
    </row>
    <row r="1490" spans="1:1" x14ac:dyDescent="0.3">
      <c r="A1490" s="83"/>
    </row>
    <row r="1491" spans="1:1" x14ac:dyDescent="0.3">
      <c r="A1491" s="83"/>
    </row>
    <row r="1492" spans="1:1" x14ac:dyDescent="0.3">
      <c r="A1492" s="83"/>
    </row>
    <row r="1493" spans="1:1" x14ac:dyDescent="0.3">
      <c r="A1493" s="83"/>
    </row>
    <row r="1494" spans="1:1" x14ac:dyDescent="0.3">
      <c r="A1494" s="83"/>
    </row>
    <row r="1495" spans="1:1" x14ac:dyDescent="0.3">
      <c r="A1495" s="83"/>
    </row>
    <row r="1496" spans="1:1" x14ac:dyDescent="0.3">
      <c r="A1496" s="83"/>
    </row>
    <row r="1497" spans="1:1" x14ac:dyDescent="0.3">
      <c r="A1497" s="83"/>
    </row>
    <row r="1498" spans="1:1" x14ac:dyDescent="0.3">
      <c r="A1498" s="83"/>
    </row>
    <row r="1499" spans="1:1" x14ac:dyDescent="0.3">
      <c r="A1499" s="83"/>
    </row>
    <row r="1500" spans="1:1" x14ac:dyDescent="0.3">
      <c r="A1500" s="83"/>
    </row>
    <row r="1501" spans="1:1" x14ac:dyDescent="0.3">
      <c r="A1501" s="83"/>
    </row>
    <row r="1502" spans="1:1" x14ac:dyDescent="0.3">
      <c r="A1502" s="83"/>
    </row>
    <row r="1503" spans="1:1" x14ac:dyDescent="0.3">
      <c r="A1503" s="83"/>
    </row>
    <row r="1504" spans="1:1" x14ac:dyDescent="0.3">
      <c r="A1504" s="83"/>
    </row>
    <row r="1505" spans="1:1" x14ac:dyDescent="0.3">
      <c r="A1505" s="83"/>
    </row>
    <row r="1506" spans="1:1" x14ac:dyDescent="0.3">
      <c r="A1506" s="83"/>
    </row>
    <row r="1507" spans="1:1" x14ac:dyDescent="0.3">
      <c r="A1507" s="83"/>
    </row>
    <row r="1508" spans="1:1" x14ac:dyDescent="0.3">
      <c r="A1508" s="83"/>
    </row>
    <row r="1509" spans="1:1" x14ac:dyDescent="0.3">
      <c r="A1509" s="83"/>
    </row>
    <row r="1510" spans="1:1" x14ac:dyDescent="0.3">
      <c r="A1510" s="83"/>
    </row>
    <row r="1511" spans="1:1" x14ac:dyDescent="0.3">
      <c r="A1511" s="83"/>
    </row>
    <row r="1512" spans="1:1" x14ac:dyDescent="0.3">
      <c r="A1512" s="83"/>
    </row>
    <row r="1513" spans="1:1" x14ac:dyDescent="0.3">
      <c r="A1513" s="83"/>
    </row>
    <row r="1514" spans="1:1" x14ac:dyDescent="0.3">
      <c r="A1514" s="83"/>
    </row>
    <row r="1515" spans="1:1" x14ac:dyDescent="0.3">
      <c r="A1515" s="83"/>
    </row>
    <row r="1516" spans="1:1" x14ac:dyDescent="0.3">
      <c r="A1516" s="83"/>
    </row>
    <row r="1517" spans="1:1" x14ac:dyDescent="0.3">
      <c r="A1517" s="83"/>
    </row>
    <row r="1518" spans="1:1" x14ac:dyDescent="0.3">
      <c r="A1518" s="83"/>
    </row>
    <row r="1519" spans="1:1" x14ac:dyDescent="0.3">
      <c r="A1519" s="83"/>
    </row>
    <row r="1520" spans="1:1" x14ac:dyDescent="0.3">
      <c r="A1520" s="83"/>
    </row>
    <row r="1521" spans="1:1" x14ac:dyDescent="0.3">
      <c r="A1521" s="83"/>
    </row>
    <row r="1522" spans="1:1" x14ac:dyDescent="0.3">
      <c r="A1522" s="83"/>
    </row>
    <row r="1523" spans="1:1" x14ac:dyDescent="0.3">
      <c r="A1523" s="83"/>
    </row>
    <row r="1524" spans="1:1" x14ac:dyDescent="0.3">
      <c r="A1524" s="83"/>
    </row>
    <row r="1525" spans="1:1" x14ac:dyDescent="0.3">
      <c r="A1525" s="83"/>
    </row>
    <row r="1526" spans="1:1" x14ac:dyDescent="0.3">
      <c r="A1526" s="83"/>
    </row>
    <row r="1527" spans="1:1" x14ac:dyDescent="0.3">
      <c r="A1527" s="83"/>
    </row>
    <row r="1528" spans="1:1" x14ac:dyDescent="0.3">
      <c r="A1528" s="83"/>
    </row>
    <row r="1529" spans="1:1" x14ac:dyDescent="0.3">
      <c r="A1529" s="83"/>
    </row>
    <row r="1530" spans="1:1" x14ac:dyDescent="0.3">
      <c r="A1530" s="83"/>
    </row>
    <row r="1531" spans="1:1" x14ac:dyDescent="0.3">
      <c r="A1531" s="83"/>
    </row>
    <row r="1532" spans="1:1" x14ac:dyDescent="0.3">
      <c r="A1532" s="83"/>
    </row>
    <row r="1533" spans="1:1" x14ac:dyDescent="0.3">
      <c r="A1533" s="83"/>
    </row>
    <row r="1534" spans="1:1" x14ac:dyDescent="0.3">
      <c r="A1534" s="83"/>
    </row>
    <row r="1535" spans="1:1" x14ac:dyDescent="0.3">
      <c r="A1535" s="83"/>
    </row>
    <row r="1536" spans="1:1" x14ac:dyDescent="0.3">
      <c r="A1536" s="83"/>
    </row>
    <row r="1537" spans="1:1" x14ac:dyDescent="0.3">
      <c r="A1537" s="83"/>
    </row>
    <row r="1538" spans="1:1" x14ac:dyDescent="0.3">
      <c r="A1538" s="83"/>
    </row>
    <row r="1539" spans="1:1" x14ac:dyDescent="0.3">
      <c r="A1539" s="83"/>
    </row>
    <row r="1540" spans="1:1" x14ac:dyDescent="0.3">
      <c r="A1540" s="83"/>
    </row>
    <row r="1541" spans="1:1" x14ac:dyDescent="0.3">
      <c r="A1541" s="83"/>
    </row>
    <row r="1542" spans="1:1" x14ac:dyDescent="0.3">
      <c r="A1542" s="83"/>
    </row>
    <row r="1543" spans="1:1" x14ac:dyDescent="0.3">
      <c r="A1543" s="83"/>
    </row>
    <row r="1544" spans="1:1" x14ac:dyDescent="0.3">
      <c r="A1544" s="83"/>
    </row>
    <row r="1545" spans="1:1" x14ac:dyDescent="0.3">
      <c r="A1545" s="83"/>
    </row>
    <row r="1546" spans="1:1" x14ac:dyDescent="0.3">
      <c r="A1546" s="83"/>
    </row>
    <row r="1547" spans="1:1" x14ac:dyDescent="0.3">
      <c r="A1547" s="83"/>
    </row>
    <row r="1548" spans="1:1" x14ac:dyDescent="0.3">
      <c r="A1548" s="83"/>
    </row>
    <row r="1549" spans="1:1" x14ac:dyDescent="0.3">
      <c r="A1549" s="83"/>
    </row>
    <row r="1550" spans="1:1" x14ac:dyDescent="0.3">
      <c r="A1550" s="83"/>
    </row>
    <row r="1551" spans="1:1" x14ac:dyDescent="0.3">
      <c r="A1551" s="83"/>
    </row>
    <row r="1552" spans="1:1" x14ac:dyDescent="0.3">
      <c r="A1552" s="83"/>
    </row>
    <row r="1553" spans="1:1" x14ac:dyDescent="0.3">
      <c r="A1553" s="83"/>
    </row>
    <row r="1554" spans="1:1" x14ac:dyDescent="0.3">
      <c r="A1554" s="83"/>
    </row>
    <row r="1555" spans="1:1" x14ac:dyDescent="0.3">
      <c r="A1555" s="83"/>
    </row>
    <row r="1556" spans="1:1" x14ac:dyDescent="0.3">
      <c r="A1556" s="83"/>
    </row>
    <row r="1557" spans="1:1" x14ac:dyDescent="0.3">
      <c r="A1557" s="83"/>
    </row>
    <row r="1558" spans="1:1" x14ac:dyDescent="0.3">
      <c r="A1558" s="83"/>
    </row>
    <row r="1559" spans="1:1" x14ac:dyDescent="0.3">
      <c r="A1559" s="83"/>
    </row>
    <row r="1560" spans="1:1" x14ac:dyDescent="0.3">
      <c r="A1560" s="83"/>
    </row>
    <row r="1561" spans="1:1" x14ac:dyDescent="0.3">
      <c r="A1561" s="83"/>
    </row>
    <row r="1562" spans="1:1" x14ac:dyDescent="0.3">
      <c r="A1562" s="83"/>
    </row>
    <row r="1563" spans="1:1" x14ac:dyDescent="0.3">
      <c r="A1563" s="83"/>
    </row>
    <row r="1564" spans="1:1" x14ac:dyDescent="0.3">
      <c r="A1564" s="83"/>
    </row>
    <row r="1565" spans="1:1" x14ac:dyDescent="0.3">
      <c r="A1565" s="83"/>
    </row>
    <row r="1566" spans="1:1" x14ac:dyDescent="0.3">
      <c r="A1566" s="83"/>
    </row>
    <row r="1567" spans="1:1" x14ac:dyDescent="0.3">
      <c r="A1567" s="83"/>
    </row>
    <row r="1568" spans="1:1" x14ac:dyDescent="0.3">
      <c r="A1568" s="83"/>
    </row>
    <row r="1569" spans="1:1" x14ac:dyDescent="0.3">
      <c r="A1569" s="83"/>
    </row>
    <row r="1570" spans="1:1" x14ac:dyDescent="0.3">
      <c r="A1570" s="83"/>
    </row>
    <row r="1571" spans="1:1" x14ac:dyDescent="0.3">
      <c r="A1571" s="83"/>
    </row>
    <row r="1572" spans="1:1" x14ac:dyDescent="0.3">
      <c r="A1572" s="83"/>
    </row>
    <row r="1573" spans="1:1" x14ac:dyDescent="0.3">
      <c r="A1573" s="83"/>
    </row>
    <row r="1574" spans="1:1" x14ac:dyDescent="0.3">
      <c r="A1574" s="83"/>
    </row>
    <row r="1575" spans="1:1" x14ac:dyDescent="0.3">
      <c r="A1575" s="83"/>
    </row>
    <row r="1576" spans="1:1" x14ac:dyDescent="0.3">
      <c r="A1576" s="83"/>
    </row>
    <row r="1577" spans="1:1" x14ac:dyDescent="0.3">
      <c r="A1577" s="83"/>
    </row>
    <row r="1578" spans="1:1" x14ac:dyDescent="0.3">
      <c r="A1578" s="83"/>
    </row>
    <row r="1579" spans="1:1" x14ac:dyDescent="0.3">
      <c r="A1579" s="83"/>
    </row>
    <row r="1580" spans="1:1" x14ac:dyDescent="0.3">
      <c r="A1580" s="83"/>
    </row>
    <row r="1581" spans="1:1" x14ac:dyDescent="0.3">
      <c r="A1581" s="83"/>
    </row>
    <row r="1582" spans="1:1" x14ac:dyDescent="0.3">
      <c r="A1582" s="83"/>
    </row>
    <row r="1583" spans="1:1" x14ac:dyDescent="0.3">
      <c r="A1583" s="83"/>
    </row>
    <row r="1584" spans="1:1" x14ac:dyDescent="0.3">
      <c r="A1584" s="83"/>
    </row>
    <row r="1585" spans="1:1" x14ac:dyDescent="0.3">
      <c r="A1585" s="83"/>
    </row>
    <row r="1586" spans="1:1" x14ac:dyDescent="0.3">
      <c r="A1586" s="83"/>
    </row>
    <row r="1587" spans="1:1" x14ac:dyDescent="0.3">
      <c r="A1587" s="83"/>
    </row>
    <row r="1588" spans="1:1" x14ac:dyDescent="0.3">
      <c r="A1588" s="83"/>
    </row>
    <row r="1589" spans="1:1" x14ac:dyDescent="0.3">
      <c r="A1589" s="83"/>
    </row>
    <row r="1590" spans="1:1" x14ac:dyDescent="0.3">
      <c r="A1590" s="83"/>
    </row>
    <row r="1591" spans="1:1" x14ac:dyDescent="0.3">
      <c r="A1591" s="83"/>
    </row>
    <row r="1592" spans="1:1" x14ac:dyDescent="0.3">
      <c r="A1592" s="83"/>
    </row>
    <row r="1593" spans="1:1" x14ac:dyDescent="0.3">
      <c r="A1593" s="83"/>
    </row>
    <row r="1594" spans="1:1" x14ac:dyDescent="0.3">
      <c r="A1594" s="83"/>
    </row>
    <row r="1595" spans="1:1" x14ac:dyDescent="0.3">
      <c r="A1595" s="83"/>
    </row>
    <row r="1596" spans="1:1" x14ac:dyDescent="0.3">
      <c r="A1596" s="83"/>
    </row>
    <row r="1597" spans="1:1" x14ac:dyDescent="0.3">
      <c r="A1597" s="83"/>
    </row>
    <row r="1598" spans="1:1" x14ac:dyDescent="0.3">
      <c r="A1598" s="83"/>
    </row>
    <row r="1599" spans="1:1" x14ac:dyDescent="0.3">
      <c r="A1599" s="83"/>
    </row>
    <row r="1600" spans="1:1" x14ac:dyDescent="0.3">
      <c r="A1600" s="83"/>
    </row>
    <row r="1601" spans="1:1" x14ac:dyDescent="0.3">
      <c r="A1601" s="83"/>
    </row>
    <row r="1602" spans="1:1" x14ac:dyDescent="0.3">
      <c r="A1602" s="83"/>
    </row>
    <row r="1603" spans="1:1" x14ac:dyDescent="0.3">
      <c r="A1603" s="83"/>
    </row>
    <row r="1604" spans="1:1" x14ac:dyDescent="0.3">
      <c r="A1604" s="83"/>
    </row>
    <row r="1605" spans="1:1" x14ac:dyDescent="0.3">
      <c r="A1605" s="83"/>
    </row>
    <row r="1606" spans="1:1" x14ac:dyDescent="0.3">
      <c r="A1606" s="83"/>
    </row>
    <row r="1607" spans="1:1" x14ac:dyDescent="0.3">
      <c r="A1607" s="83"/>
    </row>
    <row r="1608" spans="1:1" x14ac:dyDescent="0.3">
      <c r="A1608" s="83"/>
    </row>
    <row r="1609" spans="1:1" x14ac:dyDescent="0.3">
      <c r="A1609" s="83"/>
    </row>
    <row r="1610" spans="1:1" x14ac:dyDescent="0.3">
      <c r="A1610" s="83"/>
    </row>
    <row r="1611" spans="1:1" x14ac:dyDescent="0.3">
      <c r="A1611" s="83"/>
    </row>
    <row r="1612" spans="1:1" x14ac:dyDescent="0.3">
      <c r="A1612" s="83"/>
    </row>
    <row r="1613" spans="1:1" x14ac:dyDescent="0.3">
      <c r="A1613" s="83"/>
    </row>
    <row r="1614" spans="1:1" x14ac:dyDescent="0.3">
      <c r="A1614" s="83"/>
    </row>
    <row r="1615" spans="1:1" x14ac:dyDescent="0.3">
      <c r="A1615" s="83"/>
    </row>
    <row r="1616" spans="1:1" x14ac:dyDescent="0.3">
      <c r="A1616" s="83"/>
    </row>
    <row r="1617" spans="1:1" x14ac:dyDescent="0.3">
      <c r="A1617" s="83"/>
    </row>
    <row r="1618" spans="1:1" x14ac:dyDescent="0.3">
      <c r="A1618" s="83"/>
    </row>
    <row r="1619" spans="1:1" x14ac:dyDescent="0.3">
      <c r="A1619" s="83"/>
    </row>
    <row r="1620" spans="1:1" x14ac:dyDescent="0.3">
      <c r="A1620" s="83"/>
    </row>
    <row r="1621" spans="1:1" x14ac:dyDescent="0.3">
      <c r="A1621" s="83"/>
    </row>
    <row r="1622" spans="1:1" x14ac:dyDescent="0.3">
      <c r="A1622" s="83"/>
    </row>
    <row r="1623" spans="1:1" x14ac:dyDescent="0.3">
      <c r="A1623" s="83"/>
    </row>
    <row r="1624" spans="1:1" x14ac:dyDescent="0.3">
      <c r="A1624" s="83"/>
    </row>
    <row r="1625" spans="1:1" x14ac:dyDescent="0.3">
      <c r="A1625" s="83"/>
    </row>
    <row r="1626" spans="1:1" x14ac:dyDescent="0.3">
      <c r="A1626" s="83"/>
    </row>
    <row r="1627" spans="1:1" x14ac:dyDescent="0.3">
      <c r="A1627" s="83"/>
    </row>
    <row r="1628" spans="1:1" x14ac:dyDescent="0.3">
      <c r="A1628" s="83"/>
    </row>
    <row r="1629" spans="1:1" x14ac:dyDescent="0.3">
      <c r="A1629" s="83"/>
    </row>
    <row r="1630" spans="1:1" x14ac:dyDescent="0.3">
      <c r="A1630" s="83"/>
    </row>
    <row r="1631" spans="1:1" x14ac:dyDescent="0.3">
      <c r="A1631" s="83"/>
    </row>
    <row r="1632" spans="1:1" x14ac:dyDescent="0.3">
      <c r="A1632" s="83"/>
    </row>
    <row r="1633" spans="1:1" x14ac:dyDescent="0.3">
      <c r="A1633" s="83"/>
    </row>
    <row r="1634" spans="1:1" x14ac:dyDescent="0.3">
      <c r="A1634" s="83"/>
    </row>
    <row r="1635" spans="1:1" x14ac:dyDescent="0.3">
      <c r="A1635" s="83"/>
    </row>
    <row r="1636" spans="1:1" x14ac:dyDescent="0.3">
      <c r="A1636" s="83"/>
    </row>
    <row r="1637" spans="1:1" x14ac:dyDescent="0.3">
      <c r="A1637" s="83"/>
    </row>
    <row r="1638" spans="1:1" x14ac:dyDescent="0.3">
      <c r="A1638" s="83"/>
    </row>
    <row r="1639" spans="1:1" x14ac:dyDescent="0.3">
      <c r="A1639" s="83"/>
    </row>
    <row r="1640" spans="1:1" x14ac:dyDescent="0.3">
      <c r="A1640" s="83"/>
    </row>
    <row r="1641" spans="1:1" x14ac:dyDescent="0.3">
      <c r="A1641" s="83"/>
    </row>
    <row r="1642" spans="1:1" x14ac:dyDescent="0.3">
      <c r="A1642" s="83"/>
    </row>
    <row r="1643" spans="1:1" x14ac:dyDescent="0.3">
      <c r="A1643" s="83"/>
    </row>
    <row r="1644" spans="1:1" x14ac:dyDescent="0.3">
      <c r="A1644" s="83"/>
    </row>
    <row r="1645" spans="1:1" x14ac:dyDescent="0.3">
      <c r="A1645" s="83"/>
    </row>
    <row r="1646" spans="1:1" x14ac:dyDescent="0.3">
      <c r="A1646" s="83"/>
    </row>
    <row r="1647" spans="1:1" x14ac:dyDescent="0.3">
      <c r="A1647" s="83"/>
    </row>
    <row r="1648" spans="1:1" x14ac:dyDescent="0.3">
      <c r="A1648" s="83"/>
    </row>
    <row r="1649" spans="1:1" x14ac:dyDescent="0.3">
      <c r="A1649" s="83"/>
    </row>
    <row r="1650" spans="1:1" x14ac:dyDescent="0.3">
      <c r="A1650" s="83"/>
    </row>
    <row r="1651" spans="1:1" x14ac:dyDescent="0.3">
      <c r="A1651" s="83"/>
    </row>
    <row r="1652" spans="1:1" x14ac:dyDescent="0.3">
      <c r="A1652" s="83"/>
    </row>
    <row r="1653" spans="1:1" x14ac:dyDescent="0.3">
      <c r="A1653" s="83"/>
    </row>
    <row r="1654" spans="1:1" x14ac:dyDescent="0.3">
      <c r="A1654" s="83"/>
    </row>
    <row r="1655" spans="1:1" x14ac:dyDescent="0.3">
      <c r="A1655" s="83"/>
    </row>
    <row r="1656" spans="1:1" x14ac:dyDescent="0.3">
      <c r="A1656" s="83"/>
    </row>
    <row r="1657" spans="1:1" x14ac:dyDescent="0.3">
      <c r="A1657" s="83"/>
    </row>
    <row r="1658" spans="1:1" x14ac:dyDescent="0.3">
      <c r="A1658" s="83"/>
    </row>
    <row r="1659" spans="1:1" x14ac:dyDescent="0.3">
      <c r="A1659" s="83"/>
    </row>
    <row r="1660" spans="1:1" x14ac:dyDescent="0.3">
      <c r="A1660" s="83"/>
    </row>
    <row r="1661" spans="1:1" x14ac:dyDescent="0.3">
      <c r="A1661" s="83"/>
    </row>
    <row r="1662" spans="1:1" x14ac:dyDescent="0.3">
      <c r="A1662" s="83"/>
    </row>
    <row r="1663" spans="1:1" x14ac:dyDescent="0.3">
      <c r="A1663" s="83"/>
    </row>
    <row r="1664" spans="1:1" x14ac:dyDescent="0.3">
      <c r="A1664" s="83"/>
    </row>
    <row r="1665" spans="1:1" x14ac:dyDescent="0.3">
      <c r="A1665" s="83"/>
    </row>
    <row r="1666" spans="1:1" x14ac:dyDescent="0.3">
      <c r="A1666" s="83"/>
    </row>
    <row r="1667" spans="1:1" x14ac:dyDescent="0.3">
      <c r="A1667" s="83"/>
    </row>
    <row r="1668" spans="1:1" x14ac:dyDescent="0.3">
      <c r="A1668" s="83"/>
    </row>
    <row r="1669" spans="1:1" x14ac:dyDescent="0.3">
      <c r="A1669" s="83"/>
    </row>
    <row r="1670" spans="1:1" x14ac:dyDescent="0.3">
      <c r="A1670" s="83"/>
    </row>
    <row r="1671" spans="1:1" x14ac:dyDescent="0.3">
      <c r="A1671" s="83"/>
    </row>
    <row r="1672" spans="1:1" x14ac:dyDescent="0.3">
      <c r="A1672" s="83"/>
    </row>
    <row r="1673" spans="1:1" x14ac:dyDescent="0.3">
      <c r="A1673" s="83"/>
    </row>
    <row r="1674" spans="1:1" x14ac:dyDescent="0.3">
      <c r="A1674" s="83"/>
    </row>
    <row r="1675" spans="1:1" x14ac:dyDescent="0.3">
      <c r="A1675" s="83"/>
    </row>
    <row r="1676" spans="1:1" x14ac:dyDescent="0.3">
      <c r="A1676" s="83"/>
    </row>
    <row r="1677" spans="1:1" x14ac:dyDescent="0.3">
      <c r="A1677" s="83"/>
    </row>
    <row r="1678" spans="1:1" x14ac:dyDescent="0.3">
      <c r="A1678" s="83"/>
    </row>
    <row r="1679" spans="1:1" x14ac:dyDescent="0.3">
      <c r="A1679" s="83"/>
    </row>
    <row r="1680" spans="1:1" x14ac:dyDescent="0.3">
      <c r="A1680" s="83"/>
    </row>
    <row r="1681" spans="1:1" x14ac:dyDescent="0.3">
      <c r="A1681" s="83"/>
    </row>
    <row r="1682" spans="1:1" x14ac:dyDescent="0.3">
      <c r="A1682" s="83"/>
    </row>
    <row r="1683" spans="1:1" x14ac:dyDescent="0.3">
      <c r="A1683" s="83"/>
    </row>
    <row r="1684" spans="1:1" x14ac:dyDescent="0.3">
      <c r="A1684" s="83"/>
    </row>
    <row r="1685" spans="1:1" x14ac:dyDescent="0.3">
      <c r="A1685" s="83"/>
    </row>
    <row r="1686" spans="1:1" x14ac:dyDescent="0.3">
      <c r="A1686" s="83"/>
    </row>
    <row r="1687" spans="1:1" x14ac:dyDescent="0.3">
      <c r="A1687" s="83"/>
    </row>
    <row r="1688" spans="1:1" x14ac:dyDescent="0.3">
      <c r="A1688" s="83"/>
    </row>
    <row r="1689" spans="1:1" x14ac:dyDescent="0.3">
      <c r="A1689" s="83"/>
    </row>
    <row r="1690" spans="1:1" x14ac:dyDescent="0.3">
      <c r="A1690" s="83"/>
    </row>
    <row r="1691" spans="1:1" x14ac:dyDescent="0.3">
      <c r="A1691" s="83"/>
    </row>
    <row r="1692" spans="1:1" x14ac:dyDescent="0.3">
      <c r="A1692" s="83"/>
    </row>
    <row r="1693" spans="1:1" x14ac:dyDescent="0.3">
      <c r="A1693" s="83"/>
    </row>
    <row r="1694" spans="1:1" x14ac:dyDescent="0.3">
      <c r="A1694" s="83"/>
    </row>
    <row r="1695" spans="1:1" x14ac:dyDescent="0.3">
      <c r="A1695" s="83"/>
    </row>
    <row r="1696" spans="1:1" x14ac:dyDescent="0.3">
      <c r="A1696" s="83"/>
    </row>
    <row r="1697" spans="1:1" x14ac:dyDescent="0.3">
      <c r="A1697" s="83"/>
    </row>
    <row r="1698" spans="1:1" x14ac:dyDescent="0.3">
      <c r="A1698" s="83"/>
    </row>
    <row r="1699" spans="1:1" x14ac:dyDescent="0.3">
      <c r="A1699" s="83"/>
    </row>
    <row r="1700" spans="1:1" x14ac:dyDescent="0.3">
      <c r="A1700" s="83"/>
    </row>
    <row r="1701" spans="1:1" x14ac:dyDescent="0.3">
      <c r="A1701" s="83"/>
    </row>
    <row r="1702" spans="1:1" x14ac:dyDescent="0.3">
      <c r="A1702" s="83"/>
    </row>
    <row r="1703" spans="1:1" x14ac:dyDescent="0.3">
      <c r="A1703" s="83"/>
    </row>
    <row r="1704" spans="1:1" x14ac:dyDescent="0.3">
      <c r="A1704" s="83"/>
    </row>
    <row r="1705" spans="1:1" x14ac:dyDescent="0.3">
      <c r="A1705" s="83"/>
    </row>
    <row r="1706" spans="1:1" x14ac:dyDescent="0.3">
      <c r="A1706" s="83"/>
    </row>
    <row r="1707" spans="1:1" x14ac:dyDescent="0.3">
      <c r="A1707" s="83"/>
    </row>
    <row r="1708" spans="1:1" x14ac:dyDescent="0.3">
      <c r="A1708" s="83"/>
    </row>
    <row r="1709" spans="1:1" x14ac:dyDescent="0.3">
      <c r="A1709" s="83"/>
    </row>
    <row r="1710" spans="1:1" x14ac:dyDescent="0.3">
      <c r="A1710" s="83"/>
    </row>
    <row r="1711" spans="1:1" x14ac:dyDescent="0.3">
      <c r="A1711" s="83"/>
    </row>
    <row r="1712" spans="1:1" x14ac:dyDescent="0.3">
      <c r="A1712" s="83"/>
    </row>
    <row r="1713" spans="1:1" x14ac:dyDescent="0.3">
      <c r="A1713" s="83"/>
    </row>
    <row r="1714" spans="1:1" x14ac:dyDescent="0.3">
      <c r="A1714" s="83"/>
    </row>
    <row r="1715" spans="1:1" x14ac:dyDescent="0.3">
      <c r="A1715" s="83"/>
    </row>
    <row r="1716" spans="1:1" x14ac:dyDescent="0.3">
      <c r="A1716" s="83"/>
    </row>
    <row r="1717" spans="1:1" x14ac:dyDescent="0.3">
      <c r="A1717" s="83"/>
    </row>
    <row r="1718" spans="1:1" x14ac:dyDescent="0.3">
      <c r="A1718" s="83"/>
    </row>
    <row r="1719" spans="1:1" x14ac:dyDescent="0.3">
      <c r="A1719" s="83"/>
    </row>
    <row r="1720" spans="1:1" x14ac:dyDescent="0.3">
      <c r="A1720" s="83"/>
    </row>
    <row r="1721" spans="1:1" x14ac:dyDescent="0.3">
      <c r="A1721" s="83"/>
    </row>
    <row r="1722" spans="1:1" x14ac:dyDescent="0.3">
      <c r="A1722" s="83"/>
    </row>
    <row r="1723" spans="1:1" x14ac:dyDescent="0.3">
      <c r="A1723" s="83"/>
    </row>
    <row r="1724" spans="1:1" x14ac:dyDescent="0.3">
      <c r="A1724" s="83"/>
    </row>
    <row r="1725" spans="1:1" x14ac:dyDescent="0.3">
      <c r="A1725" s="83"/>
    </row>
    <row r="1726" spans="1:1" x14ac:dyDescent="0.3">
      <c r="A1726" s="83"/>
    </row>
    <row r="1727" spans="1:1" x14ac:dyDescent="0.3">
      <c r="A1727" s="83"/>
    </row>
    <row r="1728" spans="1:1" x14ac:dyDescent="0.3">
      <c r="A1728" s="83"/>
    </row>
    <row r="1729" spans="1:1" x14ac:dyDescent="0.3">
      <c r="A1729" s="83"/>
    </row>
    <row r="1730" spans="1:1" x14ac:dyDescent="0.3">
      <c r="A1730" s="83"/>
    </row>
    <row r="1731" spans="1:1" x14ac:dyDescent="0.3">
      <c r="A1731" s="83"/>
    </row>
    <row r="1732" spans="1:1" x14ac:dyDescent="0.3">
      <c r="A1732" s="83"/>
    </row>
    <row r="1733" spans="1:1" x14ac:dyDescent="0.3">
      <c r="A1733" s="83"/>
    </row>
    <row r="1734" spans="1:1" x14ac:dyDescent="0.3">
      <c r="A1734" s="83"/>
    </row>
    <row r="1735" spans="1:1" x14ac:dyDescent="0.3">
      <c r="A1735" s="83"/>
    </row>
    <row r="1736" spans="1:1" x14ac:dyDescent="0.3">
      <c r="A1736" s="83"/>
    </row>
    <row r="1737" spans="1:1" x14ac:dyDescent="0.3">
      <c r="A1737" s="83"/>
    </row>
    <row r="1738" spans="1:1" x14ac:dyDescent="0.3">
      <c r="A1738" s="83"/>
    </row>
    <row r="1739" spans="1:1" x14ac:dyDescent="0.3">
      <c r="A1739" s="83"/>
    </row>
    <row r="1740" spans="1:1" x14ac:dyDescent="0.3">
      <c r="A1740" s="83"/>
    </row>
    <row r="1741" spans="1:1" x14ac:dyDescent="0.3">
      <c r="A1741" s="83"/>
    </row>
    <row r="1742" spans="1:1" x14ac:dyDescent="0.3">
      <c r="A1742" s="83"/>
    </row>
    <row r="1743" spans="1:1" x14ac:dyDescent="0.3">
      <c r="A1743" s="83"/>
    </row>
    <row r="1744" spans="1:1" x14ac:dyDescent="0.3">
      <c r="A1744" s="83"/>
    </row>
    <row r="1745" spans="1:1" x14ac:dyDescent="0.3">
      <c r="A1745" s="83"/>
    </row>
    <row r="1746" spans="1:1" x14ac:dyDescent="0.3">
      <c r="A1746" s="83"/>
    </row>
    <row r="1747" spans="1:1" x14ac:dyDescent="0.3">
      <c r="A1747" s="83"/>
    </row>
    <row r="1748" spans="1:1" x14ac:dyDescent="0.3">
      <c r="A1748" s="83"/>
    </row>
    <row r="1749" spans="1:1" x14ac:dyDescent="0.3">
      <c r="A1749" s="83"/>
    </row>
    <row r="1750" spans="1:1" x14ac:dyDescent="0.3">
      <c r="A1750" s="83"/>
    </row>
    <row r="1751" spans="1:1" x14ac:dyDescent="0.3">
      <c r="A1751" s="83"/>
    </row>
    <row r="1752" spans="1:1" x14ac:dyDescent="0.3">
      <c r="A1752" s="83"/>
    </row>
    <row r="1753" spans="1:1" x14ac:dyDescent="0.3">
      <c r="A1753" s="83"/>
    </row>
    <row r="1754" spans="1:1" x14ac:dyDescent="0.3">
      <c r="A1754" s="83"/>
    </row>
    <row r="1755" spans="1:1" x14ac:dyDescent="0.3">
      <c r="A1755" s="83"/>
    </row>
    <row r="1756" spans="1:1" x14ac:dyDescent="0.3">
      <c r="A1756" s="83"/>
    </row>
    <row r="1757" spans="1:1" x14ac:dyDescent="0.3">
      <c r="A1757" s="83"/>
    </row>
    <row r="1758" spans="1:1" x14ac:dyDescent="0.3">
      <c r="A1758" s="83"/>
    </row>
    <row r="1759" spans="1:1" x14ac:dyDescent="0.3">
      <c r="A1759" s="83"/>
    </row>
    <row r="1760" spans="1:1" x14ac:dyDescent="0.3">
      <c r="A1760" s="83"/>
    </row>
    <row r="1761" spans="1:1" x14ac:dyDescent="0.3">
      <c r="A1761" s="83"/>
    </row>
    <row r="1762" spans="1:1" x14ac:dyDescent="0.3">
      <c r="A1762" s="83"/>
    </row>
    <row r="1763" spans="1:1" x14ac:dyDescent="0.3">
      <c r="A1763" s="83"/>
    </row>
    <row r="1764" spans="1:1" x14ac:dyDescent="0.3">
      <c r="A1764" s="83"/>
    </row>
    <row r="1765" spans="1:1" x14ac:dyDescent="0.3">
      <c r="A1765" s="83"/>
    </row>
    <row r="1766" spans="1:1" x14ac:dyDescent="0.3">
      <c r="A1766" s="83"/>
    </row>
    <row r="1767" spans="1:1" x14ac:dyDescent="0.3">
      <c r="A1767" s="83"/>
    </row>
    <row r="1768" spans="1:1" x14ac:dyDescent="0.3">
      <c r="A1768" s="83"/>
    </row>
    <row r="1769" spans="1:1" x14ac:dyDescent="0.3">
      <c r="A1769" s="83"/>
    </row>
    <row r="1770" spans="1:1" x14ac:dyDescent="0.3">
      <c r="A1770" s="83"/>
    </row>
    <row r="1771" spans="1:1" x14ac:dyDescent="0.3">
      <c r="A1771" s="83"/>
    </row>
    <row r="1772" spans="1:1" x14ac:dyDescent="0.3">
      <c r="A1772" s="83"/>
    </row>
    <row r="1773" spans="1:1" x14ac:dyDescent="0.3">
      <c r="A1773" s="83"/>
    </row>
    <row r="1774" spans="1:1" x14ac:dyDescent="0.3">
      <c r="A1774" s="83"/>
    </row>
    <row r="1775" spans="1:1" x14ac:dyDescent="0.3">
      <c r="A1775" s="83"/>
    </row>
    <row r="1776" spans="1:1" x14ac:dyDescent="0.3">
      <c r="A1776" s="83"/>
    </row>
    <row r="1777" spans="1:1" x14ac:dyDescent="0.3">
      <c r="A1777" s="83"/>
    </row>
    <row r="1778" spans="1:1" x14ac:dyDescent="0.3">
      <c r="A1778" s="83"/>
    </row>
    <row r="1779" spans="1:1" x14ac:dyDescent="0.3">
      <c r="A1779" s="83"/>
    </row>
    <row r="1780" spans="1:1" x14ac:dyDescent="0.3">
      <c r="A1780" s="83"/>
    </row>
    <row r="1781" spans="1:1" x14ac:dyDescent="0.3">
      <c r="A1781" s="83"/>
    </row>
    <row r="1782" spans="1:1" x14ac:dyDescent="0.3">
      <c r="A1782" s="83"/>
    </row>
    <row r="1783" spans="1:1" x14ac:dyDescent="0.3">
      <c r="A1783" s="83"/>
    </row>
    <row r="1784" spans="1:1" x14ac:dyDescent="0.3">
      <c r="A1784" s="83"/>
    </row>
    <row r="1785" spans="1:1" x14ac:dyDescent="0.3">
      <c r="A1785" s="83"/>
    </row>
    <row r="1786" spans="1:1" x14ac:dyDescent="0.3">
      <c r="A1786" s="83"/>
    </row>
    <row r="1787" spans="1:1" x14ac:dyDescent="0.3">
      <c r="A1787" s="83"/>
    </row>
    <row r="1788" spans="1:1" x14ac:dyDescent="0.3">
      <c r="A1788" s="83"/>
    </row>
    <row r="1789" spans="1:1" x14ac:dyDescent="0.3">
      <c r="A1789" s="83"/>
    </row>
    <row r="1790" spans="1:1" x14ac:dyDescent="0.3">
      <c r="A1790" s="83"/>
    </row>
    <row r="1791" spans="1:1" x14ac:dyDescent="0.3">
      <c r="A1791" s="83"/>
    </row>
    <row r="1792" spans="1:1" x14ac:dyDescent="0.3">
      <c r="A1792" s="83"/>
    </row>
    <row r="1793" spans="1:1" x14ac:dyDescent="0.3">
      <c r="A1793" s="83"/>
    </row>
    <row r="1794" spans="1:1" x14ac:dyDescent="0.3">
      <c r="A1794" s="83"/>
    </row>
    <row r="1795" spans="1:1" x14ac:dyDescent="0.3">
      <c r="A1795" s="83"/>
    </row>
    <row r="1796" spans="1:1" x14ac:dyDescent="0.3">
      <c r="A1796" s="83"/>
    </row>
    <row r="1797" spans="1:1" x14ac:dyDescent="0.3">
      <c r="A1797" s="83"/>
    </row>
    <row r="1798" spans="1:1" x14ac:dyDescent="0.3">
      <c r="A1798" s="83"/>
    </row>
    <row r="1799" spans="1:1" x14ac:dyDescent="0.3">
      <c r="A1799" s="83"/>
    </row>
    <row r="1800" spans="1:1" x14ac:dyDescent="0.3">
      <c r="A1800" s="83"/>
    </row>
    <row r="1801" spans="1:1" x14ac:dyDescent="0.3">
      <c r="A1801" s="83"/>
    </row>
    <row r="1802" spans="1:1" x14ac:dyDescent="0.3">
      <c r="A1802" s="83"/>
    </row>
    <row r="1803" spans="1:1" x14ac:dyDescent="0.3">
      <c r="A1803" s="83"/>
    </row>
    <row r="1804" spans="1:1" x14ac:dyDescent="0.3">
      <c r="A1804" s="83"/>
    </row>
    <row r="1805" spans="1:1" x14ac:dyDescent="0.3">
      <c r="A1805" s="83"/>
    </row>
    <row r="1806" spans="1:1" x14ac:dyDescent="0.3">
      <c r="A1806" s="83"/>
    </row>
    <row r="1807" spans="1:1" x14ac:dyDescent="0.3">
      <c r="A1807" s="83"/>
    </row>
    <row r="1808" spans="1:1" x14ac:dyDescent="0.3">
      <c r="A1808" s="83"/>
    </row>
    <row r="1809" spans="1:1" x14ac:dyDescent="0.3">
      <c r="A1809" s="83"/>
    </row>
    <row r="1810" spans="1:1" x14ac:dyDescent="0.3">
      <c r="A1810" s="83"/>
    </row>
    <row r="1811" spans="1:1" x14ac:dyDescent="0.3">
      <c r="A1811" s="83"/>
    </row>
    <row r="1812" spans="1:1" x14ac:dyDescent="0.3">
      <c r="A1812" s="83"/>
    </row>
    <row r="1813" spans="1:1" x14ac:dyDescent="0.3">
      <c r="A1813" s="83"/>
    </row>
    <row r="1814" spans="1:1" x14ac:dyDescent="0.3">
      <c r="A1814" s="83"/>
    </row>
    <row r="1815" spans="1:1" x14ac:dyDescent="0.3">
      <c r="A1815" s="83"/>
    </row>
    <row r="1816" spans="1:1" x14ac:dyDescent="0.3">
      <c r="A1816" s="83"/>
    </row>
    <row r="1817" spans="1:1" x14ac:dyDescent="0.3">
      <c r="A1817" s="83"/>
    </row>
    <row r="1818" spans="1:1" x14ac:dyDescent="0.3">
      <c r="A1818" s="83"/>
    </row>
    <row r="1819" spans="1:1" x14ac:dyDescent="0.3">
      <c r="A1819" s="83"/>
    </row>
    <row r="1820" spans="1:1" x14ac:dyDescent="0.3">
      <c r="A1820" s="83"/>
    </row>
    <row r="1821" spans="1:1" x14ac:dyDescent="0.3">
      <c r="A1821" s="83"/>
    </row>
    <row r="1822" spans="1:1" x14ac:dyDescent="0.3">
      <c r="A1822" s="83"/>
    </row>
    <row r="1823" spans="1:1" x14ac:dyDescent="0.3">
      <c r="A1823" s="83"/>
    </row>
    <row r="1824" spans="1:1" x14ac:dyDescent="0.3">
      <c r="A1824" s="83"/>
    </row>
    <row r="1825" spans="1:1" x14ac:dyDescent="0.3">
      <c r="A1825" s="83"/>
    </row>
    <row r="1826" spans="1:1" x14ac:dyDescent="0.3">
      <c r="A1826" s="83"/>
    </row>
    <row r="1827" spans="1:1" x14ac:dyDescent="0.3">
      <c r="A1827" s="83"/>
    </row>
    <row r="1828" spans="1:1" x14ac:dyDescent="0.3">
      <c r="A1828" s="83"/>
    </row>
    <row r="1829" spans="1:1" x14ac:dyDescent="0.3">
      <c r="A1829" s="83"/>
    </row>
    <row r="1830" spans="1:1" x14ac:dyDescent="0.3">
      <c r="A1830" s="83"/>
    </row>
    <row r="1831" spans="1:1" x14ac:dyDescent="0.3">
      <c r="A1831" s="83"/>
    </row>
    <row r="1832" spans="1:1" x14ac:dyDescent="0.3">
      <c r="A1832" s="83"/>
    </row>
    <row r="1833" spans="1:1" x14ac:dyDescent="0.3">
      <c r="A1833" s="83"/>
    </row>
    <row r="1834" spans="1:1" x14ac:dyDescent="0.3">
      <c r="A1834" s="83"/>
    </row>
    <row r="1835" spans="1:1" x14ac:dyDescent="0.3">
      <c r="A1835" s="83"/>
    </row>
    <row r="1836" spans="1:1" x14ac:dyDescent="0.3">
      <c r="A1836" s="83"/>
    </row>
    <row r="1837" spans="1:1" x14ac:dyDescent="0.3">
      <c r="A1837" s="83"/>
    </row>
    <row r="1838" spans="1:1" x14ac:dyDescent="0.3">
      <c r="A1838" s="83"/>
    </row>
    <row r="1839" spans="1:1" x14ac:dyDescent="0.3">
      <c r="A1839" s="83"/>
    </row>
    <row r="1840" spans="1:1" x14ac:dyDescent="0.3">
      <c r="A1840" s="83"/>
    </row>
    <row r="1841" spans="1:1" x14ac:dyDescent="0.3">
      <c r="A1841" s="83"/>
    </row>
    <row r="1842" spans="1:1" x14ac:dyDescent="0.3">
      <c r="A1842" s="83"/>
    </row>
    <row r="1843" spans="1:1" x14ac:dyDescent="0.3">
      <c r="A1843" s="83"/>
    </row>
    <row r="1844" spans="1:1" x14ac:dyDescent="0.3">
      <c r="A1844" s="83"/>
    </row>
    <row r="1845" spans="1:1" x14ac:dyDescent="0.3">
      <c r="A1845" s="83"/>
    </row>
    <row r="1846" spans="1:1" x14ac:dyDescent="0.3">
      <c r="A1846" s="83"/>
    </row>
    <row r="1847" spans="1:1" x14ac:dyDescent="0.3">
      <c r="A1847" s="83"/>
    </row>
    <row r="1848" spans="1:1" x14ac:dyDescent="0.3">
      <c r="A1848" s="83"/>
    </row>
    <row r="1849" spans="1:1" x14ac:dyDescent="0.3">
      <c r="A1849" s="83"/>
    </row>
    <row r="1850" spans="1:1" x14ac:dyDescent="0.3">
      <c r="A1850" s="83"/>
    </row>
    <row r="1851" spans="1:1" x14ac:dyDescent="0.3">
      <c r="A1851" s="83"/>
    </row>
    <row r="1852" spans="1:1" x14ac:dyDescent="0.3">
      <c r="A1852" s="83"/>
    </row>
    <row r="1853" spans="1:1" x14ac:dyDescent="0.3">
      <c r="A1853" s="83"/>
    </row>
    <row r="1854" spans="1:1" x14ac:dyDescent="0.3">
      <c r="A1854" s="83"/>
    </row>
    <row r="1855" spans="1:1" x14ac:dyDescent="0.3">
      <c r="A1855" s="83"/>
    </row>
    <row r="1856" spans="1:1" x14ac:dyDescent="0.3">
      <c r="A1856" s="83"/>
    </row>
    <row r="1857" spans="1:1" x14ac:dyDescent="0.3">
      <c r="A1857" s="83"/>
    </row>
    <row r="1858" spans="1:1" x14ac:dyDescent="0.3">
      <c r="A1858" s="83"/>
    </row>
    <row r="1859" spans="1:1" x14ac:dyDescent="0.3">
      <c r="A1859" s="83"/>
    </row>
    <row r="1860" spans="1:1" x14ac:dyDescent="0.3">
      <c r="A1860" s="83"/>
    </row>
    <row r="1861" spans="1:1" x14ac:dyDescent="0.3">
      <c r="A1861" s="83"/>
    </row>
    <row r="1862" spans="1:1" x14ac:dyDescent="0.3">
      <c r="A1862" s="83"/>
    </row>
    <row r="1863" spans="1:1" x14ac:dyDescent="0.3">
      <c r="A1863" s="83"/>
    </row>
    <row r="1864" spans="1:1" x14ac:dyDescent="0.3">
      <c r="A1864" s="83"/>
    </row>
    <row r="1865" spans="1:1" x14ac:dyDescent="0.3">
      <c r="A1865" s="83"/>
    </row>
    <row r="1866" spans="1:1" x14ac:dyDescent="0.3">
      <c r="A1866" s="83"/>
    </row>
    <row r="1867" spans="1:1" x14ac:dyDescent="0.3">
      <c r="A1867" s="83"/>
    </row>
    <row r="1868" spans="1:1" x14ac:dyDescent="0.3">
      <c r="A1868" s="83"/>
    </row>
    <row r="1869" spans="1:1" x14ac:dyDescent="0.3">
      <c r="A1869" s="83"/>
    </row>
    <row r="1870" spans="1:1" x14ac:dyDescent="0.3">
      <c r="A1870" s="83"/>
    </row>
    <row r="1871" spans="1:1" x14ac:dyDescent="0.3">
      <c r="A1871" s="83"/>
    </row>
    <row r="1872" spans="1:1" x14ac:dyDescent="0.3">
      <c r="A1872" s="83"/>
    </row>
    <row r="1873" spans="1:1" x14ac:dyDescent="0.3">
      <c r="A1873" s="83"/>
    </row>
    <row r="1874" spans="1:1" x14ac:dyDescent="0.3">
      <c r="A1874" s="83"/>
    </row>
    <row r="1875" spans="1:1" x14ac:dyDescent="0.3">
      <c r="A1875" s="83"/>
    </row>
    <row r="1876" spans="1:1" x14ac:dyDescent="0.3">
      <c r="A1876" s="83"/>
    </row>
    <row r="1877" spans="1:1" x14ac:dyDescent="0.3">
      <c r="A1877" s="83"/>
    </row>
    <row r="1878" spans="1:1" x14ac:dyDescent="0.3">
      <c r="A1878" s="83"/>
    </row>
    <row r="1879" spans="1:1" x14ac:dyDescent="0.3">
      <c r="A1879" s="83"/>
    </row>
    <row r="1880" spans="1:1" x14ac:dyDescent="0.3">
      <c r="A1880" s="83"/>
    </row>
    <row r="1881" spans="1:1" x14ac:dyDescent="0.3">
      <c r="A1881" s="83"/>
    </row>
    <row r="1882" spans="1:1" x14ac:dyDescent="0.3">
      <c r="A1882" s="83"/>
    </row>
    <row r="1883" spans="1:1" x14ac:dyDescent="0.3">
      <c r="A1883" s="83"/>
    </row>
    <row r="1884" spans="1:1" x14ac:dyDescent="0.3">
      <c r="A1884" s="83"/>
    </row>
    <row r="1885" spans="1:1" x14ac:dyDescent="0.3">
      <c r="A1885" s="83"/>
    </row>
    <row r="1886" spans="1:1" x14ac:dyDescent="0.3">
      <c r="A1886" s="83"/>
    </row>
    <row r="1887" spans="1:1" x14ac:dyDescent="0.3">
      <c r="A1887" s="83"/>
    </row>
    <row r="1888" spans="1:1" x14ac:dyDescent="0.3">
      <c r="A1888" s="83"/>
    </row>
    <row r="1889" spans="1:1" x14ac:dyDescent="0.3">
      <c r="A1889" s="83"/>
    </row>
    <row r="1890" spans="1:1" x14ac:dyDescent="0.3">
      <c r="A1890" s="83"/>
    </row>
    <row r="1891" spans="1:1" x14ac:dyDescent="0.3">
      <c r="A1891" s="83"/>
    </row>
    <row r="1892" spans="1:1" x14ac:dyDescent="0.3">
      <c r="A1892" s="83"/>
    </row>
    <row r="1893" spans="1:1" x14ac:dyDescent="0.3">
      <c r="A1893" s="83"/>
    </row>
    <row r="1894" spans="1:1" x14ac:dyDescent="0.3">
      <c r="A1894" s="83"/>
    </row>
    <row r="1895" spans="1:1" x14ac:dyDescent="0.3">
      <c r="A1895" s="83"/>
    </row>
    <row r="1896" spans="1:1" x14ac:dyDescent="0.3">
      <c r="A1896" s="83"/>
    </row>
    <row r="1897" spans="1:1" x14ac:dyDescent="0.3">
      <c r="A1897" s="83"/>
    </row>
    <row r="1898" spans="1:1" x14ac:dyDescent="0.3">
      <c r="A1898" s="83"/>
    </row>
    <row r="1899" spans="1:1" x14ac:dyDescent="0.3">
      <c r="A1899" s="83"/>
    </row>
    <row r="1900" spans="1:1" x14ac:dyDescent="0.3">
      <c r="A1900" s="83"/>
    </row>
    <row r="1901" spans="1:1" x14ac:dyDescent="0.3">
      <c r="A1901" s="83"/>
    </row>
    <row r="1902" spans="1:1" x14ac:dyDescent="0.3">
      <c r="A1902" s="83"/>
    </row>
    <row r="1903" spans="1:1" x14ac:dyDescent="0.3">
      <c r="A1903" s="83"/>
    </row>
    <row r="1904" spans="1:1" x14ac:dyDescent="0.3">
      <c r="A1904" s="83"/>
    </row>
    <row r="1905" spans="1:1" x14ac:dyDescent="0.3">
      <c r="A1905" s="83"/>
    </row>
    <row r="1906" spans="1:1" x14ac:dyDescent="0.3">
      <c r="A1906" s="83"/>
    </row>
    <row r="1907" spans="1:1" x14ac:dyDescent="0.3">
      <c r="A1907" s="83"/>
    </row>
    <row r="1908" spans="1:1" x14ac:dyDescent="0.3">
      <c r="A1908" s="83"/>
    </row>
    <row r="1909" spans="1:1" x14ac:dyDescent="0.3">
      <c r="A1909" s="83"/>
    </row>
    <row r="1910" spans="1:1" x14ac:dyDescent="0.3">
      <c r="A1910" s="83"/>
    </row>
    <row r="1911" spans="1:1" x14ac:dyDescent="0.3">
      <c r="A1911" s="83"/>
    </row>
    <row r="1912" spans="1:1" x14ac:dyDescent="0.3">
      <c r="A1912" s="83"/>
    </row>
    <row r="1913" spans="1:1" x14ac:dyDescent="0.3">
      <c r="A1913" s="83"/>
    </row>
    <row r="1914" spans="1:1" x14ac:dyDescent="0.3">
      <c r="A1914" s="83"/>
    </row>
    <row r="1915" spans="1:1" x14ac:dyDescent="0.3">
      <c r="A1915" s="83"/>
    </row>
    <row r="1916" spans="1:1" x14ac:dyDescent="0.3">
      <c r="A1916" s="83"/>
    </row>
    <row r="1917" spans="1:1" x14ac:dyDescent="0.3">
      <c r="A1917" s="83"/>
    </row>
    <row r="1918" spans="1:1" x14ac:dyDescent="0.3">
      <c r="A1918" s="83"/>
    </row>
    <row r="1919" spans="1:1" x14ac:dyDescent="0.3">
      <c r="A1919" s="83"/>
    </row>
    <row r="1920" spans="1:1" x14ac:dyDescent="0.3">
      <c r="A1920" s="83"/>
    </row>
    <row r="1921" spans="1:1" x14ac:dyDescent="0.3">
      <c r="A1921" s="83"/>
    </row>
    <row r="1922" spans="1:1" x14ac:dyDescent="0.3">
      <c r="A1922" s="83"/>
    </row>
    <row r="1923" spans="1:1" x14ac:dyDescent="0.3">
      <c r="A1923" s="83"/>
    </row>
    <row r="1924" spans="1:1" x14ac:dyDescent="0.3">
      <c r="A1924" s="83"/>
    </row>
    <row r="1925" spans="1:1" x14ac:dyDescent="0.3">
      <c r="A1925" s="83"/>
    </row>
    <row r="1926" spans="1:1" x14ac:dyDescent="0.3">
      <c r="A1926" s="83"/>
    </row>
    <row r="1927" spans="1:1" x14ac:dyDescent="0.3">
      <c r="A1927" s="83"/>
    </row>
    <row r="1928" spans="1:1" x14ac:dyDescent="0.3">
      <c r="A1928" s="83"/>
    </row>
    <row r="1929" spans="1:1" x14ac:dyDescent="0.3">
      <c r="A1929" s="83"/>
    </row>
    <row r="1930" spans="1:1" x14ac:dyDescent="0.3">
      <c r="A1930" s="83"/>
    </row>
    <row r="1931" spans="1:1" x14ac:dyDescent="0.3">
      <c r="A1931" s="83"/>
    </row>
    <row r="1932" spans="1:1" x14ac:dyDescent="0.3">
      <c r="A1932" s="83"/>
    </row>
    <row r="1933" spans="1:1" x14ac:dyDescent="0.3">
      <c r="A1933" s="83"/>
    </row>
    <row r="1934" spans="1:1" x14ac:dyDescent="0.3">
      <c r="A1934" s="83"/>
    </row>
    <row r="1935" spans="1:1" x14ac:dyDescent="0.3">
      <c r="A1935" s="83"/>
    </row>
    <row r="1936" spans="1:1" x14ac:dyDescent="0.3">
      <c r="A1936" s="83"/>
    </row>
    <row r="1937" spans="1:1" x14ac:dyDescent="0.3">
      <c r="A1937" s="83"/>
    </row>
    <row r="1938" spans="1:1" x14ac:dyDescent="0.3">
      <c r="A1938" s="83"/>
    </row>
    <row r="1939" spans="1:1" x14ac:dyDescent="0.3">
      <c r="A1939" s="83"/>
    </row>
    <row r="1940" spans="1:1" x14ac:dyDescent="0.3">
      <c r="A1940" s="83"/>
    </row>
    <row r="1941" spans="1:1" x14ac:dyDescent="0.3">
      <c r="A1941" s="83"/>
    </row>
    <row r="1942" spans="1:1" x14ac:dyDescent="0.3">
      <c r="A1942" s="83"/>
    </row>
    <row r="1943" spans="1:1" x14ac:dyDescent="0.3">
      <c r="A1943" s="83"/>
    </row>
    <row r="1944" spans="1:1" x14ac:dyDescent="0.3">
      <c r="A1944" s="83"/>
    </row>
    <row r="1945" spans="1:1" x14ac:dyDescent="0.3">
      <c r="A1945" s="83"/>
    </row>
    <row r="1946" spans="1:1" x14ac:dyDescent="0.3">
      <c r="A1946" s="83"/>
    </row>
    <row r="1947" spans="1:1" x14ac:dyDescent="0.3">
      <c r="A1947" s="83"/>
    </row>
    <row r="1948" spans="1:1" x14ac:dyDescent="0.3">
      <c r="A1948" s="83"/>
    </row>
    <row r="1949" spans="1:1" x14ac:dyDescent="0.3">
      <c r="A1949" s="83"/>
    </row>
    <row r="1950" spans="1:1" x14ac:dyDescent="0.3">
      <c r="A1950" s="83"/>
    </row>
    <row r="1951" spans="1:1" x14ac:dyDescent="0.3">
      <c r="A1951" s="83"/>
    </row>
    <row r="1952" spans="1:1" x14ac:dyDescent="0.3">
      <c r="A1952" s="83"/>
    </row>
    <row r="1953" spans="1:1" x14ac:dyDescent="0.3">
      <c r="A1953" s="83"/>
    </row>
    <row r="1954" spans="1:1" x14ac:dyDescent="0.3">
      <c r="A1954" s="83"/>
    </row>
    <row r="1955" spans="1:1" x14ac:dyDescent="0.3">
      <c r="A1955" s="83"/>
    </row>
    <row r="1956" spans="1:1" x14ac:dyDescent="0.3">
      <c r="A1956" s="83"/>
    </row>
    <row r="1957" spans="1:1" x14ac:dyDescent="0.3">
      <c r="A1957" s="83"/>
    </row>
    <row r="1958" spans="1:1" x14ac:dyDescent="0.3">
      <c r="A1958" s="83"/>
    </row>
    <row r="1959" spans="1:1" x14ac:dyDescent="0.3">
      <c r="A1959" s="83"/>
    </row>
    <row r="1960" spans="1:1" x14ac:dyDescent="0.3">
      <c r="A1960" s="83"/>
    </row>
    <row r="1961" spans="1:1" x14ac:dyDescent="0.3">
      <c r="A1961" s="83"/>
    </row>
    <row r="1962" spans="1:1" x14ac:dyDescent="0.3">
      <c r="A1962" s="83"/>
    </row>
    <row r="1963" spans="1:1" x14ac:dyDescent="0.3">
      <c r="A1963" s="83"/>
    </row>
    <row r="1964" spans="1:1" x14ac:dyDescent="0.3">
      <c r="A1964" s="83"/>
    </row>
    <row r="1965" spans="1:1" x14ac:dyDescent="0.3">
      <c r="A1965" s="83"/>
    </row>
    <row r="1966" spans="1:1" x14ac:dyDescent="0.3">
      <c r="A1966" s="83"/>
    </row>
    <row r="1967" spans="1:1" x14ac:dyDescent="0.3">
      <c r="A1967" s="83"/>
    </row>
    <row r="1968" spans="1:1" x14ac:dyDescent="0.3">
      <c r="A1968" s="83"/>
    </row>
    <row r="1969" spans="1:1" x14ac:dyDescent="0.3">
      <c r="A1969" s="83"/>
    </row>
    <row r="1970" spans="1:1" x14ac:dyDescent="0.3">
      <c r="A1970" s="83"/>
    </row>
    <row r="1971" spans="1:1" x14ac:dyDescent="0.3">
      <c r="A1971" s="83"/>
    </row>
    <row r="1972" spans="1:1" x14ac:dyDescent="0.3">
      <c r="A1972" s="83"/>
    </row>
    <row r="1973" spans="1:1" x14ac:dyDescent="0.3">
      <c r="A1973" s="83"/>
    </row>
    <row r="1974" spans="1:1" x14ac:dyDescent="0.3">
      <c r="A1974" s="83"/>
    </row>
    <row r="1975" spans="1:1" x14ac:dyDescent="0.3">
      <c r="A1975" s="83"/>
    </row>
    <row r="1976" spans="1:1" x14ac:dyDescent="0.3">
      <c r="A1976" s="83"/>
    </row>
    <row r="1977" spans="1:1" x14ac:dyDescent="0.3">
      <c r="A1977" s="83"/>
    </row>
    <row r="1978" spans="1:1" x14ac:dyDescent="0.3">
      <c r="A1978" s="83"/>
    </row>
    <row r="1979" spans="1:1" x14ac:dyDescent="0.3">
      <c r="A1979" s="83"/>
    </row>
    <row r="1980" spans="1:1" x14ac:dyDescent="0.3">
      <c r="A1980" s="83"/>
    </row>
    <row r="1981" spans="1:1" x14ac:dyDescent="0.3">
      <c r="A1981" s="83"/>
    </row>
    <row r="1982" spans="1:1" x14ac:dyDescent="0.3">
      <c r="A1982" s="83"/>
    </row>
    <row r="1983" spans="1:1" x14ac:dyDescent="0.3">
      <c r="A1983" s="83"/>
    </row>
    <row r="1984" spans="1:1" x14ac:dyDescent="0.3">
      <c r="A1984" s="83"/>
    </row>
    <row r="1985" spans="1:1" x14ac:dyDescent="0.3">
      <c r="A1985" s="83"/>
    </row>
    <row r="1986" spans="1:1" x14ac:dyDescent="0.3">
      <c r="A1986" s="83"/>
    </row>
    <row r="1987" spans="1:1" x14ac:dyDescent="0.3">
      <c r="A1987" s="83"/>
    </row>
    <row r="1988" spans="1:1" x14ac:dyDescent="0.3">
      <c r="A1988" s="83"/>
    </row>
    <row r="1989" spans="1:1" x14ac:dyDescent="0.3">
      <c r="A1989" s="83"/>
    </row>
    <row r="1990" spans="1:1" x14ac:dyDescent="0.3">
      <c r="A1990" s="83"/>
    </row>
    <row r="1991" spans="1:1" x14ac:dyDescent="0.3">
      <c r="A1991" s="83"/>
    </row>
    <row r="1992" spans="1:1" x14ac:dyDescent="0.3">
      <c r="A1992" s="83"/>
    </row>
    <row r="1993" spans="1:1" x14ac:dyDescent="0.3">
      <c r="A1993" s="83"/>
    </row>
    <row r="1994" spans="1:1" x14ac:dyDescent="0.3">
      <c r="A1994" s="83"/>
    </row>
    <row r="1995" spans="1:1" x14ac:dyDescent="0.3">
      <c r="A1995" s="83"/>
    </row>
    <row r="1996" spans="1:1" x14ac:dyDescent="0.3">
      <c r="A1996" s="83"/>
    </row>
    <row r="1997" spans="1:1" x14ac:dyDescent="0.3">
      <c r="A1997" s="83"/>
    </row>
    <row r="1998" spans="1:1" x14ac:dyDescent="0.3">
      <c r="A1998" s="83"/>
    </row>
    <row r="1999" spans="1:1" x14ac:dyDescent="0.3">
      <c r="A1999" s="83"/>
    </row>
    <row r="2000" spans="1:1" x14ac:dyDescent="0.3">
      <c r="A2000" s="83"/>
    </row>
    <row r="2001" spans="1:1" x14ac:dyDescent="0.3">
      <c r="A2001" s="83"/>
    </row>
    <row r="2002" spans="1:1" x14ac:dyDescent="0.3">
      <c r="A2002" s="83"/>
    </row>
    <row r="2003" spans="1:1" x14ac:dyDescent="0.3">
      <c r="A2003" s="83"/>
    </row>
    <row r="2004" spans="1:1" x14ac:dyDescent="0.3">
      <c r="A2004" s="83"/>
    </row>
    <row r="2005" spans="1:1" x14ac:dyDescent="0.3">
      <c r="A2005" s="83"/>
    </row>
    <row r="2006" spans="1:1" x14ac:dyDescent="0.3">
      <c r="A2006" s="83"/>
    </row>
    <row r="2007" spans="1:1" x14ac:dyDescent="0.3">
      <c r="A2007" s="83"/>
    </row>
    <row r="2008" spans="1:1" x14ac:dyDescent="0.3">
      <c r="A2008" s="83"/>
    </row>
    <row r="2009" spans="1:1" x14ac:dyDescent="0.3">
      <c r="A2009" s="83"/>
    </row>
    <row r="2010" spans="1:1" x14ac:dyDescent="0.3">
      <c r="A2010" s="83"/>
    </row>
    <row r="2011" spans="1:1" x14ac:dyDescent="0.3">
      <c r="A2011" s="83"/>
    </row>
    <row r="2012" spans="1:1" x14ac:dyDescent="0.3">
      <c r="A2012" s="83"/>
    </row>
    <row r="2013" spans="1:1" x14ac:dyDescent="0.3">
      <c r="A2013" s="83"/>
    </row>
    <row r="2014" spans="1:1" x14ac:dyDescent="0.3">
      <c r="A2014" s="83"/>
    </row>
    <row r="2015" spans="1:1" x14ac:dyDescent="0.3">
      <c r="A2015" s="83"/>
    </row>
    <row r="2016" spans="1:1" x14ac:dyDescent="0.3">
      <c r="A2016" s="83"/>
    </row>
    <row r="2017" spans="1:1" x14ac:dyDescent="0.3">
      <c r="A2017" s="83"/>
    </row>
    <row r="2018" spans="1:1" x14ac:dyDescent="0.3">
      <c r="A2018" s="83"/>
    </row>
    <row r="2019" spans="1:1" x14ac:dyDescent="0.3">
      <c r="A2019" s="83"/>
    </row>
    <row r="2020" spans="1:1" x14ac:dyDescent="0.3">
      <c r="A2020" s="83"/>
    </row>
    <row r="2021" spans="1:1" x14ac:dyDescent="0.3">
      <c r="A2021" s="83"/>
    </row>
    <row r="2022" spans="1:1" x14ac:dyDescent="0.3">
      <c r="A2022" s="83"/>
    </row>
    <row r="2023" spans="1:1" x14ac:dyDescent="0.3">
      <c r="A2023" s="83"/>
    </row>
    <row r="2024" spans="1:1" x14ac:dyDescent="0.3">
      <c r="A2024" s="83"/>
    </row>
    <row r="2025" spans="1:1" x14ac:dyDescent="0.3">
      <c r="A2025" s="83"/>
    </row>
    <row r="2026" spans="1:1" x14ac:dyDescent="0.3">
      <c r="A2026" s="83"/>
    </row>
    <row r="2027" spans="1:1" x14ac:dyDescent="0.3">
      <c r="A2027" s="83"/>
    </row>
    <row r="2028" spans="1:1" x14ac:dyDescent="0.3">
      <c r="A2028" s="83"/>
    </row>
    <row r="2029" spans="1:1" x14ac:dyDescent="0.3">
      <c r="A2029" s="83"/>
    </row>
    <row r="2030" spans="1:1" x14ac:dyDescent="0.3">
      <c r="A2030" s="83"/>
    </row>
    <row r="2031" spans="1:1" x14ac:dyDescent="0.3">
      <c r="A2031" s="83"/>
    </row>
    <row r="2032" spans="1:1" x14ac:dyDescent="0.3">
      <c r="A2032" s="83"/>
    </row>
    <row r="2033" spans="1:1" x14ac:dyDescent="0.3">
      <c r="A2033" s="83"/>
    </row>
    <row r="2034" spans="1:1" x14ac:dyDescent="0.3">
      <c r="A2034" s="83"/>
    </row>
    <row r="2035" spans="1:1" x14ac:dyDescent="0.3">
      <c r="A2035" s="83"/>
    </row>
    <row r="2036" spans="1:1" x14ac:dyDescent="0.3">
      <c r="A2036" s="83"/>
    </row>
    <row r="2037" spans="1:1" x14ac:dyDescent="0.3">
      <c r="A2037" s="83"/>
    </row>
    <row r="2038" spans="1:1" x14ac:dyDescent="0.3">
      <c r="A2038" s="83"/>
    </row>
    <row r="2039" spans="1:1" x14ac:dyDescent="0.3">
      <c r="A2039" s="83"/>
    </row>
    <row r="2040" spans="1:1" x14ac:dyDescent="0.3">
      <c r="A2040" s="83"/>
    </row>
    <row r="2041" spans="1:1" x14ac:dyDescent="0.3">
      <c r="A2041" s="83"/>
    </row>
    <row r="2042" spans="1:1" x14ac:dyDescent="0.3">
      <c r="A2042" s="83"/>
    </row>
    <row r="2043" spans="1:1" x14ac:dyDescent="0.3">
      <c r="A2043" s="83"/>
    </row>
    <row r="2044" spans="1:1" x14ac:dyDescent="0.3">
      <c r="A2044" s="83"/>
    </row>
    <row r="2045" spans="1:1" x14ac:dyDescent="0.3">
      <c r="A2045" s="83"/>
    </row>
    <row r="2046" spans="1:1" x14ac:dyDescent="0.3">
      <c r="A2046" s="83"/>
    </row>
    <row r="2047" spans="1:1" x14ac:dyDescent="0.3">
      <c r="A2047" s="83"/>
    </row>
    <row r="2048" spans="1:1" x14ac:dyDescent="0.3">
      <c r="A2048" s="83"/>
    </row>
    <row r="2049" spans="1:1" x14ac:dyDescent="0.3">
      <c r="A2049" s="83"/>
    </row>
    <row r="2050" spans="1:1" x14ac:dyDescent="0.3">
      <c r="A2050" s="83"/>
    </row>
    <row r="2051" spans="1:1" x14ac:dyDescent="0.3">
      <c r="A2051" s="83"/>
    </row>
    <row r="2052" spans="1:1" x14ac:dyDescent="0.3">
      <c r="A2052" s="83"/>
    </row>
    <row r="2053" spans="1:1" x14ac:dyDescent="0.3">
      <c r="A2053" s="83"/>
    </row>
    <row r="2054" spans="1:1" x14ac:dyDescent="0.3">
      <c r="A2054" s="83"/>
    </row>
    <row r="2055" spans="1:1" x14ac:dyDescent="0.3">
      <c r="A2055" s="83"/>
    </row>
    <row r="2056" spans="1:1" x14ac:dyDescent="0.3">
      <c r="A2056" s="83"/>
    </row>
    <row r="2057" spans="1:1" x14ac:dyDescent="0.3">
      <c r="A2057" s="83"/>
    </row>
    <row r="2058" spans="1:1" x14ac:dyDescent="0.3">
      <c r="A2058" s="83"/>
    </row>
    <row r="2059" spans="1:1" x14ac:dyDescent="0.3">
      <c r="A2059" s="83"/>
    </row>
    <row r="2060" spans="1:1" x14ac:dyDescent="0.3">
      <c r="A2060" s="83"/>
    </row>
    <row r="2061" spans="1:1" x14ac:dyDescent="0.3">
      <c r="A2061" s="83"/>
    </row>
    <row r="2062" spans="1:1" x14ac:dyDescent="0.3">
      <c r="A2062" s="83"/>
    </row>
    <row r="2063" spans="1:1" x14ac:dyDescent="0.3">
      <c r="A2063" s="83"/>
    </row>
    <row r="2064" spans="1:1" x14ac:dyDescent="0.3">
      <c r="A2064" s="83"/>
    </row>
    <row r="2065" spans="1:1" x14ac:dyDescent="0.3">
      <c r="A2065" s="83"/>
    </row>
    <row r="2066" spans="1:1" x14ac:dyDescent="0.3">
      <c r="A2066" s="83"/>
    </row>
    <row r="2067" spans="1:1" x14ac:dyDescent="0.3">
      <c r="A2067" s="83"/>
    </row>
    <row r="2068" spans="1:1" x14ac:dyDescent="0.3">
      <c r="A2068" s="83"/>
    </row>
    <row r="2069" spans="1:1" x14ac:dyDescent="0.3">
      <c r="A2069" s="83"/>
    </row>
    <row r="2070" spans="1:1" x14ac:dyDescent="0.3">
      <c r="A2070" s="83"/>
    </row>
    <row r="2071" spans="1:1" x14ac:dyDescent="0.3">
      <c r="A2071" s="83"/>
    </row>
    <row r="2072" spans="1:1" x14ac:dyDescent="0.3">
      <c r="A2072" s="83"/>
    </row>
    <row r="2073" spans="1:1" x14ac:dyDescent="0.3">
      <c r="A2073" s="83"/>
    </row>
    <row r="2074" spans="1:1" x14ac:dyDescent="0.3">
      <c r="A2074" s="83"/>
    </row>
    <row r="2075" spans="1:1" x14ac:dyDescent="0.3">
      <c r="A2075" s="83"/>
    </row>
    <row r="2076" spans="1:1" x14ac:dyDescent="0.3">
      <c r="A2076" s="83"/>
    </row>
    <row r="2077" spans="1:1" x14ac:dyDescent="0.3">
      <c r="A2077" s="83"/>
    </row>
    <row r="2078" spans="1:1" x14ac:dyDescent="0.3">
      <c r="A2078" s="83"/>
    </row>
    <row r="2079" spans="1:1" x14ac:dyDescent="0.3">
      <c r="A2079" s="83"/>
    </row>
    <row r="2080" spans="1:1" x14ac:dyDescent="0.3">
      <c r="A2080" s="83"/>
    </row>
    <row r="2081" spans="1:1" x14ac:dyDescent="0.3">
      <c r="A2081" s="83"/>
    </row>
    <row r="2082" spans="1:1" x14ac:dyDescent="0.3">
      <c r="A2082" s="83"/>
    </row>
    <row r="2083" spans="1:1" x14ac:dyDescent="0.3">
      <c r="A2083" s="83"/>
    </row>
    <row r="2084" spans="1:1" x14ac:dyDescent="0.3">
      <c r="A2084" s="83"/>
    </row>
    <row r="2085" spans="1:1" x14ac:dyDescent="0.3">
      <c r="A2085" s="83"/>
    </row>
    <row r="2086" spans="1:1" x14ac:dyDescent="0.3">
      <c r="A2086" s="83"/>
    </row>
    <row r="2087" spans="1:1" x14ac:dyDescent="0.3">
      <c r="A2087" s="83"/>
    </row>
    <row r="2088" spans="1:1" x14ac:dyDescent="0.3">
      <c r="A2088" s="83"/>
    </row>
    <row r="2089" spans="1:1" x14ac:dyDescent="0.3">
      <c r="A2089" s="83"/>
    </row>
    <row r="2090" spans="1:1" x14ac:dyDescent="0.3">
      <c r="A2090" s="83"/>
    </row>
    <row r="2091" spans="1:1" x14ac:dyDescent="0.3">
      <c r="A2091" s="83"/>
    </row>
    <row r="2092" spans="1:1" x14ac:dyDescent="0.3">
      <c r="A2092" s="83"/>
    </row>
    <row r="2093" spans="1:1" x14ac:dyDescent="0.3">
      <c r="A2093" s="83"/>
    </row>
    <row r="2094" spans="1:1" x14ac:dyDescent="0.3">
      <c r="A2094" s="83"/>
    </row>
    <row r="2095" spans="1:1" x14ac:dyDescent="0.3">
      <c r="A2095" s="83"/>
    </row>
    <row r="2096" spans="1:1" x14ac:dyDescent="0.3">
      <c r="A2096" s="83"/>
    </row>
    <row r="2097" spans="1:1" x14ac:dyDescent="0.3">
      <c r="A2097" s="83"/>
    </row>
    <row r="2098" spans="1:1" x14ac:dyDescent="0.3">
      <c r="A2098" s="83"/>
    </row>
    <row r="2099" spans="1:1" x14ac:dyDescent="0.3">
      <c r="A2099" s="83"/>
    </row>
    <row r="2100" spans="1:1" x14ac:dyDescent="0.3">
      <c r="A2100" s="83"/>
    </row>
    <row r="2101" spans="1:1" x14ac:dyDescent="0.3">
      <c r="A2101" s="83"/>
    </row>
    <row r="2102" spans="1:1" x14ac:dyDescent="0.3">
      <c r="A2102" s="83"/>
    </row>
    <row r="2103" spans="1:1" x14ac:dyDescent="0.3">
      <c r="A2103" s="83"/>
    </row>
    <row r="2104" spans="1:1" x14ac:dyDescent="0.3">
      <c r="A2104" s="83"/>
    </row>
    <row r="2105" spans="1:1" x14ac:dyDescent="0.3">
      <c r="A2105" s="83"/>
    </row>
    <row r="2106" spans="1:1" x14ac:dyDescent="0.3">
      <c r="A2106" s="83"/>
    </row>
    <row r="2107" spans="1:1" x14ac:dyDescent="0.3">
      <c r="A2107" s="83"/>
    </row>
    <row r="2108" spans="1:1" x14ac:dyDescent="0.3">
      <c r="A2108" s="83"/>
    </row>
    <row r="2109" spans="1:1" x14ac:dyDescent="0.3">
      <c r="A2109" s="83"/>
    </row>
    <row r="2110" spans="1:1" x14ac:dyDescent="0.3">
      <c r="A2110" s="83"/>
    </row>
    <row r="2111" spans="1:1" x14ac:dyDescent="0.3">
      <c r="A2111" s="83"/>
    </row>
    <row r="2112" spans="1:1" x14ac:dyDescent="0.3">
      <c r="A2112" s="83"/>
    </row>
    <row r="2113" spans="1:1" x14ac:dyDescent="0.3">
      <c r="A2113" s="83"/>
    </row>
    <row r="2114" spans="1:1" x14ac:dyDescent="0.3">
      <c r="A2114" s="83"/>
    </row>
    <row r="2115" spans="1:1" x14ac:dyDescent="0.3">
      <c r="A2115" s="83"/>
    </row>
    <row r="2116" spans="1:1" x14ac:dyDescent="0.3">
      <c r="A2116" s="83"/>
    </row>
    <row r="2117" spans="1:1" x14ac:dyDescent="0.3">
      <c r="A2117" s="83"/>
    </row>
    <row r="2118" spans="1:1" x14ac:dyDescent="0.3">
      <c r="A2118" s="83"/>
    </row>
    <row r="2119" spans="1:1" x14ac:dyDescent="0.3">
      <c r="A2119" s="83"/>
    </row>
    <row r="2120" spans="1:1" x14ac:dyDescent="0.3">
      <c r="A2120" s="83"/>
    </row>
    <row r="2121" spans="1:1" x14ac:dyDescent="0.3">
      <c r="A2121" s="83"/>
    </row>
    <row r="2122" spans="1:1" x14ac:dyDescent="0.3">
      <c r="A2122" s="83"/>
    </row>
    <row r="2123" spans="1:1" x14ac:dyDescent="0.3">
      <c r="A2123" s="83"/>
    </row>
    <row r="2124" spans="1:1" x14ac:dyDescent="0.3">
      <c r="A2124" s="83"/>
    </row>
    <row r="2125" spans="1:1" x14ac:dyDescent="0.3">
      <c r="A2125" s="83"/>
    </row>
    <row r="2126" spans="1:1" x14ac:dyDescent="0.3">
      <c r="A2126" s="83"/>
    </row>
    <row r="2127" spans="1:1" x14ac:dyDescent="0.3">
      <c r="A2127" s="83"/>
    </row>
    <row r="2128" spans="1:1" x14ac:dyDescent="0.3">
      <c r="A2128" s="83"/>
    </row>
    <row r="2129" spans="1:1" x14ac:dyDescent="0.3">
      <c r="A2129" s="83"/>
    </row>
    <row r="2130" spans="1:1" x14ac:dyDescent="0.3">
      <c r="A2130" s="83"/>
    </row>
    <row r="2131" spans="1:1" x14ac:dyDescent="0.3">
      <c r="A2131" s="83"/>
    </row>
    <row r="2132" spans="1:1" x14ac:dyDescent="0.3">
      <c r="A2132" s="83"/>
    </row>
    <row r="2133" spans="1:1" x14ac:dyDescent="0.3">
      <c r="A2133" s="83"/>
    </row>
    <row r="2134" spans="1:1" x14ac:dyDescent="0.3">
      <c r="A2134" s="83"/>
    </row>
    <row r="2135" spans="1:1" x14ac:dyDescent="0.3">
      <c r="A2135" s="83"/>
    </row>
    <row r="2136" spans="1:1" x14ac:dyDescent="0.3">
      <c r="A2136" s="83"/>
    </row>
    <row r="2137" spans="1:1" x14ac:dyDescent="0.3">
      <c r="A2137" s="83"/>
    </row>
    <row r="2138" spans="1:1" x14ac:dyDescent="0.3">
      <c r="A2138" s="83"/>
    </row>
    <row r="2139" spans="1:1" x14ac:dyDescent="0.3">
      <c r="A2139" s="83"/>
    </row>
    <row r="2140" spans="1:1" x14ac:dyDescent="0.3">
      <c r="A2140" s="83"/>
    </row>
    <row r="2141" spans="1:1" x14ac:dyDescent="0.3">
      <c r="A2141" s="83"/>
    </row>
    <row r="2142" spans="1:1" x14ac:dyDescent="0.3">
      <c r="A2142" s="83"/>
    </row>
    <row r="2143" spans="1:1" x14ac:dyDescent="0.3">
      <c r="A2143" s="83"/>
    </row>
    <row r="2144" spans="1:1" x14ac:dyDescent="0.3">
      <c r="A2144" s="83"/>
    </row>
    <row r="2145" spans="1:1" x14ac:dyDescent="0.3">
      <c r="A2145" s="83"/>
    </row>
    <row r="2146" spans="1:1" x14ac:dyDescent="0.3">
      <c r="A2146" s="83"/>
    </row>
    <row r="2147" spans="1:1" x14ac:dyDescent="0.3">
      <c r="A2147" s="83"/>
    </row>
    <row r="2148" spans="1:1" x14ac:dyDescent="0.3">
      <c r="A2148" s="83"/>
    </row>
    <row r="2149" spans="1:1" x14ac:dyDescent="0.3">
      <c r="A2149" s="83"/>
    </row>
    <row r="2150" spans="1:1" x14ac:dyDescent="0.3">
      <c r="A2150" s="83"/>
    </row>
    <row r="2151" spans="1:1" x14ac:dyDescent="0.3">
      <c r="A2151" s="83"/>
    </row>
    <row r="2152" spans="1:1" x14ac:dyDescent="0.3">
      <c r="A2152" s="83"/>
    </row>
    <row r="2153" spans="1:1" x14ac:dyDescent="0.3">
      <c r="A2153" s="83"/>
    </row>
    <row r="2154" spans="1:1" x14ac:dyDescent="0.3">
      <c r="A2154" s="83"/>
    </row>
    <row r="2155" spans="1:1" x14ac:dyDescent="0.3">
      <c r="A2155" s="83"/>
    </row>
    <row r="2156" spans="1:1" x14ac:dyDescent="0.3">
      <c r="A2156" s="83"/>
    </row>
    <row r="2157" spans="1:1" x14ac:dyDescent="0.3">
      <c r="A2157" s="83"/>
    </row>
    <row r="2158" spans="1:1" x14ac:dyDescent="0.3">
      <c r="A2158" s="83"/>
    </row>
    <row r="2159" spans="1:1" x14ac:dyDescent="0.3">
      <c r="A2159" s="83"/>
    </row>
    <row r="2160" spans="1:1" x14ac:dyDescent="0.3">
      <c r="A2160" s="83"/>
    </row>
    <row r="2161" spans="1:1" x14ac:dyDescent="0.3">
      <c r="A2161" s="83"/>
    </row>
    <row r="2162" spans="1:1" x14ac:dyDescent="0.3">
      <c r="A2162" s="83"/>
    </row>
    <row r="2163" spans="1:1" x14ac:dyDescent="0.3">
      <c r="A2163" s="83"/>
    </row>
    <row r="2164" spans="1:1" x14ac:dyDescent="0.3">
      <c r="A2164" s="83"/>
    </row>
    <row r="2165" spans="1:1" x14ac:dyDescent="0.3">
      <c r="A2165" s="83"/>
    </row>
    <row r="2166" spans="1:1" x14ac:dyDescent="0.3">
      <c r="A2166" s="83"/>
    </row>
    <row r="2167" spans="1:1" x14ac:dyDescent="0.3">
      <c r="A2167" s="83"/>
    </row>
    <row r="2168" spans="1:1" x14ac:dyDescent="0.3">
      <c r="A2168" s="83"/>
    </row>
    <row r="2169" spans="1:1" x14ac:dyDescent="0.3">
      <c r="A2169" s="83"/>
    </row>
    <row r="2170" spans="1:1" x14ac:dyDescent="0.3">
      <c r="A2170" s="83"/>
    </row>
    <row r="2171" spans="1:1" x14ac:dyDescent="0.3">
      <c r="A2171" s="83"/>
    </row>
    <row r="2172" spans="1:1" x14ac:dyDescent="0.3">
      <c r="A2172" s="83"/>
    </row>
    <row r="2173" spans="1:1" x14ac:dyDescent="0.3">
      <c r="A2173" s="83"/>
    </row>
    <row r="2174" spans="1:1" x14ac:dyDescent="0.3">
      <c r="A2174" s="83"/>
    </row>
    <row r="2175" spans="1:1" x14ac:dyDescent="0.3">
      <c r="A2175" s="83"/>
    </row>
    <row r="2176" spans="1:1" x14ac:dyDescent="0.3">
      <c r="A2176" s="83"/>
    </row>
    <row r="2177" spans="1:1" x14ac:dyDescent="0.3">
      <c r="A2177" s="83"/>
    </row>
    <row r="2178" spans="1:1" x14ac:dyDescent="0.3">
      <c r="A2178" s="83"/>
    </row>
    <row r="2179" spans="1:1" x14ac:dyDescent="0.3">
      <c r="A2179" s="83"/>
    </row>
    <row r="2180" spans="1:1" x14ac:dyDescent="0.3">
      <c r="A2180" s="83"/>
    </row>
    <row r="2181" spans="1:1" x14ac:dyDescent="0.3">
      <c r="A2181" s="83"/>
    </row>
    <row r="2182" spans="1:1" x14ac:dyDescent="0.3">
      <c r="A2182" s="83"/>
    </row>
    <row r="2183" spans="1:1" x14ac:dyDescent="0.3">
      <c r="A2183" s="83"/>
    </row>
    <row r="2184" spans="1:1" x14ac:dyDescent="0.3">
      <c r="A2184" s="83"/>
    </row>
    <row r="2185" spans="1:1" x14ac:dyDescent="0.3">
      <c r="A2185" s="83"/>
    </row>
    <row r="2186" spans="1:1" x14ac:dyDescent="0.3">
      <c r="A2186" s="83"/>
    </row>
    <row r="2187" spans="1:1" x14ac:dyDescent="0.3">
      <c r="A2187" s="83"/>
    </row>
    <row r="2188" spans="1:1" x14ac:dyDescent="0.3">
      <c r="A2188" s="83"/>
    </row>
    <row r="2189" spans="1:1" x14ac:dyDescent="0.3">
      <c r="A2189" s="83"/>
    </row>
    <row r="2190" spans="1:1" x14ac:dyDescent="0.3">
      <c r="A2190" s="83"/>
    </row>
    <row r="2191" spans="1:1" x14ac:dyDescent="0.3">
      <c r="A2191" s="83"/>
    </row>
    <row r="2192" spans="1:1" x14ac:dyDescent="0.3">
      <c r="A2192" s="83"/>
    </row>
    <row r="2193" spans="1:1" x14ac:dyDescent="0.3">
      <c r="A2193" s="83"/>
    </row>
    <row r="2194" spans="1:1" x14ac:dyDescent="0.3">
      <c r="A2194" s="83"/>
    </row>
    <row r="2195" spans="1:1" x14ac:dyDescent="0.3">
      <c r="A2195" s="83"/>
    </row>
    <row r="2196" spans="1:1" x14ac:dyDescent="0.3">
      <c r="A2196" s="83"/>
    </row>
    <row r="2197" spans="1:1" x14ac:dyDescent="0.3">
      <c r="A2197" s="83"/>
    </row>
    <row r="2198" spans="1:1" x14ac:dyDescent="0.3">
      <c r="A2198" s="83"/>
    </row>
    <row r="2199" spans="1:1" x14ac:dyDescent="0.3">
      <c r="A2199" s="83"/>
    </row>
    <row r="2200" spans="1:1" x14ac:dyDescent="0.3">
      <c r="A2200" s="83"/>
    </row>
    <row r="2201" spans="1:1" x14ac:dyDescent="0.3">
      <c r="A2201" s="83"/>
    </row>
    <row r="2202" spans="1:1" x14ac:dyDescent="0.3">
      <c r="A2202" s="83"/>
    </row>
    <row r="2203" spans="1:1" x14ac:dyDescent="0.3">
      <c r="A2203" s="83"/>
    </row>
    <row r="2204" spans="1:1" x14ac:dyDescent="0.3">
      <c r="A2204" s="83"/>
    </row>
    <row r="2205" spans="1:1" x14ac:dyDescent="0.3">
      <c r="A2205" s="83"/>
    </row>
    <row r="2206" spans="1:1" x14ac:dyDescent="0.3">
      <c r="A2206" s="83"/>
    </row>
    <row r="2207" spans="1:1" x14ac:dyDescent="0.3">
      <c r="A2207" s="83"/>
    </row>
    <row r="2208" spans="1:1" x14ac:dyDescent="0.3">
      <c r="A2208" s="83"/>
    </row>
    <row r="2209" spans="1:1" x14ac:dyDescent="0.3">
      <c r="A2209" s="83"/>
    </row>
    <row r="2210" spans="1:1" x14ac:dyDescent="0.3">
      <c r="A2210" s="83"/>
    </row>
    <row r="2211" spans="1:1" x14ac:dyDescent="0.3">
      <c r="A2211" s="83"/>
    </row>
    <row r="2212" spans="1:1" x14ac:dyDescent="0.3">
      <c r="A2212" s="83"/>
    </row>
    <row r="2213" spans="1:1" x14ac:dyDescent="0.3">
      <c r="A2213" s="83"/>
    </row>
    <row r="2214" spans="1:1" x14ac:dyDescent="0.3">
      <c r="A2214" s="83"/>
    </row>
    <row r="2215" spans="1:1" x14ac:dyDescent="0.3">
      <c r="A2215" s="83"/>
    </row>
    <row r="2216" spans="1:1" x14ac:dyDescent="0.3">
      <c r="A2216" s="83"/>
    </row>
    <row r="2217" spans="1:1" x14ac:dyDescent="0.3">
      <c r="A2217" s="83"/>
    </row>
    <row r="2218" spans="1:1" x14ac:dyDescent="0.3">
      <c r="A2218" s="83"/>
    </row>
    <row r="2219" spans="1:1" x14ac:dyDescent="0.3">
      <c r="A2219" s="83"/>
    </row>
    <row r="2220" spans="1:1" x14ac:dyDescent="0.3">
      <c r="A2220" s="83"/>
    </row>
    <row r="2221" spans="1:1" x14ac:dyDescent="0.3">
      <c r="A2221" s="83"/>
    </row>
    <row r="2222" spans="1:1" x14ac:dyDescent="0.3">
      <c r="A2222" s="83"/>
    </row>
    <row r="2223" spans="1:1" x14ac:dyDescent="0.3">
      <c r="A2223" s="83"/>
    </row>
    <row r="2224" spans="1:1" x14ac:dyDescent="0.3">
      <c r="A2224" s="83"/>
    </row>
    <row r="2225" spans="1:1" x14ac:dyDescent="0.3">
      <c r="A2225" s="83"/>
    </row>
    <row r="2226" spans="1:1" x14ac:dyDescent="0.3">
      <c r="A2226" s="83"/>
    </row>
    <row r="2227" spans="1:1" x14ac:dyDescent="0.3">
      <c r="A2227" s="83"/>
    </row>
    <row r="2228" spans="1:1" x14ac:dyDescent="0.3">
      <c r="A2228" s="83"/>
    </row>
    <row r="2229" spans="1:1" x14ac:dyDescent="0.3">
      <c r="A2229" s="83"/>
    </row>
    <row r="2230" spans="1:1" x14ac:dyDescent="0.3">
      <c r="A2230" s="83"/>
    </row>
    <row r="2231" spans="1:1" x14ac:dyDescent="0.3">
      <c r="A2231" s="83"/>
    </row>
    <row r="2232" spans="1:1" x14ac:dyDescent="0.3">
      <c r="A2232" s="83"/>
    </row>
    <row r="2233" spans="1:1" x14ac:dyDescent="0.3">
      <c r="A2233" s="83"/>
    </row>
    <row r="2234" spans="1:1" x14ac:dyDescent="0.3">
      <c r="A2234" s="83"/>
    </row>
    <row r="2235" spans="1:1" x14ac:dyDescent="0.3">
      <c r="A2235" s="83"/>
    </row>
    <row r="2236" spans="1:1" x14ac:dyDescent="0.3">
      <c r="A2236" s="83"/>
    </row>
    <row r="2237" spans="1:1" x14ac:dyDescent="0.3">
      <c r="A2237" s="83"/>
    </row>
    <row r="2238" spans="1:1" x14ac:dyDescent="0.3">
      <c r="A2238" s="83"/>
    </row>
    <row r="2239" spans="1:1" x14ac:dyDescent="0.3">
      <c r="A2239" s="83"/>
    </row>
    <row r="2240" spans="1:1" x14ac:dyDescent="0.3">
      <c r="A2240" s="83"/>
    </row>
    <row r="2241" spans="1:1" x14ac:dyDescent="0.3">
      <c r="A2241" s="83"/>
    </row>
    <row r="2242" spans="1:1" x14ac:dyDescent="0.3">
      <c r="A2242" s="83"/>
    </row>
    <row r="2243" spans="1:1" x14ac:dyDescent="0.3">
      <c r="A2243" s="83"/>
    </row>
    <row r="2244" spans="1:1" x14ac:dyDescent="0.3">
      <c r="A2244" s="83"/>
    </row>
    <row r="2245" spans="1:1" x14ac:dyDescent="0.3">
      <c r="A2245" s="83"/>
    </row>
    <row r="2246" spans="1:1" x14ac:dyDescent="0.3">
      <c r="A2246" s="83"/>
    </row>
    <row r="2247" spans="1:1" x14ac:dyDescent="0.3">
      <c r="A2247" s="83"/>
    </row>
    <row r="2248" spans="1:1" x14ac:dyDescent="0.3">
      <c r="A2248" s="83"/>
    </row>
    <row r="2249" spans="1:1" x14ac:dyDescent="0.3">
      <c r="A2249" s="83"/>
    </row>
    <row r="2250" spans="1:1" x14ac:dyDescent="0.3">
      <c r="A2250" s="83"/>
    </row>
    <row r="2251" spans="1:1" x14ac:dyDescent="0.3">
      <c r="A2251" s="83"/>
    </row>
    <row r="2252" spans="1:1" x14ac:dyDescent="0.3">
      <c r="A2252" s="83"/>
    </row>
    <row r="2253" spans="1:1" x14ac:dyDescent="0.3">
      <c r="A2253" s="83"/>
    </row>
    <row r="2254" spans="1:1" x14ac:dyDescent="0.3">
      <c r="A2254" s="83"/>
    </row>
    <row r="2255" spans="1:1" x14ac:dyDescent="0.3">
      <c r="A2255" s="83"/>
    </row>
    <row r="2256" spans="1:1" x14ac:dyDescent="0.3">
      <c r="A2256" s="83"/>
    </row>
    <row r="2257" spans="1:1" x14ac:dyDescent="0.3">
      <c r="A2257" s="83"/>
    </row>
    <row r="2258" spans="1:1" x14ac:dyDescent="0.3">
      <c r="A2258" s="83"/>
    </row>
    <row r="2259" spans="1:1" x14ac:dyDescent="0.3">
      <c r="A2259" s="83"/>
    </row>
    <row r="2260" spans="1:1" x14ac:dyDescent="0.3">
      <c r="A2260" s="83"/>
    </row>
    <row r="2261" spans="1:1" x14ac:dyDescent="0.3">
      <c r="A2261" s="83"/>
    </row>
    <row r="2262" spans="1:1" x14ac:dyDescent="0.3">
      <c r="A2262" s="83"/>
    </row>
    <row r="2263" spans="1:1" x14ac:dyDescent="0.3">
      <c r="A2263" s="83"/>
    </row>
    <row r="2264" spans="1:1" x14ac:dyDescent="0.3">
      <c r="A2264" s="83"/>
    </row>
    <row r="2265" spans="1:1" x14ac:dyDescent="0.3">
      <c r="A2265" s="83"/>
    </row>
    <row r="2266" spans="1:1" x14ac:dyDescent="0.3">
      <c r="A2266" s="83"/>
    </row>
    <row r="2267" spans="1:1" x14ac:dyDescent="0.3">
      <c r="A2267" s="83"/>
    </row>
    <row r="2268" spans="1:1" x14ac:dyDescent="0.3">
      <c r="A2268" s="83"/>
    </row>
    <row r="2269" spans="1:1" x14ac:dyDescent="0.3">
      <c r="A2269" s="83"/>
    </row>
    <row r="2270" spans="1:1" x14ac:dyDescent="0.3">
      <c r="A2270" s="83"/>
    </row>
    <row r="2271" spans="1:1" x14ac:dyDescent="0.3">
      <c r="A2271" s="83"/>
    </row>
    <row r="2272" spans="1:1" x14ac:dyDescent="0.3">
      <c r="A2272" s="83"/>
    </row>
    <row r="2273" spans="1:1" x14ac:dyDescent="0.3">
      <c r="A2273" s="83"/>
    </row>
    <row r="2274" spans="1:1" x14ac:dyDescent="0.3">
      <c r="A2274" s="83"/>
    </row>
    <row r="2275" spans="1:1" x14ac:dyDescent="0.3">
      <c r="A2275" s="83"/>
    </row>
    <row r="2276" spans="1:1" x14ac:dyDescent="0.3">
      <c r="A2276" s="83"/>
    </row>
    <row r="2277" spans="1:1" x14ac:dyDescent="0.3">
      <c r="A2277" s="83"/>
    </row>
    <row r="2278" spans="1:1" x14ac:dyDescent="0.3">
      <c r="A2278" s="83"/>
    </row>
    <row r="2279" spans="1:1" x14ac:dyDescent="0.3">
      <c r="A2279" s="83"/>
    </row>
    <row r="2280" spans="1:1" x14ac:dyDescent="0.3">
      <c r="A2280" s="83"/>
    </row>
    <row r="2281" spans="1:1" x14ac:dyDescent="0.3">
      <c r="A2281" s="83"/>
    </row>
    <row r="2282" spans="1:1" x14ac:dyDescent="0.3">
      <c r="A2282" s="83"/>
    </row>
    <row r="2283" spans="1:1" x14ac:dyDescent="0.3">
      <c r="A2283" s="83"/>
    </row>
    <row r="2284" spans="1:1" x14ac:dyDescent="0.3">
      <c r="A2284" s="83"/>
    </row>
    <row r="2285" spans="1:1" x14ac:dyDescent="0.3">
      <c r="A2285" s="83"/>
    </row>
    <row r="2286" spans="1:1" x14ac:dyDescent="0.3">
      <c r="A2286" s="83"/>
    </row>
    <row r="2287" spans="1:1" x14ac:dyDescent="0.3">
      <c r="A2287" s="83"/>
    </row>
    <row r="2288" spans="1:1" x14ac:dyDescent="0.3">
      <c r="A2288" s="83"/>
    </row>
    <row r="2289" spans="1:1" x14ac:dyDescent="0.3">
      <c r="A2289" s="83"/>
    </row>
    <row r="2290" spans="1:1" x14ac:dyDescent="0.3">
      <c r="A2290" s="83"/>
    </row>
    <row r="2291" spans="1:1" x14ac:dyDescent="0.3">
      <c r="A2291" s="83"/>
    </row>
    <row r="2292" spans="1:1" x14ac:dyDescent="0.3">
      <c r="A2292" s="83"/>
    </row>
    <row r="2293" spans="1:1" x14ac:dyDescent="0.3">
      <c r="A2293" s="83"/>
    </row>
    <row r="2294" spans="1:1" x14ac:dyDescent="0.3">
      <c r="A2294" s="83"/>
    </row>
    <row r="2295" spans="1:1" x14ac:dyDescent="0.3">
      <c r="A2295" s="83"/>
    </row>
    <row r="2296" spans="1:1" x14ac:dyDescent="0.3">
      <c r="A2296" s="83"/>
    </row>
    <row r="2297" spans="1:1" x14ac:dyDescent="0.3">
      <c r="A2297" s="83"/>
    </row>
    <row r="2298" spans="1:1" x14ac:dyDescent="0.3">
      <c r="A2298" s="83"/>
    </row>
    <row r="2299" spans="1:1" x14ac:dyDescent="0.3">
      <c r="A2299" s="83"/>
    </row>
  </sheetData>
  <mergeCells count="4">
    <mergeCell ref="E5:F5"/>
    <mergeCell ref="G5:H5"/>
    <mergeCell ref="E99:F99"/>
    <mergeCell ref="G99:H99"/>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4"/>
  <dimension ref="A1:K43"/>
  <sheetViews>
    <sheetView workbookViewId="0">
      <selection activeCell="I38" sqref="I38"/>
    </sheetView>
  </sheetViews>
  <sheetFormatPr baseColWidth="10" defaultRowHeight="12.45" x14ac:dyDescent="0.3"/>
  <sheetData>
    <row r="1" spans="1:9" ht="13.3" thickBot="1" x14ac:dyDescent="0.4">
      <c r="A1" s="31" t="s">
        <v>51</v>
      </c>
      <c r="B1" s="32">
        <v>1970</v>
      </c>
      <c r="C1" s="32">
        <v>1980</v>
      </c>
      <c r="D1" s="32">
        <v>1990</v>
      </c>
      <c r="E1" s="32">
        <v>2000</v>
      </c>
      <c r="F1" s="59">
        <v>2010</v>
      </c>
    </row>
    <row r="2" spans="1:9" ht="12.9" x14ac:dyDescent="0.35">
      <c r="A2" s="33">
        <v>0</v>
      </c>
      <c r="B2" s="34"/>
      <c r="C2" s="35">
        <f>'feuille base'!B19</f>
        <v>95</v>
      </c>
      <c r="D2" s="35">
        <f>'feuille base'!B29</f>
        <v>35.9</v>
      </c>
      <c r="E2" s="36">
        <f>'feuille base'!B39</f>
        <v>14.91</v>
      </c>
      <c r="F2">
        <v>3.1</v>
      </c>
      <c r="H2">
        <v>1970</v>
      </c>
      <c r="I2">
        <f>B2</f>
        <v>0</v>
      </c>
    </row>
    <row r="3" spans="1:9" ht="12.9" x14ac:dyDescent="0.35">
      <c r="A3" s="33">
        <v>1</v>
      </c>
      <c r="B3" s="35">
        <v>44</v>
      </c>
      <c r="C3" s="35">
        <f>'feuille base'!B20</f>
        <v>57</v>
      </c>
      <c r="D3" s="35">
        <f>'feuille base'!B30</f>
        <v>15.35</v>
      </c>
      <c r="E3" s="35">
        <f>'feuille base'!B40</f>
        <v>8.48</v>
      </c>
      <c r="H3">
        <v>1971</v>
      </c>
      <c r="I3">
        <f t="shared" ref="I3:I11" si="0">B3</f>
        <v>44</v>
      </c>
    </row>
    <row r="4" spans="1:9" ht="12.9" x14ac:dyDescent="0.35">
      <c r="A4" s="33">
        <v>2</v>
      </c>
      <c r="B4" s="35">
        <v>38</v>
      </c>
      <c r="C4" s="35">
        <f>'feuille base'!B21</f>
        <v>98</v>
      </c>
      <c r="D4" s="35">
        <f>'feuille base'!B31</f>
        <v>29.57</v>
      </c>
      <c r="E4" s="36">
        <f>'feuille base'!B41</f>
        <v>15.99</v>
      </c>
      <c r="H4">
        <v>1972</v>
      </c>
      <c r="I4">
        <f t="shared" si="0"/>
        <v>38</v>
      </c>
    </row>
    <row r="5" spans="1:9" ht="12.9" x14ac:dyDescent="0.35">
      <c r="A5" s="33">
        <v>3</v>
      </c>
      <c r="B5" s="35">
        <v>78</v>
      </c>
      <c r="C5" s="35">
        <f>'feuille base'!B22</f>
        <v>69</v>
      </c>
      <c r="D5" s="35">
        <f>'feuille base'!B32</f>
        <v>31</v>
      </c>
      <c r="E5" s="36">
        <f>'feuille base'!B42</f>
        <v>10.210000000000001</v>
      </c>
      <c r="H5">
        <v>1973</v>
      </c>
      <c r="I5">
        <f t="shared" si="0"/>
        <v>78</v>
      </c>
    </row>
    <row r="6" spans="1:9" ht="12.9" x14ac:dyDescent="0.35">
      <c r="A6" s="33">
        <v>4</v>
      </c>
      <c r="B6" s="35">
        <v>107</v>
      </c>
      <c r="C6" s="35">
        <f>'feuille base'!B23</f>
        <v>36</v>
      </c>
      <c r="D6" s="35">
        <f>'feuille base'!B33</f>
        <v>24</v>
      </c>
      <c r="E6" s="36">
        <f>'feuille base'!B43</f>
        <v>7.44</v>
      </c>
      <c r="H6">
        <v>1974</v>
      </c>
      <c r="I6">
        <f t="shared" si="0"/>
        <v>107</v>
      </c>
    </row>
    <row r="7" spans="1:9" ht="12.9" x14ac:dyDescent="0.35">
      <c r="A7" s="33">
        <v>5</v>
      </c>
      <c r="B7" s="35">
        <v>44</v>
      </c>
      <c r="C7" s="35">
        <f>'feuille base'!B24</f>
        <v>41</v>
      </c>
      <c r="D7" s="35">
        <f>'feuille base'!B34</f>
        <v>29.7</v>
      </c>
      <c r="E7" s="50">
        <v>7.1</v>
      </c>
      <c r="H7">
        <v>1975</v>
      </c>
      <c r="I7">
        <f t="shared" si="0"/>
        <v>44</v>
      </c>
    </row>
    <row r="8" spans="1:9" ht="12.9" x14ac:dyDescent="0.35">
      <c r="A8" s="33">
        <v>6</v>
      </c>
      <c r="B8" s="35">
        <v>106</v>
      </c>
      <c r="C8" s="35">
        <f>'feuille base'!B25</f>
        <v>52.6</v>
      </c>
      <c r="D8" s="35">
        <f>'feuille base'!B35</f>
        <v>24.56</v>
      </c>
      <c r="E8" s="50">
        <v>7.2</v>
      </c>
      <c r="H8">
        <v>1976</v>
      </c>
      <c r="I8">
        <f t="shared" si="0"/>
        <v>106</v>
      </c>
    </row>
    <row r="9" spans="1:9" ht="12.9" x14ac:dyDescent="0.35">
      <c r="A9" s="33">
        <v>7</v>
      </c>
      <c r="B9" s="35">
        <v>52</v>
      </c>
      <c r="C9" s="35">
        <f>'feuille base'!B26</f>
        <v>41.2</v>
      </c>
      <c r="D9" s="35">
        <f>'feuille base'!B36</f>
        <v>23.92</v>
      </c>
      <c r="E9" s="50">
        <v>7.6</v>
      </c>
      <c r="H9">
        <v>1977</v>
      </c>
      <c r="I9">
        <f t="shared" si="0"/>
        <v>52</v>
      </c>
    </row>
    <row r="10" spans="1:9" ht="12.9" x14ac:dyDescent="0.35">
      <c r="A10" s="33">
        <v>8</v>
      </c>
      <c r="B10" s="35">
        <v>106</v>
      </c>
      <c r="C10" s="35">
        <f>'feuille base'!B27</f>
        <v>46.6</v>
      </c>
      <c r="D10" s="36">
        <f>'feuille base'!B37</f>
        <v>22.96</v>
      </c>
      <c r="E10" s="50">
        <v>5.5</v>
      </c>
      <c r="H10">
        <v>1978</v>
      </c>
      <c r="I10">
        <f t="shared" si="0"/>
        <v>106</v>
      </c>
    </row>
    <row r="11" spans="1:9" ht="12.9" x14ac:dyDescent="0.35">
      <c r="A11" s="33">
        <v>9</v>
      </c>
      <c r="B11" s="35">
        <v>209</v>
      </c>
      <c r="C11" s="35">
        <f>'feuille base'!B28</f>
        <v>36.700000000000003</v>
      </c>
      <c r="D11" s="35">
        <f>'feuille base'!B38</f>
        <v>17.02</v>
      </c>
      <c r="E11" s="50">
        <v>2.8</v>
      </c>
      <c r="H11">
        <v>1979</v>
      </c>
      <c r="I11">
        <f t="shared" si="0"/>
        <v>209</v>
      </c>
    </row>
    <row r="12" spans="1:9" x14ac:dyDescent="0.3">
      <c r="H12">
        <v>1980</v>
      </c>
      <c r="I12">
        <f>C2</f>
        <v>95</v>
      </c>
    </row>
    <row r="13" spans="1:9" x14ac:dyDescent="0.3">
      <c r="H13">
        <v>1981</v>
      </c>
      <c r="I13">
        <f t="shared" ref="I13:I21" si="1">C3</f>
        <v>57</v>
      </c>
    </row>
    <row r="14" spans="1:9" x14ac:dyDescent="0.3">
      <c r="H14">
        <v>1982</v>
      </c>
      <c r="I14">
        <f t="shared" si="1"/>
        <v>98</v>
      </c>
    </row>
    <row r="15" spans="1:9" x14ac:dyDescent="0.3">
      <c r="H15">
        <v>1983</v>
      </c>
      <c r="I15">
        <f t="shared" si="1"/>
        <v>69</v>
      </c>
    </row>
    <row r="16" spans="1:9" x14ac:dyDescent="0.3">
      <c r="H16">
        <v>1984</v>
      </c>
      <c r="I16">
        <f t="shared" si="1"/>
        <v>36</v>
      </c>
    </row>
    <row r="17" spans="8:11" x14ac:dyDescent="0.3">
      <c r="H17">
        <v>1985</v>
      </c>
      <c r="I17">
        <f t="shared" si="1"/>
        <v>41</v>
      </c>
    </row>
    <row r="18" spans="8:11" x14ac:dyDescent="0.3">
      <c r="H18">
        <v>1986</v>
      </c>
      <c r="I18">
        <f t="shared" si="1"/>
        <v>52.6</v>
      </c>
    </row>
    <row r="19" spans="8:11" x14ac:dyDescent="0.3">
      <c r="H19">
        <v>1987</v>
      </c>
      <c r="I19">
        <f t="shared" si="1"/>
        <v>41.2</v>
      </c>
    </row>
    <row r="20" spans="8:11" x14ac:dyDescent="0.3">
      <c r="H20">
        <v>1988</v>
      </c>
      <c r="I20">
        <f t="shared" si="1"/>
        <v>46.6</v>
      </c>
    </row>
    <row r="21" spans="8:11" x14ac:dyDescent="0.3">
      <c r="H21">
        <v>1989</v>
      </c>
      <c r="I21">
        <f t="shared" si="1"/>
        <v>36.700000000000003</v>
      </c>
    </row>
    <row r="22" spans="8:11" ht="12.9" x14ac:dyDescent="0.35">
      <c r="H22">
        <v>1990</v>
      </c>
      <c r="I22" s="35">
        <f t="shared" ref="I22:I31" si="2">D2</f>
        <v>35.9</v>
      </c>
    </row>
    <row r="23" spans="8:11" x14ac:dyDescent="0.3">
      <c r="H23">
        <v>1991</v>
      </c>
      <c r="I23">
        <f t="shared" si="2"/>
        <v>15.35</v>
      </c>
    </row>
    <row r="24" spans="8:11" x14ac:dyDescent="0.3">
      <c r="H24">
        <v>1992</v>
      </c>
      <c r="I24">
        <f t="shared" si="2"/>
        <v>29.57</v>
      </c>
    </row>
    <row r="25" spans="8:11" x14ac:dyDescent="0.3">
      <c r="H25">
        <v>1993</v>
      </c>
      <c r="I25">
        <f t="shared" si="2"/>
        <v>31</v>
      </c>
    </row>
    <row r="26" spans="8:11" x14ac:dyDescent="0.3">
      <c r="H26">
        <v>1994</v>
      </c>
      <c r="I26">
        <f t="shared" si="2"/>
        <v>24</v>
      </c>
    </row>
    <row r="27" spans="8:11" x14ac:dyDescent="0.3">
      <c r="H27">
        <v>1995</v>
      </c>
      <c r="I27">
        <f t="shared" si="2"/>
        <v>29.7</v>
      </c>
    </row>
    <row r="28" spans="8:11" x14ac:dyDescent="0.3">
      <c r="H28">
        <v>1996</v>
      </c>
      <c r="I28">
        <f t="shared" si="2"/>
        <v>24.56</v>
      </c>
    </row>
    <row r="29" spans="8:11" x14ac:dyDescent="0.3">
      <c r="H29">
        <v>1997</v>
      </c>
      <c r="I29">
        <f t="shared" si="2"/>
        <v>23.92</v>
      </c>
    </row>
    <row r="30" spans="8:11" x14ac:dyDescent="0.3">
      <c r="H30">
        <v>1998</v>
      </c>
      <c r="I30">
        <f t="shared" si="2"/>
        <v>22.96</v>
      </c>
    </row>
    <row r="31" spans="8:11" x14ac:dyDescent="0.3">
      <c r="H31">
        <v>1999</v>
      </c>
      <c r="I31">
        <f t="shared" si="2"/>
        <v>17.02</v>
      </c>
    </row>
    <row r="32" spans="8:11" ht="12.9" x14ac:dyDescent="0.35">
      <c r="H32">
        <v>2000</v>
      </c>
      <c r="I32" s="36">
        <f t="shared" ref="I32:I41" si="3">E2</f>
        <v>14.91</v>
      </c>
      <c r="J32" s="62" t="s">
        <v>122</v>
      </c>
      <c r="K32" s="62" t="s">
        <v>123</v>
      </c>
    </row>
    <row r="33" spans="8:11" ht="12.9" x14ac:dyDescent="0.35">
      <c r="H33">
        <v>2001</v>
      </c>
      <c r="I33" s="36">
        <f t="shared" si="3"/>
        <v>8.48</v>
      </c>
      <c r="K33" s="1">
        <f>bilan_gestion!B9/1000</f>
        <v>8.4789999999999992</v>
      </c>
    </row>
    <row r="34" spans="8:11" ht="12.9" x14ac:dyDescent="0.35">
      <c r="H34">
        <v>2002</v>
      </c>
      <c r="I34" s="36">
        <f t="shared" si="3"/>
        <v>15.99</v>
      </c>
      <c r="K34" s="1">
        <f>bilan_gestion!B10/1000</f>
        <v>15.989000000000001</v>
      </c>
    </row>
    <row r="35" spans="8:11" ht="12.9" x14ac:dyDescent="0.35">
      <c r="H35">
        <v>2003</v>
      </c>
      <c r="I35" s="36">
        <f t="shared" si="3"/>
        <v>10.210000000000001</v>
      </c>
      <c r="K35" s="1">
        <f>bilan_gestion!B11/1000</f>
        <v>10.206</v>
      </c>
    </row>
    <row r="36" spans="8:11" ht="12.9" x14ac:dyDescent="0.35">
      <c r="H36">
        <v>2004</v>
      </c>
      <c r="I36" s="36">
        <f t="shared" si="3"/>
        <v>7.44</v>
      </c>
      <c r="K36" s="1">
        <f>bilan_gestion!B12/1000</f>
        <v>7.4349999999999996</v>
      </c>
    </row>
    <row r="37" spans="8:11" ht="12.9" x14ac:dyDescent="0.35">
      <c r="H37">
        <v>2005</v>
      </c>
      <c r="I37" s="50">
        <f t="shared" si="3"/>
        <v>7.1</v>
      </c>
      <c r="J37">
        <v>7.36</v>
      </c>
      <c r="K37" s="1">
        <f>bilan_gestion!B13/1000</f>
        <v>7.1109999999999998</v>
      </c>
    </row>
    <row r="38" spans="8:11" ht="12.9" x14ac:dyDescent="0.35">
      <c r="H38">
        <v>2006</v>
      </c>
      <c r="I38" s="50">
        <f t="shared" si="3"/>
        <v>7.2</v>
      </c>
      <c r="J38">
        <v>6.6</v>
      </c>
      <c r="K38" s="1">
        <f>bilan_gestion!B14/1000</f>
        <v>7.1877749999999994</v>
      </c>
    </row>
    <row r="39" spans="8:11" ht="12.9" x14ac:dyDescent="0.35">
      <c r="H39">
        <v>2007</v>
      </c>
      <c r="I39" s="50">
        <f t="shared" si="3"/>
        <v>7.6</v>
      </c>
      <c r="J39">
        <v>7.7</v>
      </c>
      <c r="K39" s="1">
        <f>bilan_gestion!B15/1000</f>
        <v>7.5890000000000004</v>
      </c>
    </row>
    <row r="40" spans="8:11" ht="12.9" x14ac:dyDescent="0.35">
      <c r="H40">
        <v>2008</v>
      </c>
      <c r="I40" s="50">
        <f t="shared" si="3"/>
        <v>5.5</v>
      </c>
      <c r="J40">
        <v>5.0999999999999996</v>
      </c>
      <c r="K40" s="1">
        <f>bilan_gestion!B16/1000</f>
        <v>5.6220398891966763</v>
      </c>
    </row>
    <row r="41" spans="8:11" ht="12.9" x14ac:dyDescent="0.35">
      <c r="H41">
        <v>2009</v>
      </c>
      <c r="I41" s="50">
        <f t="shared" si="3"/>
        <v>2.8</v>
      </c>
      <c r="J41">
        <v>2.2000000000000002</v>
      </c>
      <c r="K41" s="1">
        <f>bilan_gestion!B17/1000</f>
        <v>2.830356394129979</v>
      </c>
    </row>
    <row r="42" spans="8:11" x14ac:dyDescent="0.3">
      <c r="H42">
        <v>2010</v>
      </c>
      <c r="I42">
        <v>3.8</v>
      </c>
      <c r="J42">
        <v>3.8</v>
      </c>
      <c r="K42" s="1">
        <f>bilan_gestion!B18/1000</f>
        <v>3.1423567213765731</v>
      </c>
    </row>
    <row r="43" spans="8:11" x14ac:dyDescent="0.3">
      <c r="J43">
        <v>3.7</v>
      </c>
      <c r="K43" s="1">
        <f>bilan_gestion!B19/1000</f>
        <v>3.9715003565698708</v>
      </c>
    </row>
  </sheetData>
  <phoneticPr fontId="0" type="noConversion"/>
  <pageMargins left="0.78740157499999996" right="0.78740157499999996" top="0.984251969" bottom="0.984251969" header="0.4921259845" footer="0.492125984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4"/>
  <sheetViews>
    <sheetView workbookViewId="0">
      <selection activeCell="N36" sqref="N36"/>
    </sheetView>
  </sheetViews>
  <sheetFormatPr baseColWidth="10" defaultRowHeight="12.45" x14ac:dyDescent="0.3"/>
  <sheetData>
    <row r="1" spans="1:8" ht="13.3" thickTop="1" thickBot="1" x14ac:dyDescent="0.35">
      <c r="A1" s="62" t="s">
        <v>126</v>
      </c>
      <c r="B1" s="62"/>
      <c r="C1" s="62" t="s">
        <v>128</v>
      </c>
      <c r="D1" s="62" t="s">
        <v>127</v>
      </c>
      <c r="F1" s="62" t="s">
        <v>135</v>
      </c>
      <c r="G1" s="63" t="s">
        <v>136</v>
      </c>
      <c r="H1" s="63" t="s">
        <v>134</v>
      </c>
    </row>
    <row r="2" spans="1:8" x14ac:dyDescent="0.3">
      <c r="A2">
        <v>1970</v>
      </c>
      <c r="B2" s="62" t="s">
        <v>131</v>
      </c>
      <c r="C2">
        <v>90</v>
      </c>
      <c r="D2">
        <f t="shared" ref="D2:D11" si="0">SQRT(C2)</f>
        <v>9.4868329805051381</v>
      </c>
      <c r="E2">
        <f t="shared" ref="E2:E11" si="1">2*D2</f>
        <v>18.973665961010276</v>
      </c>
      <c r="F2">
        <f>AVERAGE(H2:H9)</f>
        <v>7.5</v>
      </c>
      <c r="G2" s="64">
        <v>1961</v>
      </c>
      <c r="H2" s="64">
        <v>7</v>
      </c>
    </row>
    <row r="3" spans="1:8" x14ac:dyDescent="0.3">
      <c r="A3">
        <v>1970</v>
      </c>
      <c r="B3" s="62" t="s">
        <v>130</v>
      </c>
      <c r="C3">
        <v>10</v>
      </c>
      <c r="D3">
        <f t="shared" si="0"/>
        <v>3.1622776601683795</v>
      </c>
      <c r="E3">
        <f t="shared" si="1"/>
        <v>6.324555320336759</v>
      </c>
      <c r="F3">
        <f>AVERAGE(H11:H25)</f>
        <v>34.307692307692307</v>
      </c>
      <c r="G3" s="64">
        <v>1962</v>
      </c>
      <c r="H3" s="64">
        <v>4</v>
      </c>
    </row>
    <row r="4" spans="1:8" x14ac:dyDescent="0.3">
      <c r="A4" s="62" t="s">
        <v>125</v>
      </c>
      <c r="B4" s="62" t="s">
        <v>130</v>
      </c>
      <c r="C4">
        <v>50</v>
      </c>
      <c r="D4">
        <f t="shared" si="0"/>
        <v>7.0710678118654755</v>
      </c>
      <c r="E4">
        <f t="shared" si="1"/>
        <v>14.142135623730951</v>
      </c>
      <c r="F4">
        <f>AVERAGE(H25:H37)</f>
        <v>100.92307692307692</v>
      </c>
      <c r="G4" s="64">
        <v>1963</v>
      </c>
      <c r="H4" s="64">
        <v>3</v>
      </c>
    </row>
    <row r="5" spans="1:8" x14ac:dyDescent="0.3">
      <c r="A5" s="62" t="s">
        <v>124</v>
      </c>
      <c r="B5" s="62" t="s">
        <v>130</v>
      </c>
      <c r="C5">
        <f>AVERAGE('feuille base'!B23:B35)</f>
        <v>34.167692307692306</v>
      </c>
      <c r="D5">
        <f t="shared" si="0"/>
        <v>5.8453137048145081</v>
      </c>
      <c r="E5">
        <f t="shared" si="1"/>
        <v>11.690627409629016</v>
      </c>
      <c r="F5">
        <f>AVERAGE(H37:H41)</f>
        <v>242.2</v>
      </c>
      <c r="G5" s="64">
        <v>1964</v>
      </c>
      <c r="H5" s="64">
        <v>10</v>
      </c>
    </row>
    <row r="6" spans="1:8" x14ac:dyDescent="0.3">
      <c r="A6" s="62" t="s">
        <v>129</v>
      </c>
      <c r="B6" s="62" t="s">
        <v>130</v>
      </c>
      <c r="C6">
        <f>AVERAGE('feuille base'!B35:B39)</f>
        <v>20.673999999999999</v>
      </c>
      <c r="D6">
        <f t="shared" si="0"/>
        <v>4.5468670532576603</v>
      </c>
      <c r="E6">
        <f t="shared" si="1"/>
        <v>9.0937341065153205</v>
      </c>
      <c r="F6">
        <f>AVERAGE(H37:H41)</f>
        <v>242.2</v>
      </c>
      <c r="G6" s="64">
        <v>1965</v>
      </c>
      <c r="H6" s="64">
        <v>7</v>
      </c>
    </row>
    <row r="7" spans="1:8" x14ac:dyDescent="0.3">
      <c r="A7" s="62" t="s">
        <v>129</v>
      </c>
      <c r="B7" s="62" t="s">
        <v>131</v>
      </c>
      <c r="C7">
        <f>AVERAGE(bilan_gestion!AH4:AH8)/1000</f>
        <v>1.6404000000000001</v>
      </c>
      <c r="D7">
        <f t="shared" si="0"/>
        <v>1.2807810117268292</v>
      </c>
      <c r="E7">
        <f t="shared" si="1"/>
        <v>2.5615620234536585</v>
      </c>
      <c r="G7" s="64">
        <v>1966</v>
      </c>
      <c r="H7" s="64">
        <v>9</v>
      </c>
    </row>
    <row r="8" spans="1:8" x14ac:dyDescent="0.3">
      <c r="A8" s="62" t="s">
        <v>129</v>
      </c>
      <c r="B8" s="62" t="s">
        <v>132</v>
      </c>
      <c r="C8">
        <f>AVERAGE(bilan_gestion!F4:F8)/1000</f>
        <v>0.30974379999999996</v>
      </c>
      <c r="D8">
        <f t="shared" si="0"/>
        <v>0.55654631433511437</v>
      </c>
      <c r="E8">
        <f t="shared" si="1"/>
        <v>1.1130926286702287</v>
      </c>
      <c r="G8" s="64">
        <v>1967</v>
      </c>
      <c r="H8" s="64">
        <v>12</v>
      </c>
    </row>
    <row r="9" spans="1:8" x14ac:dyDescent="0.3">
      <c r="A9" s="62" t="s">
        <v>133</v>
      </c>
      <c r="B9" s="62" t="s">
        <v>130</v>
      </c>
      <c r="C9">
        <f>AVERAGE(bilan_gestion!C10:C13)/1000</f>
        <v>9.8445</v>
      </c>
      <c r="D9">
        <f t="shared" si="0"/>
        <v>3.1375946200871776</v>
      </c>
      <c r="E9">
        <f t="shared" si="1"/>
        <v>6.2751892401743552</v>
      </c>
      <c r="F9">
        <f>AVERAGE(H41:H46)</f>
        <v>335</v>
      </c>
      <c r="G9" s="64">
        <v>1968</v>
      </c>
      <c r="H9" s="64">
        <v>8</v>
      </c>
    </row>
    <row r="10" spans="1:8" x14ac:dyDescent="0.3">
      <c r="A10" s="62" t="s">
        <v>137</v>
      </c>
      <c r="B10" s="62" t="s">
        <v>139</v>
      </c>
      <c r="C10" s="30">
        <f>AVERAGE(bilan_gestion!$C$15:$C$17)/1000</f>
        <v>4.6550000000000002</v>
      </c>
      <c r="D10">
        <f t="shared" si="0"/>
        <v>2.1575449010391416</v>
      </c>
      <c r="E10">
        <f t="shared" si="1"/>
        <v>4.3150898020782833</v>
      </c>
      <c r="F10">
        <f>AVERAGE(H47:H50)</f>
        <v>335.5</v>
      </c>
      <c r="G10" s="64">
        <v>1969</v>
      </c>
      <c r="H10" s="64">
        <v>534</v>
      </c>
    </row>
    <row r="11" spans="1:8" x14ac:dyDescent="0.3">
      <c r="A11" s="62" t="s">
        <v>138</v>
      </c>
      <c r="C11" s="27">
        <f>AVERAGE(bilan_gestion!$C$17:$C$20)/1000</f>
        <v>3.1462500000000002</v>
      </c>
      <c r="D11">
        <f t="shared" si="0"/>
        <v>1.7737671775066761</v>
      </c>
      <c r="E11">
        <f t="shared" si="1"/>
        <v>3.5475343550133522</v>
      </c>
      <c r="F11">
        <f>AVERAGE(H50:H53)</f>
        <v>388.25</v>
      </c>
      <c r="G11" s="64">
        <v>1970</v>
      </c>
      <c r="H11" s="64">
        <v>41</v>
      </c>
    </row>
    <row r="12" spans="1:8" x14ac:dyDescent="0.3">
      <c r="A12" s="62" t="s">
        <v>140</v>
      </c>
      <c r="C12">
        <v>0.7</v>
      </c>
      <c r="D12">
        <f>SQRT(C12)</f>
        <v>0.83666002653407556</v>
      </c>
      <c r="E12">
        <f>2*D12</f>
        <v>1.6733200530681511</v>
      </c>
      <c r="G12" s="64">
        <v>1971</v>
      </c>
      <c r="H12" s="64">
        <v>21</v>
      </c>
    </row>
    <row r="13" spans="1:8" x14ac:dyDescent="0.3">
      <c r="C13">
        <v>0.85</v>
      </c>
      <c r="D13">
        <f>SQRT(C13)</f>
        <v>0.92195444572928875</v>
      </c>
      <c r="E13">
        <f>2*D13</f>
        <v>1.8439088914585775</v>
      </c>
      <c r="G13" s="64">
        <v>1972</v>
      </c>
      <c r="H13" s="64">
        <v>51</v>
      </c>
    </row>
    <row r="14" spans="1:8" x14ac:dyDescent="0.3">
      <c r="G14" s="64">
        <v>1973</v>
      </c>
      <c r="H14" s="64">
        <v>33</v>
      </c>
    </row>
    <row r="15" spans="1:8" x14ac:dyDescent="0.3">
      <c r="G15" s="64">
        <v>1974</v>
      </c>
      <c r="H15" s="64">
        <v>20</v>
      </c>
    </row>
    <row r="16" spans="1:8" x14ac:dyDescent="0.3">
      <c r="G16" s="64">
        <v>1975</v>
      </c>
      <c r="H16" s="64">
        <v>32</v>
      </c>
    </row>
    <row r="17" spans="7:8" x14ac:dyDescent="0.3">
      <c r="G17" s="64">
        <v>1976</v>
      </c>
      <c r="H17" s="64">
        <v>30</v>
      </c>
    </row>
    <row r="18" spans="7:8" x14ac:dyDescent="0.3">
      <c r="G18" s="64">
        <v>1977</v>
      </c>
      <c r="H18" s="64">
        <v>30</v>
      </c>
    </row>
    <row r="19" spans="7:8" x14ac:dyDescent="0.3">
      <c r="G19" s="64">
        <v>1978</v>
      </c>
      <c r="H19" s="64">
        <v>31</v>
      </c>
    </row>
    <row r="20" spans="7:8" x14ac:dyDescent="0.3">
      <c r="G20" s="64">
        <v>1979</v>
      </c>
      <c r="H20" s="64"/>
    </row>
    <row r="21" spans="7:8" x14ac:dyDescent="0.3">
      <c r="G21" s="64">
        <v>1980</v>
      </c>
      <c r="H21" s="64">
        <v>24</v>
      </c>
    </row>
    <row r="22" spans="7:8" x14ac:dyDescent="0.3">
      <c r="G22" s="64">
        <v>1981</v>
      </c>
      <c r="H22" s="64"/>
    </row>
    <row r="23" spans="7:8" x14ac:dyDescent="0.3">
      <c r="G23" s="64">
        <v>1982</v>
      </c>
      <c r="H23" s="64">
        <v>43</v>
      </c>
    </row>
    <row r="24" spans="7:8" x14ac:dyDescent="0.3">
      <c r="G24" s="64">
        <v>1983</v>
      </c>
      <c r="H24" s="64">
        <v>50</v>
      </c>
    </row>
    <row r="25" spans="7:8" x14ac:dyDescent="0.3">
      <c r="G25" s="64">
        <v>1984</v>
      </c>
      <c r="H25" s="64">
        <v>40</v>
      </c>
    </row>
    <row r="26" spans="7:8" x14ac:dyDescent="0.3">
      <c r="G26" s="64">
        <v>1985</v>
      </c>
      <c r="H26" s="64">
        <v>52</v>
      </c>
    </row>
    <row r="27" spans="7:8" x14ac:dyDescent="0.3">
      <c r="G27" s="64">
        <v>1986</v>
      </c>
      <c r="H27" s="64">
        <v>65</v>
      </c>
    </row>
    <row r="28" spans="7:8" x14ac:dyDescent="0.3">
      <c r="G28" s="64">
        <v>1987</v>
      </c>
      <c r="H28" s="64">
        <v>53</v>
      </c>
    </row>
    <row r="29" spans="7:8" x14ac:dyDescent="0.3">
      <c r="G29" s="64">
        <v>1988</v>
      </c>
      <c r="H29" s="64">
        <v>68</v>
      </c>
    </row>
    <row r="30" spans="7:8" x14ac:dyDescent="0.3">
      <c r="G30" s="64">
        <v>1989</v>
      </c>
      <c r="H30" s="64">
        <v>115</v>
      </c>
    </row>
    <row r="31" spans="7:8" x14ac:dyDescent="0.3">
      <c r="G31" s="64">
        <v>1990</v>
      </c>
      <c r="H31" s="64">
        <v>121</v>
      </c>
    </row>
    <row r="32" spans="7:8" x14ac:dyDescent="0.3">
      <c r="G32" s="64">
        <v>1991</v>
      </c>
      <c r="H32" s="64">
        <v>113</v>
      </c>
    </row>
    <row r="33" spans="7:8" x14ac:dyDescent="0.3">
      <c r="G33" s="64">
        <v>1992</v>
      </c>
      <c r="H33" s="64">
        <v>136</v>
      </c>
    </row>
    <row r="34" spans="7:8" x14ac:dyDescent="0.3">
      <c r="G34" s="64">
        <v>1993</v>
      </c>
      <c r="H34" s="64">
        <v>113</v>
      </c>
    </row>
    <row r="35" spans="7:8" x14ac:dyDescent="0.3">
      <c r="G35" s="64">
        <v>1994</v>
      </c>
      <c r="H35" s="64">
        <v>127</v>
      </c>
    </row>
    <row r="36" spans="7:8" x14ac:dyDescent="0.3">
      <c r="G36" s="64">
        <v>1995</v>
      </c>
      <c r="H36" s="64">
        <v>120</v>
      </c>
    </row>
    <row r="37" spans="7:8" x14ac:dyDescent="0.3">
      <c r="G37" s="64">
        <v>1996</v>
      </c>
      <c r="H37" s="64">
        <v>189</v>
      </c>
    </row>
    <row r="38" spans="7:8" x14ac:dyDescent="0.3">
      <c r="G38" s="64">
        <v>1997</v>
      </c>
      <c r="H38" s="64">
        <v>281</v>
      </c>
    </row>
    <row r="39" spans="7:8" x14ac:dyDescent="0.3">
      <c r="G39" s="64">
        <v>1998</v>
      </c>
      <c r="H39" s="64">
        <v>286</v>
      </c>
    </row>
    <row r="40" spans="7:8" x14ac:dyDescent="0.3">
      <c r="G40" s="64">
        <v>1999</v>
      </c>
      <c r="H40" s="64">
        <v>224</v>
      </c>
    </row>
    <row r="41" spans="7:8" x14ac:dyDescent="0.3">
      <c r="G41" s="64">
        <v>2000</v>
      </c>
      <c r="H41" s="64">
        <v>231</v>
      </c>
    </row>
    <row r="42" spans="7:8" x14ac:dyDescent="0.3">
      <c r="G42" s="64">
        <v>2001</v>
      </c>
      <c r="H42" s="64">
        <v>304</v>
      </c>
    </row>
    <row r="43" spans="7:8" x14ac:dyDescent="0.3">
      <c r="G43" s="64">
        <v>2002</v>
      </c>
      <c r="H43" s="64">
        <v>231</v>
      </c>
    </row>
    <row r="44" spans="7:8" x14ac:dyDescent="0.3">
      <c r="G44" s="64">
        <v>2003</v>
      </c>
      <c r="H44" s="64">
        <v>228</v>
      </c>
    </row>
    <row r="45" spans="7:8" x14ac:dyDescent="0.3">
      <c r="G45" s="64">
        <v>2004</v>
      </c>
      <c r="H45" s="64">
        <v>386</v>
      </c>
    </row>
    <row r="46" spans="7:8" x14ac:dyDescent="0.3">
      <c r="G46" s="64">
        <v>2005</v>
      </c>
      <c r="H46" s="64">
        <v>630</v>
      </c>
    </row>
    <row r="47" spans="7:8" x14ac:dyDescent="0.3">
      <c r="G47" s="64">
        <v>2006</v>
      </c>
      <c r="H47" s="64">
        <v>375</v>
      </c>
    </row>
    <row r="48" spans="7:8" x14ac:dyDescent="0.3">
      <c r="G48" s="64">
        <v>2007</v>
      </c>
      <c r="H48" s="64">
        <v>369</v>
      </c>
    </row>
    <row r="49" spans="7:8" x14ac:dyDescent="0.3">
      <c r="G49" s="64">
        <v>2008</v>
      </c>
      <c r="H49" s="64">
        <v>299</v>
      </c>
    </row>
    <row r="50" spans="7:8" x14ac:dyDescent="0.3">
      <c r="G50" s="64">
        <v>2009</v>
      </c>
      <c r="H50" s="64">
        <v>299</v>
      </c>
    </row>
    <row r="51" spans="7:8" x14ac:dyDescent="0.3">
      <c r="G51" s="64">
        <v>2010</v>
      </c>
      <c r="H51" s="64">
        <v>418</v>
      </c>
    </row>
    <row r="52" spans="7:8" x14ac:dyDescent="0.3">
      <c r="G52" s="64">
        <v>2011</v>
      </c>
      <c r="H52" s="64">
        <v>344</v>
      </c>
    </row>
    <row r="53" spans="7:8" ht="12.9" thickBot="1" x14ac:dyDescent="0.35">
      <c r="G53" s="65">
        <v>2012</v>
      </c>
      <c r="H53" s="65">
        <v>492</v>
      </c>
    </row>
    <row r="54" spans="7:8" ht="12.9" thickTop="1"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9"/>
  <sheetViews>
    <sheetView workbookViewId="0">
      <selection activeCell="F21" sqref="F21"/>
    </sheetView>
  </sheetViews>
  <sheetFormatPr baseColWidth="10" defaultRowHeight="12.45" x14ac:dyDescent="0.3"/>
  <cols>
    <col min="5" max="5" width="14.4609375" customWidth="1"/>
  </cols>
  <sheetData>
    <row r="1" spans="1:8" ht="37.299999999999997" x14ac:dyDescent="0.3">
      <c r="A1" s="53"/>
      <c r="B1" s="52" t="s">
        <v>81</v>
      </c>
      <c r="C1" s="49" t="s">
        <v>106</v>
      </c>
      <c r="D1" s="52" t="s">
        <v>82</v>
      </c>
      <c r="E1" s="52" t="s">
        <v>104</v>
      </c>
      <c r="F1" s="49" t="s">
        <v>107</v>
      </c>
      <c r="G1" s="49" t="s">
        <v>108</v>
      </c>
      <c r="H1" s="49" t="s">
        <v>109</v>
      </c>
    </row>
    <row r="2" spans="1:8" ht="14.6" x14ac:dyDescent="0.3">
      <c r="A2" s="53"/>
      <c r="B2" s="52" t="s">
        <v>84</v>
      </c>
      <c r="C2" s="52" t="s">
        <v>84</v>
      </c>
      <c r="D2" s="52" t="s">
        <v>84</v>
      </c>
      <c r="E2" s="52" t="s">
        <v>84</v>
      </c>
      <c r="F2" s="52" t="s">
        <v>84</v>
      </c>
      <c r="G2" s="52" t="s">
        <v>34</v>
      </c>
      <c r="H2" s="52" t="s">
        <v>34</v>
      </c>
    </row>
    <row r="3" spans="1:8" ht="14.6" x14ac:dyDescent="0.3">
      <c r="A3" s="57" t="s">
        <v>67</v>
      </c>
      <c r="B3" s="57">
        <v>24555</v>
      </c>
      <c r="C3" s="57">
        <v>22402</v>
      </c>
      <c r="D3" s="57">
        <v>333</v>
      </c>
      <c r="E3" s="57">
        <v>1347</v>
      </c>
      <c r="F3" s="57">
        <v>2117</v>
      </c>
      <c r="G3" s="58">
        <v>15.7</v>
      </c>
      <c r="H3" s="57">
        <v>91.2</v>
      </c>
    </row>
    <row r="4" spans="1:8" ht="14.6" x14ac:dyDescent="0.3">
      <c r="A4" s="57" t="s">
        <v>68</v>
      </c>
      <c r="B4" s="57">
        <v>23920</v>
      </c>
      <c r="C4" s="57">
        <v>22656</v>
      </c>
      <c r="D4" s="57">
        <v>53</v>
      </c>
      <c r="E4" s="57">
        <v>64</v>
      </c>
      <c r="F4" s="57">
        <v>117</v>
      </c>
      <c r="G4" s="58">
        <v>45.4</v>
      </c>
      <c r="H4" s="57">
        <v>94.7</v>
      </c>
    </row>
    <row r="5" spans="1:8" ht="14.6" x14ac:dyDescent="0.3">
      <c r="A5" s="57" t="s">
        <v>69</v>
      </c>
      <c r="B5" s="57">
        <v>22962</v>
      </c>
      <c r="C5" s="57">
        <v>17923</v>
      </c>
      <c r="D5" s="57">
        <v>691</v>
      </c>
      <c r="E5" s="57">
        <v>3007</v>
      </c>
      <c r="F5" s="57">
        <v>4720</v>
      </c>
      <c r="G5" s="57">
        <v>14.6</v>
      </c>
      <c r="H5" s="57">
        <v>78.099999999999994</v>
      </c>
    </row>
    <row r="6" spans="1:8" ht="14.6" x14ac:dyDescent="0.3">
      <c r="A6" s="57" t="s">
        <v>70</v>
      </c>
      <c r="B6" s="57">
        <v>17022</v>
      </c>
      <c r="C6" s="57">
        <v>15300</v>
      </c>
      <c r="D6" s="57">
        <v>243</v>
      </c>
      <c r="E6" s="57">
        <v>1099</v>
      </c>
      <c r="F6" s="57">
        <v>1573</v>
      </c>
      <c r="G6" s="57">
        <v>15.5</v>
      </c>
      <c r="H6" s="57">
        <v>89.9</v>
      </c>
    </row>
    <row r="7" spans="1:8" ht="14.6" x14ac:dyDescent="0.3">
      <c r="A7" s="57" t="s">
        <v>71</v>
      </c>
      <c r="B7" s="57">
        <v>14907</v>
      </c>
      <c r="C7" s="57">
        <v>14200</v>
      </c>
      <c r="D7" s="57">
        <v>72</v>
      </c>
      <c r="E7" s="57">
        <v>382</v>
      </c>
      <c r="F7" s="57">
        <v>532</v>
      </c>
      <c r="G7" s="57">
        <v>13.6</v>
      </c>
      <c r="H7" s="57">
        <v>95.3</v>
      </c>
    </row>
    <row r="8" spans="1:8" ht="14.6" x14ac:dyDescent="0.3">
      <c r="A8" s="57" t="s">
        <v>72</v>
      </c>
      <c r="B8" s="57">
        <v>8479</v>
      </c>
      <c r="C8" s="57">
        <v>8160</v>
      </c>
      <c r="D8" s="57">
        <v>59</v>
      </c>
      <c r="E8" s="57">
        <v>339</v>
      </c>
      <c r="F8" s="57">
        <v>480</v>
      </c>
      <c r="G8" s="57">
        <v>12.4</v>
      </c>
      <c r="H8" s="57">
        <v>96.2</v>
      </c>
    </row>
    <row r="9" spans="1:8" ht="14.6" x14ac:dyDescent="0.3">
      <c r="A9" s="57" t="s">
        <v>73</v>
      </c>
      <c r="B9" s="57">
        <v>15989</v>
      </c>
      <c r="C9" s="57">
        <v>15941</v>
      </c>
      <c r="D9" s="57">
        <v>15</v>
      </c>
      <c r="E9" s="57">
        <v>116</v>
      </c>
      <c r="F9" s="57">
        <v>225</v>
      </c>
      <c r="G9" s="57">
        <v>6.6</v>
      </c>
      <c r="H9" s="57">
        <v>99.7</v>
      </c>
    </row>
    <row r="10" spans="1:8" ht="14.6" x14ac:dyDescent="0.3">
      <c r="A10" s="57" t="s">
        <v>74</v>
      </c>
      <c r="B10" s="57">
        <v>10206</v>
      </c>
      <c r="C10" s="57">
        <v>9171</v>
      </c>
      <c r="D10" s="57">
        <v>74</v>
      </c>
      <c r="E10" s="57">
        <v>421</v>
      </c>
      <c r="F10" s="57">
        <v>685</v>
      </c>
      <c r="G10" s="57">
        <v>10.8</v>
      </c>
      <c r="H10" s="57">
        <v>89.9</v>
      </c>
    </row>
    <row r="11" spans="1:8" ht="14.6" x14ac:dyDescent="0.3">
      <c r="A11" s="57" t="s">
        <v>75</v>
      </c>
      <c r="B11" s="57">
        <v>7435</v>
      </c>
      <c r="C11" s="57">
        <v>7237</v>
      </c>
      <c r="D11" s="57">
        <v>5</v>
      </c>
      <c r="E11" s="57">
        <v>111</v>
      </c>
      <c r="F11" s="57">
        <v>164</v>
      </c>
      <c r="G11" s="57">
        <v>2.9</v>
      </c>
      <c r="H11" s="57">
        <v>97.3</v>
      </c>
    </row>
    <row r="12" spans="1:8" ht="14.6" x14ac:dyDescent="0.3">
      <c r="A12" s="57" t="s">
        <v>76</v>
      </c>
      <c r="B12" s="57">
        <v>7111</v>
      </c>
      <c r="C12" s="57">
        <v>7029</v>
      </c>
      <c r="D12" s="57">
        <v>38</v>
      </c>
      <c r="E12" s="57">
        <v>182</v>
      </c>
      <c r="F12" s="57">
        <v>513</v>
      </c>
      <c r="G12" s="57">
        <v>7.3</v>
      </c>
      <c r="H12" s="57">
        <v>98.8</v>
      </c>
    </row>
    <row r="15" spans="1:8" x14ac:dyDescent="0.3">
      <c r="A15" s="51"/>
      <c r="B15" s="66" t="s">
        <v>141</v>
      </c>
      <c r="C15" s="51"/>
    </row>
    <row r="16" spans="1:8" x14ac:dyDescent="0.3">
      <c r="A16" s="51"/>
      <c r="B16" s="51"/>
      <c r="C16" s="51"/>
    </row>
    <row r="17" spans="1:3" x14ac:dyDescent="0.3">
      <c r="A17" s="51">
        <v>1980</v>
      </c>
      <c r="B17" s="51">
        <v>1.18</v>
      </c>
      <c r="C17" s="51">
        <f t="shared" ref="C17:C49" si="0">B17*100</f>
        <v>118</v>
      </c>
    </row>
    <row r="18" spans="1:3" x14ac:dyDescent="0.3">
      <c r="A18" s="51">
        <v>1981</v>
      </c>
      <c r="B18" s="51">
        <v>0.89</v>
      </c>
      <c r="C18" s="51">
        <f t="shared" si="0"/>
        <v>89</v>
      </c>
    </row>
    <row r="19" spans="1:3" x14ac:dyDescent="0.3">
      <c r="A19" s="51">
        <v>1982</v>
      </c>
      <c r="B19" s="51">
        <v>1.02</v>
      </c>
      <c r="C19" s="51">
        <f t="shared" si="0"/>
        <v>102</v>
      </c>
    </row>
    <row r="20" spans="1:3" x14ac:dyDescent="0.3">
      <c r="A20" s="51">
        <v>1983</v>
      </c>
      <c r="B20" s="51">
        <v>0.5</v>
      </c>
      <c r="C20" s="51">
        <f t="shared" si="0"/>
        <v>50</v>
      </c>
    </row>
    <row r="21" spans="1:3" x14ac:dyDescent="0.3">
      <c r="A21" s="51">
        <v>1984</v>
      </c>
      <c r="B21" s="51">
        <v>0.57999999999999996</v>
      </c>
      <c r="C21" s="51">
        <f t="shared" si="0"/>
        <v>57.999999999999993</v>
      </c>
    </row>
    <row r="22" spans="1:3" x14ac:dyDescent="0.3">
      <c r="A22" s="51">
        <v>1985</v>
      </c>
      <c r="B22" s="51">
        <v>0.53</v>
      </c>
      <c r="C22" s="51">
        <f t="shared" si="0"/>
        <v>53</v>
      </c>
    </row>
    <row r="23" spans="1:3" x14ac:dyDescent="0.3">
      <c r="A23" s="51">
        <v>1986</v>
      </c>
      <c r="B23" s="51">
        <v>0.36</v>
      </c>
      <c r="C23" s="51">
        <f t="shared" si="0"/>
        <v>36</v>
      </c>
    </row>
    <row r="24" spans="1:3" x14ac:dyDescent="0.3">
      <c r="A24" s="51">
        <v>1987</v>
      </c>
      <c r="B24" s="51">
        <v>0.65</v>
      </c>
      <c r="C24" s="51">
        <f t="shared" si="0"/>
        <v>65</v>
      </c>
    </row>
    <row r="25" spans="1:3" x14ac:dyDescent="0.3">
      <c r="A25" s="51">
        <v>1988</v>
      </c>
      <c r="B25" s="51">
        <v>0.66</v>
      </c>
      <c r="C25" s="51">
        <f t="shared" si="0"/>
        <v>66</v>
      </c>
    </row>
    <row r="26" spans="1:3" x14ac:dyDescent="0.3">
      <c r="A26" s="51">
        <v>1989</v>
      </c>
      <c r="B26" s="51">
        <v>0.47</v>
      </c>
      <c r="C26" s="51">
        <f t="shared" si="0"/>
        <v>47</v>
      </c>
    </row>
    <row r="27" spans="1:3" x14ac:dyDescent="0.3">
      <c r="A27" s="51">
        <v>1990</v>
      </c>
      <c r="B27" s="51">
        <v>0.38</v>
      </c>
      <c r="C27" s="51">
        <f t="shared" si="0"/>
        <v>38</v>
      </c>
    </row>
    <row r="28" spans="1:3" x14ac:dyDescent="0.3">
      <c r="A28" s="51">
        <v>1991</v>
      </c>
      <c r="B28" s="51">
        <v>0.18</v>
      </c>
      <c r="C28" s="51">
        <f t="shared" si="0"/>
        <v>18</v>
      </c>
    </row>
    <row r="29" spans="1:3" x14ac:dyDescent="0.3">
      <c r="A29" s="51">
        <v>1992</v>
      </c>
      <c r="B29" s="51">
        <v>0.25</v>
      </c>
      <c r="C29" s="51">
        <f t="shared" si="0"/>
        <v>25</v>
      </c>
    </row>
    <row r="30" spans="1:3" x14ac:dyDescent="0.3">
      <c r="A30" s="51">
        <v>1993</v>
      </c>
      <c r="B30" s="51">
        <v>0.28999999999999998</v>
      </c>
      <c r="C30" s="51">
        <f t="shared" si="0"/>
        <v>28.999999999999996</v>
      </c>
    </row>
    <row r="31" spans="1:3" x14ac:dyDescent="0.3">
      <c r="A31" s="51">
        <v>1994</v>
      </c>
      <c r="B31" s="51">
        <v>0.3</v>
      </c>
      <c r="C31" s="51">
        <f t="shared" si="0"/>
        <v>30</v>
      </c>
    </row>
    <row r="32" spans="1:3" x14ac:dyDescent="0.3">
      <c r="A32" s="51">
        <v>1995</v>
      </c>
      <c r="B32" s="51">
        <v>0.33</v>
      </c>
      <c r="C32" s="51">
        <f t="shared" si="0"/>
        <v>33</v>
      </c>
    </row>
    <row r="33" spans="1:3" x14ac:dyDescent="0.3">
      <c r="A33" s="51">
        <v>1996</v>
      </c>
      <c r="B33" s="51">
        <v>0.28000000000000003</v>
      </c>
      <c r="C33" s="51">
        <f t="shared" si="0"/>
        <v>28.000000000000004</v>
      </c>
    </row>
    <row r="34" spans="1:3" x14ac:dyDescent="0.3">
      <c r="A34" s="51">
        <v>1997</v>
      </c>
      <c r="B34" s="51">
        <v>0.36</v>
      </c>
      <c r="C34" s="51">
        <f t="shared" si="0"/>
        <v>36</v>
      </c>
    </row>
    <row r="35" spans="1:3" x14ac:dyDescent="0.3">
      <c r="A35" s="51">
        <v>1998</v>
      </c>
      <c r="B35" s="51">
        <v>0.21</v>
      </c>
      <c r="C35" s="51">
        <f t="shared" si="0"/>
        <v>21</v>
      </c>
    </row>
    <row r="36" spans="1:3" x14ac:dyDescent="0.3">
      <c r="A36" s="51">
        <v>1999</v>
      </c>
      <c r="B36" s="51">
        <v>0.24</v>
      </c>
      <c r="C36" s="51">
        <f t="shared" si="0"/>
        <v>24</v>
      </c>
    </row>
    <row r="37" spans="1:3" x14ac:dyDescent="0.3">
      <c r="A37" s="51">
        <v>2000</v>
      </c>
      <c r="B37" s="51">
        <v>0.2</v>
      </c>
      <c r="C37" s="51">
        <f t="shared" si="0"/>
        <v>20</v>
      </c>
    </row>
    <row r="38" spans="1:3" x14ac:dyDescent="0.3">
      <c r="A38" s="51">
        <v>2001</v>
      </c>
      <c r="B38" s="51">
        <v>9.7000000000000003E-2</v>
      </c>
      <c r="C38" s="51">
        <f t="shared" si="0"/>
        <v>9.7000000000000011</v>
      </c>
    </row>
    <row r="39" spans="1:3" x14ac:dyDescent="0.3">
      <c r="A39" s="51">
        <v>2002</v>
      </c>
      <c r="B39" s="51">
        <v>0.14599999999999999</v>
      </c>
      <c r="C39" s="51">
        <f t="shared" si="0"/>
        <v>14.6</v>
      </c>
    </row>
    <row r="40" spans="1:3" x14ac:dyDescent="0.3">
      <c r="A40" s="51">
        <v>2003</v>
      </c>
      <c r="B40" s="51">
        <v>0.11899999999999999</v>
      </c>
      <c r="C40" s="51">
        <f t="shared" si="0"/>
        <v>11.899999999999999</v>
      </c>
    </row>
    <row r="41" spans="1:3" x14ac:dyDescent="0.3">
      <c r="A41" s="51">
        <v>2004</v>
      </c>
      <c r="B41" s="51">
        <v>7.9000000000000001E-2</v>
      </c>
      <c r="C41" s="51">
        <f t="shared" si="0"/>
        <v>7.9</v>
      </c>
    </row>
    <row r="42" spans="1:3" x14ac:dyDescent="0.3">
      <c r="A42" s="51">
        <v>2005</v>
      </c>
      <c r="B42" s="51">
        <v>9.9000000000000005E-2</v>
      </c>
      <c r="C42" s="51">
        <f t="shared" si="0"/>
        <v>9.9</v>
      </c>
    </row>
    <row r="43" spans="1:3" x14ac:dyDescent="0.3">
      <c r="A43" s="51">
        <v>2006</v>
      </c>
      <c r="B43" s="51">
        <v>7.2999999999999995E-2</v>
      </c>
      <c r="C43" s="51">
        <f t="shared" si="0"/>
        <v>7.3</v>
      </c>
    </row>
    <row r="44" spans="1:3" x14ac:dyDescent="0.3">
      <c r="A44" s="51">
        <v>2007</v>
      </c>
      <c r="B44" s="51">
        <v>7.0000000000000007E-2</v>
      </c>
      <c r="C44" s="51">
        <f t="shared" si="0"/>
        <v>7.0000000000000009</v>
      </c>
    </row>
    <row r="45" spans="1:3" x14ac:dyDescent="0.3">
      <c r="A45" s="51">
        <v>2008</v>
      </c>
      <c r="B45" s="51">
        <v>5.7000000000000002E-2</v>
      </c>
      <c r="C45" s="51">
        <f t="shared" si="0"/>
        <v>5.7</v>
      </c>
    </row>
    <row r="46" spans="1:3" x14ac:dyDescent="0.3">
      <c r="A46" s="51">
        <v>2009</v>
      </c>
      <c r="B46" s="51">
        <v>3.6999999999999998E-2</v>
      </c>
      <c r="C46" s="51">
        <f t="shared" si="0"/>
        <v>3.6999999999999997</v>
      </c>
    </row>
    <row r="47" spans="1:3" x14ac:dyDescent="0.3">
      <c r="A47" s="51">
        <v>2010</v>
      </c>
      <c r="B47" s="51">
        <v>4.4999999999999998E-2</v>
      </c>
      <c r="C47" s="51">
        <f t="shared" si="0"/>
        <v>4.5</v>
      </c>
    </row>
    <row r="48" spans="1:3" x14ac:dyDescent="0.3">
      <c r="A48" s="51">
        <v>2011</v>
      </c>
      <c r="B48" s="51">
        <v>4.2999999999999997E-2</v>
      </c>
      <c r="C48" s="51">
        <f t="shared" si="0"/>
        <v>4.3</v>
      </c>
    </row>
    <row r="49" spans="1:3" x14ac:dyDescent="0.3">
      <c r="A49" s="51">
        <v>2012</v>
      </c>
      <c r="B49" s="51">
        <v>6.5000000000000002E-2</v>
      </c>
      <c r="C49" s="51">
        <f t="shared" si="0"/>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C35" sqref="C35"/>
    </sheetView>
  </sheetViews>
  <sheetFormatPr baseColWidth="10" defaultRowHeight="12.45" x14ac:dyDescent="0.3"/>
  <sheetData>
    <row r="1" spans="1:8" x14ac:dyDescent="0.3">
      <c r="A1" s="27"/>
      <c r="B1" s="27" t="s">
        <v>2</v>
      </c>
      <c r="C1" s="27" t="s">
        <v>3</v>
      </c>
      <c r="D1" s="27" t="s">
        <v>4</v>
      </c>
      <c r="E1" s="27" t="s">
        <v>5</v>
      </c>
      <c r="F1" s="27" t="s">
        <v>6</v>
      </c>
      <c r="G1" s="27" t="s">
        <v>7</v>
      </c>
      <c r="H1" s="27" t="s">
        <v>36</v>
      </c>
    </row>
    <row r="2" spans="1:8" x14ac:dyDescent="0.3">
      <c r="A2" s="27">
        <v>1987</v>
      </c>
      <c r="B2" s="27">
        <v>50</v>
      </c>
      <c r="C2" s="27">
        <v>2500</v>
      </c>
      <c r="D2" s="27">
        <v>2000</v>
      </c>
      <c r="E2" s="27">
        <v>7480</v>
      </c>
      <c r="F2" s="27">
        <v>14504</v>
      </c>
      <c r="G2" s="27">
        <v>5361</v>
      </c>
      <c r="H2" s="27">
        <v>31895</v>
      </c>
    </row>
    <row r="3" spans="1:8" x14ac:dyDescent="0.3">
      <c r="A3" s="27">
        <v>1988</v>
      </c>
      <c r="B3" s="27">
        <v>500</v>
      </c>
      <c r="C3" s="27">
        <v>1600</v>
      </c>
      <c r="D3" s="27">
        <v>11700</v>
      </c>
      <c r="E3" s="27">
        <v>16100</v>
      </c>
      <c r="F3" s="27">
        <v>8400</v>
      </c>
      <c r="G3" s="27">
        <v>1100</v>
      </c>
      <c r="H3" s="27">
        <v>39400</v>
      </c>
    </row>
    <row r="4" spans="1:8" x14ac:dyDescent="0.3">
      <c r="A4" s="27">
        <v>1989</v>
      </c>
      <c r="B4" s="27">
        <v>0</v>
      </c>
      <c r="C4" s="27">
        <v>1660</v>
      </c>
      <c r="D4" s="27">
        <v>5930</v>
      </c>
      <c r="E4" s="27">
        <v>9490</v>
      </c>
      <c r="F4" s="27">
        <v>11590</v>
      </c>
      <c r="G4" s="27">
        <v>1270</v>
      </c>
      <c r="H4" s="27">
        <v>29940</v>
      </c>
    </row>
    <row r="5" spans="1:8" x14ac:dyDescent="0.3">
      <c r="A5" s="27">
        <v>1990</v>
      </c>
      <c r="B5" s="27">
        <v>0</v>
      </c>
      <c r="C5" s="27">
        <v>4800</v>
      </c>
      <c r="D5" s="27">
        <v>10300</v>
      </c>
      <c r="E5" s="27">
        <v>12600</v>
      </c>
      <c r="F5" s="27">
        <v>3100</v>
      </c>
      <c r="G5" s="27">
        <v>400</v>
      </c>
      <c r="H5" s="27">
        <v>31200</v>
      </c>
    </row>
    <row r="6" spans="1:8" x14ac:dyDescent="0.3">
      <c r="A6" s="27">
        <v>1991</v>
      </c>
      <c r="B6" s="27">
        <v>0</v>
      </c>
      <c r="C6" s="27">
        <v>335</v>
      </c>
      <c r="D6" s="27">
        <v>4023</v>
      </c>
      <c r="E6" s="27">
        <v>4163</v>
      </c>
      <c r="F6" s="27">
        <v>4827</v>
      </c>
      <c r="G6" s="27">
        <v>2006</v>
      </c>
      <c r="H6" s="27">
        <v>15354</v>
      </c>
    </row>
    <row r="7" spans="1:8" x14ac:dyDescent="0.3">
      <c r="A7" s="27">
        <v>1992</v>
      </c>
      <c r="B7" s="27">
        <v>72</v>
      </c>
      <c r="C7" s="27">
        <v>410</v>
      </c>
      <c r="D7" s="27">
        <v>2410</v>
      </c>
      <c r="E7" s="27">
        <v>13929</v>
      </c>
      <c r="F7" s="27">
        <v>9624</v>
      </c>
      <c r="G7" s="27">
        <v>3124</v>
      </c>
      <c r="H7" s="27">
        <v>29569</v>
      </c>
    </row>
    <row r="8" spans="1:8" x14ac:dyDescent="0.3">
      <c r="A8" s="27">
        <v>1993</v>
      </c>
      <c r="B8" s="27">
        <v>246</v>
      </c>
      <c r="C8" s="27">
        <v>2937</v>
      </c>
      <c r="D8" s="27">
        <v>15200</v>
      </c>
      <c r="E8" s="27">
        <v>9307</v>
      </c>
      <c r="F8" s="27">
        <v>3361</v>
      </c>
      <c r="G8" s="27">
        <v>636</v>
      </c>
      <c r="H8" s="27">
        <v>31687</v>
      </c>
    </row>
    <row r="9" spans="1:8" x14ac:dyDescent="0.3">
      <c r="A9" s="27">
        <v>1994</v>
      </c>
      <c r="B9" s="27">
        <v>0</v>
      </c>
      <c r="C9" s="27">
        <v>1231.7</v>
      </c>
      <c r="D9" s="27">
        <v>5118.6000000000004</v>
      </c>
      <c r="E9" s="27">
        <v>9363.2000000000007</v>
      </c>
      <c r="F9" s="27">
        <v>6933.4</v>
      </c>
      <c r="G9" s="27">
        <v>1473.5</v>
      </c>
      <c r="H9" s="27">
        <v>24120.400000000001</v>
      </c>
    </row>
    <row r="10" spans="1:8" x14ac:dyDescent="0.3">
      <c r="A10" s="27">
        <v>1995</v>
      </c>
      <c r="B10" s="27">
        <v>54</v>
      </c>
      <c r="C10" s="27">
        <v>2885</v>
      </c>
      <c r="D10" s="27">
        <v>6475</v>
      </c>
      <c r="E10" s="27">
        <v>12115</v>
      </c>
      <c r="F10" s="27">
        <v>7133</v>
      </c>
      <c r="G10" s="27">
        <v>843</v>
      </c>
      <c r="H10" s="27">
        <v>29505</v>
      </c>
    </row>
    <row r="11" spans="1:8" x14ac:dyDescent="0.3">
      <c r="A11" s="27">
        <v>1996</v>
      </c>
      <c r="B11" s="27"/>
      <c r="C11" s="27">
        <v>3296</v>
      </c>
      <c r="D11" s="27">
        <v>4163</v>
      </c>
      <c r="E11" s="27">
        <v>7613</v>
      </c>
      <c r="F11" s="27">
        <v>6575</v>
      </c>
      <c r="G11" s="27">
        <v>755</v>
      </c>
      <c r="H11" s="27">
        <v>22402</v>
      </c>
    </row>
    <row r="12" spans="1:8" x14ac:dyDescent="0.3">
      <c r="A12" s="27">
        <v>1997</v>
      </c>
      <c r="B12" s="27"/>
      <c r="C12" s="27">
        <v>414.1</v>
      </c>
      <c r="D12" s="27">
        <v>2524.4</v>
      </c>
      <c r="E12" s="27">
        <v>12557.35</v>
      </c>
      <c r="F12" s="27">
        <v>6570.25</v>
      </c>
      <c r="G12" s="27">
        <v>589.75</v>
      </c>
      <c r="H12" s="27">
        <v>22655.85</v>
      </c>
    </row>
    <row r="13" spans="1:8" x14ac:dyDescent="0.3">
      <c r="A13" s="27">
        <v>1998</v>
      </c>
      <c r="B13" s="27">
        <v>55.75</v>
      </c>
      <c r="C13" s="27">
        <v>3264.15</v>
      </c>
      <c r="D13" s="27">
        <v>5750.13</v>
      </c>
      <c r="E13" s="27">
        <v>5170.13</v>
      </c>
      <c r="F13" s="27">
        <v>3245.01</v>
      </c>
      <c r="G13" s="27">
        <v>438.1</v>
      </c>
      <c r="H13" s="27">
        <v>17923.27</v>
      </c>
    </row>
    <row r="14" spans="1:8" x14ac:dyDescent="0.3">
      <c r="A14" s="27">
        <v>1999</v>
      </c>
      <c r="B14" s="27">
        <v>34.799999999999997</v>
      </c>
      <c r="C14" s="27">
        <v>814.99</v>
      </c>
      <c r="D14" s="27">
        <v>3446.25</v>
      </c>
      <c r="E14" s="27">
        <v>6798.55</v>
      </c>
      <c r="F14" s="27">
        <v>4116.75</v>
      </c>
      <c r="G14" s="27">
        <v>108.7</v>
      </c>
      <c r="H14" s="27">
        <v>15320.04</v>
      </c>
    </row>
    <row r="15" spans="1:8" x14ac:dyDescent="0.3">
      <c r="A15" s="27">
        <v>2000</v>
      </c>
      <c r="B15" s="27"/>
      <c r="C15" s="27">
        <v>562</v>
      </c>
      <c r="D15" s="27">
        <v>3665</v>
      </c>
      <c r="E15" s="27">
        <v>6731.5</v>
      </c>
      <c r="F15" s="27">
        <v>2690</v>
      </c>
      <c r="G15" s="27">
        <v>549.85</v>
      </c>
      <c r="H15" s="27">
        <v>14198.35</v>
      </c>
    </row>
    <row r="16" spans="1:8" x14ac:dyDescent="0.3">
      <c r="A16" s="27">
        <v>2001</v>
      </c>
      <c r="B16" s="27"/>
      <c r="C16" s="27">
        <v>1002</v>
      </c>
      <c r="D16" s="27">
        <v>1906.3</v>
      </c>
      <c r="E16" s="27">
        <v>4043.5</v>
      </c>
      <c r="F16" s="27">
        <v>1212.0999999999999</v>
      </c>
      <c r="G16" s="27"/>
      <c r="H16" s="27">
        <v>8163.9</v>
      </c>
    </row>
    <row r="17" spans="1:8" x14ac:dyDescent="0.3">
      <c r="A17" s="27">
        <v>2002</v>
      </c>
      <c r="B17" s="27">
        <v>96.2</v>
      </c>
      <c r="C17" s="27">
        <v>497.6</v>
      </c>
      <c r="D17" s="27">
        <v>6514.95</v>
      </c>
      <c r="E17" s="27">
        <v>6906</v>
      </c>
      <c r="F17" s="27">
        <v>1836.7</v>
      </c>
      <c r="G17" s="27"/>
      <c r="H17" s="27">
        <v>15851.45</v>
      </c>
    </row>
    <row r="18" spans="1:8" x14ac:dyDescent="0.3">
      <c r="A18" s="27">
        <v>2003</v>
      </c>
      <c r="B18" s="27">
        <v>4.66</v>
      </c>
      <c r="C18" s="27">
        <v>594.65</v>
      </c>
      <c r="D18" s="27">
        <v>2572.85</v>
      </c>
      <c r="E18" s="27">
        <v>3642.55</v>
      </c>
      <c r="F18" s="27">
        <v>2124.6</v>
      </c>
      <c r="G18" s="27"/>
      <c r="H18" s="27">
        <v>8939.31</v>
      </c>
    </row>
    <row r="19" spans="1:8" x14ac:dyDescent="0.3">
      <c r="A19" s="27">
        <v>2004</v>
      </c>
      <c r="B19" s="27">
        <v>30.9</v>
      </c>
      <c r="C19" s="27">
        <v>252.3</v>
      </c>
      <c r="D19" s="27">
        <v>2953.33</v>
      </c>
      <c r="E19" s="27">
        <v>2535.1</v>
      </c>
      <c r="F19" s="27">
        <v>1294.2</v>
      </c>
      <c r="G19" s="27"/>
      <c r="H19" s="27">
        <v>7065.83</v>
      </c>
    </row>
    <row r="20" spans="1:8" x14ac:dyDescent="0.3">
      <c r="A20" s="27">
        <v>2005</v>
      </c>
      <c r="B20" s="27">
        <v>0</v>
      </c>
      <c r="C20" s="27">
        <v>567.45000000000005</v>
      </c>
      <c r="D20" s="27">
        <v>2770.9</v>
      </c>
      <c r="E20" s="27">
        <v>2081.5</v>
      </c>
      <c r="F20" s="27">
        <v>1396.2</v>
      </c>
      <c r="G20" s="27"/>
      <c r="H20" s="27">
        <v>6816.05</v>
      </c>
    </row>
    <row r="21" spans="1:8" x14ac:dyDescent="0.3">
      <c r="A21" s="27">
        <v>2006</v>
      </c>
      <c r="B21" s="27">
        <v>19.55</v>
      </c>
      <c r="C21" s="27">
        <v>619</v>
      </c>
      <c r="D21" s="27">
        <v>1195.8499999999999</v>
      </c>
      <c r="E21" s="27">
        <v>2286.3000000000002</v>
      </c>
      <c r="F21" s="27">
        <v>1983.93</v>
      </c>
      <c r="G21" s="27"/>
      <c r="H21" s="27">
        <v>6104.63</v>
      </c>
    </row>
    <row r="22" spans="1:8" x14ac:dyDescent="0.3">
      <c r="A22" s="27" t="s">
        <v>48</v>
      </c>
      <c r="B22" s="29">
        <v>1.0444684308839728E-3</v>
      </c>
      <c r="C22" s="29">
        <v>6.0982507943697264E-2</v>
      </c>
      <c r="D22" s="29">
        <v>0.2458160902296368</v>
      </c>
      <c r="E22" s="29">
        <v>0.39601604387221545</v>
      </c>
      <c r="F22" s="29">
        <v>0.23971249247859064</v>
      </c>
      <c r="G22" s="29">
        <v>2.5236944365749178E-2</v>
      </c>
      <c r="H22" s="27"/>
    </row>
    <row r="23" spans="1:8" x14ac:dyDescent="0.3">
      <c r="A23" t="s">
        <v>50</v>
      </c>
      <c r="B23" s="29">
        <v>3.3192475709722959E-3</v>
      </c>
      <c r="C23" s="29">
        <v>4.8089987797199758E-2</v>
      </c>
      <c r="D23" s="29">
        <v>0.11248862861968666</v>
      </c>
      <c r="E23" s="29">
        <v>8.3131594812429599E-2</v>
      </c>
      <c r="F23" s="29">
        <v>9.4243601608930846E-2</v>
      </c>
      <c r="G23" s="29">
        <v>4.6843769848763255E-2</v>
      </c>
    </row>
    <row r="24" spans="1:8" x14ac:dyDescent="0.3">
      <c r="C24" s="30"/>
      <c r="D24" s="30"/>
      <c r="E24" s="30"/>
      <c r="F24" s="30"/>
      <c r="G24" s="30"/>
      <c r="H24" s="30"/>
    </row>
  </sheetData>
  <phoneticPr fontId="16"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opLeftCell="A4" workbookViewId="0">
      <selection activeCell="D27" sqref="D27"/>
    </sheetView>
  </sheetViews>
  <sheetFormatPr baseColWidth="10" defaultRowHeight="12.45" x14ac:dyDescent="0.3"/>
  <sheetData>
    <row r="1" spans="1:7" x14ac:dyDescent="0.3">
      <c r="B1" s="27" t="s">
        <v>2</v>
      </c>
      <c r="C1" s="27" t="s">
        <v>3</v>
      </c>
      <c r="D1" s="27" t="s">
        <v>4</v>
      </c>
      <c r="E1" s="27" t="s">
        <v>5</v>
      </c>
      <c r="F1" s="27" t="s">
        <v>6</v>
      </c>
      <c r="G1" s="27" t="s">
        <v>7</v>
      </c>
    </row>
    <row r="2" spans="1:7" x14ac:dyDescent="0.3">
      <c r="A2" s="27">
        <v>1987</v>
      </c>
      <c r="B2" s="23">
        <v>1.5676438313215238E-3</v>
      </c>
      <c r="C2" s="23">
        <v>7.838219156607619E-2</v>
      </c>
      <c r="D2" s="23">
        <v>6.2705753252860943E-2</v>
      </c>
      <c r="E2" s="23">
        <v>0.23451951716569996</v>
      </c>
      <c r="F2" s="23">
        <v>0.45474212258974761</v>
      </c>
      <c r="G2" s="23">
        <v>0.16808277159429377</v>
      </c>
    </row>
    <row r="3" spans="1:7" x14ac:dyDescent="0.3">
      <c r="A3" s="27">
        <v>1988</v>
      </c>
      <c r="B3" s="23">
        <v>1.2690355329949238E-2</v>
      </c>
      <c r="C3" s="23">
        <v>4.060913705583756E-2</v>
      </c>
      <c r="D3" s="23">
        <v>0.29695431472081218</v>
      </c>
      <c r="E3" s="23">
        <v>0.40862944162436549</v>
      </c>
      <c r="F3" s="23">
        <v>0.21319796954314721</v>
      </c>
      <c r="G3" s="23">
        <v>2.7918781725888325E-2</v>
      </c>
    </row>
    <row r="4" spans="1:7" x14ac:dyDescent="0.3">
      <c r="A4" s="27">
        <v>1989</v>
      </c>
      <c r="B4" s="23">
        <v>0</v>
      </c>
      <c r="C4" s="23">
        <v>5.5444221776887105E-2</v>
      </c>
      <c r="D4" s="23">
        <v>0.19806279225116902</v>
      </c>
      <c r="E4" s="23">
        <v>0.31696726786907148</v>
      </c>
      <c r="F4" s="23">
        <v>0.38710754843019374</v>
      </c>
      <c r="G4" s="23">
        <v>4.2418169672678689E-2</v>
      </c>
    </row>
    <row r="5" spans="1:7" x14ac:dyDescent="0.3">
      <c r="A5" s="27">
        <v>1990</v>
      </c>
      <c r="B5" s="23">
        <v>0</v>
      </c>
      <c r="C5" s="23">
        <v>0.15384615384615385</v>
      </c>
      <c r="D5" s="23">
        <v>0.33012820512820512</v>
      </c>
      <c r="E5" s="23">
        <v>0.40384615384615385</v>
      </c>
      <c r="F5" s="23">
        <v>9.9358974358974353E-2</v>
      </c>
      <c r="G5" s="23">
        <v>1.282051282051282E-2</v>
      </c>
    </row>
    <row r="6" spans="1:7" x14ac:dyDescent="0.3">
      <c r="A6" s="27">
        <v>1991</v>
      </c>
      <c r="B6" s="23">
        <v>0</v>
      </c>
      <c r="C6" s="23">
        <v>2.1818418653119707E-2</v>
      </c>
      <c r="D6" s="23">
        <v>0.2620164126611958</v>
      </c>
      <c r="E6" s="23">
        <v>0.2711345577699622</v>
      </c>
      <c r="F6" s="23">
        <v>0.31438061742868306</v>
      </c>
      <c r="G6" s="23">
        <v>0.13064999348703921</v>
      </c>
    </row>
    <row r="7" spans="1:7" x14ac:dyDescent="0.3">
      <c r="A7" s="27">
        <v>1992</v>
      </c>
      <c r="B7" s="23">
        <v>2.4349825831106904E-3</v>
      </c>
      <c r="C7" s="23">
        <v>1.3865873042713653E-2</v>
      </c>
      <c r="D7" s="23">
        <v>8.1504278129121713E-2</v>
      </c>
      <c r="E7" s="23">
        <v>0.47106767222428897</v>
      </c>
      <c r="F7" s="23">
        <v>0.32547600527579562</v>
      </c>
      <c r="G7" s="23">
        <v>0.1056511887449694</v>
      </c>
    </row>
    <row r="8" spans="1:7" x14ac:dyDescent="0.3">
      <c r="A8" s="27">
        <v>1993</v>
      </c>
      <c r="B8" s="23">
        <v>7.7634361094455137E-3</v>
      </c>
      <c r="C8" s="23">
        <v>9.268785306277022E-2</v>
      </c>
      <c r="D8" s="23">
        <v>0.47969198725029194</v>
      </c>
      <c r="E8" s="23">
        <v>0.29371666614068859</v>
      </c>
      <c r="F8" s="23">
        <v>0.10606873481238363</v>
      </c>
      <c r="G8" s="23">
        <v>2.0071322624420108E-2</v>
      </c>
    </row>
    <row r="9" spans="1:7" x14ac:dyDescent="0.3">
      <c r="A9" s="27">
        <v>1994</v>
      </c>
      <c r="B9" s="23">
        <v>0</v>
      </c>
      <c r="C9" s="23">
        <v>5.1064658960879583E-2</v>
      </c>
      <c r="D9" s="23">
        <v>0.21221041110429345</v>
      </c>
      <c r="E9" s="23">
        <v>0.38818593389827699</v>
      </c>
      <c r="F9" s="23">
        <v>0.28744962770103311</v>
      </c>
      <c r="G9" s="23">
        <v>6.1089368335516821E-2</v>
      </c>
    </row>
    <row r="10" spans="1:7" x14ac:dyDescent="0.3">
      <c r="A10" s="27">
        <v>1995</v>
      </c>
      <c r="B10" s="23">
        <v>1.8301982714794102E-3</v>
      </c>
      <c r="C10" s="23">
        <v>9.778003728181664E-2</v>
      </c>
      <c r="D10" s="23">
        <v>0.21945432977461446</v>
      </c>
      <c r="E10" s="23">
        <v>0.41060837146246398</v>
      </c>
      <c r="F10" s="23">
        <v>0.24175563463819691</v>
      </c>
      <c r="G10" s="23">
        <v>2.8571428571428571E-2</v>
      </c>
    </row>
    <row r="11" spans="1:7" x14ac:dyDescent="0.3">
      <c r="A11" s="27">
        <v>1996</v>
      </c>
      <c r="B11" s="23">
        <v>0</v>
      </c>
      <c r="C11" s="23">
        <v>0.14712972056066423</v>
      </c>
      <c r="D11" s="23">
        <v>0.18583162217659138</v>
      </c>
      <c r="E11" s="23">
        <v>0.33983572895277209</v>
      </c>
      <c r="F11" s="23">
        <v>0.29350058030532988</v>
      </c>
      <c r="G11" s="23">
        <v>3.3702348004642439E-2</v>
      </c>
    </row>
    <row r="12" spans="1:7" x14ac:dyDescent="0.3">
      <c r="A12" s="27">
        <v>1997</v>
      </c>
      <c r="B12" s="23">
        <v>0</v>
      </c>
      <c r="C12" s="23">
        <v>1.8277839939794802E-2</v>
      </c>
      <c r="D12" s="23">
        <v>0.11142376030914754</v>
      </c>
      <c r="E12" s="23">
        <v>0.55426523392413007</v>
      </c>
      <c r="F12" s="23">
        <v>0.29000236142100166</v>
      </c>
      <c r="G12" s="23">
        <v>2.6030804405926065E-2</v>
      </c>
    </row>
    <row r="13" spans="1:7" x14ac:dyDescent="0.3">
      <c r="A13" s="27">
        <v>1998</v>
      </c>
      <c r="B13" s="23">
        <v>3.110481513696999E-3</v>
      </c>
      <c r="C13" s="23">
        <v>0.18211799520957955</v>
      </c>
      <c r="D13" s="23">
        <v>0.32081924782698701</v>
      </c>
      <c r="E13" s="23">
        <v>0.28845908140646215</v>
      </c>
      <c r="F13" s="23">
        <v>0.18105010971770222</v>
      </c>
      <c r="G13" s="23">
        <v>2.4443084325572292E-2</v>
      </c>
    </row>
    <row r="14" spans="1:7" x14ac:dyDescent="0.3">
      <c r="A14" s="27">
        <v>1999</v>
      </c>
      <c r="B14" s="23">
        <v>2.2715345390743103E-3</v>
      </c>
      <c r="C14" s="23">
        <v>5.3197641781614145E-2</v>
      </c>
      <c r="D14" s="23">
        <v>0.22495045704841501</v>
      </c>
      <c r="E14" s="23">
        <v>0.44376842358113944</v>
      </c>
      <c r="F14" s="23">
        <v>0.26871666131420019</v>
      </c>
      <c r="G14" s="23">
        <v>7.0952817355568257E-3</v>
      </c>
    </row>
    <row r="15" spans="1:7" x14ac:dyDescent="0.3">
      <c r="A15" s="27">
        <v>2000</v>
      </c>
      <c r="B15" s="23">
        <v>0</v>
      </c>
      <c r="C15" s="23">
        <v>3.9582064113083563E-2</v>
      </c>
      <c r="D15" s="23">
        <v>0.25812858536379224</v>
      </c>
      <c r="E15" s="23">
        <v>0.4741043853687224</v>
      </c>
      <c r="F15" s="23">
        <v>0.18945863427792667</v>
      </c>
      <c r="G15" s="23">
        <v>3.8726330876475083E-2</v>
      </c>
    </row>
    <row r="16" spans="1:7" x14ac:dyDescent="0.3">
      <c r="A16" s="27">
        <v>2001</v>
      </c>
      <c r="B16" s="23">
        <v>0</v>
      </c>
      <c r="C16" s="23">
        <v>0.12273545731819352</v>
      </c>
      <c r="D16" s="23">
        <v>0.23350359509548133</v>
      </c>
      <c r="E16" s="23">
        <v>0.49529024118374798</v>
      </c>
      <c r="F16" s="23">
        <v>0.1484707064025772</v>
      </c>
      <c r="G16" s="23">
        <v>0</v>
      </c>
    </row>
    <row r="17" spans="1:8" x14ac:dyDescent="0.3">
      <c r="A17" s="27">
        <v>2002</v>
      </c>
      <c r="B17" s="23">
        <v>6.0688454368527803E-3</v>
      </c>
      <c r="C17" s="23">
        <v>3.1391449993533715E-2</v>
      </c>
      <c r="D17" s="23">
        <v>0.41100025549713115</v>
      </c>
      <c r="E17" s="23">
        <v>0.43566992294080348</v>
      </c>
      <c r="F17" s="23">
        <v>0.11586952613167881</v>
      </c>
      <c r="G17" s="23">
        <v>0</v>
      </c>
    </row>
    <row r="18" spans="1:8" x14ac:dyDescent="0.3">
      <c r="A18" s="27">
        <v>2003</v>
      </c>
      <c r="B18" s="23">
        <v>5.2129303044642157E-4</v>
      </c>
      <c r="C18" s="23">
        <v>6.6520794110507417E-2</v>
      </c>
      <c r="D18" s="23">
        <v>0.28781304149872866</v>
      </c>
      <c r="E18" s="23">
        <v>0.40747552104133322</v>
      </c>
      <c r="F18" s="23">
        <v>0.23766935031898437</v>
      </c>
      <c r="G18" s="23">
        <v>0</v>
      </c>
    </row>
    <row r="19" spans="1:8" x14ac:dyDescent="0.3">
      <c r="A19" s="27">
        <v>2004</v>
      </c>
      <c r="B19" s="23">
        <v>4.3731592749896332E-3</v>
      </c>
      <c r="C19" s="23">
        <v>3.5707057769575556E-2</v>
      </c>
      <c r="D19" s="23">
        <v>0.4179735430940173</v>
      </c>
      <c r="E19" s="23">
        <v>0.35878304459631782</v>
      </c>
      <c r="F19" s="23">
        <v>0.1831631952650998</v>
      </c>
      <c r="G19" s="23">
        <v>0</v>
      </c>
    </row>
    <row r="20" spans="1:8" x14ac:dyDescent="0.3">
      <c r="A20" s="27">
        <v>2005</v>
      </c>
      <c r="B20" s="23">
        <v>0</v>
      </c>
      <c r="C20" s="23">
        <v>8.3252030134755475E-2</v>
      </c>
      <c r="D20" s="23">
        <v>0.40652577372525145</v>
      </c>
      <c r="E20" s="23">
        <v>0.30538214948540576</v>
      </c>
      <c r="F20" s="23">
        <v>0.20484004665458733</v>
      </c>
      <c r="G20" s="23">
        <v>0</v>
      </c>
    </row>
    <row r="21" spans="1:8" x14ac:dyDescent="0.3">
      <c r="A21" s="27">
        <v>2006</v>
      </c>
      <c r="B21" s="23">
        <v>3.2024872924321375E-3</v>
      </c>
      <c r="C21" s="23">
        <v>0.10139844675271065</v>
      </c>
      <c r="D21" s="23">
        <v>0.19589229814091924</v>
      </c>
      <c r="E21" s="23">
        <v>0.3745190126182914</v>
      </c>
      <c r="F21" s="23">
        <v>0.3249877551956466</v>
      </c>
      <c r="G21" s="23">
        <v>0</v>
      </c>
    </row>
    <row r="22" spans="1:8" x14ac:dyDescent="0.3">
      <c r="A22" s="27">
        <v>2007</v>
      </c>
      <c r="B22" s="23">
        <v>1.205697009434306E-2</v>
      </c>
      <c r="C22" s="23">
        <v>0.16281499289695117</v>
      </c>
      <c r="D22" s="23">
        <v>0.51628747313590495</v>
      </c>
      <c r="E22" s="23">
        <v>0.25992787673478307</v>
      </c>
      <c r="F22" s="23">
        <v>4.8912687138017705E-2</v>
      </c>
      <c r="G22" s="23">
        <v>0</v>
      </c>
    </row>
    <row r="23" spans="1:8" x14ac:dyDescent="0.3">
      <c r="A23" s="27">
        <v>2008</v>
      </c>
      <c r="B23" s="23">
        <v>9.4376349286868708E-5</v>
      </c>
      <c r="C23" s="23">
        <v>6.7160569561267938E-2</v>
      </c>
      <c r="D23" s="23">
        <v>0.47353333254686369</v>
      </c>
      <c r="E23" s="23">
        <v>0.2917880779076763</v>
      </c>
      <c r="F23" s="23">
        <v>0.16742364363490508</v>
      </c>
      <c r="G23" s="23">
        <v>0</v>
      </c>
    </row>
    <row r="24" spans="1:8" x14ac:dyDescent="0.3">
      <c r="A24" s="27" t="s">
        <v>48</v>
      </c>
      <c r="B24" s="29">
        <v>1.0444684308839728E-3</v>
      </c>
      <c r="C24" s="29">
        <v>6.0982507943697264E-2</v>
      </c>
      <c r="D24" s="29">
        <v>0.2458160902296368</v>
      </c>
      <c r="E24" s="29">
        <v>0.39601604387221545</v>
      </c>
      <c r="F24" s="29">
        <v>0.23971249247859064</v>
      </c>
      <c r="G24" s="29">
        <v>2.5236944365749178E-2</v>
      </c>
      <c r="H24" s="27"/>
    </row>
    <row r="25" spans="1:8" x14ac:dyDescent="0.3">
      <c r="A25" t="s">
        <v>50</v>
      </c>
      <c r="B25" s="29">
        <v>3.3192475709722959E-3</v>
      </c>
      <c r="C25" s="29">
        <v>4.8089987797199758E-2</v>
      </c>
      <c r="D25" s="29">
        <v>0.11248862861968666</v>
      </c>
      <c r="E25" s="29">
        <v>8.3131594812429599E-2</v>
      </c>
      <c r="F25" s="29">
        <v>9.4243601608930846E-2</v>
      </c>
      <c r="G25" s="29">
        <v>4.6843769848763255E-2</v>
      </c>
    </row>
  </sheetData>
  <phoneticPr fontId="1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pageSetUpPr fitToPage="1"/>
  </sheetPr>
  <dimension ref="A1:BL75"/>
  <sheetViews>
    <sheetView topLeftCell="J1" zoomScale="75" workbookViewId="0">
      <selection activeCell="Y10" sqref="Y10:Z10"/>
    </sheetView>
  </sheetViews>
  <sheetFormatPr baseColWidth="10" defaultColWidth="11.4609375" defaultRowHeight="12.45" x14ac:dyDescent="0.3"/>
  <cols>
    <col min="1" max="1" width="11.4609375" style="11"/>
    <col min="2" max="2" width="8.69140625" style="11" customWidth="1"/>
    <col min="3" max="3" width="11.69140625" style="11" customWidth="1"/>
    <col min="4" max="4" width="9.53515625" style="11" customWidth="1"/>
    <col min="5" max="5" width="10.07421875" style="11" customWidth="1"/>
    <col min="6" max="6" width="8.07421875" style="11" customWidth="1"/>
    <col min="7" max="7" width="9.4609375" style="11" customWidth="1"/>
    <col min="8" max="8" width="8.53515625" style="11" customWidth="1"/>
    <col min="9" max="9" width="9.3046875" style="11" customWidth="1"/>
    <col min="10" max="10" width="11.53515625" style="11" customWidth="1"/>
    <col min="11" max="11" width="10.3046875" style="11" customWidth="1"/>
    <col min="12" max="12" width="11.53515625" style="11" customWidth="1"/>
    <col min="13" max="13" width="12" style="11" customWidth="1"/>
    <col min="14" max="14" width="11.69140625" style="11" customWidth="1"/>
    <col min="15" max="15" width="11.4609375" style="11"/>
    <col min="16" max="18" width="9.69140625" style="11" customWidth="1"/>
    <col min="19" max="26" width="9.53515625" style="11" customWidth="1"/>
    <col min="27" max="27" width="10.84375" style="11" customWidth="1"/>
    <col min="28" max="28" width="7.4609375" style="11" customWidth="1"/>
    <col min="29" max="29" width="9.3046875" style="11" customWidth="1"/>
    <col min="30" max="30" width="7.4609375" style="11" customWidth="1"/>
    <col min="31" max="32" width="9.3046875" style="11" customWidth="1"/>
    <col min="33" max="33" width="9.07421875" style="11" customWidth="1"/>
    <col min="34" max="34" width="7.84375" style="11" customWidth="1"/>
    <col min="35" max="16384" width="11.4609375" style="11"/>
  </cols>
  <sheetData>
    <row r="1" spans="1:64" x14ac:dyDescent="0.3">
      <c r="B1" s="13" t="s">
        <v>0</v>
      </c>
      <c r="C1" s="13"/>
      <c r="D1" s="13"/>
      <c r="E1" s="13"/>
      <c r="F1" s="13"/>
      <c r="G1" s="13"/>
      <c r="H1" s="13"/>
      <c r="I1" s="13"/>
      <c r="J1" s="13"/>
      <c r="K1" s="13"/>
      <c r="L1" s="13"/>
      <c r="M1" s="13"/>
      <c r="N1" s="13"/>
      <c r="O1" s="13"/>
      <c r="P1" s="13"/>
      <c r="Q1" s="13"/>
      <c r="S1" s="13"/>
      <c r="T1" s="13"/>
      <c r="U1" s="13"/>
      <c r="V1" s="13"/>
      <c r="W1" s="13"/>
      <c r="X1" s="13"/>
      <c r="Y1" s="69" t="s">
        <v>143</v>
      </c>
      <c r="Z1" s="69" t="s">
        <v>143</v>
      </c>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row>
    <row r="2" spans="1:64" x14ac:dyDescent="0.3">
      <c r="B2" s="12" t="s">
        <v>37</v>
      </c>
      <c r="C2" s="13"/>
      <c r="D2" s="13"/>
      <c r="E2" s="13"/>
      <c r="F2" s="13"/>
      <c r="G2" s="13"/>
      <c r="H2" s="13"/>
      <c r="I2" s="13"/>
      <c r="J2" s="13"/>
      <c r="K2" s="13"/>
      <c r="L2" s="13"/>
      <c r="M2" s="13"/>
      <c r="N2" s="13"/>
      <c r="O2" s="13"/>
      <c r="P2" s="13"/>
      <c r="Q2" s="13"/>
      <c r="S2" s="13"/>
      <c r="T2" s="13"/>
      <c r="U2" s="13"/>
      <c r="V2" s="13"/>
      <c r="W2" s="13"/>
      <c r="X2" s="13"/>
      <c r="Y2" s="13"/>
      <c r="Z2" s="13"/>
      <c r="AA2" s="13"/>
      <c r="AB2" s="13"/>
      <c r="AC2" s="13"/>
      <c r="AD2" s="13"/>
      <c r="AE2" s="13"/>
      <c r="AF2" s="13"/>
      <c r="AG2" s="13"/>
      <c r="AH2" s="13"/>
      <c r="AI2" s="13"/>
      <c r="AJ2" s="13" t="s">
        <v>40</v>
      </c>
      <c r="AK2" s="13"/>
      <c r="AL2" s="13"/>
      <c r="AM2" s="13"/>
      <c r="AN2" s="13"/>
      <c r="AO2" s="13"/>
      <c r="AP2" s="13"/>
      <c r="AQ2" s="13"/>
      <c r="AR2" s="13"/>
      <c r="AS2" s="13"/>
      <c r="AT2" s="13"/>
      <c r="AU2" s="13"/>
      <c r="AV2" s="13"/>
      <c r="AW2" s="13"/>
      <c r="AX2" s="13"/>
      <c r="AY2" s="13"/>
      <c r="AZ2" s="13"/>
      <c r="BA2" s="13"/>
      <c r="BL2" s="13"/>
    </row>
    <row r="3" spans="1:64" s="21" customFormat="1" x14ac:dyDescent="0.3">
      <c r="B3" s="10">
        <v>1987</v>
      </c>
      <c r="C3" s="10">
        <v>1988</v>
      </c>
      <c r="D3" s="10">
        <v>1989</v>
      </c>
      <c r="E3" s="10">
        <v>1990</v>
      </c>
      <c r="F3" s="10">
        <v>1991</v>
      </c>
      <c r="G3" s="10">
        <v>1992</v>
      </c>
      <c r="H3" s="10">
        <v>1993</v>
      </c>
      <c r="I3" s="10">
        <v>1994</v>
      </c>
      <c r="J3" s="10">
        <v>1995</v>
      </c>
      <c r="K3" s="10">
        <v>1996</v>
      </c>
      <c r="L3" s="10">
        <v>1997</v>
      </c>
      <c r="M3" s="10">
        <v>1998</v>
      </c>
      <c r="N3" s="10">
        <v>1999</v>
      </c>
      <c r="O3" s="21">
        <v>2000</v>
      </c>
      <c r="P3" s="21">
        <v>2001</v>
      </c>
      <c r="Q3">
        <v>2002</v>
      </c>
      <c r="R3" s="21">
        <v>2003</v>
      </c>
      <c r="S3" s="21">
        <v>2004</v>
      </c>
      <c r="T3" s="21">
        <v>2005</v>
      </c>
      <c r="U3" s="21">
        <v>2006</v>
      </c>
      <c r="V3" s="21">
        <v>2007</v>
      </c>
      <c r="W3" s="21">
        <v>2008</v>
      </c>
      <c r="X3" s="21">
        <v>2009</v>
      </c>
      <c r="Y3" s="21">
        <v>2010</v>
      </c>
      <c r="Z3" s="21">
        <v>2011</v>
      </c>
      <c r="AA3" s="21" t="s">
        <v>47</v>
      </c>
      <c r="AB3" s="21" t="s">
        <v>48</v>
      </c>
      <c r="AC3" s="21" t="s">
        <v>49</v>
      </c>
      <c r="AD3" s="10"/>
      <c r="AF3" s="21" t="s">
        <v>34</v>
      </c>
      <c r="AG3" s="10" t="s">
        <v>35</v>
      </c>
      <c r="AH3" s="10"/>
      <c r="AI3" s="10"/>
      <c r="AJ3" s="10"/>
      <c r="AK3" s="10"/>
      <c r="AL3" s="10"/>
      <c r="AM3" s="10"/>
      <c r="AN3" s="10"/>
      <c r="AO3" s="10"/>
      <c r="AP3" s="10"/>
      <c r="AQ3" s="10"/>
      <c r="BB3" s="10"/>
    </row>
    <row r="4" spans="1:64" x14ac:dyDescent="0.3">
      <c r="A4" s="13" t="s">
        <v>2</v>
      </c>
      <c r="B4" s="13">
        <v>50</v>
      </c>
      <c r="C4" s="13">
        <v>500</v>
      </c>
      <c r="D4" s="13">
        <v>0</v>
      </c>
      <c r="E4" s="13">
        <v>0</v>
      </c>
      <c r="F4" s="13">
        <v>0</v>
      </c>
      <c r="G4" s="13">
        <v>72</v>
      </c>
      <c r="H4" s="13">
        <v>246</v>
      </c>
      <c r="I4" s="13">
        <v>0</v>
      </c>
      <c r="J4" s="13">
        <v>54</v>
      </c>
      <c r="L4" s="13"/>
      <c r="M4" s="13">
        <v>55.75</v>
      </c>
      <c r="N4" s="13">
        <v>34.799999999999997</v>
      </c>
      <c r="Q4" s="27">
        <v>96.2</v>
      </c>
      <c r="R4" s="11">
        <v>4.66</v>
      </c>
      <c r="S4" s="11">
        <v>30.9</v>
      </c>
      <c r="T4" s="11">
        <v>0</v>
      </c>
      <c r="U4" s="11">
        <v>19.55</v>
      </c>
      <c r="V4" s="11">
        <v>82.75</v>
      </c>
      <c r="W4" s="11">
        <v>0.4</v>
      </c>
      <c r="Y4" s="70" t="s">
        <v>144</v>
      </c>
      <c r="Z4" s="70" t="s">
        <v>144</v>
      </c>
      <c r="AA4" s="9">
        <f t="shared" ref="AA4:AA9" si="0">AVERAGE(B4:U4)</f>
        <v>72.741250000000008</v>
      </c>
      <c r="AB4" s="23">
        <f t="shared" ref="AB4:AB9" si="1">MEDIAN(B14:U14)</f>
        <v>1.0444684308839728E-3</v>
      </c>
      <c r="AC4" s="23">
        <f t="shared" ref="AC4:AC9" si="2">STDEV(B14:U14)</f>
        <v>3.3192475709722959E-3</v>
      </c>
      <c r="AF4" s="23">
        <f>AC4/AE10</f>
        <v>1.7685446614460499E-7</v>
      </c>
      <c r="AG4" s="11">
        <f t="shared" ref="AG4:AG9" si="3">STDEV(F4:S4)/AC4</f>
        <v>21966.468406140124</v>
      </c>
      <c r="AI4" s="9">
        <f>AVERAGE(J4:AB4)</f>
        <v>37.646024539035913</v>
      </c>
      <c r="AJ4" s="13" t="s">
        <v>41</v>
      </c>
    </row>
    <row r="5" spans="1:64" x14ac:dyDescent="0.3">
      <c r="A5" s="13" t="s">
        <v>3</v>
      </c>
      <c r="B5" s="13">
        <v>2500</v>
      </c>
      <c r="C5" s="13">
        <v>1600</v>
      </c>
      <c r="D5" s="13">
        <v>1660</v>
      </c>
      <c r="E5" s="13">
        <v>4800</v>
      </c>
      <c r="F5" s="13">
        <v>335</v>
      </c>
      <c r="G5" s="13">
        <v>410</v>
      </c>
      <c r="H5" s="13">
        <v>2937</v>
      </c>
      <c r="I5" s="13">
        <v>1231.7</v>
      </c>
      <c r="J5" s="13">
        <v>2885</v>
      </c>
      <c r="K5" s="11">
        <v>3296</v>
      </c>
      <c r="L5" s="13">
        <v>414.1</v>
      </c>
      <c r="M5" s="13">
        <v>3264.15</v>
      </c>
      <c r="N5" s="13">
        <v>814.99</v>
      </c>
      <c r="O5" s="11">
        <v>562</v>
      </c>
      <c r="P5" s="11">
        <v>1002</v>
      </c>
      <c r="Q5" s="27">
        <v>497.6</v>
      </c>
      <c r="R5" s="11">
        <v>594.65</v>
      </c>
      <c r="S5" s="11">
        <v>252.3</v>
      </c>
      <c r="T5" s="11">
        <v>567.45000000000005</v>
      </c>
      <c r="U5" s="11">
        <v>619</v>
      </c>
      <c r="V5" s="11">
        <v>1117.44</v>
      </c>
      <c r="W5" s="11">
        <v>284.64999999999998</v>
      </c>
      <c r="Y5" s="11">
        <v>197</v>
      </c>
      <c r="Z5" s="11">
        <v>14</v>
      </c>
      <c r="AA5" s="9">
        <f t="shared" si="0"/>
        <v>1512.1470000000002</v>
      </c>
      <c r="AB5" s="23">
        <f t="shared" si="1"/>
        <v>6.0982507943697264E-2</v>
      </c>
      <c r="AC5" s="23">
        <f t="shared" si="2"/>
        <v>4.8089987797199758E-2</v>
      </c>
      <c r="AD5" s="13"/>
      <c r="AF5" s="23">
        <f>AC5/$AA$10</f>
        <v>1.8955992898182073E-6</v>
      </c>
      <c r="AG5" s="11">
        <f t="shared" si="3"/>
        <v>24905.284211945604</v>
      </c>
      <c r="AH5" s="13"/>
      <c r="AI5" s="9">
        <f>AVERAGE(J5:AC5)</f>
        <v>941.820319605039</v>
      </c>
      <c r="AJ5" s="13"/>
    </row>
    <row r="6" spans="1:64" x14ac:dyDescent="0.3">
      <c r="A6" s="13" t="s">
        <v>4</v>
      </c>
      <c r="B6" s="13">
        <v>2000</v>
      </c>
      <c r="C6" s="13">
        <v>11700</v>
      </c>
      <c r="D6" s="13">
        <v>5930</v>
      </c>
      <c r="E6" s="13">
        <v>10300</v>
      </c>
      <c r="F6" s="13">
        <v>4023</v>
      </c>
      <c r="G6" s="13">
        <v>2410</v>
      </c>
      <c r="H6" s="15">
        <v>15200</v>
      </c>
      <c r="I6" s="13">
        <v>5118.6000000000004</v>
      </c>
      <c r="J6" s="13">
        <v>6475</v>
      </c>
      <c r="K6" s="11">
        <v>4163</v>
      </c>
      <c r="L6" s="13">
        <v>2524.4</v>
      </c>
      <c r="M6" s="13">
        <v>5750.13</v>
      </c>
      <c r="N6" s="13">
        <v>3446.25</v>
      </c>
      <c r="O6" s="11">
        <v>3665</v>
      </c>
      <c r="P6" s="11">
        <v>1906.3</v>
      </c>
      <c r="Q6" s="27">
        <v>6514.95</v>
      </c>
      <c r="R6" s="11">
        <v>2572.85</v>
      </c>
      <c r="S6" s="11">
        <v>2953.33</v>
      </c>
      <c r="T6" s="11">
        <v>2770.9</v>
      </c>
      <c r="U6" s="11">
        <v>1195.8499999999999</v>
      </c>
      <c r="V6" s="11">
        <v>3543.41</v>
      </c>
      <c r="W6" s="11">
        <v>2007</v>
      </c>
      <c r="X6" s="11">
        <f>265-0.19</f>
        <v>264.81</v>
      </c>
      <c r="Y6" s="11">
        <v>349</v>
      </c>
      <c r="Z6" s="11">
        <v>921</v>
      </c>
      <c r="AA6" s="9">
        <f t="shared" si="0"/>
        <v>5030.978000000001</v>
      </c>
      <c r="AB6" s="23">
        <f t="shared" si="1"/>
        <v>0.2458160902296368</v>
      </c>
      <c r="AC6" s="23">
        <f t="shared" si="2"/>
        <v>0.11248862861968666</v>
      </c>
      <c r="AD6" s="13"/>
      <c r="AF6" s="23">
        <f>AC6/$AA$10</f>
        <v>4.4340490462033036E-6</v>
      </c>
      <c r="AG6" s="11">
        <f t="shared" si="3"/>
        <v>29858.955417251698</v>
      </c>
      <c r="AH6" s="13"/>
      <c r="AI6" s="9">
        <f>AVERAGE(J6:AC6)</f>
        <v>2802.7258152359423</v>
      </c>
      <c r="AJ6" s="13"/>
    </row>
    <row r="7" spans="1:64" x14ac:dyDescent="0.3">
      <c r="A7" s="13" t="s">
        <v>5</v>
      </c>
      <c r="B7" s="13">
        <v>7480</v>
      </c>
      <c r="C7" s="15">
        <v>16100</v>
      </c>
      <c r="D7" s="13">
        <v>9490</v>
      </c>
      <c r="E7" s="15">
        <v>12600</v>
      </c>
      <c r="F7" s="13">
        <v>4163</v>
      </c>
      <c r="G7" s="15">
        <v>13929</v>
      </c>
      <c r="H7" s="13">
        <v>9307</v>
      </c>
      <c r="I7" s="15">
        <v>9363.2000000000007</v>
      </c>
      <c r="J7" s="15">
        <v>12115</v>
      </c>
      <c r="K7" s="16">
        <v>7613</v>
      </c>
      <c r="L7" s="15">
        <v>12557.35</v>
      </c>
      <c r="M7" s="15">
        <v>5170.13</v>
      </c>
      <c r="N7" s="15">
        <v>6798.55</v>
      </c>
      <c r="O7" s="11">
        <v>6731.5</v>
      </c>
      <c r="P7" s="11">
        <v>4043.5</v>
      </c>
      <c r="Q7" s="27">
        <v>6906</v>
      </c>
      <c r="R7" s="11">
        <v>3642.55</v>
      </c>
      <c r="S7" s="11">
        <v>2535.1</v>
      </c>
      <c r="T7" s="11">
        <v>2081.5</v>
      </c>
      <c r="U7" s="11">
        <v>2286.3000000000002</v>
      </c>
      <c r="V7" s="11">
        <v>1783.95</v>
      </c>
      <c r="W7" s="11">
        <v>1236.7</v>
      </c>
      <c r="X7" s="11">
        <v>1170.25</v>
      </c>
      <c r="Y7" s="11">
        <v>1264</v>
      </c>
      <c r="Z7" s="11">
        <v>1288</v>
      </c>
      <c r="AA7" s="9">
        <f t="shared" si="0"/>
        <v>7745.634</v>
      </c>
      <c r="AB7" s="23">
        <f t="shared" si="1"/>
        <v>0.39601604387221545</v>
      </c>
      <c r="AC7" s="23">
        <f t="shared" si="2"/>
        <v>8.3131594812429599E-2</v>
      </c>
      <c r="AD7" s="13"/>
      <c r="AF7" s="23">
        <f>AC7/$AA$10</f>
        <v>3.2768607210391626E-6</v>
      </c>
      <c r="AG7" s="11">
        <f t="shared" si="3"/>
        <v>42781.482182042593</v>
      </c>
      <c r="AH7" s="13"/>
      <c r="AI7" s="9">
        <f>AVERAGE(J7:AC7)</f>
        <v>4348.4746573819348</v>
      </c>
      <c r="AJ7" s="13"/>
    </row>
    <row r="8" spans="1:64" x14ac:dyDescent="0.3">
      <c r="A8" s="13" t="s">
        <v>6</v>
      </c>
      <c r="B8" s="15">
        <v>14504</v>
      </c>
      <c r="C8" s="13">
        <v>8400</v>
      </c>
      <c r="D8" s="15">
        <v>11590</v>
      </c>
      <c r="E8" s="13">
        <v>3100</v>
      </c>
      <c r="F8" s="15">
        <v>4827</v>
      </c>
      <c r="G8" s="13">
        <v>9624</v>
      </c>
      <c r="H8" s="13">
        <v>3361</v>
      </c>
      <c r="I8" s="13">
        <v>6933.4</v>
      </c>
      <c r="J8" s="13">
        <v>7133</v>
      </c>
      <c r="K8" s="11">
        <v>6575</v>
      </c>
      <c r="L8" s="17">
        <v>6570.25</v>
      </c>
      <c r="M8" s="17">
        <v>3245.01</v>
      </c>
      <c r="N8" s="17">
        <v>4116.75</v>
      </c>
      <c r="O8" s="11">
        <v>2690</v>
      </c>
      <c r="P8" s="11">
        <v>1212.0999999999999</v>
      </c>
      <c r="Q8" s="27">
        <v>1836.7</v>
      </c>
      <c r="R8" s="11">
        <v>2124.6</v>
      </c>
      <c r="S8" s="11">
        <v>1294.2</v>
      </c>
      <c r="T8" s="11">
        <v>1396.2</v>
      </c>
      <c r="U8" s="11">
        <v>1983.93</v>
      </c>
      <c r="V8" s="11">
        <v>335.7</v>
      </c>
      <c r="W8" s="11">
        <v>709.6</v>
      </c>
      <c r="X8" s="11">
        <f>841-6.97</f>
        <v>834.03</v>
      </c>
      <c r="Y8" s="11">
        <v>997</v>
      </c>
      <c r="Z8" s="11">
        <v>1609</v>
      </c>
      <c r="AA8" s="9">
        <f t="shared" si="0"/>
        <v>5125.8569999999991</v>
      </c>
      <c r="AB8" s="23">
        <f t="shared" si="1"/>
        <v>0.23971249247859064</v>
      </c>
      <c r="AC8" s="23">
        <f t="shared" si="2"/>
        <v>9.4243601608930846E-2</v>
      </c>
      <c r="AD8" s="13"/>
      <c r="AF8" s="23">
        <f>AC8/$AA$10</f>
        <v>3.7148710669916601E-6</v>
      </c>
      <c r="AG8" s="11">
        <f t="shared" si="3"/>
        <v>27571.561102158259</v>
      </c>
      <c r="AH8" s="13"/>
      <c r="AI8" s="9">
        <f>AVERAGE(J8:AC8)</f>
        <v>2489.4630478047034</v>
      </c>
      <c r="AJ8" s="13"/>
    </row>
    <row r="9" spans="1:64" x14ac:dyDescent="0.3">
      <c r="A9" s="13" t="s">
        <v>7</v>
      </c>
      <c r="B9" s="13">
        <v>5361</v>
      </c>
      <c r="C9" s="13">
        <v>1100</v>
      </c>
      <c r="D9" s="13">
        <v>1270</v>
      </c>
      <c r="E9" s="13">
        <v>400</v>
      </c>
      <c r="F9" s="13">
        <v>2006</v>
      </c>
      <c r="G9" s="13">
        <v>3124</v>
      </c>
      <c r="H9" s="18">
        <v>636</v>
      </c>
      <c r="I9" s="13">
        <v>1473.5</v>
      </c>
      <c r="J9" s="18">
        <v>843</v>
      </c>
      <c r="K9" s="11">
        <v>755</v>
      </c>
      <c r="L9" s="13">
        <v>589.75</v>
      </c>
      <c r="M9" s="13">
        <v>438.1</v>
      </c>
      <c r="N9" s="13">
        <v>108.7</v>
      </c>
      <c r="O9" s="11">
        <v>549.85</v>
      </c>
      <c r="Q9"/>
      <c r="S9"/>
      <c r="T9"/>
      <c r="U9"/>
      <c r="V9"/>
      <c r="W9"/>
      <c r="X9"/>
      <c r="Y9" s="70">
        <v>223</v>
      </c>
      <c r="Z9" s="70">
        <v>85</v>
      </c>
      <c r="AA9" s="9">
        <f t="shared" si="0"/>
        <v>1332.492857142857</v>
      </c>
      <c r="AB9" s="23">
        <f t="shared" si="1"/>
        <v>2.5236944365749178E-2</v>
      </c>
      <c r="AC9" s="23">
        <f t="shared" si="2"/>
        <v>4.6843769848763255E-2</v>
      </c>
      <c r="AD9" s="13"/>
      <c r="AF9" s="23">
        <f>AC9/$AA$10</f>
        <v>1.8464761777896262E-6</v>
      </c>
      <c r="AG9" s="11">
        <f t="shared" si="3"/>
        <v>19381.293024758685</v>
      </c>
      <c r="AH9" s="13"/>
      <c r="AI9" s="9">
        <f>AVERAGE(J9:AB9)</f>
        <v>492.4918094087223</v>
      </c>
      <c r="AJ9" s="13"/>
    </row>
    <row r="10" spans="1:64" s="19" customFormat="1" x14ac:dyDescent="0.3">
      <c r="A10" s="19" t="s">
        <v>36</v>
      </c>
      <c r="B10" s="9">
        <v>31895</v>
      </c>
      <c r="C10" s="9">
        <v>39400</v>
      </c>
      <c r="D10" s="9">
        <v>29940</v>
      </c>
      <c r="E10" s="9">
        <v>31200</v>
      </c>
      <c r="F10" s="9">
        <v>15354</v>
      </c>
      <c r="G10" s="9">
        <v>29569</v>
      </c>
      <c r="H10" s="9">
        <v>31687</v>
      </c>
      <c r="I10" s="9">
        <v>24120.400000000001</v>
      </c>
      <c r="J10" s="9">
        <f t="shared" ref="J10:R10" si="4">SUM(J4:J9)</f>
        <v>29505</v>
      </c>
      <c r="K10" s="9">
        <f t="shared" si="4"/>
        <v>22402</v>
      </c>
      <c r="L10" s="9">
        <f t="shared" si="4"/>
        <v>22655.85</v>
      </c>
      <c r="M10" s="9">
        <f t="shared" si="4"/>
        <v>17923.269999999997</v>
      </c>
      <c r="N10" s="9">
        <f t="shared" si="4"/>
        <v>15320.04</v>
      </c>
      <c r="O10" s="9">
        <f t="shared" si="4"/>
        <v>14198.35</v>
      </c>
      <c r="P10" s="9">
        <f t="shared" si="4"/>
        <v>8163.9</v>
      </c>
      <c r="Q10" s="9">
        <f t="shared" si="4"/>
        <v>15851.45</v>
      </c>
      <c r="R10" s="9">
        <f t="shared" si="4"/>
        <v>8939.31</v>
      </c>
      <c r="S10" s="9">
        <f t="shared" ref="S10:X10" si="5">SUM(S4:S9)</f>
        <v>7065.829999999999</v>
      </c>
      <c r="T10" s="9">
        <f t="shared" si="5"/>
        <v>6816.05</v>
      </c>
      <c r="U10" s="9">
        <f t="shared" si="5"/>
        <v>6104.63</v>
      </c>
      <c r="V10" s="9">
        <f t="shared" si="5"/>
        <v>6863.25</v>
      </c>
      <c r="W10" s="9">
        <f t="shared" si="5"/>
        <v>4238.3500000000004</v>
      </c>
      <c r="X10" s="9">
        <f t="shared" si="5"/>
        <v>2269.09</v>
      </c>
      <c r="Y10" s="9">
        <v>3030</v>
      </c>
      <c r="Z10" s="9">
        <v>3918</v>
      </c>
      <c r="AA10" s="9">
        <f>AVERAGE(B10:O10)</f>
        <v>25369.279285714285</v>
      </c>
      <c r="AB10" s="9"/>
      <c r="AC10" s="9"/>
      <c r="AD10" s="9"/>
      <c r="AE10" s="9">
        <f>AVERAGE(F10:S10)</f>
        <v>18768.242857142857</v>
      </c>
      <c r="AF10" s="9"/>
      <c r="AG10" s="9"/>
      <c r="AH10" s="9"/>
      <c r="AI10" s="9">
        <f>AVERAGE(J10:AB10)</f>
        <v>12257.424960317461</v>
      </c>
      <c r="AJ10" s="9"/>
    </row>
    <row r="11" spans="1:64" x14ac:dyDescent="0.3">
      <c r="B11" s="13">
        <v>32</v>
      </c>
      <c r="C11" s="13">
        <v>39</v>
      </c>
      <c r="D11" s="13">
        <v>30</v>
      </c>
      <c r="E11" s="13">
        <v>31</v>
      </c>
      <c r="F11" s="13">
        <v>15</v>
      </c>
      <c r="G11" s="13">
        <v>29</v>
      </c>
      <c r="H11" s="13">
        <v>32</v>
      </c>
      <c r="I11" s="13">
        <v>24</v>
      </c>
      <c r="J11" s="13">
        <f t="shared" ref="J11:R11" si="6">J10/1000</f>
        <v>29.504999999999999</v>
      </c>
      <c r="K11" s="13">
        <f t="shared" si="6"/>
        <v>22.402000000000001</v>
      </c>
      <c r="L11" s="13">
        <f t="shared" si="6"/>
        <v>22.655849999999997</v>
      </c>
      <c r="M11" s="13">
        <f t="shared" si="6"/>
        <v>17.923269999999995</v>
      </c>
      <c r="N11" s="13">
        <f t="shared" si="6"/>
        <v>15.320040000000001</v>
      </c>
      <c r="O11" s="13">
        <f t="shared" si="6"/>
        <v>14.19835</v>
      </c>
      <c r="P11" s="13">
        <f t="shared" si="6"/>
        <v>8.1638999999999999</v>
      </c>
      <c r="Q11" s="13">
        <f t="shared" si="6"/>
        <v>15.851450000000002</v>
      </c>
      <c r="R11" s="13">
        <f t="shared" si="6"/>
        <v>8.939309999999999</v>
      </c>
      <c r="S11" s="13">
        <f>S10/1000</f>
        <v>7.0658299999999992</v>
      </c>
      <c r="T11" s="13">
        <f>T10/1000</f>
        <v>6.8160500000000006</v>
      </c>
      <c r="U11" s="13">
        <f>U10/1000</f>
        <v>6.1046300000000002</v>
      </c>
      <c r="V11" s="13"/>
      <c r="W11" s="13"/>
      <c r="X11" s="13"/>
      <c r="Y11" s="13"/>
      <c r="Z11" s="13"/>
      <c r="AA11" s="13">
        <f>AVERAGE(B11:O11)</f>
        <v>25.286036428571428</v>
      </c>
      <c r="AB11" s="13"/>
      <c r="AC11" s="13"/>
      <c r="AD11" s="13"/>
      <c r="AE11" s="13">
        <f>AVERAGE(F11:S11)</f>
        <v>18.716071428571428</v>
      </c>
      <c r="AF11" s="13"/>
      <c r="AG11" s="13"/>
      <c r="AP11" s="13"/>
      <c r="AQ11" s="13"/>
      <c r="AR11" s="13"/>
      <c r="AS11" s="13"/>
      <c r="AT11" s="13"/>
      <c r="AU11" s="13"/>
      <c r="AV11" s="13"/>
      <c r="AW11" s="13"/>
      <c r="AX11" s="13"/>
      <c r="AY11" s="13"/>
      <c r="AZ11" s="13"/>
      <c r="BA11" s="13"/>
      <c r="BB11" s="13"/>
    </row>
    <row r="12" spans="1:64" x14ac:dyDescent="0.3">
      <c r="B12" s="13"/>
      <c r="C12" s="13"/>
      <c r="D12" s="13"/>
      <c r="E12" s="13"/>
      <c r="F12" s="13"/>
      <c r="G12" s="13"/>
      <c r="H12" s="13"/>
      <c r="I12" s="13" t="s">
        <v>42</v>
      </c>
      <c r="J12" s="13"/>
      <c r="K12" s="13"/>
      <c r="L12" s="13"/>
      <c r="M12" s="13"/>
      <c r="N12" s="13"/>
      <c r="O12" s="13"/>
      <c r="P12" s="13"/>
      <c r="Q12" s="13"/>
      <c r="R12" s="13"/>
      <c r="S12" s="13"/>
      <c r="T12" s="13"/>
      <c r="U12" s="13"/>
      <c r="V12" s="13"/>
      <c r="W12" s="13"/>
      <c r="X12" s="13"/>
      <c r="Y12" s="13"/>
      <c r="Z12" s="13"/>
      <c r="AA12" s="13"/>
      <c r="AB12" s="13"/>
      <c r="AC12" s="13"/>
      <c r="AD12" s="13"/>
      <c r="AE12" s="13" t="s">
        <v>43</v>
      </c>
      <c r="AF12" s="13" t="s">
        <v>44</v>
      </c>
      <c r="AG12" s="13" t="s">
        <v>45</v>
      </c>
      <c r="AI12" s="13" t="s">
        <v>46</v>
      </c>
      <c r="AP12" s="13"/>
      <c r="AQ12" s="13"/>
      <c r="AR12" s="13"/>
      <c r="AS12" s="13"/>
      <c r="AT12" s="13"/>
      <c r="AU12" s="13"/>
      <c r="AV12" s="13"/>
      <c r="AW12" s="13"/>
      <c r="AX12" s="13"/>
      <c r="AY12" s="13"/>
      <c r="AZ12" s="13"/>
      <c r="BA12" s="13"/>
      <c r="BB12" s="13"/>
    </row>
    <row r="13" spans="1:64" x14ac:dyDescent="0.3">
      <c r="B13" s="21">
        <f>B3</f>
        <v>1987</v>
      </c>
      <c r="C13" s="21">
        <f t="shared" ref="C13:W13" si="7">C3</f>
        <v>1988</v>
      </c>
      <c r="D13" s="21">
        <f t="shared" si="7"/>
        <v>1989</v>
      </c>
      <c r="E13" s="21">
        <f t="shared" si="7"/>
        <v>1990</v>
      </c>
      <c r="F13" s="21">
        <f t="shared" si="7"/>
        <v>1991</v>
      </c>
      <c r="G13" s="21">
        <f t="shared" si="7"/>
        <v>1992</v>
      </c>
      <c r="H13" s="21">
        <f t="shared" si="7"/>
        <v>1993</v>
      </c>
      <c r="I13" s="21">
        <f t="shared" si="7"/>
        <v>1994</v>
      </c>
      <c r="J13" s="21">
        <f t="shared" si="7"/>
        <v>1995</v>
      </c>
      <c r="K13" s="21">
        <f t="shared" si="7"/>
        <v>1996</v>
      </c>
      <c r="L13" s="21">
        <f t="shared" si="7"/>
        <v>1997</v>
      </c>
      <c r="M13" s="21">
        <f t="shared" si="7"/>
        <v>1998</v>
      </c>
      <c r="N13" s="21">
        <f t="shared" si="7"/>
        <v>1999</v>
      </c>
      <c r="O13" s="21">
        <f t="shared" si="7"/>
        <v>2000</v>
      </c>
      <c r="P13" s="21">
        <f t="shared" si="7"/>
        <v>2001</v>
      </c>
      <c r="Q13" s="21">
        <f t="shared" si="7"/>
        <v>2002</v>
      </c>
      <c r="R13" s="21">
        <f t="shared" si="7"/>
        <v>2003</v>
      </c>
      <c r="S13" s="21">
        <f t="shared" si="7"/>
        <v>2004</v>
      </c>
      <c r="T13" s="21">
        <f t="shared" si="7"/>
        <v>2005</v>
      </c>
      <c r="U13" s="21">
        <f t="shared" si="7"/>
        <v>2006</v>
      </c>
      <c r="V13" s="21">
        <f t="shared" si="7"/>
        <v>2007</v>
      </c>
      <c r="W13" s="21">
        <f t="shared" si="7"/>
        <v>2008</v>
      </c>
      <c r="X13" s="21"/>
      <c r="Y13" s="21"/>
      <c r="Z13" s="21"/>
      <c r="AA13" s="13"/>
      <c r="AB13" s="13"/>
      <c r="AC13" s="13"/>
      <c r="AD13" s="13"/>
      <c r="AE13" s="28">
        <f t="shared" ref="AE13:AE18" si="8">AVERAGE(B14:J14)</f>
        <v>2.920735125034042E-3</v>
      </c>
      <c r="AF13" s="20">
        <f t="shared" ref="AF13:AF18" si="9">STDEVPA(B14:J14)</f>
        <v>4.1670145010174056E-3</v>
      </c>
      <c r="AG13" s="23">
        <f t="shared" ref="AG13:AG18" si="10">CONFIDENCE(0.05,AF13,9)</f>
        <v>2.7223994483500861E-3</v>
      </c>
      <c r="AI13" s="28">
        <f t="shared" ref="AI13:AI18" si="11">MEDIAN(B14:J14)</f>
        <v>1.5676438313215238E-3</v>
      </c>
      <c r="AP13" s="13"/>
      <c r="AQ13" s="13"/>
      <c r="AR13" s="13"/>
      <c r="AS13" s="13"/>
      <c r="AT13" s="13"/>
      <c r="AU13" s="13"/>
      <c r="AV13" s="13"/>
      <c r="AW13" s="13"/>
      <c r="AX13" s="13"/>
      <c r="AY13" s="13"/>
      <c r="AZ13" s="13"/>
      <c r="BA13" s="13"/>
      <c r="BB13" s="13"/>
    </row>
    <row r="14" spans="1:64" x14ac:dyDescent="0.3">
      <c r="B14" s="23">
        <f t="shared" ref="B14:W14" si="12">B4/B$10</f>
        <v>1.5676438313215238E-3</v>
      </c>
      <c r="C14" s="23">
        <f t="shared" si="12"/>
        <v>1.2690355329949238E-2</v>
      </c>
      <c r="D14" s="23">
        <f t="shared" si="12"/>
        <v>0</v>
      </c>
      <c r="E14" s="23">
        <f t="shared" si="12"/>
        <v>0</v>
      </c>
      <c r="F14" s="23">
        <f t="shared" si="12"/>
        <v>0</v>
      </c>
      <c r="G14" s="23">
        <f t="shared" si="12"/>
        <v>2.4349825831106904E-3</v>
      </c>
      <c r="H14" s="23">
        <f t="shared" si="12"/>
        <v>7.7634361094455137E-3</v>
      </c>
      <c r="I14" s="23">
        <f t="shared" si="12"/>
        <v>0</v>
      </c>
      <c r="J14" s="23">
        <f t="shared" si="12"/>
        <v>1.8301982714794102E-3</v>
      </c>
      <c r="K14" s="23">
        <f t="shared" si="12"/>
        <v>0</v>
      </c>
      <c r="L14" s="23">
        <f t="shared" si="12"/>
        <v>0</v>
      </c>
      <c r="M14" s="23">
        <f t="shared" si="12"/>
        <v>3.110481513696999E-3</v>
      </c>
      <c r="N14" s="23">
        <f t="shared" si="12"/>
        <v>2.2715345390743103E-3</v>
      </c>
      <c r="O14" s="23">
        <f t="shared" si="12"/>
        <v>0</v>
      </c>
      <c r="P14" s="23">
        <f t="shared" si="12"/>
        <v>0</v>
      </c>
      <c r="Q14" s="23">
        <f t="shared" si="12"/>
        <v>6.0688454368527803E-3</v>
      </c>
      <c r="R14" s="23">
        <f t="shared" si="12"/>
        <v>5.2129303044642157E-4</v>
      </c>
      <c r="S14" s="23">
        <f t="shared" si="12"/>
        <v>4.3731592749896332E-3</v>
      </c>
      <c r="T14" s="23">
        <f t="shared" si="12"/>
        <v>0</v>
      </c>
      <c r="U14" s="23">
        <f t="shared" si="12"/>
        <v>3.2024872924321375E-3</v>
      </c>
      <c r="V14" s="23">
        <f t="shared" si="12"/>
        <v>1.205697009434306E-2</v>
      </c>
      <c r="W14" s="23">
        <f t="shared" si="12"/>
        <v>9.4376349286868708E-5</v>
      </c>
      <c r="X14" s="23"/>
      <c r="Y14" s="23"/>
      <c r="Z14" s="23"/>
      <c r="AA14" s="13"/>
      <c r="AB14" s="13"/>
      <c r="AC14" s="13"/>
      <c r="AD14" s="13"/>
      <c r="AE14" s="28">
        <f t="shared" si="8"/>
        <v>6.7277616138472732E-2</v>
      </c>
      <c r="AF14" s="20">
        <f t="shared" si="9"/>
        <v>4.1132510888736568E-2</v>
      </c>
      <c r="AG14" s="23">
        <f t="shared" si="10"/>
        <v>2.6872746645208424E-2</v>
      </c>
      <c r="AI14" s="28">
        <f t="shared" si="11"/>
        <v>5.5444221776887105E-2</v>
      </c>
      <c r="AP14" s="13"/>
      <c r="AQ14" s="13"/>
      <c r="AR14" s="13"/>
      <c r="AS14" s="13"/>
      <c r="AT14" s="13"/>
      <c r="AU14" s="13"/>
      <c r="AV14" s="13"/>
      <c r="AW14" s="13"/>
      <c r="AX14" s="13"/>
      <c r="AY14" s="13"/>
      <c r="AZ14" s="13"/>
      <c r="BA14" s="13"/>
      <c r="BB14" s="13"/>
    </row>
    <row r="15" spans="1:64" x14ac:dyDescent="0.3">
      <c r="B15" s="23">
        <f t="shared" ref="B15:W15" si="13">B5/B$10</f>
        <v>7.838219156607619E-2</v>
      </c>
      <c r="C15" s="23">
        <f t="shared" si="13"/>
        <v>4.060913705583756E-2</v>
      </c>
      <c r="D15" s="23">
        <f t="shared" si="13"/>
        <v>5.5444221776887105E-2</v>
      </c>
      <c r="E15" s="23">
        <f t="shared" si="13"/>
        <v>0.15384615384615385</v>
      </c>
      <c r="F15" s="23">
        <f t="shared" si="13"/>
        <v>2.1818418653119707E-2</v>
      </c>
      <c r="G15" s="23">
        <f t="shared" si="13"/>
        <v>1.3865873042713653E-2</v>
      </c>
      <c r="H15" s="23">
        <f t="shared" si="13"/>
        <v>9.268785306277022E-2</v>
      </c>
      <c r="I15" s="23">
        <f t="shared" si="13"/>
        <v>5.1064658960879583E-2</v>
      </c>
      <c r="J15" s="23">
        <f t="shared" si="13"/>
        <v>9.778003728181664E-2</v>
      </c>
      <c r="K15" s="23">
        <f t="shared" si="13"/>
        <v>0.14712972056066423</v>
      </c>
      <c r="L15" s="23">
        <f t="shared" si="13"/>
        <v>1.8277839939794802E-2</v>
      </c>
      <c r="M15" s="23">
        <f t="shared" si="13"/>
        <v>0.18211799520957955</v>
      </c>
      <c r="N15" s="23">
        <f t="shared" si="13"/>
        <v>5.3197641781614145E-2</v>
      </c>
      <c r="O15" s="23">
        <f t="shared" si="13"/>
        <v>3.9582064113083563E-2</v>
      </c>
      <c r="P15" s="23">
        <f t="shared" si="13"/>
        <v>0.12273545731819352</v>
      </c>
      <c r="Q15" s="23">
        <f t="shared" si="13"/>
        <v>3.1391449993533715E-2</v>
      </c>
      <c r="R15" s="23">
        <f t="shared" si="13"/>
        <v>6.6520794110507417E-2</v>
      </c>
      <c r="S15" s="23">
        <f t="shared" si="13"/>
        <v>3.5707057769575556E-2</v>
      </c>
      <c r="T15" s="23">
        <f t="shared" si="13"/>
        <v>8.3252030134755475E-2</v>
      </c>
      <c r="U15" s="23">
        <f t="shared" si="13"/>
        <v>0.10139844675271065</v>
      </c>
      <c r="V15" s="23">
        <f t="shared" si="13"/>
        <v>0.16281499289695117</v>
      </c>
      <c r="W15" s="23">
        <f t="shared" si="13"/>
        <v>6.7160569561267938E-2</v>
      </c>
      <c r="X15" s="23"/>
      <c r="Y15" s="23"/>
      <c r="Z15" s="23"/>
      <c r="AE15" s="28">
        <f t="shared" si="8"/>
        <v>0.23808094269695163</v>
      </c>
      <c r="AF15" s="20">
        <f t="shared" si="9"/>
        <v>0.11961882630803074</v>
      </c>
      <c r="AG15" s="23">
        <f t="shared" si="10"/>
        <v>7.81495304788975E-2</v>
      </c>
      <c r="AI15" s="28">
        <f t="shared" si="11"/>
        <v>0.21945432977461446</v>
      </c>
    </row>
    <row r="16" spans="1:64" x14ac:dyDescent="0.3">
      <c r="B16" s="23">
        <f t="shared" ref="B16:W16" si="14">B6/B$10</f>
        <v>6.2705753252860943E-2</v>
      </c>
      <c r="C16" s="23">
        <f t="shared" si="14"/>
        <v>0.29695431472081218</v>
      </c>
      <c r="D16" s="23">
        <f t="shared" si="14"/>
        <v>0.19806279225116902</v>
      </c>
      <c r="E16" s="23">
        <f t="shared" si="14"/>
        <v>0.33012820512820512</v>
      </c>
      <c r="F16" s="23">
        <f t="shared" si="14"/>
        <v>0.2620164126611958</v>
      </c>
      <c r="G16" s="23">
        <f t="shared" si="14"/>
        <v>8.1504278129121713E-2</v>
      </c>
      <c r="H16" s="23">
        <f t="shared" si="14"/>
        <v>0.47969198725029194</v>
      </c>
      <c r="I16" s="23">
        <f t="shared" si="14"/>
        <v>0.21221041110429345</v>
      </c>
      <c r="J16" s="23">
        <f t="shared" si="14"/>
        <v>0.21945432977461446</v>
      </c>
      <c r="K16" s="23">
        <f t="shared" si="14"/>
        <v>0.18583162217659138</v>
      </c>
      <c r="L16" s="23">
        <f t="shared" si="14"/>
        <v>0.11142376030914754</v>
      </c>
      <c r="M16" s="23">
        <f t="shared" si="14"/>
        <v>0.32081924782698701</v>
      </c>
      <c r="N16" s="23">
        <f t="shared" si="14"/>
        <v>0.22495045704841501</v>
      </c>
      <c r="O16" s="23">
        <f t="shared" si="14"/>
        <v>0.25812858536379224</v>
      </c>
      <c r="P16" s="23">
        <f t="shared" si="14"/>
        <v>0.23350359509548133</v>
      </c>
      <c r="Q16" s="23">
        <f t="shared" si="14"/>
        <v>0.41100025549713115</v>
      </c>
      <c r="R16" s="23">
        <f t="shared" si="14"/>
        <v>0.28781304149872866</v>
      </c>
      <c r="S16" s="23">
        <f t="shared" si="14"/>
        <v>0.4179735430940173</v>
      </c>
      <c r="T16" s="23">
        <f t="shared" si="14"/>
        <v>0.40652577372525145</v>
      </c>
      <c r="U16" s="23">
        <f t="shared" si="14"/>
        <v>0.19589229814091924</v>
      </c>
      <c r="V16" s="23">
        <f t="shared" si="14"/>
        <v>0.51628747313590495</v>
      </c>
      <c r="W16" s="23">
        <f t="shared" si="14"/>
        <v>0.47353333254686369</v>
      </c>
      <c r="X16" s="23"/>
      <c r="Y16" s="23"/>
      <c r="Z16" s="23"/>
      <c r="AA16" s="24"/>
      <c r="AB16" s="20"/>
      <c r="AC16" s="22"/>
      <c r="AD16" s="13"/>
      <c r="AE16" s="28">
        <f t="shared" si="8"/>
        <v>0.35540839800010793</v>
      </c>
      <c r="AF16" s="20">
        <f t="shared" si="9"/>
        <v>7.4294428714270694E-2</v>
      </c>
      <c r="AG16" s="23">
        <f t="shared" si="10"/>
        <v>4.8538134843982984E-2</v>
      </c>
      <c r="AI16" s="28">
        <f t="shared" si="11"/>
        <v>0.38818593389827699</v>
      </c>
      <c r="AP16" s="13"/>
      <c r="AQ16" s="13"/>
      <c r="AR16" s="13"/>
      <c r="AS16" s="13"/>
      <c r="AT16" s="13"/>
      <c r="AU16" s="13"/>
      <c r="AV16" s="13"/>
      <c r="AW16" s="13"/>
      <c r="AX16" s="13"/>
      <c r="AY16" s="13"/>
      <c r="AZ16" s="13"/>
      <c r="BA16" s="13"/>
      <c r="BB16" s="13"/>
    </row>
    <row r="17" spans="1:54" x14ac:dyDescent="0.3">
      <c r="B17" s="23">
        <f t="shared" ref="B17:W17" si="15">B7/B$10</f>
        <v>0.23451951716569996</v>
      </c>
      <c r="C17" s="23">
        <f t="shared" si="15"/>
        <v>0.40862944162436549</v>
      </c>
      <c r="D17" s="23">
        <f t="shared" si="15"/>
        <v>0.31696726786907148</v>
      </c>
      <c r="E17" s="23">
        <f t="shared" si="15"/>
        <v>0.40384615384615385</v>
      </c>
      <c r="F17" s="23">
        <f t="shared" si="15"/>
        <v>0.2711345577699622</v>
      </c>
      <c r="G17" s="23">
        <f t="shared" si="15"/>
        <v>0.47106767222428897</v>
      </c>
      <c r="H17" s="23">
        <f t="shared" si="15"/>
        <v>0.29371666614068859</v>
      </c>
      <c r="I17" s="23">
        <f t="shared" si="15"/>
        <v>0.38818593389827699</v>
      </c>
      <c r="J17" s="23">
        <f t="shared" si="15"/>
        <v>0.41060837146246398</v>
      </c>
      <c r="K17" s="23">
        <f t="shared" si="15"/>
        <v>0.33983572895277209</v>
      </c>
      <c r="L17" s="23">
        <f t="shared" si="15"/>
        <v>0.55426523392413007</v>
      </c>
      <c r="M17" s="23">
        <f t="shared" si="15"/>
        <v>0.28845908140646215</v>
      </c>
      <c r="N17" s="23">
        <f t="shared" si="15"/>
        <v>0.44376842358113944</v>
      </c>
      <c r="O17" s="23">
        <f t="shared" si="15"/>
        <v>0.4741043853687224</v>
      </c>
      <c r="P17" s="23">
        <f t="shared" si="15"/>
        <v>0.49529024118374798</v>
      </c>
      <c r="Q17" s="23">
        <f t="shared" si="15"/>
        <v>0.43566992294080348</v>
      </c>
      <c r="R17" s="23">
        <f t="shared" si="15"/>
        <v>0.40747552104133322</v>
      </c>
      <c r="S17" s="23">
        <f t="shared" si="15"/>
        <v>0.35878304459631782</v>
      </c>
      <c r="T17" s="23">
        <f t="shared" si="15"/>
        <v>0.30538214948540576</v>
      </c>
      <c r="U17" s="23">
        <f t="shared" si="15"/>
        <v>0.3745190126182914</v>
      </c>
      <c r="V17" s="23">
        <f t="shared" si="15"/>
        <v>0.25992787673478307</v>
      </c>
      <c r="W17" s="23">
        <f t="shared" si="15"/>
        <v>0.2917880779076763</v>
      </c>
      <c r="X17" s="23"/>
      <c r="Y17" s="23"/>
      <c r="Z17" s="23"/>
      <c r="AA17" s="24"/>
      <c r="AB17" s="20"/>
      <c r="AC17" s="22"/>
      <c r="AD17" s="13"/>
      <c r="AE17" s="28">
        <f t="shared" si="8"/>
        <v>0.26994858164201729</v>
      </c>
      <c r="AF17" s="20">
        <f t="shared" si="9"/>
        <v>0.11215641657565631</v>
      </c>
      <c r="AG17" s="23">
        <f t="shared" si="10"/>
        <v>7.3274179041119145E-2</v>
      </c>
      <c r="AI17" s="28">
        <f t="shared" si="11"/>
        <v>0.28744962770103311</v>
      </c>
      <c r="AP17" s="13"/>
      <c r="AQ17" s="13"/>
      <c r="AR17" s="13"/>
      <c r="AS17" s="13"/>
      <c r="AT17" s="13"/>
      <c r="AU17" s="13"/>
      <c r="AV17" s="13"/>
      <c r="AW17" s="13"/>
      <c r="AX17" s="13"/>
      <c r="AY17" s="13"/>
      <c r="AZ17" s="13"/>
      <c r="BA17" s="13"/>
      <c r="BB17" s="13"/>
    </row>
    <row r="18" spans="1:54" x14ac:dyDescent="0.3">
      <c r="B18" s="23">
        <f t="shared" ref="B18:W18" si="16">B8/B$10</f>
        <v>0.45474212258974761</v>
      </c>
      <c r="C18" s="23">
        <f t="shared" si="16"/>
        <v>0.21319796954314721</v>
      </c>
      <c r="D18" s="23">
        <f t="shared" si="16"/>
        <v>0.38710754843019374</v>
      </c>
      <c r="E18" s="23">
        <f t="shared" si="16"/>
        <v>9.9358974358974353E-2</v>
      </c>
      <c r="F18" s="23">
        <f t="shared" si="16"/>
        <v>0.31438061742868306</v>
      </c>
      <c r="G18" s="23">
        <f t="shared" si="16"/>
        <v>0.32547600527579562</v>
      </c>
      <c r="H18" s="23">
        <f t="shared" si="16"/>
        <v>0.10606873481238363</v>
      </c>
      <c r="I18" s="23">
        <f t="shared" si="16"/>
        <v>0.28744962770103311</v>
      </c>
      <c r="J18" s="23">
        <f t="shared" si="16"/>
        <v>0.24175563463819691</v>
      </c>
      <c r="K18" s="23">
        <f t="shared" si="16"/>
        <v>0.29350058030532988</v>
      </c>
      <c r="L18" s="23">
        <f t="shared" si="16"/>
        <v>0.29000236142100166</v>
      </c>
      <c r="M18" s="23">
        <f t="shared" si="16"/>
        <v>0.18105010971770222</v>
      </c>
      <c r="N18" s="23">
        <f t="shared" si="16"/>
        <v>0.26871666131420019</v>
      </c>
      <c r="O18" s="23">
        <f t="shared" si="16"/>
        <v>0.18945863427792667</v>
      </c>
      <c r="P18" s="23">
        <f t="shared" si="16"/>
        <v>0.1484707064025772</v>
      </c>
      <c r="Q18" s="23">
        <f t="shared" si="16"/>
        <v>0.11586952613167881</v>
      </c>
      <c r="R18" s="23">
        <f t="shared" si="16"/>
        <v>0.23766935031898437</v>
      </c>
      <c r="S18" s="23">
        <f t="shared" si="16"/>
        <v>0.1831631952650998</v>
      </c>
      <c r="T18" s="23">
        <f t="shared" si="16"/>
        <v>0.20484004665458733</v>
      </c>
      <c r="U18" s="23">
        <f t="shared" si="16"/>
        <v>0.3249877551956466</v>
      </c>
      <c r="V18" s="23">
        <f t="shared" si="16"/>
        <v>4.8912687138017705E-2</v>
      </c>
      <c r="W18" s="23">
        <f t="shared" si="16"/>
        <v>0.16742364363490508</v>
      </c>
      <c r="X18" s="23"/>
      <c r="Y18" s="23"/>
      <c r="Z18" s="23"/>
      <c r="AA18" s="24">
        <f>AVERAGE(B19:L19)</f>
        <v>5.972788090793784E-2</v>
      </c>
      <c r="AB18" s="20">
        <f>STDEVPA(B19:L19)</f>
        <v>4.9312977066276242E-2</v>
      </c>
      <c r="AC18" s="22">
        <f>CONFIDENCE(0.05,AB18,11)</f>
        <v>2.9141571666897587E-2</v>
      </c>
      <c r="AD18" s="13"/>
      <c r="AE18" s="28">
        <f t="shared" si="8"/>
        <v>6.6363726397416417E-2</v>
      </c>
      <c r="AF18" s="20">
        <f t="shared" si="9"/>
        <v>5.2217850760704544E-2</v>
      </c>
      <c r="AG18" s="23">
        <f t="shared" si="10"/>
        <v>3.4115035613689448E-2</v>
      </c>
      <c r="AI18" s="28">
        <f t="shared" si="11"/>
        <v>4.2418169672678689E-2</v>
      </c>
      <c r="AP18" s="13"/>
      <c r="AQ18" s="13"/>
      <c r="AR18" s="13"/>
      <c r="AS18" s="13"/>
      <c r="AT18" s="13"/>
      <c r="AU18" s="13"/>
      <c r="AV18" s="13"/>
      <c r="AW18" s="13"/>
      <c r="AX18" s="13"/>
      <c r="AY18" s="13"/>
      <c r="AZ18" s="13"/>
      <c r="BA18" s="13"/>
      <c r="BB18" s="13"/>
    </row>
    <row r="19" spans="1:54" x14ac:dyDescent="0.3">
      <c r="B19" s="23">
        <f t="shared" ref="B19:W19" si="17">B9/B$10</f>
        <v>0.16808277159429377</v>
      </c>
      <c r="C19" s="23">
        <f t="shared" si="17"/>
        <v>2.7918781725888325E-2</v>
      </c>
      <c r="D19" s="23">
        <f t="shared" si="17"/>
        <v>4.2418169672678689E-2</v>
      </c>
      <c r="E19" s="23">
        <f t="shared" si="17"/>
        <v>1.282051282051282E-2</v>
      </c>
      <c r="F19" s="23">
        <f t="shared" si="17"/>
        <v>0.13064999348703921</v>
      </c>
      <c r="G19" s="23">
        <f t="shared" si="17"/>
        <v>0.1056511887449694</v>
      </c>
      <c r="H19" s="23">
        <f t="shared" si="17"/>
        <v>2.0071322624420108E-2</v>
      </c>
      <c r="I19" s="23">
        <f t="shared" si="17"/>
        <v>6.1089368335516821E-2</v>
      </c>
      <c r="J19" s="23">
        <f t="shared" si="17"/>
        <v>2.8571428571428571E-2</v>
      </c>
      <c r="K19" s="23">
        <f t="shared" si="17"/>
        <v>3.3702348004642439E-2</v>
      </c>
      <c r="L19" s="23">
        <f t="shared" si="17"/>
        <v>2.6030804405926065E-2</v>
      </c>
      <c r="M19" s="23">
        <f t="shared" si="17"/>
        <v>2.4443084325572292E-2</v>
      </c>
      <c r="N19" s="23">
        <f t="shared" si="17"/>
        <v>7.0952817355568257E-3</v>
      </c>
      <c r="O19" s="23">
        <f t="shared" si="17"/>
        <v>3.8726330876475083E-2</v>
      </c>
      <c r="P19" s="23">
        <f t="shared" si="17"/>
        <v>0</v>
      </c>
      <c r="Q19" s="23">
        <f t="shared" si="17"/>
        <v>0</v>
      </c>
      <c r="R19" s="23">
        <f t="shared" si="17"/>
        <v>0</v>
      </c>
      <c r="S19" s="23">
        <f t="shared" si="17"/>
        <v>0</v>
      </c>
      <c r="T19" s="23">
        <f t="shared" si="17"/>
        <v>0</v>
      </c>
      <c r="U19" s="23">
        <f t="shared" si="17"/>
        <v>0</v>
      </c>
      <c r="V19" s="23">
        <f t="shared" si="17"/>
        <v>0</v>
      </c>
      <c r="W19" s="23">
        <f t="shared" si="17"/>
        <v>0</v>
      </c>
      <c r="X19" s="23"/>
      <c r="Y19" s="23"/>
      <c r="Z19" s="23"/>
      <c r="AA19" s="13"/>
      <c r="AB19" s="13"/>
      <c r="AC19" s="13"/>
      <c r="AD19" s="13"/>
      <c r="AP19" s="13"/>
      <c r="AQ19" s="13"/>
      <c r="AR19" s="13"/>
      <c r="AS19" s="13"/>
      <c r="AT19" s="13"/>
      <c r="AU19" s="13"/>
      <c r="AV19" s="13"/>
      <c r="AW19" s="13"/>
      <c r="AX19" s="13"/>
      <c r="AY19" s="13"/>
      <c r="AZ19" s="13"/>
      <c r="BA19" s="13"/>
      <c r="BB19" s="13"/>
    </row>
    <row r="20" spans="1:54" x14ac:dyDescent="0.3">
      <c r="B20" s="12" t="s">
        <v>39</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P20" s="13"/>
      <c r="AQ20" s="13"/>
      <c r="AR20" s="13"/>
      <c r="AS20" s="13"/>
      <c r="AT20" s="13"/>
      <c r="AU20" s="13"/>
      <c r="AV20" s="13"/>
      <c r="AW20" s="13"/>
      <c r="AX20" s="13"/>
      <c r="AY20" s="13"/>
      <c r="AZ20" s="13"/>
      <c r="BA20" s="13"/>
      <c r="BB20" s="13"/>
    </row>
    <row r="21" spans="1:54" x14ac:dyDescent="0.3">
      <c r="A21" s="13" t="s">
        <v>2</v>
      </c>
      <c r="B21" s="13"/>
      <c r="C21" s="13"/>
      <c r="D21" s="13"/>
      <c r="E21" s="13"/>
      <c r="F21" s="13"/>
      <c r="G21" s="13"/>
      <c r="H21" s="13"/>
      <c r="I21" s="13"/>
      <c r="J21" s="13"/>
      <c r="K21" s="13"/>
      <c r="L21" s="13"/>
      <c r="M21" s="13"/>
      <c r="N21" s="13"/>
      <c r="O21" s="13"/>
      <c r="P21" s="13"/>
      <c r="Q21" s="13">
        <f>15850-Q10</f>
        <v>-1.4500000000007276</v>
      </c>
      <c r="R21" s="13"/>
      <c r="S21" s="13"/>
      <c r="T21" s="13"/>
      <c r="U21" s="13"/>
      <c r="V21" s="13"/>
      <c r="W21" s="13"/>
      <c r="X21" s="13"/>
      <c r="Y21" s="13"/>
      <c r="Z21" s="13"/>
      <c r="AA21" s="13"/>
      <c r="AB21" s="13"/>
      <c r="AC21" s="13"/>
      <c r="AD21" s="13"/>
      <c r="AP21" s="13"/>
      <c r="AQ21" s="13"/>
      <c r="AR21" s="13"/>
      <c r="AS21" s="13"/>
      <c r="AT21" s="13"/>
      <c r="AU21" s="13"/>
      <c r="AV21" s="13"/>
      <c r="AW21" s="13"/>
      <c r="AX21" s="13"/>
      <c r="AY21" s="13"/>
      <c r="AZ21" s="13"/>
      <c r="BA21" s="13"/>
      <c r="BB21" s="13"/>
    </row>
    <row r="22" spans="1:54" x14ac:dyDescent="0.3">
      <c r="A22" s="13" t="s">
        <v>3</v>
      </c>
      <c r="B22" s="13"/>
      <c r="C22" s="13"/>
      <c r="D22" s="13"/>
      <c r="E22" s="13"/>
      <c r="F22" s="13"/>
      <c r="G22" s="13"/>
      <c r="H22" s="13"/>
      <c r="I22" s="11">
        <f>I41-I32</f>
        <v>93</v>
      </c>
      <c r="J22" s="13">
        <v>1581</v>
      </c>
      <c r="K22" s="11">
        <v>375</v>
      </c>
      <c r="L22" s="11">
        <v>60</v>
      </c>
      <c r="M22" s="11">
        <v>2602</v>
      </c>
      <c r="N22" s="11">
        <v>807</v>
      </c>
      <c r="O22" s="11">
        <v>727</v>
      </c>
      <c r="P22" s="11">
        <v>1443</v>
      </c>
      <c r="S22" s="13"/>
      <c r="T22" s="13"/>
      <c r="U22" s="13"/>
      <c r="V22" s="13"/>
      <c r="W22" s="13"/>
      <c r="X22" s="13"/>
      <c r="Y22" s="13"/>
      <c r="Z22" s="13"/>
      <c r="AA22" s="13"/>
      <c r="AB22" s="13"/>
      <c r="AC22" s="13"/>
      <c r="AD22" s="13"/>
      <c r="AP22" s="13"/>
      <c r="AQ22" s="13"/>
      <c r="AR22" s="13"/>
      <c r="AS22" s="13"/>
      <c r="AT22" s="13"/>
      <c r="AU22" s="13"/>
      <c r="AV22" s="13"/>
      <c r="AW22" s="13"/>
      <c r="AX22" s="13"/>
      <c r="AY22" s="13"/>
      <c r="AZ22" s="13"/>
      <c r="BA22" s="13"/>
      <c r="BB22" s="13"/>
    </row>
    <row r="23" spans="1:54" x14ac:dyDescent="0.3">
      <c r="A23" s="13" t="s">
        <v>4</v>
      </c>
      <c r="B23" s="13"/>
      <c r="C23" s="13"/>
      <c r="D23" s="13"/>
      <c r="E23" s="13"/>
      <c r="F23" s="13"/>
      <c r="G23" s="13"/>
      <c r="H23" s="13"/>
      <c r="I23" s="11">
        <f>I42-I33</f>
        <v>14188</v>
      </c>
      <c r="J23" s="13">
        <v>20938</v>
      </c>
      <c r="K23" s="11">
        <v>15918</v>
      </c>
      <c r="L23" s="11">
        <v>3976</v>
      </c>
      <c r="M23" s="11">
        <v>6752</v>
      </c>
      <c r="N23" s="11">
        <v>9811</v>
      </c>
      <c r="O23" s="11">
        <v>5112</v>
      </c>
      <c r="P23" s="11">
        <v>3057</v>
      </c>
      <c r="S23" s="13"/>
      <c r="T23" s="13"/>
      <c r="U23" s="13"/>
      <c r="V23" s="13"/>
      <c r="W23" s="13"/>
      <c r="X23" s="13"/>
      <c r="Y23" s="13"/>
      <c r="Z23" s="13"/>
      <c r="AA23" s="13"/>
      <c r="AB23" s="13"/>
      <c r="AC23" s="13"/>
      <c r="AD23" s="13"/>
      <c r="AP23" s="13"/>
      <c r="AQ23" s="13"/>
      <c r="AR23" s="13"/>
      <c r="AS23" s="13"/>
      <c r="AT23" s="13"/>
      <c r="AU23" s="13"/>
      <c r="AV23" s="13"/>
      <c r="AW23" s="13"/>
      <c r="AX23" s="13"/>
      <c r="AY23" s="13"/>
      <c r="AZ23" s="13"/>
      <c r="BA23" s="13"/>
      <c r="BB23" s="13"/>
    </row>
    <row r="24" spans="1:54" x14ac:dyDescent="0.3">
      <c r="A24" s="13" t="s">
        <v>5</v>
      </c>
      <c r="B24" s="13"/>
      <c r="C24" s="13"/>
      <c r="D24" s="13"/>
      <c r="E24" s="13"/>
      <c r="F24" s="13"/>
      <c r="G24" s="13"/>
      <c r="H24" s="13"/>
      <c r="I24" s="11">
        <f>I43-I34</f>
        <v>18600</v>
      </c>
      <c r="J24" s="13">
        <v>21106</v>
      </c>
      <c r="K24" s="11">
        <v>10301</v>
      </c>
      <c r="L24" s="11">
        <v>21512</v>
      </c>
      <c r="M24" s="11">
        <v>7501</v>
      </c>
      <c r="N24" s="11">
        <v>7099</v>
      </c>
      <c r="O24" s="11">
        <v>11700</v>
      </c>
      <c r="P24" s="11">
        <v>2847</v>
      </c>
      <c r="S24" s="13"/>
      <c r="T24" s="13"/>
      <c r="U24" s="13"/>
      <c r="V24" s="13"/>
      <c r="W24" s="13"/>
      <c r="X24" s="13"/>
      <c r="Y24" s="13"/>
      <c r="Z24" s="13"/>
      <c r="AA24" s="13"/>
      <c r="AB24" s="13"/>
      <c r="AC24" s="13"/>
      <c r="AD24" s="13"/>
      <c r="AP24" s="13"/>
      <c r="AQ24" s="13"/>
      <c r="AR24" s="13"/>
      <c r="AS24" s="13"/>
      <c r="AT24" s="13"/>
      <c r="AU24" s="13"/>
      <c r="AV24" s="13"/>
      <c r="AW24" s="13"/>
      <c r="AX24" s="13"/>
      <c r="AY24" s="13"/>
      <c r="AZ24" s="13"/>
      <c r="BA24" s="13"/>
      <c r="BB24" s="13"/>
    </row>
    <row r="25" spans="1:54" x14ac:dyDescent="0.3">
      <c r="A25" s="13" t="s">
        <v>6</v>
      </c>
      <c r="B25" s="13"/>
      <c r="C25" s="13"/>
      <c r="D25" s="13"/>
      <c r="E25" s="13"/>
      <c r="F25" s="13"/>
      <c r="G25" s="13"/>
      <c r="H25" s="13"/>
      <c r="I25" s="11">
        <f>I44-I35</f>
        <v>15829</v>
      </c>
      <c r="J25" s="13">
        <v>10393</v>
      </c>
      <c r="K25" s="11">
        <v>13510</v>
      </c>
      <c r="L25" s="11">
        <v>10973</v>
      </c>
      <c r="M25" s="11">
        <v>3290</v>
      </c>
      <c r="N25" s="11">
        <v>7724</v>
      </c>
      <c r="O25" s="11">
        <v>5180</v>
      </c>
      <c r="P25" s="11">
        <v>1436</v>
      </c>
      <c r="S25" s="13"/>
      <c r="T25" s="13"/>
      <c r="U25" s="13"/>
      <c r="V25" s="13"/>
      <c r="W25" s="13"/>
      <c r="X25" s="13"/>
      <c r="Y25" s="13"/>
      <c r="Z25" s="13"/>
      <c r="AA25" s="13"/>
      <c r="AB25" s="13"/>
      <c r="AC25" s="13"/>
      <c r="AD25" s="13"/>
      <c r="AP25" s="13"/>
      <c r="AQ25" s="13"/>
      <c r="AR25" s="13"/>
      <c r="AS25" s="13"/>
      <c r="AT25" s="13"/>
      <c r="AU25" s="13"/>
      <c r="AV25" s="13"/>
      <c r="AW25" s="13"/>
      <c r="AX25" s="13"/>
      <c r="AY25" s="13"/>
      <c r="AZ25" s="13"/>
      <c r="BA25" s="13"/>
      <c r="BB25" s="13"/>
    </row>
    <row r="26" spans="1:54" x14ac:dyDescent="0.3">
      <c r="A26" s="13" t="s">
        <v>7</v>
      </c>
      <c r="B26" s="13"/>
      <c r="C26" s="13"/>
      <c r="D26" s="13"/>
      <c r="E26" s="13"/>
      <c r="F26" s="13"/>
      <c r="G26" s="13"/>
      <c r="H26" s="13"/>
      <c r="I26" s="11">
        <f>I45-I36</f>
        <v>21</v>
      </c>
      <c r="J26" s="13">
        <v>4161</v>
      </c>
      <c r="K26" s="11">
        <v>1017</v>
      </c>
      <c r="L26" s="11">
        <v>362</v>
      </c>
      <c r="M26" s="11">
        <v>933</v>
      </c>
      <c r="N26" s="11">
        <v>1762</v>
      </c>
      <c r="O26" s="11">
        <v>996</v>
      </c>
      <c r="P26" s="11">
        <v>177</v>
      </c>
      <c r="S26" s="13"/>
      <c r="T26" s="13"/>
      <c r="U26" s="13"/>
      <c r="V26" s="13"/>
      <c r="W26" s="13"/>
      <c r="X26" s="13"/>
      <c r="Y26" s="13"/>
      <c r="Z26" s="13"/>
      <c r="AA26" s="13"/>
      <c r="AB26" s="13"/>
      <c r="AC26" s="13"/>
      <c r="AD26" s="13"/>
      <c r="AP26" s="13"/>
      <c r="AQ26" s="13"/>
      <c r="AR26" s="13"/>
      <c r="AS26" s="13"/>
      <c r="AT26" s="13"/>
      <c r="AU26" s="13"/>
      <c r="AV26" s="13"/>
      <c r="AW26" s="13"/>
      <c r="AX26" s="13"/>
      <c r="AY26" s="13"/>
      <c r="AZ26" s="13"/>
      <c r="BA26" s="13"/>
      <c r="BB26" s="13"/>
    </row>
    <row r="27" spans="1:54" x14ac:dyDescent="0.3">
      <c r="A27" s="19" t="s">
        <v>36</v>
      </c>
      <c r="B27" s="13"/>
      <c r="C27" s="13"/>
      <c r="D27" s="13"/>
      <c r="E27" s="13"/>
      <c r="F27" s="13"/>
      <c r="G27" s="13"/>
      <c r="H27" s="13"/>
      <c r="I27" s="9">
        <f t="shared" ref="I27:P27" si="18">SUM(I21:I26)</f>
        <v>48731</v>
      </c>
      <c r="J27" s="9">
        <f t="shared" si="18"/>
        <v>58179</v>
      </c>
      <c r="K27" s="9">
        <f t="shared" si="18"/>
        <v>41121</v>
      </c>
      <c r="L27" s="9">
        <f t="shared" si="18"/>
        <v>36883</v>
      </c>
      <c r="M27" s="9">
        <f t="shared" si="18"/>
        <v>21078</v>
      </c>
      <c r="N27" s="9">
        <f t="shared" si="18"/>
        <v>27203</v>
      </c>
      <c r="O27" s="9">
        <f t="shared" si="18"/>
        <v>23715</v>
      </c>
      <c r="P27" s="9">
        <f t="shared" si="18"/>
        <v>8960</v>
      </c>
      <c r="Q27" s="9"/>
      <c r="R27" s="9"/>
      <c r="S27" s="9"/>
      <c r="T27" s="9"/>
      <c r="U27" s="9"/>
      <c r="V27" s="9"/>
      <c r="W27" s="9"/>
      <c r="X27" s="9"/>
      <c r="Y27" s="9"/>
      <c r="Z27" s="9"/>
      <c r="AA27" s="13"/>
      <c r="AB27" s="13"/>
      <c r="AC27" s="13"/>
      <c r="AD27" s="13"/>
      <c r="AP27" s="13"/>
      <c r="AQ27" s="13"/>
      <c r="AR27" s="13"/>
      <c r="AS27" s="13"/>
      <c r="AT27" s="13"/>
      <c r="AU27" s="13"/>
      <c r="AV27" s="13"/>
      <c r="AW27" s="13"/>
      <c r="AX27" s="13"/>
      <c r="AY27" s="13"/>
      <c r="AZ27" s="13"/>
      <c r="BA27" s="13"/>
      <c r="BB27" s="13"/>
    </row>
    <row r="28" spans="1:54" x14ac:dyDescent="0.3">
      <c r="B28" s="13"/>
      <c r="C28" s="13"/>
      <c r="D28" s="13"/>
      <c r="E28" s="13"/>
      <c r="F28" s="13"/>
      <c r="G28" s="13"/>
      <c r="H28" s="13"/>
      <c r="I28" s="13">
        <f t="shared" ref="I28:P28" si="19">I27/1000</f>
        <v>48.731000000000002</v>
      </c>
      <c r="J28" s="13">
        <f t="shared" si="19"/>
        <v>58.179000000000002</v>
      </c>
      <c r="K28" s="13">
        <f t="shared" si="19"/>
        <v>41.121000000000002</v>
      </c>
      <c r="L28" s="13">
        <f t="shared" si="19"/>
        <v>36.883000000000003</v>
      </c>
      <c r="M28" s="13">
        <f t="shared" si="19"/>
        <v>21.077999999999999</v>
      </c>
      <c r="N28" s="13">
        <f t="shared" si="19"/>
        <v>27.202999999999999</v>
      </c>
      <c r="O28" s="13">
        <f t="shared" si="19"/>
        <v>23.715</v>
      </c>
      <c r="P28" s="13">
        <f t="shared" si="19"/>
        <v>8.9600000000000009</v>
      </c>
      <c r="Q28" s="13"/>
      <c r="R28" s="13"/>
      <c r="S28" s="13"/>
      <c r="T28" s="13"/>
      <c r="U28" s="13"/>
      <c r="V28" s="13"/>
      <c r="W28" s="13"/>
      <c r="X28" s="13"/>
      <c r="Y28" s="13"/>
      <c r="Z28" s="13"/>
      <c r="AA28" s="13"/>
      <c r="AB28" s="13"/>
      <c r="AC28" s="13"/>
      <c r="AD28" s="13"/>
      <c r="AP28" s="13"/>
      <c r="AQ28" s="13"/>
      <c r="AR28" s="13"/>
      <c r="AS28" s="13"/>
      <c r="AT28" s="13"/>
      <c r="AU28" s="13"/>
      <c r="AV28" s="13"/>
      <c r="AW28" s="13"/>
      <c r="AX28" s="13"/>
      <c r="AY28" s="13"/>
      <c r="AZ28" s="13"/>
      <c r="BA28" s="13"/>
      <c r="BB28" s="13"/>
    </row>
    <row r="29" spans="1:54" x14ac:dyDescent="0.3">
      <c r="B29" s="12" t="s">
        <v>38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P29" s="13"/>
      <c r="AQ29" s="13"/>
      <c r="AR29" s="13"/>
      <c r="AS29" s="13"/>
      <c r="AT29" s="13"/>
      <c r="AU29" s="13"/>
      <c r="AV29" s="13"/>
      <c r="AW29" s="13"/>
      <c r="AX29" s="13"/>
      <c r="AY29" s="13"/>
      <c r="AZ29" s="13"/>
      <c r="BA29" s="13"/>
      <c r="BB29" s="13"/>
    </row>
    <row r="30" spans="1:54" x14ac:dyDescent="0.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P30" s="13"/>
      <c r="AQ30" s="13"/>
      <c r="AR30" s="13"/>
      <c r="AS30" s="13"/>
      <c r="AT30" s="13"/>
      <c r="AU30" s="13"/>
      <c r="AV30" s="13"/>
      <c r="AW30" s="13"/>
      <c r="AX30" s="13"/>
      <c r="AY30" s="13"/>
      <c r="AZ30" s="13"/>
      <c r="BA30" s="13"/>
      <c r="BB30" s="13"/>
    </row>
    <row r="31" spans="1:54" x14ac:dyDescent="0.3">
      <c r="A31" s="13" t="s">
        <v>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P31" s="13"/>
      <c r="AQ31" s="13"/>
      <c r="AR31" s="13"/>
      <c r="AS31" s="13"/>
      <c r="AT31" s="13"/>
      <c r="AU31" s="13"/>
      <c r="AV31" s="13"/>
      <c r="AW31" s="13"/>
      <c r="AX31" s="13"/>
      <c r="AY31" s="13"/>
      <c r="AZ31" s="13"/>
      <c r="BA31" s="13"/>
      <c r="BB31" s="13"/>
    </row>
    <row r="32" spans="1:54" x14ac:dyDescent="0.3">
      <c r="A32" s="13" t="s">
        <v>3</v>
      </c>
      <c r="B32" s="13"/>
      <c r="C32" s="13"/>
      <c r="D32" s="13"/>
      <c r="E32" s="13"/>
      <c r="F32" s="13"/>
      <c r="G32" s="13">
        <v>76</v>
      </c>
      <c r="H32" s="13">
        <v>2109</v>
      </c>
      <c r="I32" s="13">
        <v>227</v>
      </c>
      <c r="J32" s="13">
        <v>1751</v>
      </c>
      <c r="K32" s="13">
        <v>418</v>
      </c>
      <c r="L32" s="13">
        <v>31</v>
      </c>
      <c r="M32" s="13">
        <v>1930</v>
      </c>
      <c r="N32" s="13">
        <v>1192</v>
      </c>
      <c r="O32" s="13">
        <v>1637</v>
      </c>
      <c r="P32" s="13">
        <v>3290</v>
      </c>
      <c r="Q32" s="13"/>
      <c r="R32" s="13"/>
      <c r="S32" s="13"/>
      <c r="T32" s="13"/>
      <c r="U32" s="13"/>
      <c r="V32" s="13"/>
      <c r="W32" s="13"/>
      <c r="X32" s="13"/>
      <c r="Y32" s="13"/>
      <c r="Z32" s="13"/>
      <c r="AA32" s="13"/>
      <c r="AB32" s="13"/>
      <c r="AC32" s="13"/>
      <c r="AD32" s="13"/>
      <c r="AP32" s="13"/>
      <c r="AQ32" s="13"/>
      <c r="AR32" s="13"/>
      <c r="AS32" s="13"/>
      <c r="AT32" s="13"/>
      <c r="AU32" s="13"/>
      <c r="AV32" s="13"/>
      <c r="AW32" s="13"/>
      <c r="AX32" s="13"/>
      <c r="AY32" s="13"/>
      <c r="AZ32" s="13"/>
      <c r="BA32" s="13"/>
      <c r="BB32" s="13"/>
    </row>
    <row r="33" spans="1:62" x14ac:dyDescent="0.3">
      <c r="A33" s="13" t="s">
        <v>4</v>
      </c>
      <c r="B33" s="13"/>
      <c r="C33" s="13"/>
      <c r="D33" s="13"/>
      <c r="E33" s="13"/>
      <c r="F33" s="13"/>
      <c r="G33" s="13">
        <v>1583</v>
      </c>
      <c r="H33" s="13">
        <v>15149</v>
      </c>
      <c r="I33" s="13">
        <v>10837</v>
      </c>
      <c r="J33" s="13">
        <v>22827</v>
      </c>
      <c r="K33" s="13">
        <v>10089</v>
      </c>
      <c r="L33" s="13">
        <v>3403</v>
      </c>
      <c r="M33" s="13">
        <v>12705</v>
      </c>
      <c r="N33" s="13">
        <v>19084</v>
      </c>
      <c r="O33" s="13">
        <v>13712</v>
      </c>
      <c r="P33" s="13">
        <v>8789</v>
      </c>
      <c r="Q33" s="13"/>
      <c r="R33" s="13"/>
      <c r="S33" s="13"/>
      <c r="T33" s="13"/>
      <c r="U33" s="13"/>
      <c r="V33" s="13"/>
      <c r="W33" s="13"/>
      <c r="X33" s="13"/>
      <c r="Y33" s="13"/>
      <c r="Z33" s="13"/>
      <c r="AA33" s="13"/>
      <c r="AB33" s="13"/>
      <c r="AC33" s="13"/>
      <c r="AD33" s="13"/>
      <c r="AP33" s="13"/>
      <c r="AQ33" s="13"/>
      <c r="AR33" s="13"/>
      <c r="AS33" s="13"/>
      <c r="AT33" s="13"/>
      <c r="AU33" s="13"/>
      <c r="AV33" s="13"/>
      <c r="AW33" s="13"/>
      <c r="AX33" s="13"/>
      <c r="AY33" s="13"/>
      <c r="AZ33" s="13"/>
      <c r="BA33" s="13"/>
      <c r="BB33" s="13"/>
    </row>
    <row r="34" spans="1:62" x14ac:dyDescent="0.3">
      <c r="A34" s="13" t="s">
        <v>5</v>
      </c>
      <c r="B34" s="13"/>
      <c r="C34" s="13"/>
      <c r="D34" s="13"/>
      <c r="E34" s="13"/>
      <c r="F34" s="13"/>
      <c r="G34" s="13">
        <v>6681</v>
      </c>
      <c r="H34" s="13">
        <v>12373</v>
      </c>
      <c r="I34" s="13">
        <v>19478</v>
      </c>
      <c r="J34" s="13">
        <v>31276</v>
      </c>
      <c r="K34" s="13">
        <v>10910</v>
      </c>
      <c r="L34" s="13">
        <v>14609</v>
      </c>
      <c r="M34" s="13">
        <v>15023</v>
      </c>
      <c r="N34" s="13">
        <v>18954</v>
      </c>
      <c r="O34" s="13">
        <v>23041</v>
      </c>
      <c r="P34" s="13">
        <v>6517</v>
      </c>
      <c r="Q34" s="13"/>
      <c r="R34" s="13"/>
      <c r="S34" s="13"/>
      <c r="T34" s="13"/>
      <c r="U34" s="13"/>
      <c r="V34" s="13"/>
      <c r="W34" s="13"/>
      <c r="X34" s="13"/>
      <c r="Y34" s="13"/>
      <c r="Z34" s="13"/>
      <c r="AA34" s="13"/>
      <c r="AB34" s="13"/>
      <c r="AC34" s="13"/>
      <c r="AD34" s="13"/>
      <c r="AP34" s="13"/>
      <c r="AQ34" s="13"/>
      <c r="AR34" s="13"/>
      <c r="AS34" s="13"/>
      <c r="AT34" s="13"/>
      <c r="AU34" s="13"/>
      <c r="AV34" s="13"/>
      <c r="AW34" s="13"/>
      <c r="AX34" s="13"/>
      <c r="AY34" s="13"/>
      <c r="AZ34" s="13"/>
      <c r="BA34" s="13"/>
      <c r="BB34" s="13"/>
    </row>
    <row r="35" spans="1:62" x14ac:dyDescent="0.3">
      <c r="A35" s="13" t="s">
        <v>6</v>
      </c>
      <c r="B35" s="13"/>
      <c r="C35" s="13"/>
      <c r="D35" s="13"/>
      <c r="E35" s="13"/>
      <c r="F35" s="13"/>
      <c r="G35" s="13">
        <v>9341</v>
      </c>
      <c r="H35" s="13">
        <v>5288</v>
      </c>
      <c r="I35" s="13">
        <v>13841</v>
      </c>
      <c r="J35" s="13">
        <v>9430</v>
      </c>
      <c r="K35" s="13">
        <v>9708</v>
      </c>
      <c r="L35" s="13">
        <v>11526</v>
      </c>
      <c r="M35" s="13">
        <v>8558</v>
      </c>
      <c r="N35" s="13">
        <v>12611</v>
      </c>
      <c r="O35" s="13">
        <v>10554</v>
      </c>
      <c r="P35" s="13">
        <v>2816</v>
      </c>
      <c r="Q35" s="13"/>
      <c r="R35" s="13"/>
      <c r="S35" s="13"/>
      <c r="T35" s="13"/>
      <c r="U35" s="13"/>
      <c r="V35" s="13"/>
      <c r="W35" s="13"/>
      <c r="X35" s="13"/>
      <c r="Y35" s="13"/>
      <c r="Z35" s="13"/>
      <c r="AA35" s="13"/>
      <c r="AB35" s="13"/>
      <c r="AC35" s="13"/>
      <c r="AO35" s="13"/>
      <c r="AP35" s="13"/>
      <c r="AQ35" s="13"/>
      <c r="AR35" s="13"/>
      <c r="AS35" s="13"/>
      <c r="AT35" s="13"/>
      <c r="AU35" s="13"/>
      <c r="AV35" s="13"/>
      <c r="AW35" s="13"/>
      <c r="AX35" s="13"/>
      <c r="AY35" s="13"/>
      <c r="AZ35" s="13"/>
      <c r="BA35" s="13"/>
    </row>
    <row r="36" spans="1:62" x14ac:dyDescent="0.3">
      <c r="A36" s="13" t="s">
        <v>7</v>
      </c>
      <c r="B36" s="13"/>
      <c r="C36" s="13"/>
      <c r="D36" s="13"/>
      <c r="E36" s="13"/>
      <c r="F36" s="13"/>
      <c r="G36" s="13">
        <v>1866</v>
      </c>
      <c r="H36" s="13">
        <v>612</v>
      </c>
      <c r="I36" s="13">
        <v>1504</v>
      </c>
      <c r="J36" s="13">
        <v>3465</v>
      </c>
      <c r="K36" s="13">
        <v>449</v>
      </c>
      <c r="L36" s="13">
        <v>733</v>
      </c>
      <c r="M36" s="13">
        <v>1383</v>
      </c>
      <c r="N36" s="13">
        <v>1387</v>
      </c>
      <c r="O36" s="13">
        <v>1274</v>
      </c>
      <c r="P36" s="13">
        <v>408</v>
      </c>
      <c r="Q36" s="13"/>
      <c r="R36" s="13"/>
      <c r="S36" s="13"/>
      <c r="T36" s="13"/>
      <c r="U36" s="13"/>
      <c r="V36" s="13"/>
      <c r="W36" s="13"/>
      <c r="X36" s="13"/>
      <c r="Y36" s="13"/>
      <c r="Z36" s="13"/>
      <c r="AA36" s="13"/>
      <c r="AB36" s="13"/>
      <c r="AC36" s="13"/>
      <c r="AO36" s="13"/>
      <c r="AP36" s="13"/>
      <c r="AQ36" s="13"/>
      <c r="AR36" s="13"/>
      <c r="AS36" s="13"/>
      <c r="AT36" s="13"/>
      <c r="AU36" s="13"/>
      <c r="AV36" s="13"/>
      <c r="AW36" s="13"/>
      <c r="AX36" s="13"/>
      <c r="AY36" s="13"/>
      <c r="AZ36" s="13"/>
      <c r="BA36" s="13"/>
    </row>
    <row r="37" spans="1:62" x14ac:dyDescent="0.3">
      <c r="A37" s="13"/>
      <c r="B37" s="13"/>
      <c r="C37" s="13"/>
      <c r="D37" s="13"/>
      <c r="E37" s="13"/>
      <c r="F37" s="13"/>
      <c r="G37" s="9">
        <f t="shared" ref="G37:O37" si="20">SUM(G32:G36)</f>
        <v>19547</v>
      </c>
      <c r="H37" s="9">
        <f t="shared" si="20"/>
        <v>35531</v>
      </c>
      <c r="I37" s="9">
        <f t="shared" si="20"/>
        <v>45887</v>
      </c>
      <c r="J37" s="9">
        <f t="shared" si="20"/>
        <v>68749</v>
      </c>
      <c r="K37" s="9">
        <f t="shared" si="20"/>
        <v>31574</v>
      </c>
      <c r="L37" s="9">
        <f t="shared" si="20"/>
        <v>30302</v>
      </c>
      <c r="M37" s="9">
        <f t="shared" si="20"/>
        <v>39599</v>
      </c>
      <c r="N37" s="9">
        <f t="shared" si="20"/>
        <v>53228</v>
      </c>
      <c r="O37" s="9">
        <f t="shared" si="20"/>
        <v>50218</v>
      </c>
      <c r="P37" s="9">
        <f>SUM(P32:P36)</f>
        <v>21820</v>
      </c>
      <c r="Q37" s="9"/>
      <c r="R37" s="9"/>
      <c r="S37" s="13"/>
      <c r="T37" s="13"/>
      <c r="U37" s="13"/>
      <c r="V37" s="13"/>
      <c r="W37" s="13"/>
      <c r="X37" s="13"/>
      <c r="Y37" s="13"/>
      <c r="Z37" s="13"/>
      <c r="AA37" s="13"/>
      <c r="AB37" s="13"/>
      <c r="AC37" s="13"/>
      <c r="AO37" s="13"/>
      <c r="AP37" s="13"/>
      <c r="AQ37" s="13"/>
      <c r="AR37" s="13"/>
      <c r="AS37" s="13"/>
      <c r="AT37" s="13"/>
      <c r="AU37" s="13"/>
      <c r="AV37" s="13"/>
      <c r="AW37" s="13"/>
      <c r="AX37" s="13"/>
      <c r="AY37" s="13"/>
      <c r="AZ37" s="13"/>
      <c r="BA37" s="13"/>
    </row>
    <row r="38" spans="1:62" x14ac:dyDescent="0.3">
      <c r="A38" s="13"/>
      <c r="B38" s="13"/>
      <c r="C38" s="13"/>
      <c r="D38" s="13"/>
      <c r="E38" s="13"/>
      <c r="F38" s="13"/>
      <c r="G38" s="9"/>
      <c r="H38" s="13"/>
      <c r="I38" s="13">
        <f t="shared" ref="I38:P38" si="21">I37/1000</f>
        <v>45.887</v>
      </c>
      <c r="J38" s="13">
        <f t="shared" si="21"/>
        <v>68.748999999999995</v>
      </c>
      <c r="K38" s="13">
        <f t="shared" si="21"/>
        <v>31.574000000000002</v>
      </c>
      <c r="L38" s="13">
        <f t="shared" si="21"/>
        <v>30.302</v>
      </c>
      <c r="M38" s="13">
        <f t="shared" si="21"/>
        <v>39.598999999999997</v>
      </c>
      <c r="N38" s="13">
        <f t="shared" si="21"/>
        <v>53.228000000000002</v>
      </c>
      <c r="O38" s="13">
        <f t="shared" si="21"/>
        <v>50.218000000000004</v>
      </c>
      <c r="P38" s="13">
        <f t="shared" si="21"/>
        <v>21.82</v>
      </c>
      <c r="Q38" s="13"/>
      <c r="R38" s="13"/>
      <c r="S38" s="13"/>
      <c r="T38" s="13"/>
      <c r="U38" s="13"/>
      <c r="V38" s="13"/>
      <c r="W38" s="13"/>
      <c r="X38" s="13"/>
      <c r="Y38" s="13"/>
      <c r="Z38" s="13"/>
      <c r="AA38" s="13"/>
      <c r="AB38" s="13"/>
      <c r="AC38" s="13"/>
      <c r="AO38" s="13"/>
      <c r="AP38" s="13"/>
      <c r="AQ38" s="13"/>
      <c r="AR38" s="13"/>
      <c r="AS38" s="13"/>
      <c r="AT38" s="13"/>
      <c r="AU38" s="13"/>
      <c r="AV38" s="13"/>
      <c r="AW38" s="13"/>
      <c r="AX38" s="13"/>
      <c r="AY38" s="13"/>
      <c r="AZ38" s="13"/>
      <c r="BA38" s="13"/>
    </row>
    <row r="39" spans="1:62" x14ac:dyDescent="0.3">
      <c r="A39" s="13"/>
      <c r="B39" s="13"/>
      <c r="C39" s="13"/>
      <c r="D39" s="13"/>
      <c r="E39" s="13"/>
      <c r="F39" s="13"/>
      <c r="G39" s="9"/>
      <c r="H39" s="13"/>
      <c r="I39" s="13"/>
      <c r="J39" s="13"/>
      <c r="K39" s="13"/>
      <c r="L39" s="13"/>
      <c r="M39" s="13"/>
      <c r="N39" s="13"/>
      <c r="O39" s="13"/>
      <c r="P39" s="13"/>
      <c r="Q39" s="13"/>
      <c r="R39" s="13"/>
      <c r="S39" s="13"/>
      <c r="T39" s="13"/>
      <c r="U39" s="13"/>
      <c r="V39" s="13"/>
      <c r="W39" s="13"/>
      <c r="X39" s="13"/>
      <c r="Y39" s="13"/>
      <c r="Z39" s="13"/>
      <c r="AA39" s="13"/>
      <c r="AB39" s="13"/>
      <c r="AC39" s="13"/>
      <c r="AO39" s="13"/>
      <c r="AP39" s="13"/>
      <c r="AQ39" s="13"/>
      <c r="AR39" s="13"/>
      <c r="AS39" s="13"/>
      <c r="AT39" s="13"/>
      <c r="AU39" s="13"/>
      <c r="AV39" s="13"/>
      <c r="AW39" s="13"/>
      <c r="AX39" s="13"/>
      <c r="AY39" s="13"/>
      <c r="AZ39" s="13"/>
      <c r="BA39" s="13"/>
    </row>
    <row r="40" spans="1:62" x14ac:dyDescent="0.3">
      <c r="A40" s="13" t="s">
        <v>2</v>
      </c>
      <c r="B40" s="13"/>
      <c r="C40" s="13"/>
      <c r="D40" s="13"/>
      <c r="E40" s="13"/>
      <c r="F40" s="13"/>
      <c r="G40" s="10"/>
      <c r="H40" s="10"/>
      <c r="I40" s="10"/>
      <c r="J40" s="10"/>
      <c r="K40" s="10"/>
      <c r="L40" s="10"/>
      <c r="M40" s="10"/>
      <c r="N40" s="10"/>
      <c r="O40" s="13"/>
      <c r="P40" s="13"/>
      <c r="Q40" s="13"/>
      <c r="R40" s="13"/>
      <c r="S40" s="13"/>
      <c r="T40" s="13"/>
      <c r="U40" s="13"/>
      <c r="V40" s="13"/>
      <c r="W40" s="13"/>
      <c r="X40" s="13"/>
      <c r="Y40" s="13"/>
      <c r="Z40" s="13"/>
      <c r="AA40" s="13"/>
      <c r="AB40" s="13"/>
      <c r="AC40" s="13"/>
      <c r="AO40" s="13"/>
      <c r="AP40" s="13"/>
      <c r="AQ40" s="13"/>
      <c r="AR40" s="13"/>
      <c r="AS40" s="13"/>
      <c r="AT40" s="13"/>
      <c r="AU40" s="13"/>
      <c r="AV40" s="13"/>
      <c r="AW40" s="13"/>
      <c r="AX40" s="13"/>
      <c r="AY40" s="13"/>
      <c r="AZ40" s="13"/>
      <c r="BA40" s="13"/>
    </row>
    <row r="41" spans="1:62" x14ac:dyDescent="0.3">
      <c r="A41" s="13" t="s">
        <v>3</v>
      </c>
      <c r="B41" s="13"/>
      <c r="C41" s="13"/>
      <c r="D41" s="13"/>
      <c r="E41" s="13"/>
      <c r="F41" s="13"/>
      <c r="G41" s="10"/>
      <c r="H41" s="10"/>
      <c r="I41" s="10">
        <v>320</v>
      </c>
      <c r="J41" s="10">
        <f t="shared" ref="J41:P45" si="22">J22+J32</f>
        <v>3332</v>
      </c>
      <c r="K41" s="10">
        <f t="shared" si="22"/>
        <v>793</v>
      </c>
      <c r="L41" s="10">
        <f t="shared" si="22"/>
        <v>91</v>
      </c>
      <c r="M41" s="10">
        <f t="shared" si="22"/>
        <v>4532</v>
      </c>
      <c r="N41" s="10">
        <f t="shared" si="22"/>
        <v>1999</v>
      </c>
      <c r="O41" s="10">
        <f t="shared" si="22"/>
        <v>2364</v>
      </c>
      <c r="P41" s="10">
        <f t="shared" si="22"/>
        <v>4733</v>
      </c>
      <c r="Q41" s="10">
        <v>572</v>
      </c>
      <c r="R41" s="10">
        <v>4549</v>
      </c>
      <c r="S41" s="10">
        <v>79</v>
      </c>
      <c r="T41" s="10"/>
      <c r="U41" s="10"/>
      <c r="V41" s="10"/>
      <c r="W41" s="10"/>
      <c r="X41" s="10"/>
      <c r="Y41" s="10"/>
      <c r="Z41" s="10"/>
      <c r="AA41" s="13"/>
      <c r="AB41" s="13"/>
      <c r="AC41" s="13"/>
      <c r="AO41" s="13"/>
      <c r="AP41" s="13"/>
      <c r="AQ41" s="13"/>
      <c r="AR41" s="13"/>
      <c r="AS41" s="13"/>
      <c r="AT41" s="13"/>
      <c r="AU41" s="13"/>
      <c r="AV41" s="13"/>
      <c r="AW41" s="13"/>
      <c r="AX41" s="13"/>
      <c r="AY41" s="13"/>
      <c r="AZ41" s="13"/>
      <c r="BA41" s="13"/>
    </row>
    <row r="42" spans="1:62" x14ac:dyDescent="0.3">
      <c r="A42" s="13" t="s">
        <v>4</v>
      </c>
      <c r="B42" s="13"/>
      <c r="C42" s="13"/>
      <c r="D42" s="13"/>
      <c r="E42" s="13"/>
      <c r="F42" s="13"/>
      <c r="G42" s="10"/>
      <c r="H42" s="10"/>
      <c r="I42" s="10">
        <v>25025</v>
      </c>
      <c r="J42" s="10">
        <f t="shared" si="22"/>
        <v>43765</v>
      </c>
      <c r="K42" s="10">
        <f t="shared" si="22"/>
        <v>26007</v>
      </c>
      <c r="L42" s="10">
        <f t="shared" si="22"/>
        <v>7379</v>
      </c>
      <c r="M42" s="10">
        <f t="shared" si="22"/>
        <v>19457</v>
      </c>
      <c r="N42" s="10">
        <f t="shared" si="22"/>
        <v>28895</v>
      </c>
      <c r="O42" s="10">
        <f t="shared" si="22"/>
        <v>18824</v>
      </c>
      <c r="P42" s="10">
        <f t="shared" si="22"/>
        <v>11846</v>
      </c>
      <c r="Q42" s="10">
        <v>15139</v>
      </c>
      <c r="R42" s="10">
        <v>14735</v>
      </c>
      <c r="S42" s="10">
        <v>5324</v>
      </c>
      <c r="T42" s="10"/>
      <c r="U42" s="10"/>
      <c r="V42" s="10"/>
      <c r="W42" s="10"/>
      <c r="X42" s="10"/>
      <c r="Y42" s="10"/>
      <c r="Z42" s="10"/>
      <c r="AA42" s="13"/>
      <c r="AB42" s="13"/>
      <c r="AC42" s="13"/>
      <c r="AO42" s="13"/>
      <c r="AP42" s="13"/>
      <c r="AQ42" s="13"/>
      <c r="AR42" s="13"/>
      <c r="AS42" s="13"/>
      <c r="AT42" s="13"/>
      <c r="AU42" s="13"/>
      <c r="AV42" s="13"/>
      <c r="AW42" s="13"/>
      <c r="AX42" s="13"/>
      <c r="AY42" s="13"/>
      <c r="AZ42" s="13"/>
      <c r="BA42" s="13"/>
    </row>
    <row r="43" spans="1:62" x14ac:dyDescent="0.3">
      <c r="A43" s="13" t="s">
        <v>5</v>
      </c>
      <c r="B43" s="13"/>
      <c r="C43" s="13"/>
      <c r="D43" s="13"/>
      <c r="E43" s="13"/>
      <c r="F43" s="13"/>
      <c r="G43" s="10"/>
      <c r="H43" s="10"/>
      <c r="I43" s="10">
        <v>38078</v>
      </c>
      <c r="J43" s="10">
        <f t="shared" si="22"/>
        <v>52382</v>
      </c>
      <c r="K43" s="10">
        <f t="shared" si="22"/>
        <v>21211</v>
      </c>
      <c r="L43" s="10">
        <f t="shared" si="22"/>
        <v>36121</v>
      </c>
      <c r="M43" s="10">
        <f t="shared" si="22"/>
        <v>22524</v>
      </c>
      <c r="N43" s="10">
        <f t="shared" si="22"/>
        <v>26053</v>
      </c>
      <c r="O43" s="10">
        <f t="shared" si="22"/>
        <v>34741</v>
      </c>
      <c r="P43" s="10">
        <f t="shared" si="22"/>
        <v>9364</v>
      </c>
      <c r="Q43" s="10">
        <v>16597</v>
      </c>
      <c r="R43" s="10">
        <v>19600</v>
      </c>
      <c r="S43" s="10">
        <v>8242</v>
      </c>
      <c r="T43" s="10"/>
      <c r="U43" s="10"/>
      <c r="V43" s="10"/>
      <c r="W43" s="10"/>
      <c r="X43" s="10"/>
      <c r="Y43" s="10"/>
      <c r="Z43" s="10"/>
      <c r="AA43" s="13"/>
      <c r="AB43" s="13"/>
      <c r="AC43" s="13"/>
      <c r="AO43" s="13"/>
      <c r="AP43" s="13"/>
      <c r="AQ43" s="13"/>
      <c r="AR43" s="13"/>
      <c r="AS43" s="13"/>
      <c r="AT43" s="13"/>
      <c r="AU43" s="13"/>
      <c r="AV43" s="13"/>
      <c r="AW43" s="13"/>
      <c r="AX43" s="13"/>
      <c r="AY43" s="13"/>
      <c r="AZ43" s="13"/>
      <c r="BA43" s="13"/>
    </row>
    <row r="44" spans="1:62" x14ac:dyDescent="0.3">
      <c r="A44" s="13" t="s">
        <v>6</v>
      </c>
      <c r="B44" s="13"/>
      <c r="C44" s="13"/>
      <c r="D44" s="13"/>
      <c r="E44" s="13"/>
      <c r="F44" s="13"/>
      <c r="G44" s="10"/>
      <c r="H44" s="10"/>
      <c r="I44" s="10">
        <v>29670</v>
      </c>
      <c r="J44" s="10">
        <f t="shared" si="22"/>
        <v>19823</v>
      </c>
      <c r="K44" s="10">
        <f t="shared" si="22"/>
        <v>23218</v>
      </c>
      <c r="L44" s="10">
        <f t="shared" si="22"/>
        <v>22499</v>
      </c>
      <c r="M44" s="10">
        <f t="shared" si="22"/>
        <v>11848</v>
      </c>
      <c r="N44" s="10">
        <f t="shared" si="22"/>
        <v>20335</v>
      </c>
      <c r="O44" s="10">
        <f t="shared" si="22"/>
        <v>15734</v>
      </c>
      <c r="P44" s="10">
        <f t="shared" si="22"/>
        <v>4252</v>
      </c>
      <c r="Q44" s="10">
        <v>8552</v>
      </c>
      <c r="R44" s="10">
        <v>13264</v>
      </c>
      <c r="S44" s="10">
        <v>5184</v>
      </c>
      <c r="T44" s="10"/>
      <c r="U44" s="10"/>
      <c r="V44" s="10"/>
      <c r="W44" s="10"/>
      <c r="X44" s="10"/>
      <c r="Y44" s="10"/>
      <c r="Z44" s="10"/>
      <c r="AA44" s="13"/>
      <c r="AB44" s="13"/>
      <c r="AC44" s="13"/>
      <c r="AO44" s="13"/>
      <c r="AP44" s="13"/>
      <c r="AQ44" s="13"/>
      <c r="AR44" s="13"/>
      <c r="AS44" s="13"/>
      <c r="AT44" s="13"/>
      <c r="AU44" s="13"/>
      <c r="AV44" s="13"/>
      <c r="AW44" s="13"/>
      <c r="AX44" s="13"/>
      <c r="AY44" s="13"/>
      <c r="AZ44" s="13"/>
      <c r="BA44" s="13"/>
    </row>
    <row r="45" spans="1:62" x14ac:dyDescent="0.3">
      <c r="A45" s="13" t="s">
        <v>7</v>
      </c>
      <c r="B45" s="13"/>
      <c r="C45" s="13"/>
      <c r="D45" s="13"/>
      <c r="E45" s="13"/>
      <c r="F45" s="13"/>
      <c r="G45" s="10"/>
      <c r="H45" s="10"/>
      <c r="I45" s="10">
        <v>1525</v>
      </c>
      <c r="J45" s="10">
        <f t="shared" si="22"/>
        <v>7626</v>
      </c>
      <c r="K45" s="10">
        <f t="shared" si="22"/>
        <v>1466</v>
      </c>
      <c r="L45" s="10">
        <f t="shared" si="22"/>
        <v>1095</v>
      </c>
      <c r="M45" s="10">
        <f t="shared" si="22"/>
        <v>2316</v>
      </c>
      <c r="N45" s="10">
        <f t="shared" si="22"/>
        <v>3149</v>
      </c>
      <c r="O45" s="10">
        <f t="shared" si="22"/>
        <v>2270</v>
      </c>
      <c r="P45" s="10">
        <f t="shared" si="22"/>
        <v>585</v>
      </c>
      <c r="Q45" s="10">
        <v>1267</v>
      </c>
      <c r="R45" s="10">
        <v>685</v>
      </c>
      <c r="S45" s="10">
        <v>1167</v>
      </c>
      <c r="T45" s="10"/>
      <c r="U45" s="10"/>
      <c r="V45" s="10"/>
      <c r="W45" s="10"/>
      <c r="X45" s="10"/>
      <c r="Y45" s="10"/>
      <c r="Z45" s="10"/>
      <c r="AA45" s="13"/>
      <c r="AB45" s="13"/>
      <c r="AC45" s="13"/>
      <c r="AO45" s="13"/>
      <c r="AP45" s="13"/>
      <c r="AQ45" s="13"/>
      <c r="AR45" s="13"/>
      <c r="AS45" s="13"/>
      <c r="AT45" s="13"/>
      <c r="AU45" s="13"/>
      <c r="AV45" s="13"/>
      <c r="AW45" s="13"/>
      <c r="AX45" s="13"/>
      <c r="AY45" s="13"/>
      <c r="AZ45" s="13"/>
      <c r="BA45" s="13"/>
    </row>
    <row r="46" spans="1:62" x14ac:dyDescent="0.3">
      <c r="A46" s="13"/>
      <c r="B46" s="13"/>
      <c r="C46" s="13"/>
      <c r="D46" s="13"/>
      <c r="E46" s="13"/>
      <c r="F46" s="13"/>
      <c r="G46" s="9"/>
      <c r="H46" s="9"/>
      <c r="I46" s="9">
        <f t="shared" ref="I46:O46" si="23">SUM(I40:I45)</f>
        <v>94618</v>
      </c>
      <c r="J46" s="9">
        <f t="shared" si="23"/>
        <v>126928</v>
      </c>
      <c r="K46" s="9">
        <f t="shared" si="23"/>
        <v>72695</v>
      </c>
      <c r="L46" s="9">
        <f t="shared" si="23"/>
        <v>67185</v>
      </c>
      <c r="M46" s="9">
        <f t="shared" si="23"/>
        <v>60677</v>
      </c>
      <c r="N46" s="9">
        <f t="shared" si="23"/>
        <v>80431</v>
      </c>
      <c r="O46" s="9">
        <f t="shared" si="23"/>
        <v>73933</v>
      </c>
      <c r="P46" s="9">
        <f>SUM(P40:P45)</f>
        <v>30780</v>
      </c>
      <c r="Q46" s="12">
        <f>SUM(Q41:Q45)</f>
        <v>42127</v>
      </c>
      <c r="R46" s="12">
        <f>SUM(R41:R45)</f>
        <v>52833</v>
      </c>
      <c r="S46" s="12">
        <f>SUM(S41:S45)</f>
        <v>19996</v>
      </c>
      <c r="T46" s="12"/>
      <c r="U46" s="12"/>
      <c r="V46" s="12"/>
      <c r="W46" s="12"/>
      <c r="X46" s="12"/>
      <c r="Y46" s="12"/>
      <c r="Z46" s="12"/>
      <c r="AA46" s="13"/>
      <c r="AB46" s="13"/>
      <c r="AC46" s="13"/>
      <c r="AO46" s="13"/>
      <c r="AP46" s="13"/>
      <c r="AQ46" s="13"/>
      <c r="AR46" s="13"/>
      <c r="AS46" s="13"/>
      <c r="AT46" s="13"/>
      <c r="AU46" s="13"/>
      <c r="AV46" s="13"/>
      <c r="AW46" s="13"/>
      <c r="AX46" s="13"/>
      <c r="AY46" s="13"/>
      <c r="AZ46" s="13"/>
      <c r="BA46" s="13"/>
    </row>
    <row r="47" spans="1:62" x14ac:dyDescent="0.3">
      <c r="A47" s="13"/>
      <c r="B47" s="13"/>
      <c r="C47" s="13"/>
      <c r="D47" s="13"/>
      <c r="E47" s="13"/>
      <c r="F47" s="13"/>
      <c r="G47" s="9"/>
      <c r="H47" s="13"/>
      <c r="I47" s="13">
        <f t="shared" ref="I47:P47" si="24">I46/1000</f>
        <v>94.617999999999995</v>
      </c>
      <c r="J47" s="13">
        <f t="shared" si="24"/>
        <v>126.928</v>
      </c>
      <c r="K47" s="13">
        <f t="shared" si="24"/>
        <v>72.694999999999993</v>
      </c>
      <c r="L47" s="13">
        <f t="shared" si="24"/>
        <v>67.185000000000002</v>
      </c>
      <c r="M47" s="13">
        <f t="shared" si="24"/>
        <v>60.677</v>
      </c>
      <c r="N47" s="13">
        <f t="shared" si="24"/>
        <v>80.430999999999997</v>
      </c>
      <c r="O47" s="13">
        <f t="shared" si="24"/>
        <v>73.933000000000007</v>
      </c>
      <c r="P47" s="13">
        <f t="shared" si="24"/>
        <v>30.78</v>
      </c>
      <c r="Q47" s="13">
        <f>Q46/1000</f>
        <v>42.127000000000002</v>
      </c>
      <c r="R47" s="13">
        <f>R46/1000</f>
        <v>52.832999999999998</v>
      </c>
      <c r="S47" s="13">
        <f>S46/1000</f>
        <v>19.995999999999999</v>
      </c>
      <c r="T47" s="13"/>
      <c r="U47" s="13"/>
      <c r="V47" s="13"/>
      <c r="W47" s="13"/>
      <c r="X47" s="13"/>
      <c r="Y47" s="13"/>
      <c r="Z47" s="13"/>
      <c r="AA47" s="13"/>
      <c r="AB47" s="13"/>
      <c r="AC47" s="13"/>
      <c r="AO47" s="13"/>
      <c r="AP47" s="13"/>
      <c r="AQ47" s="13"/>
      <c r="AR47" s="13"/>
      <c r="AS47" s="13"/>
      <c r="AT47" s="13"/>
      <c r="AU47" s="13"/>
      <c r="AV47" s="13"/>
      <c r="AW47" s="13"/>
      <c r="AX47" s="13"/>
      <c r="AY47" s="13"/>
      <c r="AZ47" s="13"/>
      <c r="BA47" s="13"/>
    </row>
    <row r="48" spans="1:62" x14ac:dyDescent="0.3">
      <c r="B48" s="12" t="s">
        <v>8</v>
      </c>
      <c r="L48" s="13"/>
      <c r="M48" s="13"/>
      <c r="N48" s="13"/>
      <c r="O48" s="13"/>
      <c r="P48" s="13"/>
      <c r="Q48" s="13"/>
      <c r="R48" s="13"/>
      <c r="S48" s="13"/>
      <c r="T48" s="13"/>
      <c r="U48" s="13"/>
      <c r="V48" s="13"/>
      <c r="W48" s="13"/>
      <c r="X48" s="13"/>
      <c r="Y48" s="13"/>
      <c r="Z48" s="13"/>
      <c r="AA48" s="13"/>
      <c r="AB48" s="13"/>
      <c r="AC48" s="13"/>
      <c r="AD48" s="13"/>
      <c r="AO48" s="13"/>
      <c r="AP48" s="13"/>
      <c r="AQ48" s="13"/>
      <c r="AR48" s="13"/>
      <c r="AS48" s="13"/>
      <c r="AT48" s="13"/>
      <c r="AU48" s="13"/>
      <c r="AV48" s="13"/>
      <c r="AW48" s="13"/>
      <c r="AX48" s="13"/>
      <c r="AY48" s="13"/>
      <c r="AZ48" s="13"/>
      <c r="BA48" s="13"/>
      <c r="BB48" s="13"/>
      <c r="BC48" s="13"/>
      <c r="BD48" s="13"/>
      <c r="BE48" s="13"/>
      <c r="BF48" s="13"/>
      <c r="BG48" s="13"/>
      <c r="BH48" s="13"/>
      <c r="BI48" s="13"/>
      <c r="BJ48" s="13"/>
    </row>
    <row r="49" spans="1:31" x14ac:dyDescent="0.3">
      <c r="A49" s="19" t="s">
        <v>36</v>
      </c>
      <c r="B49" s="11" t="s">
        <v>9</v>
      </c>
      <c r="L49" s="13"/>
      <c r="M49" s="13"/>
      <c r="N49" s="13"/>
      <c r="O49" s="13"/>
      <c r="P49" s="13"/>
      <c r="Q49" s="13"/>
      <c r="R49" s="13"/>
      <c r="S49" s="13"/>
      <c r="T49" s="13"/>
      <c r="U49" s="13"/>
      <c r="V49" s="13"/>
      <c r="W49" s="13"/>
      <c r="X49" s="13"/>
      <c r="Y49" s="13"/>
      <c r="Z49" s="13"/>
      <c r="AA49" s="13"/>
      <c r="AB49" s="13"/>
      <c r="AC49" s="13"/>
      <c r="AD49" s="13"/>
      <c r="AE49" s="13"/>
    </row>
    <row r="50" spans="1:31" x14ac:dyDescent="0.3">
      <c r="B50" s="13" t="s">
        <v>1</v>
      </c>
      <c r="C50" s="13">
        <v>1979</v>
      </c>
      <c r="D50" s="13">
        <v>1980</v>
      </c>
      <c r="E50" s="13">
        <v>1981</v>
      </c>
      <c r="F50" s="13">
        <v>1982</v>
      </c>
      <c r="G50" s="13">
        <v>1983</v>
      </c>
      <c r="H50" s="13">
        <v>1984</v>
      </c>
      <c r="I50" s="13">
        <v>1996</v>
      </c>
      <c r="J50" s="13">
        <v>1997</v>
      </c>
      <c r="K50" s="13">
        <v>1998</v>
      </c>
      <c r="L50" s="13">
        <v>1999</v>
      </c>
      <c r="M50" s="11" t="s">
        <v>16</v>
      </c>
      <c r="N50" s="11" t="s">
        <v>17</v>
      </c>
    </row>
    <row r="51" spans="1:31" x14ac:dyDescent="0.3">
      <c r="B51" s="13" t="s">
        <v>2</v>
      </c>
      <c r="C51" s="13">
        <v>4.9000000000000004</v>
      </c>
      <c r="D51" s="13">
        <v>2</v>
      </c>
      <c r="E51" s="13">
        <v>2.1</v>
      </c>
      <c r="F51" s="13">
        <v>2.2000000000000002</v>
      </c>
      <c r="G51" s="13">
        <v>2.7</v>
      </c>
      <c r="H51" s="13">
        <v>1.7</v>
      </c>
      <c r="I51" s="13">
        <v>1.05</v>
      </c>
      <c r="K51" s="13">
        <v>0.43</v>
      </c>
      <c r="L51" s="13"/>
      <c r="M51" s="11">
        <f t="shared" ref="M51:M56" si="25">AVERAGE(D51:G51)</f>
        <v>2.25</v>
      </c>
      <c r="N51" s="11">
        <f t="shared" ref="N51:N56" si="26">AVERAGE(I51:K51)</f>
        <v>0.74</v>
      </c>
      <c r="O51" s="11">
        <f t="shared" ref="O51:O56" si="27">M51/N51</f>
        <v>3.0405405405405408</v>
      </c>
    </row>
    <row r="52" spans="1:31" x14ac:dyDescent="0.3">
      <c r="B52" s="13" t="s">
        <v>3</v>
      </c>
      <c r="C52" s="13">
        <v>9.9</v>
      </c>
      <c r="D52" s="13">
        <v>7.9</v>
      </c>
      <c r="E52" s="13">
        <v>4.0999999999999996</v>
      </c>
      <c r="F52" s="13">
        <v>5.2</v>
      </c>
      <c r="G52" s="13">
        <v>2.4</v>
      </c>
      <c r="H52" s="13">
        <v>6.2</v>
      </c>
      <c r="I52" s="13">
        <v>3.08</v>
      </c>
      <c r="J52" s="13">
        <v>0.69</v>
      </c>
      <c r="K52" s="13">
        <v>2.2000000000000002</v>
      </c>
      <c r="L52" s="13"/>
      <c r="M52" s="11">
        <f t="shared" si="25"/>
        <v>4.8999999999999995</v>
      </c>
      <c r="N52" s="11">
        <f t="shared" si="26"/>
        <v>1.9900000000000002</v>
      </c>
      <c r="O52" s="11">
        <f t="shared" si="27"/>
        <v>2.4623115577889441</v>
      </c>
    </row>
    <row r="53" spans="1:31" x14ac:dyDescent="0.3">
      <c r="B53" s="13" t="s">
        <v>4</v>
      </c>
      <c r="C53" s="13">
        <v>21.1</v>
      </c>
      <c r="D53" s="13">
        <v>7.5</v>
      </c>
      <c r="E53" s="13">
        <v>6.1</v>
      </c>
      <c r="F53" s="13">
        <v>10.5</v>
      </c>
      <c r="G53" s="13">
        <v>4.7</v>
      </c>
      <c r="H53" s="13">
        <v>8.5</v>
      </c>
      <c r="I53" s="13">
        <v>2.6</v>
      </c>
      <c r="J53" s="13">
        <v>1.41</v>
      </c>
      <c r="K53" s="13">
        <v>2.5</v>
      </c>
      <c r="L53" s="13"/>
      <c r="M53" s="11">
        <f t="shared" si="25"/>
        <v>7.2</v>
      </c>
      <c r="N53" s="11">
        <f t="shared" si="26"/>
        <v>2.17</v>
      </c>
      <c r="O53" s="11">
        <f t="shared" si="27"/>
        <v>3.317972350230415</v>
      </c>
    </row>
    <row r="54" spans="1:31" x14ac:dyDescent="0.3">
      <c r="B54" s="13" t="s">
        <v>5</v>
      </c>
      <c r="C54" s="13">
        <v>25.9</v>
      </c>
      <c r="D54" s="13">
        <v>11.5</v>
      </c>
      <c r="E54" s="13">
        <v>6.8</v>
      </c>
      <c r="F54" s="13">
        <v>9.8000000000000007</v>
      </c>
      <c r="G54" s="13">
        <v>6.8</v>
      </c>
      <c r="H54" s="13">
        <v>7</v>
      </c>
      <c r="I54" s="13">
        <v>3.89</v>
      </c>
      <c r="J54" s="13">
        <v>4.4400000000000004</v>
      </c>
      <c r="K54" s="13">
        <v>2.11</v>
      </c>
      <c r="L54" s="13"/>
      <c r="M54" s="11">
        <f t="shared" si="25"/>
        <v>8.7249999999999996</v>
      </c>
      <c r="N54" s="11">
        <f t="shared" si="26"/>
        <v>3.48</v>
      </c>
      <c r="O54" s="11">
        <f t="shared" si="27"/>
        <v>2.507183908045977</v>
      </c>
    </row>
    <row r="55" spans="1:31" x14ac:dyDescent="0.3">
      <c r="B55" s="13" t="s">
        <v>6</v>
      </c>
      <c r="C55" s="13">
        <v>14.4</v>
      </c>
      <c r="D55" s="13">
        <v>8.1999999999999993</v>
      </c>
      <c r="E55" s="13">
        <v>5.9</v>
      </c>
      <c r="F55" s="13">
        <v>5.7</v>
      </c>
      <c r="G55" s="13">
        <v>7.5</v>
      </c>
      <c r="H55" s="13">
        <v>5.9</v>
      </c>
      <c r="I55" s="13">
        <v>3.21</v>
      </c>
      <c r="J55" s="13">
        <v>2.83</v>
      </c>
      <c r="K55" s="13">
        <v>1.55</v>
      </c>
      <c r="L55" s="13"/>
      <c r="M55" s="11">
        <f t="shared" si="25"/>
        <v>6.8250000000000002</v>
      </c>
      <c r="N55" s="11">
        <f t="shared" si="26"/>
        <v>2.5299999999999998</v>
      </c>
      <c r="O55" s="11">
        <f t="shared" si="27"/>
        <v>2.6976284584980239</v>
      </c>
    </row>
    <row r="56" spans="1:31" x14ac:dyDescent="0.3">
      <c r="B56" s="13" t="s">
        <v>7</v>
      </c>
      <c r="C56" s="13">
        <v>10.5</v>
      </c>
      <c r="D56" s="13">
        <v>6.4</v>
      </c>
      <c r="E56" s="13">
        <v>4.8</v>
      </c>
      <c r="F56" s="13">
        <v>3.5</v>
      </c>
      <c r="G56" s="13">
        <v>5</v>
      </c>
      <c r="H56" s="13">
        <v>5.7</v>
      </c>
      <c r="I56" s="13">
        <v>2.2599999999999998</v>
      </c>
      <c r="J56" s="13">
        <v>1.1599999999999999</v>
      </c>
      <c r="K56" s="13">
        <v>0.74</v>
      </c>
      <c r="L56" s="13"/>
      <c r="M56" s="11">
        <f t="shared" si="25"/>
        <v>4.9249999999999998</v>
      </c>
      <c r="N56" s="11">
        <f t="shared" si="26"/>
        <v>1.3866666666666667</v>
      </c>
      <c r="O56" s="11">
        <f t="shared" si="27"/>
        <v>3.5516826923076921</v>
      </c>
    </row>
    <row r="57" spans="1:31" x14ac:dyDescent="0.3">
      <c r="N57" s="12">
        <f>AVERAGE(M51:M56)</f>
        <v>5.8041666666666663</v>
      </c>
      <c r="O57" s="12">
        <f>AVERAGE(N51:N56)</f>
        <v>2.0494444444444446</v>
      </c>
      <c r="P57" s="12">
        <f>AVERAGE(O51:O56)</f>
        <v>2.9295532512352658</v>
      </c>
      <c r="Q57" s="12"/>
      <c r="R57" s="12"/>
    </row>
    <row r="70" spans="1:31" x14ac:dyDescent="0.3">
      <c r="A70" s="11">
        <f>3/15</f>
        <v>0.2</v>
      </c>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row>
    <row r="71" spans="1:31" x14ac:dyDescent="0.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row>
    <row r="72" spans="1:31" x14ac:dyDescent="0.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row>
    <row r="73" spans="1:31" x14ac:dyDescent="0.3">
      <c r="B73" s="13"/>
      <c r="C73" s="13"/>
      <c r="D73" s="13"/>
      <c r="E73" s="13"/>
      <c r="F73" s="13"/>
      <c r="G73" s="13"/>
      <c r="H73" s="13"/>
      <c r="I73" s="13"/>
      <c r="J73" s="13"/>
      <c r="K73" s="13"/>
      <c r="L73" s="13"/>
      <c r="M73" s="14"/>
      <c r="N73" s="14"/>
      <c r="O73" s="14"/>
      <c r="P73" s="14"/>
      <c r="Q73" s="14"/>
      <c r="R73" s="14"/>
      <c r="S73" s="14"/>
      <c r="T73" s="14"/>
      <c r="U73" s="14"/>
      <c r="V73" s="14"/>
      <c r="W73" s="14"/>
      <c r="X73" s="14"/>
      <c r="Y73" s="14"/>
      <c r="Z73" s="14"/>
      <c r="AA73" s="14"/>
      <c r="AB73" s="14"/>
      <c r="AC73" s="14"/>
      <c r="AD73" s="14"/>
      <c r="AE73" s="13"/>
    </row>
    <row r="74" spans="1:31" x14ac:dyDescent="0.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row>
    <row r="75" spans="1:31" x14ac:dyDescent="0.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row>
  </sheetData>
  <phoneticPr fontId="0" type="noConversion"/>
  <printOptions gridLines="1" gridLinesSet="0"/>
  <pageMargins left="0.78740157499999996" right="0.78740157499999996" top="0.984251969" bottom="0.984251969" header="0.4921259845" footer="0.4921259845"/>
  <pageSetup paperSize="9" scale="40" orientation="landscape" horizontalDpi="300"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dimension ref="A1:O62"/>
  <sheetViews>
    <sheetView zoomScale="75" workbookViewId="0">
      <pane xSplit="1" ySplit="2" topLeftCell="B3" activePane="bottomRight" state="frozen"/>
      <selection pane="topRight" activeCell="B1" sqref="B1"/>
      <selection pane="bottomLeft" activeCell="A3" sqref="A3"/>
      <selection pane="bottomRight" activeCell="A44" sqref="A44"/>
    </sheetView>
  </sheetViews>
  <sheetFormatPr baseColWidth="10" defaultColWidth="11.53515625" defaultRowHeight="12.45" x14ac:dyDescent="0.3"/>
  <cols>
    <col min="1" max="7" width="11.53515625" customWidth="1"/>
    <col min="8" max="8" width="11.53515625" style="1" customWidth="1"/>
    <col min="9" max="10" width="11.53515625" customWidth="1"/>
    <col min="11" max="11" width="13.53515625" style="1" bestFit="1" customWidth="1"/>
  </cols>
  <sheetData>
    <row r="1" spans="1:15" x14ac:dyDescent="0.3">
      <c r="A1" s="2" t="s">
        <v>10</v>
      </c>
      <c r="B1" s="2" t="s">
        <v>15</v>
      </c>
      <c r="C1" s="2" t="s">
        <v>29</v>
      </c>
      <c r="D1" s="236" t="s">
        <v>31</v>
      </c>
      <c r="E1" s="236"/>
      <c r="F1" s="236"/>
      <c r="G1" s="236"/>
      <c r="H1" s="7" t="s">
        <v>11</v>
      </c>
      <c r="I1" s="2" t="s">
        <v>13</v>
      </c>
      <c r="J1" t="s">
        <v>18</v>
      </c>
      <c r="K1" s="1" t="s">
        <v>19</v>
      </c>
      <c r="L1" t="s">
        <v>22</v>
      </c>
      <c r="M1" t="s">
        <v>24</v>
      </c>
      <c r="N1" t="s">
        <v>25</v>
      </c>
    </row>
    <row r="2" spans="1:15" x14ac:dyDescent="0.3">
      <c r="A2" s="3" t="s">
        <v>33</v>
      </c>
      <c r="B2" s="3" t="s">
        <v>30</v>
      </c>
      <c r="C2" s="3" t="s">
        <v>28</v>
      </c>
      <c r="D2" t="s">
        <v>20</v>
      </c>
      <c r="E2" s="3" t="s">
        <v>21</v>
      </c>
      <c r="F2" s="3" t="s">
        <v>32</v>
      </c>
      <c r="G2" s="3" t="s">
        <v>27</v>
      </c>
      <c r="H2" s="8"/>
      <c r="I2" s="3"/>
      <c r="J2" t="s">
        <v>23</v>
      </c>
      <c r="M2" t="s">
        <v>26</v>
      </c>
    </row>
    <row r="3" spans="1:15" x14ac:dyDescent="0.3">
      <c r="A3" s="4">
        <v>1965</v>
      </c>
      <c r="B3" s="3">
        <v>25</v>
      </c>
      <c r="C3" s="3">
        <v>60</v>
      </c>
      <c r="D3" s="3"/>
      <c r="E3" s="3">
        <v>5</v>
      </c>
      <c r="F3" s="3">
        <f>E3+D3</f>
        <v>5</v>
      </c>
      <c r="G3" s="3"/>
      <c r="H3" s="8"/>
      <c r="I3" s="3"/>
      <c r="N3">
        <v>4.97</v>
      </c>
      <c r="O3">
        <f t="shared" ref="O3:O21" si="0">N3*E3/1000</f>
        <v>2.4849999999999997E-2</v>
      </c>
    </row>
    <row r="4" spans="1:15" x14ac:dyDescent="0.3">
      <c r="A4" s="4">
        <v>1966</v>
      </c>
      <c r="B4" s="3">
        <v>25</v>
      </c>
      <c r="C4" s="3">
        <v>60</v>
      </c>
      <c r="D4" s="3"/>
      <c r="E4" s="3">
        <v>4</v>
      </c>
      <c r="F4" s="3">
        <f t="shared" ref="F4:F28" si="1">E4+D4</f>
        <v>4</v>
      </c>
      <c r="G4" s="3"/>
      <c r="H4" s="8"/>
      <c r="I4" s="3"/>
      <c r="N4">
        <v>3.01</v>
      </c>
      <c r="O4">
        <f t="shared" si="0"/>
        <v>1.2039999999999999E-2</v>
      </c>
    </row>
    <row r="5" spans="1:15" x14ac:dyDescent="0.3">
      <c r="A5" s="4">
        <v>1967</v>
      </c>
      <c r="B5" s="3">
        <v>25</v>
      </c>
      <c r="C5" s="3">
        <v>60</v>
      </c>
      <c r="D5" s="3"/>
      <c r="E5" s="3">
        <v>9</v>
      </c>
      <c r="F5" s="3">
        <f t="shared" si="1"/>
        <v>9</v>
      </c>
      <c r="G5" s="3"/>
      <c r="H5" s="8"/>
      <c r="I5" s="3"/>
      <c r="N5">
        <v>5.6</v>
      </c>
      <c r="O5">
        <f t="shared" si="0"/>
        <v>5.04E-2</v>
      </c>
    </row>
    <row r="6" spans="1:15" x14ac:dyDescent="0.3">
      <c r="A6" s="4">
        <v>1968</v>
      </c>
      <c r="B6" s="3">
        <v>25</v>
      </c>
      <c r="C6" s="3">
        <v>60</v>
      </c>
      <c r="E6" s="3">
        <v>12</v>
      </c>
      <c r="F6" s="3">
        <f t="shared" si="1"/>
        <v>12</v>
      </c>
      <c r="G6" s="3"/>
      <c r="H6" s="8"/>
      <c r="I6" s="3" t="s">
        <v>14</v>
      </c>
      <c r="N6">
        <v>7.06</v>
      </c>
      <c r="O6">
        <f t="shared" si="0"/>
        <v>8.4720000000000004E-2</v>
      </c>
    </row>
    <row r="7" spans="1:15" x14ac:dyDescent="0.3">
      <c r="A7" s="4">
        <v>1969</v>
      </c>
      <c r="B7" s="3">
        <v>25</v>
      </c>
      <c r="C7" s="3">
        <v>60</v>
      </c>
      <c r="E7" s="3">
        <v>10</v>
      </c>
      <c r="F7" s="3">
        <f t="shared" si="1"/>
        <v>10</v>
      </c>
      <c r="G7" s="3"/>
      <c r="I7" s="3">
        <v>45</v>
      </c>
      <c r="N7">
        <v>9.6300000000000008</v>
      </c>
      <c r="O7">
        <f t="shared" si="0"/>
        <v>9.6300000000000011E-2</v>
      </c>
    </row>
    <row r="8" spans="1:15" x14ac:dyDescent="0.3">
      <c r="A8" s="4">
        <v>1970</v>
      </c>
      <c r="B8" s="3">
        <v>25</v>
      </c>
      <c r="C8" s="3">
        <v>60</v>
      </c>
      <c r="E8" s="3">
        <v>8</v>
      </c>
      <c r="F8" s="3">
        <f t="shared" si="1"/>
        <v>8</v>
      </c>
      <c r="G8" s="3"/>
      <c r="I8" s="3">
        <v>50</v>
      </c>
      <c r="N8">
        <v>9.86</v>
      </c>
      <c r="O8">
        <f t="shared" si="0"/>
        <v>7.8879999999999992E-2</v>
      </c>
    </row>
    <row r="9" spans="1:15" x14ac:dyDescent="0.3">
      <c r="A9" s="4">
        <v>1971</v>
      </c>
      <c r="B9" s="3"/>
      <c r="C9" s="3"/>
      <c r="E9" s="3">
        <v>44</v>
      </c>
      <c r="F9" s="3">
        <f t="shared" si="1"/>
        <v>44</v>
      </c>
      <c r="G9" s="3"/>
      <c r="H9" s="1">
        <f t="shared" ref="H9:H16" si="2">AVERAGE(I7:I11)</f>
        <v>44.8</v>
      </c>
      <c r="I9" s="3">
        <v>30</v>
      </c>
      <c r="N9">
        <v>16.920000000000002</v>
      </c>
      <c r="O9">
        <f t="shared" si="0"/>
        <v>0.74448000000000003</v>
      </c>
    </row>
    <row r="10" spans="1:15" x14ac:dyDescent="0.3">
      <c r="A10" s="4">
        <v>1972</v>
      </c>
      <c r="B10" s="3"/>
      <c r="C10" s="3"/>
      <c r="E10" s="3">
        <v>38</v>
      </c>
      <c r="F10" s="3">
        <f t="shared" si="1"/>
        <v>38</v>
      </c>
      <c r="G10" s="3"/>
      <c r="H10" s="1">
        <f t="shared" si="2"/>
        <v>48.8</v>
      </c>
      <c r="I10" s="3">
        <v>48</v>
      </c>
      <c r="N10">
        <v>22.27</v>
      </c>
      <c r="O10">
        <f t="shared" si="0"/>
        <v>0.84626000000000001</v>
      </c>
    </row>
    <row r="11" spans="1:15" x14ac:dyDescent="0.3">
      <c r="A11" s="4">
        <v>1973</v>
      </c>
      <c r="B11" s="3"/>
      <c r="C11" s="3"/>
      <c r="E11" s="3">
        <v>82</v>
      </c>
      <c r="F11" s="3">
        <f t="shared" si="1"/>
        <v>82</v>
      </c>
      <c r="G11" s="3"/>
      <c r="H11" s="1">
        <f t="shared" si="2"/>
        <v>52.8</v>
      </c>
      <c r="I11" s="3">
        <v>51</v>
      </c>
      <c r="N11">
        <v>32.86</v>
      </c>
      <c r="O11">
        <f t="shared" si="0"/>
        <v>2.6945199999999998</v>
      </c>
    </row>
    <row r="12" spans="1:15" x14ac:dyDescent="0.3">
      <c r="A12" s="4">
        <v>1974</v>
      </c>
      <c r="B12" s="3"/>
      <c r="C12" s="3"/>
      <c r="E12" s="3">
        <v>113</v>
      </c>
      <c r="F12" s="3">
        <f t="shared" si="1"/>
        <v>113</v>
      </c>
      <c r="G12" s="3"/>
      <c r="H12" s="1">
        <f t="shared" si="2"/>
        <v>67.599999999999994</v>
      </c>
      <c r="I12" s="3">
        <v>65</v>
      </c>
      <c r="N12">
        <v>23.76</v>
      </c>
      <c r="O12">
        <f t="shared" si="0"/>
        <v>2.6848800000000002</v>
      </c>
    </row>
    <row r="13" spans="1:15" x14ac:dyDescent="0.3">
      <c r="A13" s="4">
        <v>1975</v>
      </c>
      <c r="B13" s="3">
        <v>80</v>
      </c>
      <c r="C13" s="3"/>
      <c r="E13" s="3">
        <v>46</v>
      </c>
      <c r="F13" s="3">
        <f t="shared" si="1"/>
        <v>46</v>
      </c>
      <c r="G13" s="3"/>
      <c r="H13" s="1">
        <f t="shared" si="2"/>
        <v>72.5</v>
      </c>
      <c r="I13" s="3">
        <v>70</v>
      </c>
      <c r="N13">
        <v>26.71</v>
      </c>
      <c r="O13">
        <f t="shared" si="0"/>
        <v>1.2286600000000001</v>
      </c>
    </row>
    <row r="14" spans="1:15" x14ac:dyDescent="0.3">
      <c r="A14" s="4">
        <v>1976</v>
      </c>
      <c r="B14" s="3">
        <v>120</v>
      </c>
      <c r="C14" s="3">
        <v>120</v>
      </c>
      <c r="E14" s="3">
        <v>100</v>
      </c>
      <c r="F14" s="3">
        <f t="shared" si="1"/>
        <v>100</v>
      </c>
      <c r="G14" s="3"/>
      <c r="H14" s="1">
        <f t="shared" si="2"/>
        <v>79.666666666666671</v>
      </c>
      <c r="I14" s="3">
        <v>104</v>
      </c>
      <c r="L14">
        <v>20</v>
      </c>
      <c r="N14">
        <v>17.2</v>
      </c>
      <c r="O14">
        <f t="shared" si="0"/>
        <v>1.72</v>
      </c>
    </row>
    <row r="15" spans="1:15" x14ac:dyDescent="0.3">
      <c r="A15" s="4">
        <v>1977</v>
      </c>
      <c r="B15" s="3">
        <v>130</v>
      </c>
      <c r="C15" s="3">
        <v>125</v>
      </c>
      <c r="E15" s="5">
        <v>52</v>
      </c>
      <c r="F15" s="3">
        <f t="shared" si="1"/>
        <v>52</v>
      </c>
      <c r="G15" s="3"/>
      <c r="H15" s="1">
        <f t="shared" si="2"/>
        <v>87</v>
      </c>
      <c r="J15">
        <v>11.4</v>
      </c>
      <c r="K15" s="1">
        <f t="shared" ref="K15:K28" si="3">J15*B15/100</f>
        <v>14.82</v>
      </c>
      <c r="L15">
        <v>30</v>
      </c>
      <c r="N15">
        <v>21.08</v>
      </c>
      <c r="O15">
        <f t="shared" si="0"/>
        <v>1.0961599999999998</v>
      </c>
    </row>
    <row r="16" spans="1:15" x14ac:dyDescent="0.3">
      <c r="A16" s="4">
        <v>1978</v>
      </c>
      <c r="B16" s="3">
        <v>135</v>
      </c>
      <c r="C16" s="3">
        <v>128</v>
      </c>
      <c r="E16" s="5">
        <v>105</v>
      </c>
      <c r="F16" s="3">
        <f t="shared" si="1"/>
        <v>105</v>
      </c>
      <c r="G16" s="3"/>
      <c r="H16" s="1">
        <f t="shared" si="2"/>
        <v>104</v>
      </c>
      <c r="J16">
        <v>19.5</v>
      </c>
      <c r="K16" s="1">
        <f t="shared" si="3"/>
        <v>26.324999999999999</v>
      </c>
      <c r="L16">
        <v>32</v>
      </c>
      <c r="N16">
        <v>22.78</v>
      </c>
      <c r="O16">
        <f t="shared" si="0"/>
        <v>2.3919000000000001</v>
      </c>
    </row>
    <row r="17" spans="1:15" x14ac:dyDescent="0.3">
      <c r="A17" s="4">
        <v>1979</v>
      </c>
      <c r="B17" s="3">
        <v>140</v>
      </c>
      <c r="C17" s="3">
        <v>128</v>
      </c>
      <c r="E17" s="5">
        <v>209</v>
      </c>
      <c r="F17" s="3">
        <f t="shared" si="1"/>
        <v>209</v>
      </c>
      <c r="G17" s="3"/>
      <c r="H17" s="1">
        <f>AVERAGE(E15:E19)</f>
        <v>103.6</v>
      </c>
      <c r="J17">
        <v>15.2</v>
      </c>
      <c r="K17" s="1">
        <f t="shared" si="3"/>
        <v>21.28</v>
      </c>
      <c r="L17">
        <v>37</v>
      </c>
      <c r="N17">
        <v>37.65</v>
      </c>
      <c r="O17">
        <f t="shared" si="0"/>
        <v>7.8688499999999992</v>
      </c>
    </row>
    <row r="18" spans="1:15" x14ac:dyDescent="0.3">
      <c r="A18" s="4">
        <v>1980</v>
      </c>
      <c r="B18" s="3">
        <v>150</v>
      </c>
      <c r="C18" s="3">
        <v>125</v>
      </c>
      <c r="E18" s="5">
        <v>95</v>
      </c>
      <c r="F18" s="3">
        <f t="shared" si="1"/>
        <v>95</v>
      </c>
      <c r="G18" s="3"/>
      <c r="H18" s="1">
        <f>AVERAGE(E16:E20)</f>
        <v>112.8</v>
      </c>
      <c r="J18">
        <v>8.8000000000000007</v>
      </c>
      <c r="K18" s="1">
        <f t="shared" si="3"/>
        <v>13.2</v>
      </c>
      <c r="L18">
        <v>38</v>
      </c>
      <c r="N18">
        <v>40.380000000000003</v>
      </c>
      <c r="O18">
        <f t="shared" si="0"/>
        <v>3.8361000000000005</v>
      </c>
    </row>
    <row r="19" spans="1:15" x14ac:dyDescent="0.3">
      <c r="A19" s="4">
        <v>1981</v>
      </c>
      <c r="B19" s="3">
        <v>140</v>
      </c>
      <c r="C19" s="3">
        <v>130</v>
      </c>
      <c r="E19" s="5">
        <v>57</v>
      </c>
      <c r="F19" s="3">
        <f t="shared" si="1"/>
        <v>57</v>
      </c>
      <c r="G19" s="3"/>
      <c r="H19" s="1">
        <f>AVERAGE(E17:E21)</f>
        <v>114.75</v>
      </c>
      <c r="J19">
        <v>5.7</v>
      </c>
      <c r="K19" s="1">
        <f t="shared" si="3"/>
        <v>7.98</v>
      </c>
      <c r="L19">
        <v>70</v>
      </c>
      <c r="N19">
        <v>68.930000000000007</v>
      </c>
      <c r="O19">
        <f t="shared" si="0"/>
        <v>3.9290100000000003</v>
      </c>
    </row>
    <row r="20" spans="1:15" x14ac:dyDescent="0.3">
      <c r="A20" s="4">
        <v>1982</v>
      </c>
      <c r="B20" s="3">
        <v>140</v>
      </c>
      <c r="C20" s="3">
        <v>140</v>
      </c>
      <c r="E20" s="5">
        <v>98</v>
      </c>
      <c r="F20" s="3">
        <f t="shared" si="1"/>
        <v>98</v>
      </c>
      <c r="G20" s="3"/>
      <c r="H20" s="1">
        <f>AVERAGE(E18:E22)</f>
        <v>83.333333333333329</v>
      </c>
      <c r="J20">
        <v>8.5</v>
      </c>
      <c r="K20" s="1">
        <f t="shared" si="3"/>
        <v>11.9</v>
      </c>
      <c r="L20">
        <v>91</v>
      </c>
      <c r="N20">
        <v>90.32</v>
      </c>
      <c r="O20">
        <f t="shared" si="0"/>
        <v>8.8513599999999979</v>
      </c>
    </row>
    <row r="21" spans="1:15" x14ac:dyDescent="0.3">
      <c r="A21" s="4">
        <v>1983</v>
      </c>
      <c r="B21" s="3">
        <v>129</v>
      </c>
      <c r="C21" s="3">
        <v>129</v>
      </c>
      <c r="D21" s="3">
        <v>69</v>
      </c>
      <c r="E21" s="5"/>
      <c r="F21" s="3">
        <f t="shared" si="1"/>
        <v>69</v>
      </c>
      <c r="G21" s="3"/>
      <c r="H21" s="1">
        <f t="shared" ref="H21:H27" si="4">AVERAGE(D19:D23)</f>
        <v>48.699999999999996</v>
      </c>
      <c r="J21">
        <v>5.0999999999999996</v>
      </c>
      <c r="K21" s="1">
        <f t="shared" si="3"/>
        <v>6.5789999999999997</v>
      </c>
      <c r="L21">
        <v>130</v>
      </c>
      <c r="N21">
        <v>129.66</v>
      </c>
      <c r="O21">
        <f t="shared" si="0"/>
        <v>0</v>
      </c>
    </row>
    <row r="22" spans="1:15" x14ac:dyDescent="0.3">
      <c r="A22" s="4">
        <v>1984</v>
      </c>
      <c r="B22" s="3">
        <v>116</v>
      </c>
      <c r="C22" s="3"/>
      <c r="D22" s="25">
        <v>36</v>
      </c>
      <c r="E22" s="3"/>
      <c r="F22" s="3">
        <f t="shared" si="1"/>
        <v>36</v>
      </c>
      <c r="G22" s="3"/>
      <c r="H22" s="1">
        <f t="shared" si="4"/>
        <v>49.674999999999997</v>
      </c>
      <c r="J22">
        <v>6.7</v>
      </c>
      <c r="K22" s="1">
        <f t="shared" si="3"/>
        <v>7.7720000000000002</v>
      </c>
      <c r="L22">
        <v>72</v>
      </c>
      <c r="N22">
        <v>72.09</v>
      </c>
      <c r="O22">
        <f t="shared" ref="O22:O28" si="5">N22*D22/1000</f>
        <v>2.5952400000000004</v>
      </c>
    </row>
    <row r="23" spans="1:15" x14ac:dyDescent="0.3">
      <c r="A23" s="4">
        <v>1985</v>
      </c>
      <c r="B23" s="3">
        <v>100</v>
      </c>
      <c r="C23" s="3"/>
      <c r="D23" s="25">
        <v>41.1</v>
      </c>
      <c r="E23" s="3"/>
      <c r="F23" s="3">
        <f t="shared" si="1"/>
        <v>41.1</v>
      </c>
      <c r="G23" s="3"/>
      <c r="H23" s="1">
        <f t="shared" si="4"/>
        <v>47.98</v>
      </c>
      <c r="J23">
        <v>6.2</v>
      </c>
      <c r="K23" s="1">
        <f t="shared" si="3"/>
        <v>6.2</v>
      </c>
      <c r="M23">
        <v>6921</v>
      </c>
      <c r="N23">
        <v>112.82</v>
      </c>
      <c r="O23">
        <f t="shared" si="5"/>
        <v>4.6369020000000001</v>
      </c>
    </row>
    <row r="24" spans="1:15" x14ac:dyDescent="0.3">
      <c r="A24" s="4">
        <v>1986</v>
      </c>
      <c r="B24" s="3">
        <v>91</v>
      </c>
      <c r="C24" s="3"/>
      <c r="D24" s="25">
        <v>52.6</v>
      </c>
      <c r="E24" s="3"/>
      <c r="F24" s="3">
        <f t="shared" si="1"/>
        <v>52.6</v>
      </c>
      <c r="G24" s="3"/>
      <c r="H24" s="1">
        <f t="shared" si="4"/>
        <v>43.499999999999993</v>
      </c>
      <c r="J24">
        <v>6.4</v>
      </c>
      <c r="K24" s="1">
        <f t="shared" si="3"/>
        <v>5.8239999999999998</v>
      </c>
      <c r="M24">
        <v>7896</v>
      </c>
      <c r="N24">
        <v>146.86000000000001</v>
      </c>
      <c r="O24">
        <f t="shared" si="5"/>
        <v>7.7248360000000016</v>
      </c>
    </row>
    <row r="25" spans="1:15" x14ac:dyDescent="0.3">
      <c r="A25" s="4">
        <v>1987</v>
      </c>
      <c r="B25" s="3">
        <v>105</v>
      </c>
      <c r="C25" s="3"/>
      <c r="D25" s="25">
        <v>41.2</v>
      </c>
      <c r="E25" s="3"/>
      <c r="F25" s="3">
        <f t="shared" si="1"/>
        <v>41.2</v>
      </c>
      <c r="G25" s="3"/>
      <c r="H25" s="1">
        <f t="shared" si="4"/>
        <v>43.64</v>
      </c>
      <c r="J25">
        <v>5</v>
      </c>
      <c r="K25" s="1">
        <f t="shared" si="3"/>
        <v>5.25</v>
      </c>
      <c r="M25">
        <v>7955</v>
      </c>
      <c r="N25">
        <v>151.76</v>
      </c>
      <c r="O25">
        <f t="shared" si="5"/>
        <v>6.2525119999999994</v>
      </c>
    </row>
    <row r="26" spans="1:15" x14ac:dyDescent="0.3">
      <c r="A26" s="4">
        <v>1988</v>
      </c>
      <c r="B26" s="3">
        <v>101</v>
      </c>
      <c r="C26" s="3"/>
      <c r="D26" s="25">
        <v>46.6</v>
      </c>
      <c r="F26" s="3">
        <f t="shared" si="1"/>
        <v>46.6</v>
      </c>
      <c r="G26" s="3"/>
      <c r="H26" s="1">
        <f t="shared" si="4"/>
        <v>42.600000000000009</v>
      </c>
      <c r="J26">
        <v>5.2</v>
      </c>
      <c r="K26" s="1">
        <f t="shared" si="3"/>
        <v>5.2520000000000007</v>
      </c>
      <c r="M26">
        <v>8990</v>
      </c>
      <c r="N26">
        <v>164.41</v>
      </c>
      <c r="O26">
        <f t="shared" si="5"/>
        <v>7.6615060000000001</v>
      </c>
    </row>
    <row r="27" spans="1:15" x14ac:dyDescent="0.3">
      <c r="A27" s="4">
        <v>1989</v>
      </c>
      <c r="B27" s="3">
        <v>108</v>
      </c>
      <c r="C27" s="3"/>
      <c r="D27" s="25">
        <v>36.700000000000003</v>
      </c>
      <c r="F27" s="3">
        <f t="shared" si="1"/>
        <v>36.700000000000003</v>
      </c>
      <c r="G27" s="3"/>
      <c r="H27" s="1">
        <f t="shared" si="4"/>
        <v>40.1</v>
      </c>
      <c r="J27">
        <v>3.9</v>
      </c>
      <c r="K27" s="1">
        <f t="shared" si="3"/>
        <v>4.2119999999999997</v>
      </c>
      <c r="N27">
        <v>335.23</v>
      </c>
      <c r="O27">
        <f t="shared" si="5"/>
        <v>12.302941000000001</v>
      </c>
    </row>
    <row r="28" spans="1:15" x14ac:dyDescent="0.3">
      <c r="A28" s="4">
        <v>1990</v>
      </c>
      <c r="B28" s="3">
        <v>144</v>
      </c>
      <c r="C28" s="3"/>
      <c r="D28" s="25">
        <v>35.9</v>
      </c>
      <c r="F28" s="3">
        <f t="shared" si="1"/>
        <v>35.9</v>
      </c>
      <c r="G28" s="3"/>
      <c r="H28" s="1">
        <f t="shared" ref="H28:H35" si="6">AVERAGE(G26:G30)</f>
        <v>22.46</v>
      </c>
      <c r="J28">
        <v>3.6</v>
      </c>
      <c r="K28" s="1">
        <f t="shared" si="3"/>
        <v>5.1840000000000002</v>
      </c>
      <c r="N28">
        <v>379.8</v>
      </c>
      <c r="O28">
        <f t="shared" si="5"/>
        <v>13.634819999999999</v>
      </c>
    </row>
    <row r="29" spans="1:15" x14ac:dyDescent="0.3">
      <c r="A29" s="4">
        <v>1991</v>
      </c>
      <c r="B29" s="3">
        <v>158</v>
      </c>
      <c r="C29" s="3"/>
      <c r="G29" s="3">
        <v>15.35</v>
      </c>
      <c r="H29" s="1">
        <f t="shared" si="6"/>
        <v>25.306666666666668</v>
      </c>
      <c r="N29">
        <v>380.98</v>
      </c>
      <c r="O29">
        <f t="shared" ref="O29:O38" si="7">N29/1000*G29</f>
        <v>5.8480430000000005</v>
      </c>
    </row>
    <row r="30" spans="1:15" x14ac:dyDescent="0.3">
      <c r="A30" s="4">
        <v>1992</v>
      </c>
      <c r="B30" s="3">
        <v>121</v>
      </c>
      <c r="C30" s="3"/>
      <c r="G30" s="3">
        <v>29.57</v>
      </c>
      <c r="H30" s="1">
        <f t="shared" si="6"/>
        <v>24.98</v>
      </c>
      <c r="N30">
        <v>432.98</v>
      </c>
      <c r="O30">
        <f t="shared" si="7"/>
        <v>12.803218600000001</v>
      </c>
    </row>
    <row r="31" spans="1:15" x14ac:dyDescent="0.3">
      <c r="A31" s="4">
        <v>1993</v>
      </c>
      <c r="B31" s="3">
        <v>130</v>
      </c>
      <c r="C31" s="3"/>
      <c r="G31" s="3">
        <v>31</v>
      </c>
      <c r="H31" s="1">
        <f t="shared" si="6"/>
        <v>25.923999999999999</v>
      </c>
      <c r="N31">
        <v>249.19</v>
      </c>
      <c r="O31">
        <f t="shared" si="7"/>
        <v>7.7248900000000003</v>
      </c>
    </row>
    <row r="32" spans="1:15" x14ac:dyDescent="0.3">
      <c r="A32" s="4">
        <v>1994</v>
      </c>
      <c r="B32" s="3">
        <v>103</v>
      </c>
      <c r="C32" s="3"/>
      <c r="G32" s="3">
        <v>24</v>
      </c>
      <c r="H32" s="1">
        <f t="shared" si="6"/>
        <v>27.333999999999996</v>
      </c>
      <c r="N32">
        <v>232.73</v>
      </c>
      <c r="O32">
        <f t="shared" si="7"/>
        <v>5.5855199999999998</v>
      </c>
    </row>
    <row r="33" spans="1:15" x14ac:dyDescent="0.3">
      <c r="A33" s="4">
        <v>1995</v>
      </c>
      <c r="B33" s="3">
        <v>90</v>
      </c>
      <c r="C33" s="3"/>
      <c r="G33" s="3">
        <v>29.7</v>
      </c>
      <c r="H33" s="1">
        <f t="shared" si="6"/>
        <v>25.939999999999998</v>
      </c>
      <c r="N33">
        <v>261.05</v>
      </c>
      <c r="O33">
        <f t="shared" si="7"/>
        <v>7.7531850000000002</v>
      </c>
    </row>
    <row r="34" spans="1:15" x14ac:dyDescent="0.3">
      <c r="A34" s="4">
        <v>1996</v>
      </c>
      <c r="B34" s="3">
        <v>90</v>
      </c>
      <c r="C34" s="3"/>
      <c r="F34" s="3"/>
      <c r="G34" s="3">
        <v>22.4</v>
      </c>
      <c r="H34" s="1">
        <f t="shared" si="6"/>
        <v>23.24</v>
      </c>
      <c r="I34" s="4" t="s">
        <v>12</v>
      </c>
      <c r="J34">
        <v>2.75</v>
      </c>
      <c r="K34" s="1">
        <f>J34*B34/100</f>
        <v>2.4750000000000001</v>
      </c>
      <c r="M34">
        <v>3419</v>
      </c>
      <c r="N34">
        <v>512.19000000000005</v>
      </c>
      <c r="O34">
        <f t="shared" si="7"/>
        <v>11.473056</v>
      </c>
    </row>
    <row r="35" spans="1:15" x14ac:dyDescent="0.3">
      <c r="A35" s="4">
        <v>1997</v>
      </c>
      <c r="B35" s="3">
        <v>132</v>
      </c>
      <c r="C35" s="3"/>
      <c r="F35" s="3"/>
      <c r="G35" s="3">
        <v>22.6</v>
      </c>
      <c r="H35" s="1">
        <f t="shared" si="6"/>
        <v>21.499999999999996</v>
      </c>
      <c r="I35" s="3">
        <v>132</v>
      </c>
      <c r="J35">
        <v>1.69</v>
      </c>
      <c r="K35" s="1">
        <f>J35*B35/100</f>
        <v>2.2307999999999999</v>
      </c>
      <c r="M35">
        <v>6435</v>
      </c>
      <c r="N35">
        <v>1092.81</v>
      </c>
      <c r="O35">
        <f t="shared" si="7"/>
        <v>24.697505999999997</v>
      </c>
    </row>
    <row r="36" spans="1:15" x14ac:dyDescent="0.3">
      <c r="A36" s="4">
        <v>1998</v>
      </c>
      <c r="B36" s="3">
        <v>165</v>
      </c>
      <c r="C36" s="3">
        <v>150</v>
      </c>
      <c r="F36" s="3"/>
      <c r="G36" s="3">
        <v>17.5</v>
      </c>
      <c r="I36" s="3">
        <v>165</v>
      </c>
      <c r="J36">
        <v>1.69</v>
      </c>
      <c r="K36" s="1">
        <f>J36*B36/100</f>
        <v>2.7884999999999995</v>
      </c>
      <c r="M36">
        <v>7309</v>
      </c>
      <c r="N36">
        <v>806.02</v>
      </c>
      <c r="O36">
        <f t="shared" si="7"/>
        <v>14.10535</v>
      </c>
    </row>
    <row r="37" spans="1:15" x14ac:dyDescent="0.3">
      <c r="A37" s="4">
        <v>1999</v>
      </c>
      <c r="B37" s="4">
        <v>160</v>
      </c>
      <c r="C37" s="4">
        <v>131</v>
      </c>
      <c r="F37" s="3"/>
      <c r="G37" s="3">
        <v>15.3</v>
      </c>
      <c r="I37" s="3">
        <v>160</v>
      </c>
      <c r="J37">
        <v>1.2</v>
      </c>
      <c r="K37" s="1">
        <f>J37*B37/100</f>
        <v>1.92</v>
      </c>
      <c r="N37">
        <v>786.7</v>
      </c>
      <c r="O37">
        <f t="shared" si="7"/>
        <v>12.036510000000002</v>
      </c>
    </row>
    <row r="38" spans="1:15" x14ac:dyDescent="0.3">
      <c r="A38" s="4">
        <v>2000</v>
      </c>
      <c r="B38" s="3">
        <v>163</v>
      </c>
      <c r="F38" s="3"/>
      <c r="G38" s="3">
        <v>14.2</v>
      </c>
      <c r="I38" s="3">
        <v>163</v>
      </c>
      <c r="N38">
        <v>642</v>
      </c>
      <c r="O38">
        <f t="shared" si="7"/>
        <v>9.1164000000000005</v>
      </c>
    </row>
    <row r="39" spans="1:15" x14ac:dyDescent="0.3">
      <c r="A39" s="4">
        <v>2001</v>
      </c>
      <c r="B39" s="3">
        <f>I39</f>
        <v>145</v>
      </c>
      <c r="G39" s="3">
        <v>8.1</v>
      </c>
      <c r="I39" s="3">
        <v>145</v>
      </c>
    </row>
    <row r="40" spans="1:15" x14ac:dyDescent="0.3">
      <c r="A40" s="4">
        <v>2002</v>
      </c>
      <c r="B40" s="3">
        <f>I40</f>
        <v>134</v>
      </c>
      <c r="G40" s="3">
        <v>14.015000000000001</v>
      </c>
      <c r="I40" s="3">
        <v>134</v>
      </c>
    </row>
    <row r="41" spans="1:15" x14ac:dyDescent="0.3">
      <c r="A41" s="4">
        <v>2003</v>
      </c>
      <c r="G41" s="26">
        <f>'données mensuelles'!R10/1000</f>
        <v>8.939309999999999</v>
      </c>
    </row>
    <row r="42" spans="1:15" x14ac:dyDescent="0.3">
      <c r="A42" s="4">
        <v>2004</v>
      </c>
      <c r="G42" s="26">
        <f>'données mensuelles'!S10/1000</f>
        <v>7.0658299999999992</v>
      </c>
    </row>
    <row r="43" spans="1:15" x14ac:dyDescent="0.3">
      <c r="A43" s="4">
        <v>2005</v>
      </c>
      <c r="G43" s="26">
        <f>'données mensuelles'!T10/1000</f>
        <v>6.8160500000000006</v>
      </c>
    </row>
    <row r="44" spans="1:15" x14ac:dyDescent="0.3">
      <c r="A44" s="4">
        <v>2006</v>
      </c>
      <c r="G44" s="26">
        <f>'données mensuelles'!U10/1000</f>
        <v>6.1046300000000002</v>
      </c>
    </row>
    <row r="45" spans="1:15" x14ac:dyDescent="0.3">
      <c r="A45" s="6">
        <v>2007</v>
      </c>
    </row>
    <row r="46" spans="1:15" x14ac:dyDescent="0.3">
      <c r="A46" s="6">
        <v>2008</v>
      </c>
    </row>
    <row r="47" spans="1:15" x14ac:dyDescent="0.3">
      <c r="A47" s="6"/>
    </row>
    <row r="48" spans="1:15"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sheetData>
  <mergeCells count="1">
    <mergeCell ref="D1:G1"/>
  </mergeCells>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3">
    <pageSetUpPr fitToPage="1"/>
  </sheetPr>
  <dimension ref="A1:T73"/>
  <sheetViews>
    <sheetView zoomScale="85" zoomScaleNormal="85" workbookViewId="0">
      <pane ySplit="2" topLeftCell="A25" activePane="bottomLeft" state="frozenSplit"/>
      <selection pane="bottomLeft" activeCell="D62" sqref="D62"/>
    </sheetView>
  </sheetViews>
  <sheetFormatPr baseColWidth="10" defaultRowHeight="12.45" x14ac:dyDescent="0.3"/>
  <cols>
    <col min="2" max="4" width="12" customWidth="1"/>
  </cols>
  <sheetData>
    <row r="1" spans="1:20" ht="51.75" customHeight="1" x14ac:dyDescent="0.3">
      <c r="A1" s="37" t="s">
        <v>52</v>
      </c>
      <c r="B1" s="37" t="s">
        <v>53</v>
      </c>
      <c r="C1" s="37" t="s">
        <v>31</v>
      </c>
      <c r="D1" s="49" t="s">
        <v>66</v>
      </c>
      <c r="E1" s="37" t="s">
        <v>31</v>
      </c>
      <c r="F1" s="37" t="s">
        <v>31</v>
      </c>
      <c r="G1" s="37" t="s">
        <v>31</v>
      </c>
      <c r="H1" s="37" t="s">
        <v>31</v>
      </c>
      <c r="I1" s="37" t="s">
        <v>31</v>
      </c>
      <c r="J1" s="37" t="s">
        <v>31</v>
      </c>
      <c r="K1" s="37" t="s">
        <v>31</v>
      </c>
      <c r="L1" s="37" t="s">
        <v>18</v>
      </c>
      <c r="M1" s="37"/>
      <c r="N1" s="37" t="s">
        <v>54</v>
      </c>
      <c r="O1" s="37" t="s">
        <v>65</v>
      </c>
      <c r="P1" s="37" t="s">
        <v>55</v>
      </c>
      <c r="Q1" s="37" t="s">
        <v>56</v>
      </c>
      <c r="R1" s="37" t="s">
        <v>25</v>
      </c>
      <c r="S1" s="37" t="s">
        <v>29</v>
      </c>
      <c r="T1" s="37" t="s">
        <v>57</v>
      </c>
    </row>
    <row r="2" spans="1:20" ht="63" customHeight="1" x14ac:dyDescent="0.3">
      <c r="A2" t="s">
        <v>58</v>
      </c>
      <c r="E2" s="37" t="s">
        <v>21</v>
      </c>
      <c r="F2" s="37" t="s">
        <v>59</v>
      </c>
      <c r="G2" s="37" t="s">
        <v>60</v>
      </c>
      <c r="H2" s="37" t="s">
        <v>61</v>
      </c>
      <c r="I2" s="37" t="s">
        <v>62</v>
      </c>
      <c r="J2" s="37" t="s">
        <v>64</v>
      </c>
      <c r="K2" s="37" t="s">
        <v>228</v>
      </c>
      <c r="L2" s="37" t="s">
        <v>23</v>
      </c>
      <c r="M2" s="37" t="s">
        <v>22</v>
      </c>
      <c r="N2" s="37" t="s">
        <v>63</v>
      </c>
      <c r="O2" s="37"/>
      <c r="P2" s="37" t="s">
        <v>63</v>
      </c>
      <c r="Q2" s="37" t="s">
        <v>26</v>
      </c>
      <c r="S2" s="37" t="s">
        <v>28</v>
      </c>
      <c r="T2" s="3"/>
    </row>
    <row r="3" spans="1:20" ht="13.5" customHeight="1" x14ac:dyDescent="0.3">
      <c r="G3" s="3"/>
      <c r="H3" s="3"/>
      <c r="I3" s="3"/>
      <c r="J3" s="3"/>
      <c r="K3" s="3"/>
    </row>
    <row r="4" spans="1:20" ht="13.5" customHeight="1" x14ac:dyDescent="0.3">
      <c r="A4">
        <v>1965</v>
      </c>
      <c r="B4">
        <f>G4</f>
        <v>5</v>
      </c>
      <c r="C4">
        <f>B4</f>
        <v>5</v>
      </c>
      <c r="E4" s="3">
        <v>5</v>
      </c>
      <c r="F4" s="3"/>
      <c r="G4" s="3">
        <v>5</v>
      </c>
      <c r="H4" s="3"/>
      <c r="I4" s="3"/>
      <c r="J4" s="3"/>
      <c r="K4" s="3"/>
      <c r="R4">
        <v>4.97</v>
      </c>
      <c r="S4" s="3">
        <v>60</v>
      </c>
      <c r="T4" s="3">
        <v>25</v>
      </c>
    </row>
    <row r="5" spans="1:20" ht="13.5" customHeight="1" x14ac:dyDescent="0.3">
      <c r="A5">
        <v>1966</v>
      </c>
      <c r="B5">
        <f t="shared" ref="B5:B34" si="0">G5</f>
        <v>4</v>
      </c>
      <c r="C5">
        <f t="shared" ref="C5:C33" si="1">B5</f>
        <v>4</v>
      </c>
      <c r="E5" s="3">
        <v>4</v>
      </c>
      <c r="F5" s="3"/>
      <c r="G5" s="3">
        <v>4</v>
      </c>
      <c r="H5" s="3"/>
      <c r="I5" s="3"/>
      <c r="J5" s="3"/>
      <c r="K5" s="3"/>
      <c r="R5">
        <v>3.01</v>
      </c>
      <c r="S5" s="3">
        <v>60</v>
      </c>
      <c r="T5" s="3">
        <v>25</v>
      </c>
    </row>
    <row r="6" spans="1:20" ht="13.5" customHeight="1" x14ac:dyDescent="0.3">
      <c r="A6">
        <v>1967</v>
      </c>
      <c r="B6">
        <f t="shared" si="0"/>
        <v>9</v>
      </c>
      <c r="C6">
        <f t="shared" si="1"/>
        <v>9</v>
      </c>
      <c r="E6" s="3">
        <v>9</v>
      </c>
      <c r="F6" s="3"/>
      <c r="G6" s="3">
        <v>9</v>
      </c>
      <c r="H6" s="3"/>
      <c r="I6" s="3"/>
      <c r="J6" s="3"/>
      <c r="K6" s="3"/>
      <c r="R6">
        <v>5.6</v>
      </c>
      <c r="S6" s="3">
        <v>60</v>
      </c>
      <c r="T6" s="3">
        <v>25</v>
      </c>
    </row>
    <row r="7" spans="1:20" ht="13.5" customHeight="1" x14ac:dyDescent="0.3">
      <c r="A7">
        <v>1968</v>
      </c>
      <c r="B7">
        <f t="shared" si="0"/>
        <v>12</v>
      </c>
      <c r="C7">
        <f t="shared" si="1"/>
        <v>12</v>
      </c>
      <c r="E7" s="3">
        <v>12</v>
      </c>
      <c r="F7" s="2"/>
      <c r="G7" s="2">
        <v>12</v>
      </c>
      <c r="H7" s="3"/>
      <c r="I7" s="3"/>
      <c r="J7" s="3"/>
      <c r="K7" s="3"/>
      <c r="R7">
        <v>7.06</v>
      </c>
      <c r="S7" s="3">
        <v>60</v>
      </c>
      <c r="T7" s="3">
        <v>25</v>
      </c>
    </row>
    <row r="8" spans="1:20" ht="13.5" customHeight="1" x14ac:dyDescent="0.3">
      <c r="A8">
        <v>1969</v>
      </c>
      <c r="B8">
        <f t="shared" si="0"/>
        <v>10</v>
      </c>
      <c r="C8">
        <f t="shared" si="1"/>
        <v>10</v>
      </c>
      <c r="E8" s="3">
        <v>10</v>
      </c>
      <c r="G8" s="3">
        <v>10</v>
      </c>
      <c r="H8" s="3"/>
      <c r="I8" s="3"/>
      <c r="J8" s="3"/>
      <c r="K8" s="3"/>
      <c r="R8">
        <v>9.6300000000000008</v>
      </c>
      <c r="S8" s="3">
        <v>60</v>
      </c>
      <c r="T8" s="3">
        <v>25</v>
      </c>
    </row>
    <row r="9" spans="1:20" ht="13.5" customHeight="1" x14ac:dyDescent="0.3">
      <c r="A9">
        <v>1970</v>
      </c>
      <c r="B9">
        <f t="shared" si="0"/>
        <v>8</v>
      </c>
      <c r="C9">
        <f t="shared" si="1"/>
        <v>8</v>
      </c>
      <c r="E9" s="3">
        <v>8</v>
      </c>
      <c r="G9" s="3">
        <v>8</v>
      </c>
      <c r="H9" s="3"/>
      <c r="I9" s="3"/>
      <c r="J9" s="3"/>
      <c r="K9" s="3"/>
      <c r="R9">
        <v>9.86</v>
      </c>
      <c r="S9" s="3">
        <v>60</v>
      </c>
      <c r="T9" s="3">
        <v>25</v>
      </c>
    </row>
    <row r="10" spans="1:20" x14ac:dyDescent="0.3">
      <c r="A10">
        <v>1971</v>
      </c>
      <c r="B10">
        <f t="shared" si="0"/>
        <v>44</v>
      </c>
      <c r="C10">
        <f t="shared" si="1"/>
        <v>44</v>
      </c>
      <c r="E10" s="3">
        <v>44</v>
      </c>
      <c r="G10" s="3">
        <v>44</v>
      </c>
      <c r="H10" s="3"/>
      <c r="I10" s="3"/>
      <c r="J10" s="3"/>
      <c r="K10" s="3"/>
      <c r="R10">
        <v>16.920000000000002</v>
      </c>
      <c r="S10" s="3"/>
      <c r="T10" s="3"/>
    </row>
    <row r="11" spans="1:20" x14ac:dyDescent="0.3">
      <c r="A11">
        <v>1972</v>
      </c>
      <c r="B11">
        <f t="shared" si="0"/>
        <v>38</v>
      </c>
      <c r="C11">
        <f t="shared" si="1"/>
        <v>38</v>
      </c>
      <c r="E11" s="3">
        <v>38</v>
      </c>
      <c r="G11" s="3">
        <v>38</v>
      </c>
      <c r="H11" s="3"/>
      <c r="I11" s="3"/>
      <c r="J11" s="3"/>
      <c r="K11" s="3"/>
      <c r="R11">
        <v>22.27</v>
      </c>
      <c r="S11" s="3"/>
      <c r="T11" s="3"/>
    </row>
    <row r="12" spans="1:20" x14ac:dyDescent="0.3">
      <c r="A12">
        <v>1973</v>
      </c>
      <c r="B12">
        <f t="shared" si="0"/>
        <v>78</v>
      </c>
      <c r="C12">
        <f t="shared" si="1"/>
        <v>78</v>
      </c>
      <c r="E12" s="3">
        <v>82</v>
      </c>
      <c r="G12" s="3">
        <v>78</v>
      </c>
      <c r="H12" s="3"/>
      <c r="I12" s="3"/>
      <c r="J12" s="3"/>
      <c r="K12" s="3"/>
      <c r="R12">
        <v>32.86</v>
      </c>
      <c r="S12" s="3"/>
      <c r="T12" s="3"/>
    </row>
    <row r="13" spans="1:20" x14ac:dyDescent="0.3">
      <c r="A13">
        <v>1974</v>
      </c>
      <c r="B13">
        <f t="shared" si="0"/>
        <v>107</v>
      </c>
      <c r="C13">
        <f t="shared" si="1"/>
        <v>107</v>
      </c>
      <c r="E13" s="3">
        <v>113</v>
      </c>
      <c r="G13" s="3">
        <v>107</v>
      </c>
      <c r="H13" s="3"/>
      <c r="I13" s="3"/>
      <c r="J13" s="3"/>
      <c r="K13" s="3"/>
      <c r="R13">
        <v>23.76</v>
      </c>
      <c r="S13" s="3"/>
      <c r="T13" s="3"/>
    </row>
    <row r="14" spans="1:20" x14ac:dyDescent="0.3">
      <c r="A14">
        <v>1975</v>
      </c>
      <c r="B14">
        <f t="shared" si="0"/>
        <v>44</v>
      </c>
      <c r="C14">
        <f t="shared" si="1"/>
        <v>44</v>
      </c>
      <c r="E14" s="3">
        <v>46</v>
      </c>
      <c r="G14" s="3">
        <v>44</v>
      </c>
      <c r="H14" s="3"/>
      <c r="I14" s="3"/>
      <c r="J14" s="3"/>
      <c r="K14" s="3"/>
      <c r="R14">
        <v>26.71</v>
      </c>
      <c r="S14" s="3"/>
      <c r="T14" s="3">
        <v>80</v>
      </c>
    </row>
    <row r="15" spans="1:20" x14ac:dyDescent="0.3">
      <c r="A15">
        <v>1976</v>
      </c>
      <c r="B15">
        <f t="shared" si="0"/>
        <v>106</v>
      </c>
      <c r="C15">
        <f t="shared" si="1"/>
        <v>106</v>
      </c>
      <c r="E15" s="3">
        <v>100</v>
      </c>
      <c r="G15" s="3">
        <v>106</v>
      </c>
      <c r="H15" s="3"/>
      <c r="I15" s="3"/>
      <c r="J15" s="3"/>
      <c r="K15" s="3"/>
      <c r="M15">
        <v>20</v>
      </c>
      <c r="R15">
        <v>17.2</v>
      </c>
      <c r="S15" s="3">
        <v>120</v>
      </c>
      <c r="T15" s="3">
        <v>120</v>
      </c>
    </row>
    <row r="16" spans="1:20" x14ac:dyDescent="0.3">
      <c r="A16">
        <v>1977</v>
      </c>
      <c r="B16">
        <f t="shared" si="0"/>
        <v>52</v>
      </c>
      <c r="C16">
        <f t="shared" si="1"/>
        <v>52</v>
      </c>
      <c r="E16" s="5"/>
      <c r="F16" s="3">
        <v>52</v>
      </c>
      <c r="G16" s="3">
        <v>52</v>
      </c>
      <c r="H16" s="3"/>
      <c r="I16" s="3"/>
      <c r="J16" s="3"/>
      <c r="K16" s="3"/>
      <c r="L16">
        <v>11.4</v>
      </c>
      <c r="M16">
        <v>30</v>
      </c>
      <c r="R16">
        <v>21.08</v>
      </c>
      <c r="S16" s="3">
        <v>125</v>
      </c>
      <c r="T16" s="3">
        <v>130</v>
      </c>
    </row>
    <row r="17" spans="1:20" x14ac:dyDescent="0.3">
      <c r="A17">
        <v>1978</v>
      </c>
      <c r="B17">
        <f t="shared" si="0"/>
        <v>106</v>
      </c>
      <c r="C17">
        <f t="shared" si="1"/>
        <v>106</v>
      </c>
      <c r="E17" s="5"/>
      <c r="F17" s="38">
        <v>106</v>
      </c>
      <c r="G17" s="38">
        <v>106</v>
      </c>
      <c r="H17" s="3"/>
      <c r="I17" s="3"/>
      <c r="J17" s="3"/>
      <c r="K17" s="3"/>
      <c r="L17">
        <v>19.5</v>
      </c>
      <c r="M17">
        <v>32</v>
      </c>
      <c r="R17">
        <v>22.78</v>
      </c>
      <c r="S17" s="3">
        <v>128</v>
      </c>
      <c r="T17" s="3">
        <v>135</v>
      </c>
    </row>
    <row r="18" spans="1:20" x14ac:dyDescent="0.3">
      <c r="A18">
        <v>1979</v>
      </c>
      <c r="B18">
        <f t="shared" si="0"/>
        <v>209</v>
      </c>
      <c r="C18">
        <f t="shared" si="1"/>
        <v>209</v>
      </c>
      <c r="E18" s="5"/>
      <c r="F18" s="38">
        <v>209</v>
      </c>
      <c r="G18" s="38">
        <v>209</v>
      </c>
      <c r="H18" s="3"/>
      <c r="I18" s="3"/>
      <c r="J18" s="3"/>
      <c r="K18" s="3"/>
      <c r="L18">
        <v>15.2</v>
      </c>
      <c r="M18">
        <v>37</v>
      </c>
      <c r="R18">
        <v>37.65</v>
      </c>
      <c r="S18" s="3">
        <v>128</v>
      </c>
      <c r="T18" s="3">
        <v>140</v>
      </c>
    </row>
    <row r="19" spans="1:20" x14ac:dyDescent="0.3">
      <c r="A19">
        <v>1980</v>
      </c>
      <c r="B19">
        <f t="shared" si="0"/>
        <v>95</v>
      </c>
      <c r="C19">
        <f t="shared" si="1"/>
        <v>95</v>
      </c>
      <c r="E19" s="5"/>
      <c r="F19" s="38">
        <v>95</v>
      </c>
      <c r="G19" s="38">
        <v>95</v>
      </c>
      <c r="H19" s="3"/>
      <c r="I19" s="3"/>
      <c r="J19" s="3"/>
      <c r="K19" s="3"/>
      <c r="L19">
        <v>8.8000000000000007</v>
      </c>
      <c r="M19">
        <v>38</v>
      </c>
      <c r="R19">
        <v>40.380000000000003</v>
      </c>
      <c r="S19" s="3">
        <v>125</v>
      </c>
      <c r="T19" s="3">
        <v>150</v>
      </c>
    </row>
    <row r="20" spans="1:20" x14ac:dyDescent="0.3">
      <c r="A20">
        <v>1981</v>
      </c>
      <c r="B20">
        <f t="shared" si="0"/>
        <v>57</v>
      </c>
      <c r="C20">
        <f t="shared" si="1"/>
        <v>57</v>
      </c>
      <c r="E20" s="5"/>
      <c r="F20" s="38">
        <v>57</v>
      </c>
      <c r="G20" s="38">
        <v>57</v>
      </c>
      <c r="H20" s="3"/>
      <c r="I20" s="3"/>
      <c r="J20" s="3"/>
      <c r="K20" s="3"/>
      <c r="L20">
        <v>5.7</v>
      </c>
      <c r="M20">
        <v>70</v>
      </c>
      <c r="R20">
        <v>68.930000000000007</v>
      </c>
      <c r="S20" s="3">
        <v>130</v>
      </c>
      <c r="T20" s="3">
        <v>140</v>
      </c>
    </row>
    <row r="21" spans="1:20" x14ac:dyDescent="0.3">
      <c r="A21">
        <v>1982</v>
      </c>
      <c r="B21">
        <f t="shared" si="0"/>
        <v>98</v>
      </c>
      <c r="C21">
        <f t="shared" si="1"/>
        <v>98</v>
      </c>
      <c r="E21" s="5"/>
      <c r="F21" s="38">
        <v>98</v>
      </c>
      <c r="G21" s="38">
        <v>98</v>
      </c>
      <c r="H21" s="3"/>
      <c r="I21" s="3"/>
      <c r="J21" s="3"/>
      <c r="K21" s="3"/>
      <c r="L21">
        <v>8.5</v>
      </c>
      <c r="M21">
        <v>91</v>
      </c>
      <c r="R21">
        <v>90.32</v>
      </c>
      <c r="S21" s="3">
        <v>140</v>
      </c>
      <c r="T21" s="3">
        <v>140</v>
      </c>
    </row>
    <row r="22" spans="1:20" x14ac:dyDescent="0.3">
      <c r="A22">
        <v>1983</v>
      </c>
      <c r="B22">
        <f t="shared" si="0"/>
        <v>69</v>
      </c>
      <c r="C22">
        <f t="shared" si="1"/>
        <v>69</v>
      </c>
      <c r="E22" s="5"/>
      <c r="F22" s="3">
        <v>69</v>
      </c>
      <c r="G22" s="38">
        <v>69</v>
      </c>
      <c r="I22" s="3"/>
      <c r="J22" s="3"/>
      <c r="K22" s="3"/>
      <c r="L22">
        <v>5.0999999999999996</v>
      </c>
      <c r="M22">
        <v>130</v>
      </c>
      <c r="R22">
        <v>129.66</v>
      </c>
      <c r="S22" s="3">
        <v>129</v>
      </c>
      <c r="T22" s="3">
        <v>129</v>
      </c>
    </row>
    <row r="23" spans="1:20" x14ac:dyDescent="0.3">
      <c r="A23">
        <v>1984</v>
      </c>
      <c r="B23">
        <f t="shared" si="0"/>
        <v>36</v>
      </c>
      <c r="C23">
        <f t="shared" si="1"/>
        <v>36</v>
      </c>
      <c r="E23" s="3"/>
      <c r="F23" s="5">
        <v>36</v>
      </c>
      <c r="G23" s="38">
        <v>36</v>
      </c>
      <c r="I23" s="3"/>
      <c r="J23" s="3"/>
      <c r="K23" s="3"/>
      <c r="L23">
        <v>6.7</v>
      </c>
      <c r="M23">
        <v>72</v>
      </c>
      <c r="R23">
        <v>72.09</v>
      </c>
      <c r="S23" s="3"/>
      <c r="T23" s="3">
        <v>116</v>
      </c>
    </row>
    <row r="24" spans="1:20" x14ac:dyDescent="0.3">
      <c r="A24">
        <v>1985</v>
      </c>
      <c r="B24">
        <f t="shared" si="0"/>
        <v>41</v>
      </c>
      <c r="C24">
        <f t="shared" si="1"/>
        <v>41</v>
      </c>
      <c r="E24" s="3"/>
      <c r="F24" s="5">
        <v>32</v>
      </c>
      <c r="G24" s="38">
        <v>41</v>
      </c>
      <c r="I24" s="3"/>
      <c r="J24" s="3"/>
      <c r="K24" s="3"/>
      <c r="L24">
        <v>6.2</v>
      </c>
      <c r="Q24">
        <v>6921</v>
      </c>
      <c r="R24">
        <v>112.82</v>
      </c>
      <c r="S24" s="3"/>
      <c r="T24" s="3">
        <v>100</v>
      </c>
    </row>
    <row r="25" spans="1:20" x14ac:dyDescent="0.3">
      <c r="A25">
        <v>1986</v>
      </c>
      <c r="B25">
        <f t="shared" si="0"/>
        <v>52.6</v>
      </c>
      <c r="C25">
        <f t="shared" si="1"/>
        <v>52.6</v>
      </c>
      <c r="E25" s="3"/>
      <c r="F25" s="5">
        <v>48</v>
      </c>
      <c r="G25" s="39">
        <v>52.6</v>
      </c>
      <c r="I25" s="3"/>
      <c r="J25" s="3"/>
      <c r="K25" s="3"/>
      <c r="L25">
        <v>6.4</v>
      </c>
      <c r="Q25">
        <v>7896</v>
      </c>
      <c r="R25">
        <v>146.86000000000001</v>
      </c>
      <c r="S25" s="3"/>
      <c r="T25" s="3">
        <v>91</v>
      </c>
    </row>
    <row r="26" spans="1:20" x14ac:dyDescent="0.3">
      <c r="A26">
        <v>1987</v>
      </c>
      <c r="B26">
        <f t="shared" si="0"/>
        <v>41.2</v>
      </c>
      <c r="C26">
        <f t="shared" si="1"/>
        <v>41.2</v>
      </c>
      <c r="E26" s="3"/>
      <c r="F26" s="5">
        <v>32</v>
      </c>
      <c r="G26" s="39">
        <v>41.2</v>
      </c>
      <c r="H26">
        <v>31.9</v>
      </c>
      <c r="I26" s="3"/>
      <c r="J26" s="3"/>
      <c r="K26" s="3"/>
      <c r="L26">
        <v>5</v>
      </c>
      <c r="Q26">
        <v>7955</v>
      </c>
      <c r="R26">
        <v>151.76</v>
      </c>
      <c r="S26" s="3"/>
      <c r="T26" s="3">
        <v>105</v>
      </c>
    </row>
    <row r="27" spans="1:20" x14ac:dyDescent="0.3">
      <c r="A27">
        <v>1988</v>
      </c>
      <c r="B27">
        <f t="shared" si="0"/>
        <v>46.6</v>
      </c>
      <c r="C27">
        <f t="shared" si="1"/>
        <v>46.6</v>
      </c>
      <c r="F27" s="3">
        <v>39</v>
      </c>
      <c r="G27" s="39">
        <v>46.6</v>
      </c>
      <c r="H27">
        <v>39.4</v>
      </c>
      <c r="I27" s="3"/>
      <c r="J27" s="3"/>
      <c r="K27" s="3"/>
      <c r="L27">
        <v>5.2</v>
      </c>
      <c r="Q27">
        <v>8990</v>
      </c>
      <c r="R27">
        <v>164.41</v>
      </c>
      <c r="S27" s="3"/>
      <c r="T27" s="3">
        <v>101</v>
      </c>
    </row>
    <row r="28" spans="1:20" x14ac:dyDescent="0.3">
      <c r="A28">
        <v>1989</v>
      </c>
      <c r="B28">
        <f t="shared" si="0"/>
        <v>36.700000000000003</v>
      </c>
      <c r="C28">
        <f t="shared" si="1"/>
        <v>36.700000000000003</v>
      </c>
      <c r="F28" s="3">
        <v>30</v>
      </c>
      <c r="G28" s="39">
        <v>36.700000000000003</v>
      </c>
      <c r="H28">
        <v>29.94</v>
      </c>
      <c r="I28" s="3"/>
      <c r="J28" s="3"/>
      <c r="K28" s="3"/>
      <c r="L28">
        <v>3.9</v>
      </c>
      <c r="R28">
        <v>335.23</v>
      </c>
      <c r="S28" s="3"/>
      <c r="T28" s="3">
        <v>108</v>
      </c>
    </row>
    <row r="29" spans="1:20" x14ac:dyDescent="0.3">
      <c r="A29">
        <v>1990</v>
      </c>
      <c r="B29">
        <f t="shared" si="0"/>
        <v>35.9</v>
      </c>
      <c r="C29">
        <f t="shared" si="1"/>
        <v>35.9</v>
      </c>
      <c r="F29" s="3">
        <v>31</v>
      </c>
      <c r="G29" s="39">
        <v>35.9</v>
      </c>
      <c r="H29">
        <v>31.2</v>
      </c>
      <c r="I29" s="3"/>
      <c r="J29" s="3"/>
      <c r="K29" s="3"/>
      <c r="L29">
        <v>3.6</v>
      </c>
      <c r="R29">
        <v>379.8</v>
      </c>
      <c r="S29" s="3"/>
      <c r="T29" s="3">
        <v>144</v>
      </c>
    </row>
    <row r="30" spans="1:20" x14ac:dyDescent="0.3">
      <c r="A30">
        <v>1991</v>
      </c>
      <c r="B30">
        <f t="shared" si="0"/>
        <v>15.35</v>
      </c>
      <c r="C30">
        <f t="shared" si="1"/>
        <v>15.35</v>
      </c>
      <c r="G30" s="40">
        <v>15.35</v>
      </c>
      <c r="H30">
        <v>15.35</v>
      </c>
      <c r="I30" s="3"/>
      <c r="J30" s="3"/>
      <c r="K30" s="3"/>
      <c r="R30">
        <v>380.98</v>
      </c>
      <c r="S30" s="3"/>
      <c r="T30" s="3">
        <v>158</v>
      </c>
    </row>
    <row r="31" spans="1:20" x14ac:dyDescent="0.3">
      <c r="A31">
        <v>1992</v>
      </c>
      <c r="B31">
        <f t="shared" si="0"/>
        <v>29.57</v>
      </c>
      <c r="C31">
        <f t="shared" si="1"/>
        <v>29.57</v>
      </c>
      <c r="G31" s="40">
        <v>29.57</v>
      </c>
      <c r="H31">
        <v>29.57</v>
      </c>
      <c r="I31" s="3"/>
      <c r="J31" s="3"/>
      <c r="K31" s="3"/>
      <c r="R31">
        <v>432.98</v>
      </c>
      <c r="S31" s="3"/>
      <c r="T31" s="3">
        <v>121</v>
      </c>
    </row>
    <row r="32" spans="1:20" x14ac:dyDescent="0.3">
      <c r="A32">
        <v>1993</v>
      </c>
      <c r="B32">
        <f t="shared" si="0"/>
        <v>31</v>
      </c>
      <c r="C32">
        <f t="shared" si="1"/>
        <v>31</v>
      </c>
      <c r="G32" s="38">
        <v>31</v>
      </c>
      <c r="H32">
        <v>31.68</v>
      </c>
      <c r="I32" s="3"/>
      <c r="J32" s="3"/>
      <c r="K32" s="3"/>
      <c r="R32">
        <v>249.19</v>
      </c>
      <c r="S32" s="3"/>
      <c r="T32" s="3">
        <v>130</v>
      </c>
    </row>
    <row r="33" spans="1:20" ht="12.9" thickBot="1" x14ac:dyDescent="0.35">
      <c r="A33">
        <v>1994</v>
      </c>
      <c r="B33">
        <f t="shared" si="0"/>
        <v>24</v>
      </c>
      <c r="C33">
        <f t="shared" si="1"/>
        <v>24</v>
      </c>
      <c r="G33" s="38">
        <v>24</v>
      </c>
      <c r="H33">
        <v>24.12</v>
      </c>
      <c r="I33" s="3"/>
      <c r="J33" s="3"/>
      <c r="K33" s="3"/>
      <c r="R33">
        <v>232.73</v>
      </c>
      <c r="S33" s="3"/>
      <c r="T33" s="3">
        <v>103</v>
      </c>
    </row>
    <row r="34" spans="1:20" x14ac:dyDescent="0.3">
      <c r="A34">
        <v>1995</v>
      </c>
      <c r="B34">
        <f t="shared" si="0"/>
        <v>29.7</v>
      </c>
      <c r="C34">
        <f>H34</f>
        <v>29.5</v>
      </c>
      <c r="D34" s="46">
        <f>B34-C34</f>
        <v>0.19999999999999929</v>
      </c>
      <c r="G34" s="39">
        <v>29.7</v>
      </c>
      <c r="H34">
        <v>29.5</v>
      </c>
      <c r="I34" s="3"/>
      <c r="J34" s="3"/>
      <c r="K34" s="3"/>
      <c r="O34" s="47">
        <v>39933</v>
      </c>
      <c r="R34">
        <v>261.05</v>
      </c>
      <c r="S34" s="3"/>
      <c r="T34" s="3">
        <v>90</v>
      </c>
    </row>
    <row r="35" spans="1:20" ht="12.9" x14ac:dyDescent="0.3">
      <c r="A35">
        <v>1996</v>
      </c>
      <c r="B35" s="210">
        <v>24.56</v>
      </c>
      <c r="C35" s="211">
        <v>22.4</v>
      </c>
      <c r="D35" s="46">
        <f>B35-C35</f>
        <v>2.16</v>
      </c>
      <c r="G35" s="39">
        <v>22.4</v>
      </c>
      <c r="H35">
        <v>22.4</v>
      </c>
      <c r="I35" s="3">
        <v>20.3</v>
      </c>
      <c r="J35" s="3"/>
      <c r="K35" s="3"/>
      <c r="L35">
        <v>2.75</v>
      </c>
      <c r="N35" s="41">
        <v>886</v>
      </c>
      <c r="O35" s="48">
        <v>39918</v>
      </c>
      <c r="P35" s="1">
        <f t="shared" ref="P35:P46" si="2">H35+N35/1000</f>
        <v>23.285999999999998</v>
      </c>
      <c r="Q35">
        <v>3419</v>
      </c>
      <c r="R35">
        <v>512.19000000000005</v>
      </c>
      <c r="S35" s="3"/>
      <c r="T35" s="3">
        <v>90</v>
      </c>
    </row>
    <row r="36" spans="1:20" ht="12.9" x14ac:dyDescent="0.3">
      <c r="A36">
        <v>1997</v>
      </c>
      <c r="B36" s="210">
        <v>23.92</v>
      </c>
      <c r="C36" s="211">
        <v>22.66</v>
      </c>
      <c r="D36" s="46">
        <f>B36-C36</f>
        <v>1.2600000000000016</v>
      </c>
      <c r="G36" s="39">
        <v>22.6</v>
      </c>
      <c r="H36">
        <v>22.6</v>
      </c>
      <c r="I36" s="3">
        <v>21</v>
      </c>
      <c r="J36" s="3"/>
      <c r="K36" s="3"/>
      <c r="L36">
        <v>1.69</v>
      </c>
      <c r="N36" s="41">
        <v>250</v>
      </c>
      <c r="O36" s="48">
        <v>39933</v>
      </c>
      <c r="P36" s="1">
        <f t="shared" si="2"/>
        <v>22.85</v>
      </c>
      <c r="Q36">
        <v>6435</v>
      </c>
      <c r="R36">
        <v>1092.81</v>
      </c>
      <c r="S36" s="3"/>
      <c r="T36" s="3">
        <v>132</v>
      </c>
    </row>
    <row r="37" spans="1:20" ht="12.9" x14ac:dyDescent="0.3">
      <c r="A37">
        <v>1998</v>
      </c>
      <c r="B37" s="210">
        <v>22.96</v>
      </c>
      <c r="C37" s="211">
        <v>17.920000000000002</v>
      </c>
      <c r="D37" s="46">
        <f t="shared" ref="D37:D47" si="3">B37-C37</f>
        <v>5.0399999999999991</v>
      </c>
      <c r="G37" s="39">
        <v>17.5</v>
      </c>
      <c r="H37">
        <v>17.5</v>
      </c>
      <c r="I37" s="3">
        <v>17.399999999999999</v>
      </c>
      <c r="J37" s="3"/>
      <c r="K37" s="3"/>
      <c r="L37">
        <v>1.69</v>
      </c>
      <c r="N37" s="41">
        <v>1400.2</v>
      </c>
      <c r="O37" s="48">
        <v>39909</v>
      </c>
      <c r="P37" s="1">
        <f t="shared" si="2"/>
        <v>18.900200000000002</v>
      </c>
      <c r="Q37">
        <v>7309</v>
      </c>
      <c r="R37">
        <v>806.02</v>
      </c>
      <c r="S37" s="3">
        <v>150</v>
      </c>
      <c r="T37" s="3">
        <v>165</v>
      </c>
    </row>
    <row r="38" spans="1:20" x14ac:dyDescent="0.3">
      <c r="A38">
        <v>1999</v>
      </c>
      <c r="B38" s="210">
        <v>17.02</v>
      </c>
      <c r="C38" s="211">
        <v>15.3</v>
      </c>
      <c r="D38" s="46">
        <f t="shared" si="3"/>
        <v>1.7199999999999989</v>
      </c>
      <c r="G38" s="39">
        <v>15.3</v>
      </c>
      <c r="H38">
        <v>15.3</v>
      </c>
      <c r="I38" s="3">
        <v>15.5</v>
      </c>
      <c r="J38" s="3">
        <v>14.933149999999999</v>
      </c>
      <c r="K38" s="3"/>
      <c r="L38">
        <v>1.2</v>
      </c>
      <c r="N38" s="42">
        <v>700</v>
      </c>
      <c r="O38" s="48">
        <v>39908</v>
      </c>
      <c r="P38" s="1">
        <f t="shared" si="2"/>
        <v>16</v>
      </c>
      <c r="R38">
        <v>786.7</v>
      </c>
      <c r="S38" s="4">
        <v>131</v>
      </c>
      <c r="T38" s="4">
        <v>160</v>
      </c>
    </row>
    <row r="39" spans="1:20" x14ac:dyDescent="0.3">
      <c r="A39">
        <v>2000</v>
      </c>
      <c r="B39" s="210">
        <v>14.91</v>
      </c>
      <c r="C39" s="211">
        <v>14.2</v>
      </c>
      <c r="D39" s="46">
        <f t="shared" si="3"/>
        <v>0.71000000000000085</v>
      </c>
      <c r="G39" s="39">
        <v>14.2</v>
      </c>
      <c r="H39">
        <v>14.2</v>
      </c>
      <c r="J39" s="3">
        <v>13.938499999999999</v>
      </c>
      <c r="K39" s="3"/>
      <c r="N39" s="42">
        <v>250</v>
      </c>
      <c r="O39" s="48">
        <v>39918</v>
      </c>
      <c r="P39" s="1">
        <f t="shared" si="2"/>
        <v>14.45</v>
      </c>
      <c r="R39">
        <v>642</v>
      </c>
    </row>
    <row r="40" spans="1:20" ht="12.9" x14ac:dyDescent="0.3">
      <c r="A40">
        <v>2001</v>
      </c>
      <c r="B40" s="210">
        <v>8.48</v>
      </c>
      <c r="C40" s="211">
        <v>8.16</v>
      </c>
      <c r="D40" s="46">
        <f t="shared" si="3"/>
        <v>0.32000000000000028</v>
      </c>
      <c r="G40" s="39">
        <v>8.1</v>
      </c>
      <c r="H40">
        <v>8.16</v>
      </c>
      <c r="J40" s="3">
        <v>7.931</v>
      </c>
      <c r="K40" s="3"/>
      <c r="N40" s="41">
        <v>300</v>
      </c>
      <c r="O40" s="48">
        <v>39902</v>
      </c>
      <c r="P40" s="1">
        <f t="shared" si="2"/>
        <v>8.4600000000000009</v>
      </c>
    </row>
    <row r="41" spans="1:20" x14ac:dyDescent="0.3">
      <c r="A41">
        <v>2002</v>
      </c>
      <c r="B41" s="210">
        <v>15.99</v>
      </c>
      <c r="C41" s="211">
        <v>15.94</v>
      </c>
      <c r="D41" s="46">
        <f t="shared" si="3"/>
        <v>5.0000000000000711E-2</v>
      </c>
      <c r="G41" s="40"/>
      <c r="H41">
        <v>15.851000000000001</v>
      </c>
      <c r="J41" s="3">
        <v>14.51477</v>
      </c>
      <c r="K41" s="3"/>
      <c r="N41" s="43">
        <v>180</v>
      </c>
      <c r="O41" s="48">
        <v>39895</v>
      </c>
      <c r="P41" s="1">
        <f t="shared" si="2"/>
        <v>16.031000000000002</v>
      </c>
    </row>
    <row r="42" spans="1:20" x14ac:dyDescent="0.3">
      <c r="A42">
        <v>2003</v>
      </c>
      <c r="B42" s="210">
        <v>10.210000000000001</v>
      </c>
      <c r="C42" s="211">
        <v>9.17</v>
      </c>
      <c r="D42" s="46">
        <f t="shared" si="3"/>
        <v>1.0400000000000009</v>
      </c>
      <c r="G42" s="1"/>
      <c r="H42">
        <v>8.9390000000000001</v>
      </c>
      <c r="J42" s="3">
        <v>9.1369199999999999</v>
      </c>
      <c r="K42" s="3"/>
      <c r="N42" s="43">
        <v>430</v>
      </c>
      <c r="O42" s="48">
        <v>39895</v>
      </c>
      <c r="P42" s="1">
        <f t="shared" si="2"/>
        <v>9.3689999999999998</v>
      </c>
    </row>
    <row r="43" spans="1:20" x14ac:dyDescent="0.3">
      <c r="A43">
        <v>2004</v>
      </c>
      <c r="B43" s="210">
        <v>7.44</v>
      </c>
      <c r="C43" s="211">
        <v>7.24</v>
      </c>
      <c r="D43" s="46">
        <f t="shared" si="3"/>
        <v>0.20000000000000018</v>
      </c>
      <c r="G43" s="1"/>
      <c r="H43">
        <v>7.0650000000000004</v>
      </c>
      <c r="J43" s="3">
        <v>7.2560000000000002</v>
      </c>
      <c r="K43" s="3"/>
      <c r="N43" s="43">
        <v>420</v>
      </c>
      <c r="O43" s="48">
        <v>39899</v>
      </c>
      <c r="P43" s="1">
        <f t="shared" si="2"/>
        <v>7.4850000000000003</v>
      </c>
    </row>
    <row r="44" spans="1:20" x14ac:dyDescent="0.3">
      <c r="A44">
        <v>2005</v>
      </c>
      <c r="B44" s="210">
        <v>7.11</v>
      </c>
      <c r="C44" s="211">
        <v>7.03</v>
      </c>
      <c r="D44" s="46">
        <f t="shared" si="3"/>
        <v>8.0000000000000071E-2</v>
      </c>
      <c r="H44">
        <v>6.8159999999999998</v>
      </c>
      <c r="J44" s="3">
        <v>6.7229999999999999</v>
      </c>
      <c r="K44" s="3"/>
      <c r="N44" s="44">
        <v>539</v>
      </c>
      <c r="O44" s="48">
        <v>39892</v>
      </c>
      <c r="P44" s="30">
        <f t="shared" si="2"/>
        <v>7.3549999999999995</v>
      </c>
    </row>
    <row r="45" spans="1:20" x14ac:dyDescent="0.3">
      <c r="A45">
        <v>2006</v>
      </c>
      <c r="B45" s="210">
        <v>7.19</v>
      </c>
      <c r="C45" s="211">
        <v>6.1</v>
      </c>
      <c r="D45" s="46">
        <f t="shared" si="3"/>
        <v>1.0900000000000007</v>
      </c>
      <c r="H45" s="30">
        <v>6.1046300000000002</v>
      </c>
      <c r="J45" s="3">
        <v>6.9909999999999997</v>
      </c>
      <c r="K45" s="3"/>
      <c r="N45" s="44">
        <f>1000*C45*0.278/(1-0.278)-'données mensuelles'!U8</f>
        <v>364.82346260387817</v>
      </c>
      <c r="O45" s="48">
        <v>39895</v>
      </c>
      <c r="P45" s="1">
        <f t="shared" si="2"/>
        <v>6.4694534626038784</v>
      </c>
    </row>
    <row r="46" spans="1:20" x14ac:dyDescent="0.3">
      <c r="A46">
        <v>2007</v>
      </c>
      <c r="B46" s="211">
        <v>7.59</v>
      </c>
      <c r="C46" s="211">
        <v>6.78</v>
      </c>
      <c r="D46" s="46">
        <f t="shared" si="3"/>
        <v>0.80999999999999961</v>
      </c>
      <c r="H46">
        <v>6.86</v>
      </c>
      <c r="J46" s="3">
        <v>6.7830000000000004</v>
      </c>
      <c r="K46" s="3"/>
      <c r="N46" s="45">
        <v>806</v>
      </c>
      <c r="O46" s="48">
        <v>39883</v>
      </c>
      <c r="P46" s="1">
        <f t="shared" si="2"/>
        <v>7.6660000000000004</v>
      </c>
    </row>
    <row r="47" spans="1:20" x14ac:dyDescent="0.3">
      <c r="A47">
        <v>2008</v>
      </c>
      <c r="B47" s="212">
        <v>5.48</v>
      </c>
      <c r="C47" s="211">
        <v>4.57</v>
      </c>
      <c r="D47" s="46">
        <f t="shared" si="3"/>
        <v>0.91000000000000014</v>
      </c>
      <c r="F47" s="46"/>
      <c r="J47" s="3">
        <v>4.5720000000000001</v>
      </c>
      <c r="K47" s="3"/>
      <c r="N47" s="45">
        <f>1000*C47*0.278/(1-0.278)-'données mensuelles'!W8</f>
        <v>1050.0398891966761</v>
      </c>
      <c r="O47" s="48">
        <v>39883</v>
      </c>
      <c r="P47">
        <v>4.2</v>
      </c>
    </row>
    <row r="48" spans="1:20" x14ac:dyDescent="0.3">
      <c r="A48">
        <v>2009</v>
      </c>
      <c r="B48" s="211">
        <v>2.81</v>
      </c>
      <c r="C48" s="211">
        <v>2.61</v>
      </c>
      <c r="D48" s="46">
        <f>B48-C48</f>
        <v>0.20000000000000018</v>
      </c>
      <c r="J48" s="60">
        <v>2.6110000000000002</v>
      </c>
      <c r="K48" s="60"/>
      <c r="N48">
        <f>1000*C47*0.046/(1-0.046)</f>
        <v>220.35639412997904</v>
      </c>
      <c r="O48" s="48">
        <v>39903</v>
      </c>
    </row>
    <row r="49" spans="1:18" x14ac:dyDescent="0.3">
      <c r="A49">
        <v>2010</v>
      </c>
      <c r="B49" s="211">
        <v>3.14</v>
      </c>
      <c r="C49" s="211">
        <v>3.03</v>
      </c>
      <c r="J49" s="60">
        <v>3.0270000000000001</v>
      </c>
      <c r="K49" s="60"/>
      <c r="O49" s="48">
        <v>40663</v>
      </c>
    </row>
    <row r="50" spans="1:18" x14ac:dyDescent="0.3">
      <c r="A50">
        <v>2011</v>
      </c>
      <c r="B50" s="211">
        <v>3.97</v>
      </c>
      <c r="C50" s="211">
        <v>3.92</v>
      </c>
      <c r="J50" s="3">
        <v>3.9180000000000001</v>
      </c>
      <c r="K50" s="3"/>
      <c r="N50">
        <f>B47*16.4/100</f>
        <v>0.89871999999999996</v>
      </c>
      <c r="O50" s="48">
        <v>40663</v>
      </c>
    </row>
    <row r="51" spans="1:18" x14ac:dyDescent="0.3">
      <c r="A51">
        <v>2012</v>
      </c>
      <c r="B51" s="211">
        <v>4.3899999999999997</v>
      </c>
      <c r="C51" s="211">
        <v>3.03</v>
      </c>
      <c r="J51" s="3">
        <v>2.99</v>
      </c>
      <c r="K51" s="3"/>
      <c r="O51" s="48">
        <v>41029</v>
      </c>
    </row>
    <row r="52" spans="1:18" ht="12.9" x14ac:dyDescent="0.3">
      <c r="A52">
        <v>2013</v>
      </c>
      <c r="B52" s="211">
        <v>5.35</v>
      </c>
      <c r="C52" s="211">
        <v>2.1</v>
      </c>
      <c r="H52" s="1"/>
      <c r="I52" s="41"/>
      <c r="J52" s="68">
        <v>2.1</v>
      </c>
      <c r="K52" s="68"/>
      <c r="O52" s="48">
        <v>41394</v>
      </c>
      <c r="R52">
        <v>300</v>
      </c>
    </row>
    <row r="53" spans="1:18" ht="12.9" x14ac:dyDescent="0.3">
      <c r="A53">
        <v>2014</v>
      </c>
      <c r="B53" s="211">
        <v>6.48</v>
      </c>
      <c r="C53" s="211">
        <v>3.91</v>
      </c>
      <c r="H53" s="1"/>
      <c r="I53" s="41"/>
      <c r="J53" s="3">
        <v>3.91</v>
      </c>
      <c r="K53" s="76">
        <v>2.6859999999999999</v>
      </c>
      <c r="O53" s="48">
        <v>41759</v>
      </c>
    </row>
    <row r="54" spans="1:18" ht="12.9" x14ac:dyDescent="0.3">
      <c r="A54">
        <v>2015</v>
      </c>
      <c r="B54" s="211">
        <v>4.55</v>
      </c>
      <c r="C54" s="211">
        <v>4.41</v>
      </c>
      <c r="D54">
        <v>0.1</v>
      </c>
      <c r="H54" s="1"/>
      <c r="I54" s="41"/>
      <c r="J54" s="3">
        <v>4.41</v>
      </c>
      <c r="K54" s="76">
        <v>4.8570000000000002</v>
      </c>
      <c r="O54" s="48">
        <v>42124</v>
      </c>
    </row>
    <row r="55" spans="1:18" x14ac:dyDescent="0.3">
      <c r="A55">
        <v>2016</v>
      </c>
      <c r="B55" s="211">
        <v>5.4</v>
      </c>
      <c r="C55" s="213">
        <v>4.62</v>
      </c>
      <c r="H55" s="1"/>
      <c r="I55" s="42"/>
      <c r="J55" s="3">
        <v>4.62</v>
      </c>
      <c r="K55" s="77">
        <v>4.62</v>
      </c>
    </row>
    <row r="56" spans="1:18" x14ac:dyDescent="0.3">
      <c r="A56">
        <v>2017</v>
      </c>
      <c r="B56" s="214">
        <v>6</v>
      </c>
      <c r="C56" s="211">
        <v>5.87</v>
      </c>
      <c r="H56" s="1"/>
      <c r="I56" s="42"/>
      <c r="J56" s="3">
        <v>5.87</v>
      </c>
      <c r="K56" s="42">
        <v>5.266</v>
      </c>
      <c r="N56" s="215">
        <v>75</v>
      </c>
      <c r="O56" s="48">
        <v>42855</v>
      </c>
    </row>
    <row r="57" spans="1:18" ht="12.9" x14ac:dyDescent="0.3">
      <c r="A57">
        <v>2018</v>
      </c>
      <c r="B57" s="214">
        <v>0</v>
      </c>
      <c r="C57" s="211">
        <v>6.53</v>
      </c>
      <c r="H57" s="1"/>
      <c r="I57" s="41"/>
      <c r="J57" s="217">
        <v>0</v>
      </c>
      <c r="K57" s="217">
        <v>0</v>
      </c>
      <c r="M57" s="62"/>
      <c r="O57" s="48">
        <v>43173</v>
      </c>
    </row>
    <row r="58" spans="1:18" ht="12.9" x14ac:dyDescent="0.3">
      <c r="A58">
        <v>2019</v>
      </c>
      <c r="B58" s="214">
        <v>0</v>
      </c>
      <c r="C58" s="211">
        <v>5.13</v>
      </c>
      <c r="H58" s="1"/>
      <c r="I58" s="43"/>
      <c r="J58" s="217">
        <v>0</v>
      </c>
      <c r="K58" s="217">
        <v>0</v>
      </c>
      <c r="O58" s="221">
        <v>43533</v>
      </c>
    </row>
    <row r="59" spans="1:18" x14ac:dyDescent="0.3">
      <c r="A59">
        <v>2020</v>
      </c>
      <c r="B59" s="214">
        <v>0</v>
      </c>
      <c r="C59" s="211">
        <v>3.45</v>
      </c>
      <c r="H59" s="1"/>
      <c r="I59" s="43"/>
      <c r="J59" s="43"/>
      <c r="K59" s="43"/>
      <c r="O59" s="221">
        <v>43907</v>
      </c>
    </row>
    <row r="60" spans="1:18" ht="14.6" x14ac:dyDescent="0.3">
      <c r="A60" s="112"/>
      <c r="B60" s="72" t="s">
        <v>148</v>
      </c>
      <c r="C60" s="112"/>
      <c r="H60" s="1"/>
      <c r="I60" s="43"/>
      <c r="J60" s="43"/>
      <c r="K60" s="43"/>
    </row>
    <row r="61" spans="1:18" ht="14.6" x14ac:dyDescent="0.3">
      <c r="A61" s="112"/>
      <c r="B61" s="112"/>
      <c r="C61" s="112"/>
      <c r="H61" s="1"/>
      <c r="I61" s="44"/>
      <c r="J61" s="44"/>
      <c r="K61" s="44"/>
    </row>
    <row r="62" spans="1:18" ht="14.6" x14ac:dyDescent="0.3">
      <c r="A62" s="112"/>
      <c r="B62" s="112"/>
      <c r="C62" s="112"/>
    </row>
    <row r="63" spans="1:18" ht="14.6" x14ac:dyDescent="0.3">
      <c r="A63" s="112"/>
      <c r="B63" s="112"/>
      <c r="C63" s="112"/>
    </row>
    <row r="64" spans="1:18" ht="14.6" x14ac:dyDescent="0.3">
      <c r="A64" s="112"/>
      <c r="B64" s="112"/>
      <c r="C64" s="112"/>
    </row>
    <row r="65" spans="1:3" ht="14.6" x14ac:dyDescent="0.3">
      <c r="A65" s="112"/>
      <c r="B65" s="112"/>
      <c r="C65" s="112"/>
    </row>
    <row r="66" spans="1:3" ht="14.6" x14ac:dyDescent="0.3">
      <c r="A66" s="112"/>
      <c r="B66" s="112"/>
      <c r="C66" s="112"/>
    </row>
    <row r="67" spans="1:3" ht="14.6" x14ac:dyDescent="0.3">
      <c r="A67" s="112"/>
      <c r="B67" s="112"/>
      <c r="C67" s="112"/>
    </row>
    <row r="68" spans="1:3" ht="14.6" x14ac:dyDescent="0.3">
      <c r="A68" s="112"/>
      <c r="B68" s="112"/>
      <c r="C68" s="112"/>
    </row>
    <row r="69" spans="1:3" ht="14.6" x14ac:dyDescent="0.3">
      <c r="A69" s="112"/>
      <c r="B69" s="112"/>
      <c r="C69" s="112"/>
    </row>
    <row r="70" spans="1:3" ht="14.6" x14ac:dyDescent="0.3">
      <c r="A70" s="112"/>
      <c r="B70" s="151"/>
      <c r="C70" s="152"/>
    </row>
    <row r="71" spans="1:3" ht="14.6" x14ac:dyDescent="0.3">
      <c r="A71" s="112"/>
      <c r="B71" s="151"/>
      <c r="C71" s="152"/>
    </row>
    <row r="72" spans="1:3" ht="14.6" x14ac:dyDescent="0.3">
      <c r="A72" s="112"/>
      <c r="B72" s="151"/>
      <c r="C72" s="152"/>
    </row>
    <row r="73" spans="1:3" ht="14.6" x14ac:dyDescent="0.3">
      <c r="A73" s="112"/>
      <c r="B73" s="151"/>
      <c r="C73" s="152"/>
    </row>
  </sheetData>
  <phoneticPr fontId="0" type="noConversion"/>
  <pageMargins left="0.78740157499999996" right="0.78740157499999996" top="0.984251969" bottom="0.984251969" header="0.4921259845" footer="0.4921259845"/>
  <pageSetup paperSize="9" scale="37"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93"/>
  <sheetViews>
    <sheetView showGridLines="0" tabSelected="1" zoomScale="70" zoomScaleNormal="70" workbookViewId="0">
      <pane xSplit="1" ySplit="3" topLeftCell="H4" activePane="bottomRight" state="frozenSplit"/>
      <selection pane="topRight" activeCell="N1" sqref="N1"/>
      <selection pane="bottomLeft" activeCell="A18" sqref="A18"/>
      <selection pane="bottomRight" activeCell="AD26" sqref="AD26:AD29"/>
    </sheetView>
  </sheetViews>
  <sheetFormatPr baseColWidth="10" defaultColWidth="11.4609375" defaultRowHeight="12.45" x14ac:dyDescent="0.3"/>
  <cols>
    <col min="1" max="1" width="13.4609375" style="106" customWidth="1"/>
    <col min="2" max="5" width="13.07421875" style="106" customWidth="1"/>
    <col min="6" max="30" width="12.69140625" style="106" customWidth="1"/>
    <col min="31" max="31" width="17.07421875" style="106" customWidth="1"/>
    <col min="32" max="41" width="14.69140625" style="106" customWidth="1"/>
    <col min="42" max="45" width="14.84375" style="106" customWidth="1"/>
    <col min="46" max="49" width="11.4609375" style="106"/>
    <col min="50" max="50" width="11.4609375" style="111"/>
    <col min="51" max="51" width="10.4609375" style="106" customWidth="1"/>
    <col min="52" max="52" width="14.4609375" style="106" customWidth="1"/>
    <col min="53" max="53" width="18.07421875" style="106" customWidth="1"/>
    <col min="54" max="54" width="15.4609375" style="106" customWidth="1"/>
    <col min="55" max="55" width="10.07421875" style="106" bestFit="1" customWidth="1"/>
    <col min="56" max="56" width="10.84375" style="106" bestFit="1" customWidth="1"/>
    <col min="57" max="57" width="52.84375" style="106" customWidth="1"/>
    <col min="58" max="58" width="18.07421875" style="106" customWidth="1"/>
    <col min="59" max="59" width="11.4609375" style="106"/>
    <col min="60" max="16384" width="11.4609375" style="111"/>
  </cols>
  <sheetData>
    <row r="1" spans="1:59" ht="20.25" customHeight="1" x14ac:dyDescent="0.3">
      <c r="D1" s="238" t="s">
        <v>190</v>
      </c>
      <c r="E1" s="238"/>
      <c r="F1" s="238"/>
      <c r="G1" s="238"/>
      <c r="H1" s="238"/>
      <c r="I1" s="238"/>
      <c r="J1" s="107"/>
      <c r="K1" s="107"/>
      <c r="L1" s="108"/>
      <c r="M1" s="108"/>
      <c r="N1" s="237" t="s">
        <v>180</v>
      </c>
      <c r="O1" s="237"/>
      <c r="P1" s="237"/>
      <c r="Q1" s="237"/>
      <c r="R1" s="237"/>
      <c r="S1" s="237"/>
      <c r="T1" s="237"/>
      <c r="U1" s="237"/>
      <c r="V1" s="237"/>
      <c r="W1" s="237"/>
      <c r="X1" s="237"/>
      <c r="Y1" s="237"/>
      <c r="Z1" s="109"/>
      <c r="AA1" s="109"/>
      <c r="AB1" s="110"/>
      <c r="AC1" s="110"/>
      <c r="AD1" s="110"/>
      <c r="AE1" s="110"/>
      <c r="AV1" s="111"/>
      <c r="AX1" s="106"/>
      <c r="BB1" s="111"/>
      <c r="BC1" s="111"/>
      <c r="BD1" s="111"/>
      <c r="BE1" s="111"/>
      <c r="BF1" s="111"/>
      <c r="BG1" s="111"/>
    </row>
    <row r="2" spans="1:59" ht="47.25" customHeight="1" x14ac:dyDescent="0.3">
      <c r="A2" s="112" t="s">
        <v>233</v>
      </c>
      <c r="B2" s="113" t="s">
        <v>202</v>
      </c>
      <c r="C2" s="114" t="s">
        <v>203</v>
      </c>
      <c r="D2" s="115" t="s">
        <v>204</v>
      </c>
      <c r="E2" s="115" t="s">
        <v>205</v>
      </c>
      <c r="F2" s="115" t="s">
        <v>206</v>
      </c>
      <c r="G2" s="115" t="s">
        <v>209</v>
      </c>
      <c r="H2" s="115" t="s">
        <v>207</v>
      </c>
      <c r="I2" s="115" t="s">
        <v>208</v>
      </c>
      <c r="J2" s="116" t="s">
        <v>216</v>
      </c>
      <c r="K2" s="116" t="s">
        <v>217</v>
      </c>
      <c r="L2" s="117" t="s">
        <v>210</v>
      </c>
      <c r="M2" s="117" t="s">
        <v>211</v>
      </c>
      <c r="N2" s="118" t="s">
        <v>212</v>
      </c>
      <c r="O2" s="118" t="s">
        <v>213</v>
      </c>
      <c r="P2" s="118" t="s">
        <v>214</v>
      </c>
      <c r="Q2" s="118" t="s">
        <v>215</v>
      </c>
      <c r="R2" s="118" t="s">
        <v>218</v>
      </c>
      <c r="S2" s="118" t="s">
        <v>219</v>
      </c>
      <c r="T2" s="118" t="s">
        <v>220</v>
      </c>
      <c r="U2" s="118" t="s">
        <v>221</v>
      </c>
      <c r="V2" s="118" t="s">
        <v>222</v>
      </c>
      <c r="W2" s="118" t="s">
        <v>223</v>
      </c>
      <c r="X2" s="118" t="s">
        <v>224</v>
      </c>
      <c r="Y2" s="180" t="s">
        <v>225</v>
      </c>
      <c r="Z2" s="119" t="s">
        <v>226</v>
      </c>
      <c r="AA2" s="119" t="s">
        <v>227</v>
      </c>
      <c r="AB2" s="120" t="s">
        <v>231</v>
      </c>
      <c r="AC2" s="120" t="s">
        <v>232</v>
      </c>
      <c r="AD2" s="120" t="s">
        <v>229</v>
      </c>
      <c r="AE2" s="120" t="s">
        <v>230</v>
      </c>
      <c r="AF2" s="113" t="s">
        <v>104</v>
      </c>
      <c r="AG2" s="113" t="s">
        <v>83</v>
      </c>
      <c r="AH2" s="61" t="s">
        <v>341</v>
      </c>
      <c r="AI2" s="114" t="s">
        <v>107</v>
      </c>
      <c r="AJ2" s="61" t="s">
        <v>342</v>
      </c>
      <c r="AK2" s="113" t="s">
        <v>105</v>
      </c>
      <c r="AL2" s="114" t="s">
        <v>108</v>
      </c>
      <c r="AM2" s="61" t="s">
        <v>343</v>
      </c>
      <c r="AN2" s="114" t="s">
        <v>109</v>
      </c>
      <c r="AO2" s="61" t="s">
        <v>344</v>
      </c>
      <c r="AP2" s="121" t="s">
        <v>199</v>
      </c>
      <c r="AQ2" s="121" t="s">
        <v>200</v>
      </c>
      <c r="AR2" s="121" t="s">
        <v>102</v>
      </c>
      <c r="AS2" s="113" t="s">
        <v>110</v>
      </c>
      <c r="AT2" s="113" t="s">
        <v>111</v>
      </c>
      <c r="AU2" s="113" t="s">
        <v>113</v>
      </c>
      <c r="AV2" s="113" t="s">
        <v>114</v>
      </c>
      <c r="AW2" s="113" t="s">
        <v>112</v>
      </c>
      <c r="AX2" s="114" t="s">
        <v>1</v>
      </c>
      <c r="AY2" s="114" t="s">
        <v>86</v>
      </c>
      <c r="AZ2" s="114" t="s">
        <v>87</v>
      </c>
      <c r="BA2" s="114" t="s">
        <v>101</v>
      </c>
      <c r="BB2" s="106" t="s">
        <v>118</v>
      </c>
      <c r="BC2" s="106" t="s">
        <v>117</v>
      </c>
      <c r="BD2" s="122"/>
      <c r="BE2" s="122"/>
      <c r="BF2" s="111"/>
      <c r="BG2" s="111"/>
    </row>
    <row r="3" spans="1:59" ht="16.5" customHeight="1" thickBot="1" x14ac:dyDescent="0.35">
      <c r="A3" s="53" t="s">
        <v>234</v>
      </c>
      <c r="B3" s="113" t="s">
        <v>84</v>
      </c>
      <c r="C3" s="113" t="s">
        <v>84</v>
      </c>
      <c r="D3" s="123" t="s">
        <v>84</v>
      </c>
      <c r="E3" s="124" t="s">
        <v>167</v>
      </c>
      <c r="F3" s="123" t="s">
        <v>84</v>
      </c>
      <c r="G3" s="124" t="s">
        <v>167</v>
      </c>
      <c r="H3" s="123" t="s">
        <v>84</v>
      </c>
      <c r="I3" s="124" t="s">
        <v>167</v>
      </c>
      <c r="J3" s="125" t="s">
        <v>84</v>
      </c>
      <c r="K3" s="125" t="s">
        <v>167</v>
      </c>
      <c r="L3" s="126" t="s">
        <v>84</v>
      </c>
      <c r="M3" s="126" t="s">
        <v>167</v>
      </c>
      <c r="N3" s="127" t="s">
        <v>84</v>
      </c>
      <c r="O3" s="127" t="s">
        <v>167</v>
      </c>
      <c r="P3" s="127" t="s">
        <v>84</v>
      </c>
      <c r="Q3" s="127" t="s">
        <v>167</v>
      </c>
      <c r="R3" s="127" t="s">
        <v>84</v>
      </c>
      <c r="S3" s="127" t="s">
        <v>167</v>
      </c>
      <c r="T3" s="127" t="s">
        <v>84</v>
      </c>
      <c r="U3" s="127" t="s">
        <v>167</v>
      </c>
      <c r="V3" s="127" t="s">
        <v>84</v>
      </c>
      <c r="W3" s="127" t="s">
        <v>167</v>
      </c>
      <c r="X3" s="127" t="s">
        <v>84</v>
      </c>
      <c r="Y3" s="127" t="s">
        <v>167</v>
      </c>
      <c r="Z3" s="128" t="s">
        <v>84</v>
      </c>
      <c r="AA3" s="128" t="s">
        <v>167</v>
      </c>
      <c r="AB3" s="129" t="s">
        <v>84</v>
      </c>
      <c r="AC3" s="129" t="s">
        <v>167</v>
      </c>
      <c r="AD3" s="129" t="s">
        <v>84</v>
      </c>
      <c r="AE3" s="129" t="s">
        <v>167</v>
      </c>
      <c r="AF3" s="113" t="s">
        <v>84</v>
      </c>
      <c r="AG3" s="113" t="s">
        <v>84</v>
      </c>
      <c r="AI3" s="113" t="s">
        <v>84</v>
      </c>
      <c r="AJ3" s="113"/>
      <c r="AK3" s="113" t="s">
        <v>34</v>
      </c>
      <c r="AL3" s="113" t="s">
        <v>34</v>
      </c>
      <c r="AM3" s="113"/>
      <c r="AN3" s="113" t="s">
        <v>34</v>
      </c>
      <c r="AO3" s="113"/>
      <c r="AP3" s="113"/>
      <c r="AQ3" s="113"/>
      <c r="AR3" s="113"/>
      <c r="AS3" s="113"/>
      <c r="AT3" s="113"/>
      <c r="AU3" s="113"/>
      <c r="AV3" s="113"/>
      <c r="AX3" s="106"/>
      <c r="AY3" s="113" t="s">
        <v>99</v>
      </c>
      <c r="AZ3" s="113"/>
      <c r="BA3" s="113"/>
      <c r="BD3" s="113"/>
      <c r="BE3" s="111"/>
      <c r="BF3" s="111"/>
      <c r="BG3" s="111"/>
    </row>
    <row r="4" spans="1:59" ht="16.5" customHeight="1" x14ac:dyDescent="0.3">
      <c r="A4" s="130" t="s">
        <v>67</v>
      </c>
      <c r="B4" s="130">
        <v>24555</v>
      </c>
      <c r="C4" s="130">
        <v>22402</v>
      </c>
      <c r="D4" s="131">
        <v>443.2</v>
      </c>
      <c r="E4" s="132">
        <v>1.3409420000000001</v>
      </c>
      <c r="F4" s="133">
        <f>D4-H4-J4</f>
        <v>443.2</v>
      </c>
      <c r="G4" s="134">
        <f t="shared" ref="F4:G9" si="0">E4-I4-K4</f>
        <v>1.3409420000000001</v>
      </c>
      <c r="H4" s="135">
        <v>0</v>
      </c>
      <c r="I4" s="135">
        <v>0</v>
      </c>
      <c r="J4" s="186"/>
      <c r="K4" s="186"/>
      <c r="L4" s="190"/>
      <c r="M4" s="190"/>
      <c r="N4" s="201"/>
      <c r="O4" s="201"/>
      <c r="P4" s="201"/>
      <c r="Q4" s="201"/>
      <c r="R4" s="201"/>
      <c r="S4" s="201"/>
      <c r="T4" s="201"/>
      <c r="U4" s="201"/>
      <c r="V4" s="201"/>
      <c r="W4" s="201"/>
      <c r="X4" s="201"/>
      <c r="Y4" s="201"/>
      <c r="Z4" s="194"/>
      <c r="AA4" s="194"/>
      <c r="AB4" s="110"/>
      <c r="AC4" s="110"/>
      <c r="AD4" s="110"/>
      <c r="AE4" s="110"/>
      <c r="AF4" s="130">
        <v>1347</v>
      </c>
      <c r="AG4" s="130">
        <f>B4-C4+AD4+AB4</f>
        <v>2153</v>
      </c>
      <c r="AH4" s="130">
        <v>2000</v>
      </c>
      <c r="AI4" s="130">
        <v>2117</v>
      </c>
      <c r="AJ4" s="130"/>
      <c r="AK4" s="130">
        <v>12.5</v>
      </c>
      <c r="AL4" s="136">
        <v>15.7</v>
      </c>
      <c r="AM4" s="136"/>
      <c r="AN4" s="130">
        <v>91.2</v>
      </c>
      <c r="AO4" s="130"/>
      <c r="AP4" s="137"/>
      <c r="AQ4" s="137"/>
      <c r="AR4" s="138"/>
      <c r="AS4" s="139"/>
      <c r="AT4" s="139"/>
      <c r="AU4" s="139">
        <f t="shared" ref="AU4:AU24" si="1">F4/C4</f>
        <v>1.9783947861798053E-2</v>
      </c>
      <c r="AV4" s="139">
        <f t="shared" ref="AV4:AV19" si="2">AI4/B4</f>
        <v>8.6214620240276929E-2</v>
      </c>
      <c r="AW4" s="140" t="s">
        <v>85</v>
      </c>
      <c r="AX4" s="141">
        <v>1996</v>
      </c>
      <c r="AY4" s="142">
        <v>40497</v>
      </c>
      <c r="AZ4" s="142">
        <v>40283</v>
      </c>
      <c r="BA4" s="143"/>
      <c r="BD4" s="144"/>
      <c r="BE4" s="111"/>
      <c r="BF4" s="144"/>
      <c r="BG4" s="144"/>
    </row>
    <row r="5" spans="1:59" ht="16.5" customHeight="1" x14ac:dyDescent="0.3">
      <c r="A5" s="130" t="s">
        <v>68</v>
      </c>
      <c r="B5" s="130">
        <v>23920</v>
      </c>
      <c r="C5" s="130">
        <v>22656</v>
      </c>
      <c r="D5" s="145">
        <v>70</v>
      </c>
      <c r="E5" s="146">
        <v>0.227883</v>
      </c>
      <c r="F5" s="133">
        <f t="shared" si="0"/>
        <v>70</v>
      </c>
      <c r="G5" s="134">
        <f t="shared" si="0"/>
        <v>0.227883</v>
      </c>
      <c r="H5" s="135">
        <v>0</v>
      </c>
      <c r="I5" s="135">
        <v>0</v>
      </c>
      <c r="J5" s="186"/>
      <c r="K5" s="186"/>
      <c r="L5" s="190"/>
      <c r="M5" s="190"/>
      <c r="N5" s="201"/>
      <c r="O5" s="201"/>
      <c r="P5" s="201"/>
      <c r="Q5" s="201"/>
      <c r="R5" s="201"/>
      <c r="S5" s="201"/>
      <c r="T5" s="201"/>
      <c r="U5" s="201"/>
      <c r="V5" s="201"/>
      <c r="W5" s="201"/>
      <c r="X5" s="201"/>
      <c r="Y5" s="201"/>
      <c r="Z5" s="194"/>
      <c r="AA5" s="194"/>
      <c r="AB5" s="110"/>
      <c r="AC5" s="110"/>
      <c r="AD5" s="110"/>
      <c r="AE5" s="110"/>
      <c r="AF5" s="130">
        <v>64</v>
      </c>
      <c r="AG5" s="130">
        <f t="shared" ref="AG5:AG30" si="3">B5-C5+AD5+AB5</f>
        <v>1264</v>
      </c>
      <c r="AH5" s="130">
        <v>139</v>
      </c>
      <c r="AI5" s="130">
        <v>117</v>
      </c>
      <c r="AJ5" s="130"/>
      <c r="AK5" s="130">
        <v>0.8</v>
      </c>
      <c r="AL5" s="136">
        <v>45.4</v>
      </c>
      <c r="AM5" s="136"/>
      <c r="AN5" s="130">
        <v>94.7</v>
      </c>
      <c r="AO5" s="130"/>
      <c r="AP5" s="137"/>
      <c r="AQ5" s="137"/>
      <c r="AR5" s="138"/>
      <c r="AS5" s="139"/>
      <c r="AT5" s="139"/>
      <c r="AU5" s="139">
        <f t="shared" si="1"/>
        <v>3.0896892655367233E-3</v>
      </c>
      <c r="AV5" s="139">
        <f t="shared" si="2"/>
        <v>4.8913043478260873E-3</v>
      </c>
      <c r="AW5" s="140" t="s">
        <v>85</v>
      </c>
      <c r="AX5" s="141">
        <v>1997</v>
      </c>
      <c r="AY5" s="142">
        <v>40497</v>
      </c>
      <c r="AZ5" s="142">
        <v>40298</v>
      </c>
      <c r="BA5" s="143"/>
      <c r="BD5" s="144"/>
      <c r="BE5" s="111"/>
      <c r="BF5" s="111"/>
      <c r="BG5" s="111"/>
    </row>
    <row r="6" spans="1:59" ht="16.5" customHeight="1" x14ac:dyDescent="0.3">
      <c r="A6" s="130" t="s">
        <v>69</v>
      </c>
      <c r="B6" s="130">
        <v>22962</v>
      </c>
      <c r="C6" s="130">
        <v>17923</v>
      </c>
      <c r="D6" s="145">
        <v>702.4</v>
      </c>
      <c r="E6" s="146">
        <v>2.375499</v>
      </c>
      <c r="F6" s="133">
        <f t="shared" si="0"/>
        <v>682.28199999999993</v>
      </c>
      <c r="G6" s="134">
        <f t="shared" si="0"/>
        <v>2.3080630000000002</v>
      </c>
      <c r="H6" s="135">
        <v>0</v>
      </c>
      <c r="I6" s="135">
        <v>0</v>
      </c>
      <c r="J6" s="187">
        <v>20.117999999999999</v>
      </c>
      <c r="K6" s="186">
        <v>6.7435999999999996E-2</v>
      </c>
      <c r="L6" s="190"/>
      <c r="M6" s="190"/>
      <c r="N6" s="201"/>
      <c r="O6" s="201"/>
      <c r="P6" s="201"/>
      <c r="Q6" s="201"/>
      <c r="R6" s="201"/>
      <c r="S6" s="201"/>
      <c r="T6" s="201"/>
      <c r="U6" s="201"/>
      <c r="V6" s="201"/>
      <c r="W6" s="201"/>
      <c r="X6" s="201"/>
      <c r="Y6" s="201"/>
      <c r="Z6" s="194"/>
      <c r="AA6" s="194"/>
      <c r="AB6" s="110"/>
      <c r="AC6" s="110"/>
      <c r="AD6" s="110"/>
      <c r="AE6" s="110"/>
      <c r="AF6" s="130">
        <v>3007</v>
      </c>
      <c r="AG6" s="130">
        <f t="shared" si="3"/>
        <v>5039</v>
      </c>
      <c r="AH6" s="130">
        <v>4156</v>
      </c>
      <c r="AI6" s="130">
        <v>4720</v>
      </c>
      <c r="AJ6" s="130"/>
      <c r="AK6" s="130">
        <v>25</v>
      </c>
      <c r="AL6" s="130">
        <v>14.6</v>
      </c>
      <c r="AM6" s="130"/>
      <c r="AN6" s="130">
        <v>78.099999999999994</v>
      </c>
      <c r="AO6" s="130"/>
      <c r="AP6" s="137"/>
      <c r="AQ6" s="137"/>
      <c r="AR6" s="138"/>
      <c r="AS6" s="139"/>
      <c r="AT6" s="139"/>
      <c r="AU6" s="139">
        <f t="shared" si="1"/>
        <v>3.8067399430898839E-2</v>
      </c>
      <c r="AV6" s="139">
        <f t="shared" si="2"/>
        <v>0.20555700722933543</v>
      </c>
      <c r="AW6" s="140" t="s">
        <v>85</v>
      </c>
      <c r="AX6" s="141">
        <v>1998</v>
      </c>
      <c r="AY6" s="142">
        <v>40497</v>
      </c>
      <c r="AZ6" s="142">
        <v>40274</v>
      </c>
      <c r="BA6" s="143" t="s">
        <v>88</v>
      </c>
      <c r="BD6" s="144"/>
      <c r="BE6" s="111"/>
      <c r="BF6" s="111"/>
      <c r="BG6" s="111"/>
    </row>
    <row r="7" spans="1:59" ht="16.5" customHeight="1" x14ac:dyDescent="0.3">
      <c r="A7" s="130" t="s">
        <v>70</v>
      </c>
      <c r="B7" s="130">
        <v>17022</v>
      </c>
      <c r="C7" s="130">
        <v>15300</v>
      </c>
      <c r="D7" s="145">
        <v>301</v>
      </c>
      <c r="E7" s="146">
        <v>1.0861879999999999</v>
      </c>
      <c r="F7" s="133">
        <f t="shared" si="0"/>
        <v>284.29200000000003</v>
      </c>
      <c r="G7" s="134">
        <f t="shared" si="0"/>
        <v>1.0296699999999999</v>
      </c>
      <c r="H7" s="135">
        <v>0</v>
      </c>
      <c r="I7" s="135">
        <v>0</v>
      </c>
      <c r="J7" s="187">
        <v>16.707999999999998</v>
      </c>
      <c r="K7" s="186">
        <v>5.6517999999999999E-2</v>
      </c>
      <c r="L7" s="190"/>
      <c r="M7" s="190"/>
      <c r="N7" s="198">
        <v>198.16800000000001</v>
      </c>
      <c r="O7" s="199">
        <v>0.679562</v>
      </c>
      <c r="P7" s="198">
        <v>154.59899999999999</v>
      </c>
      <c r="Q7" s="199">
        <v>0.52836500000000008</v>
      </c>
      <c r="R7" s="198">
        <v>35.741</v>
      </c>
      <c r="S7" s="199">
        <v>0.12520999999999999</v>
      </c>
      <c r="T7" s="198">
        <v>7.8280000000000003</v>
      </c>
      <c r="U7" s="199">
        <v>2.5987E-2</v>
      </c>
      <c r="V7" s="200">
        <v>0</v>
      </c>
      <c r="W7" s="200">
        <v>0</v>
      </c>
      <c r="X7" s="200">
        <v>0</v>
      </c>
      <c r="Y7" s="200">
        <v>0</v>
      </c>
      <c r="Z7" s="194"/>
      <c r="AA7" s="194"/>
      <c r="AB7" s="147"/>
      <c r="AC7" s="148"/>
      <c r="AD7" s="148"/>
      <c r="AE7" s="148"/>
      <c r="AF7" s="130">
        <v>1099</v>
      </c>
      <c r="AG7" s="130">
        <f t="shared" si="3"/>
        <v>1722</v>
      </c>
      <c r="AH7" s="130">
        <v>1397</v>
      </c>
      <c r="AI7" s="130">
        <v>1573</v>
      </c>
      <c r="AJ7" s="130"/>
      <c r="AK7" s="130">
        <v>10.9</v>
      </c>
      <c r="AL7" s="130">
        <v>15.5</v>
      </c>
      <c r="AM7" s="130"/>
      <c r="AN7" s="130">
        <v>89.9</v>
      </c>
      <c r="AO7" s="130"/>
      <c r="AP7" s="137"/>
      <c r="AQ7" s="137"/>
      <c r="AR7" s="149"/>
      <c r="AS7" s="139"/>
      <c r="AT7" s="139"/>
      <c r="AU7" s="139">
        <f t="shared" si="1"/>
        <v>1.8581176470588236E-2</v>
      </c>
      <c r="AV7" s="139">
        <f t="shared" si="2"/>
        <v>9.2409822582540241E-2</v>
      </c>
      <c r="AW7" s="140" t="s">
        <v>85</v>
      </c>
      <c r="AX7" s="141">
        <v>1999</v>
      </c>
      <c r="AY7" s="142">
        <v>40497</v>
      </c>
      <c r="AZ7" s="142">
        <v>40270</v>
      </c>
      <c r="BA7" s="143" t="s">
        <v>89</v>
      </c>
      <c r="BD7" s="144"/>
      <c r="BE7" s="111"/>
      <c r="BF7" s="111"/>
      <c r="BG7" s="111"/>
    </row>
    <row r="8" spans="1:59" ht="16.5" customHeight="1" x14ac:dyDescent="0.3">
      <c r="A8" s="130" t="s">
        <v>71</v>
      </c>
      <c r="B8" s="130">
        <v>14907</v>
      </c>
      <c r="C8" s="130">
        <v>14200</v>
      </c>
      <c r="D8" s="145">
        <v>82.7</v>
      </c>
      <c r="E8" s="146">
        <v>0.29420200000000002</v>
      </c>
      <c r="F8" s="133">
        <f t="shared" si="0"/>
        <v>68.945000000000007</v>
      </c>
      <c r="G8" s="134">
        <f t="shared" si="0"/>
        <v>0.24357000000000001</v>
      </c>
      <c r="H8" s="135">
        <v>0</v>
      </c>
      <c r="I8" s="135">
        <v>0</v>
      </c>
      <c r="J8" s="187">
        <v>13.755000000000001</v>
      </c>
      <c r="K8" s="186">
        <v>5.0632000000000003E-2</v>
      </c>
      <c r="L8" s="190"/>
      <c r="M8" s="190"/>
      <c r="N8" s="198">
        <v>54.337000000000003</v>
      </c>
      <c r="O8" s="199">
        <v>0.18374299999999999</v>
      </c>
      <c r="P8" s="198">
        <v>34.503</v>
      </c>
      <c r="Q8" s="199">
        <v>0.11947000000000001</v>
      </c>
      <c r="R8" s="198">
        <v>19.355</v>
      </c>
      <c r="S8" s="199">
        <v>6.2700999999999993E-2</v>
      </c>
      <c r="T8" s="198">
        <v>0.47900000000000004</v>
      </c>
      <c r="U8" s="199">
        <v>1.572E-3</v>
      </c>
      <c r="V8" s="200">
        <v>0</v>
      </c>
      <c r="W8" s="200">
        <v>0</v>
      </c>
      <c r="X8" s="200">
        <v>0</v>
      </c>
      <c r="Y8" s="200">
        <v>0</v>
      </c>
      <c r="Z8" s="194"/>
      <c r="AA8" s="194"/>
      <c r="AB8" s="147"/>
      <c r="AC8" s="148"/>
      <c r="AD8" s="148"/>
      <c r="AE8" s="148"/>
      <c r="AF8" s="130">
        <v>382</v>
      </c>
      <c r="AG8" s="130">
        <f t="shared" si="3"/>
        <v>707</v>
      </c>
      <c r="AH8" s="130">
        <v>510</v>
      </c>
      <c r="AI8" s="130">
        <v>532</v>
      </c>
      <c r="AJ8" s="130"/>
      <c r="AK8" s="130">
        <v>4.5999999999999996</v>
      </c>
      <c r="AL8" s="130">
        <v>13.6</v>
      </c>
      <c r="AM8" s="130"/>
      <c r="AN8" s="130">
        <v>95.3</v>
      </c>
      <c r="AO8" s="130"/>
      <c r="AP8" s="137"/>
      <c r="AQ8" s="137"/>
      <c r="AR8" s="149"/>
      <c r="AS8" s="139"/>
      <c r="AT8" s="139"/>
      <c r="AU8" s="139">
        <f t="shared" si="1"/>
        <v>4.8552816901408459E-3</v>
      </c>
      <c r="AV8" s="139">
        <f t="shared" si="2"/>
        <v>3.5687931844100088E-2</v>
      </c>
      <c r="AW8" s="140" t="s">
        <v>85</v>
      </c>
      <c r="AX8" s="141">
        <v>2000</v>
      </c>
      <c r="AY8" s="142">
        <v>40497</v>
      </c>
      <c r="AZ8" s="142">
        <v>40283</v>
      </c>
      <c r="BA8" s="143" t="s">
        <v>89</v>
      </c>
      <c r="BD8" s="144"/>
      <c r="BE8" s="111"/>
      <c r="BF8" s="111"/>
      <c r="BG8" s="111"/>
    </row>
    <row r="9" spans="1:59" ht="16.5" customHeight="1" x14ac:dyDescent="0.3">
      <c r="A9" s="130" t="s">
        <v>72</v>
      </c>
      <c r="B9" s="130">
        <v>8479</v>
      </c>
      <c r="C9" s="130">
        <v>8160</v>
      </c>
      <c r="D9" s="145">
        <v>61</v>
      </c>
      <c r="E9" s="146">
        <v>0.239264</v>
      </c>
      <c r="F9" s="133">
        <f t="shared" si="0"/>
        <v>60.976136956379996</v>
      </c>
      <c r="G9" s="134">
        <f t="shared" si="0"/>
        <v>0.239175</v>
      </c>
      <c r="H9" s="133">
        <v>2.386304362000391E-2</v>
      </c>
      <c r="I9" s="134">
        <v>8.8999999999999995E-5</v>
      </c>
      <c r="J9" s="187"/>
      <c r="K9" s="186"/>
      <c r="L9" s="190"/>
      <c r="M9" s="190"/>
      <c r="N9" s="198"/>
      <c r="O9" s="200"/>
      <c r="P9" s="198"/>
      <c r="Q9" s="200"/>
      <c r="R9" s="198"/>
      <c r="S9" s="200"/>
      <c r="T9" s="198"/>
      <c r="U9" s="200"/>
      <c r="V9" s="198"/>
      <c r="W9" s="200"/>
      <c r="X9" s="198"/>
      <c r="Y9" s="200"/>
      <c r="Z9" s="194"/>
      <c r="AA9" s="194"/>
      <c r="AB9" s="147"/>
      <c r="AC9" s="148"/>
      <c r="AD9" s="148"/>
      <c r="AE9" s="148"/>
      <c r="AF9" s="130">
        <v>339</v>
      </c>
      <c r="AG9" s="130">
        <f t="shared" si="3"/>
        <v>319</v>
      </c>
      <c r="AH9" s="130">
        <v>419</v>
      </c>
      <c r="AI9" s="130">
        <v>480</v>
      </c>
      <c r="AJ9" s="130"/>
      <c r="AK9" s="130">
        <v>6.5</v>
      </c>
      <c r="AL9" s="130">
        <v>12.4</v>
      </c>
      <c r="AM9" s="130"/>
      <c r="AN9" s="130">
        <v>96.2</v>
      </c>
      <c r="AO9" s="130"/>
      <c r="AP9" s="137"/>
      <c r="AQ9" s="137"/>
      <c r="AR9" s="149"/>
      <c r="AS9" s="139"/>
      <c r="AT9" s="139"/>
      <c r="AU9" s="139">
        <f t="shared" si="1"/>
        <v>7.4725658034779409E-3</v>
      </c>
      <c r="AV9" s="139">
        <f t="shared" si="2"/>
        <v>5.6610449345441682E-2</v>
      </c>
      <c r="AW9" s="140" t="s">
        <v>85</v>
      </c>
      <c r="AX9" s="141">
        <v>2001</v>
      </c>
      <c r="AY9" s="142">
        <v>40497</v>
      </c>
      <c r="AZ9" s="142">
        <v>40267</v>
      </c>
      <c r="BA9" s="143" t="s">
        <v>90</v>
      </c>
      <c r="BD9" s="144"/>
      <c r="BE9" s="111"/>
      <c r="BF9" s="144"/>
      <c r="BG9" s="144"/>
    </row>
    <row r="10" spans="1:59" ht="16.5" customHeight="1" x14ac:dyDescent="0.3">
      <c r="A10" s="130" t="s">
        <v>73</v>
      </c>
      <c r="B10" s="130">
        <v>15989</v>
      </c>
      <c r="C10" s="130">
        <v>15941</v>
      </c>
      <c r="D10" s="145">
        <v>17.100000000000001</v>
      </c>
      <c r="E10" s="146">
        <v>5.2984000000000003E-2</v>
      </c>
      <c r="F10" s="133">
        <f t="shared" ref="F10:F24" si="4">D10-H10-J10</f>
        <v>14.664418412941725</v>
      </c>
      <c r="G10" s="134">
        <f t="shared" ref="G10:G26" si="5">E10-I10-K10</f>
        <v>4.5430999999999999E-2</v>
      </c>
      <c r="H10" s="133">
        <v>1.0581587058275024E-2</v>
      </c>
      <c r="I10" s="134">
        <v>3.6000000000000001E-5</v>
      </c>
      <c r="J10" s="187">
        <v>2.4249999999999998</v>
      </c>
      <c r="K10" s="186">
        <v>7.5170000000000002E-3</v>
      </c>
      <c r="L10" s="190"/>
      <c r="M10" s="190"/>
      <c r="N10" s="198">
        <v>89.143999999999991</v>
      </c>
      <c r="O10" s="199">
        <v>0.27533999999999997</v>
      </c>
      <c r="P10" s="198">
        <v>55.704000000000001</v>
      </c>
      <c r="Q10" s="199">
        <v>0.17260900000000001</v>
      </c>
      <c r="R10" s="198">
        <v>4.6189999999999998</v>
      </c>
      <c r="S10" s="199">
        <v>1.4182999999999999E-2</v>
      </c>
      <c r="T10" s="198">
        <v>0.04</v>
      </c>
      <c r="U10" s="199">
        <v>1.2400000000000001E-4</v>
      </c>
      <c r="V10" s="200">
        <v>0</v>
      </c>
      <c r="W10" s="200">
        <v>0</v>
      </c>
      <c r="X10" s="198">
        <v>28.780999999999999</v>
      </c>
      <c r="Y10" s="199">
        <v>8.8424000000000003E-2</v>
      </c>
      <c r="Z10" s="194"/>
      <c r="AA10" s="194"/>
      <c r="AB10" s="147">
        <f t="shared" ref="AB10:AC13" si="6">Z10+X10</f>
        <v>28.780999999999999</v>
      </c>
      <c r="AC10" s="148">
        <f t="shared" si="6"/>
        <v>8.8424000000000003E-2</v>
      </c>
      <c r="AD10" s="148"/>
      <c r="AE10" s="148"/>
      <c r="AF10" s="130">
        <v>116</v>
      </c>
      <c r="AG10" s="130">
        <f t="shared" si="3"/>
        <v>76.781000000000006</v>
      </c>
      <c r="AH10" s="130">
        <v>199</v>
      </c>
      <c r="AI10" s="130">
        <v>225</v>
      </c>
      <c r="AJ10" s="130"/>
      <c r="AK10" s="130">
        <v>1.7</v>
      </c>
      <c r="AL10" s="130">
        <v>6.6</v>
      </c>
      <c r="AM10" s="130"/>
      <c r="AN10" s="130">
        <v>99.7</v>
      </c>
      <c r="AO10" s="130"/>
      <c r="AP10" s="137"/>
      <c r="AQ10" s="137"/>
      <c r="AR10" s="149"/>
      <c r="AS10" s="139"/>
      <c r="AT10" s="139"/>
      <c r="AU10" s="139">
        <f t="shared" si="1"/>
        <v>9.1991834972346312E-4</v>
      </c>
      <c r="AV10" s="139">
        <f t="shared" si="2"/>
        <v>1.4072174620051284E-2</v>
      </c>
      <c r="AW10" s="140" t="s">
        <v>85</v>
      </c>
      <c r="AX10" s="141">
        <v>2002</v>
      </c>
      <c r="AY10" s="142">
        <v>40497</v>
      </c>
      <c r="AZ10" s="142">
        <v>40260</v>
      </c>
      <c r="BA10" s="143" t="s">
        <v>90</v>
      </c>
      <c r="BD10" s="144"/>
      <c r="BE10" s="111"/>
      <c r="BF10" s="111"/>
      <c r="BG10" s="111"/>
    </row>
    <row r="11" spans="1:59" ht="16.5" customHeight="1" x14ac:dyDescent="0.3">
      <c r="A11" s="130" t="s">
        <v>74</v>
      </c>
      <c r="B11" s="130">
        <v>10206</v>
      </c>
      <c r="C11" s="130">
        <v>9171</v>
      </c>
      <c r="D11" s="145">
        <v>83.4</v>
      </c>
      <c r="E11" s="146">
        <v>0.26097700000000001</v>
      </c>
      <c r="F11" s="133">
        <f t="shared" si="4"/>
        <v>78.400000000000006</v>
      </c>
      <c r="G11" s="134">
        <f t="shared" si="5"/>
        <v>0.24612700000000001</v>
      </c>
      <c r="H11" s="135">
        <v>0</v>
      </c>
      <c r="I11" s="135">
        <v>0</v>
      </c>
      <c r="J11" s="187">
        <v>5</v>
      </c>
      <c r="K11" s="188">
        <v>1.485E-2</v>
      </c>
      <c r="L11" s="190"/>
      <c r="M11" s="190"/>
      <c r="N11" s="198">
        <v>231.09399999999999</v>
      </c>
      <c r="O11" s="199">
        <v>0.65448200000000001</v>
      </c>
      <c r="P11" s="198">
        <v>125.971</v>
      </c>
      <c r="Q11" s="199">
        <v>0.36637799999999998</v>
      </c>
      <c r="R11" s="198">
        <v>11.718</v>
      </c>
      <c r="S11" s="199">
        <v>3.4944000000000003E-2</v>
      </c>
      <c r="T11" s="198">
        <v>1.901</v>
      </c>
      <c r="U11" s="199">
        <v>5.3670000000000002E-3</v>
      </c>
      <c r="V11" s="198">
        <v>7.2999999999999995E-2</v>
      </c>
      <c r="W11" s="199">
        <v>2.02E-4</v>
      </c>
      <c r="X11" s="198">
        <v>91.430999999999997</v>
      </c>
      <c r="Y11" s="199">
        <v>0.24759100000000001</v>
      </c>
      <c r="Z11" s="194"/>
      <c r="AA11" s="194"/>
      <c r="AB11" s="147">
        <f t="shared" si="6"/>
        <v>91.430999999999997</v>
      </c>
      <c r="AC11" s="148">
        <f t="shared" si="6"/>
        <v>0.24759100000000001</v>
      </c>
      <c r="AD11" s="150">
        <v>44.49</v>
      </c>
      <c r="AE11" s="148">
        <f>AD11*3000/10^6</f>
        <v>0.13347000000000001</v>
      </c>
      <c r="AF11" s="130">
        <v>421</v>
      </c>
      <c r="AG11" s="130">
        <f t="shared" si="3"/>
        <v>1170.921</v>
      </c>
      <c r="AH11" s="130">
        <v>536</v>
      </c>
      <c r="AI11" s="130">
        <v>685</v>
      </c>
      <c r="AJ11" s="130"/>
      <c r="AK11" s="130">
        <v>8</v>
      </c>
      <c r="AL11" s="130">
        <v>10.8</v>
      </c>
      <c r="AM11" s="130"/>
      <c r="AN11" s="130">
        <v>89.9</v>
      </c>
      <c r="AO11" s="130"/>
      <c r="AP11" s="137"/>
      <c r="AQ11" s="137"/>
      <c r="AR11" s="149"/>
      <c r="AS11" s="139"/>
      <c r="AT11" s="139"/>
      <c r="AU11" s="139">
        <f t="shared" si="1"/>
        <v>8.5486860756733181E-3</v>
      </c>
      <c r="AV11" s="139">
        <f t="shared" si="2"/>
        <v>6.711738193219674E-2</v>
      </c>
      <c r="AW11" s="140" t="s">
        <v>85</v>
      </c>
      <c r="AX11" s="141">
        <v>2003</v>
      </c>
      <c r="AY11" s="142">
        <v>40497</v>
      </c>
      <c r="AZ11" s="142">
        <v>40260</v>
      </c>
      <c r="BA11" s="143" t="s">
        <v>90</v>
      </c>
      <c r="BD11" s="144"/>
      <c r="BE11" s="111"/>
      <c r="BF11" s="111"/>
      <c r="BG11" s="111"/>
    </row>
    <row r="12" spans="1:59" ht="16.5" customHeight="1" x14ac:dyDescent="0.3">
      <c r="A12" s="130" t="s">
        <v>75</v>
      </c>
      <c r="B12" s="130">
        <v>7435</v>
      </c>
      <c r="C12" s="130">
        <v>7237</v>
      </c>
      <c r="D12" s="145">
        <v>7.3</v>
      </c>
      <c r="E12" s="146">
        <v>2.7910999999999998E-2</v>
      </c>
      <c r="F12" s="133">
        <f>D12-H12-J12</f>
        <v>7.2917293233082701</v>
      </c>
      <c r="G12" s="134">
        <f t="shared" si="5"/>
        <v>2.7878E-2</v>
      </c>
      <c r="H12" s="133">
        <v>8.2706766917293225E-3</v>
      </c>
      <c r="I12" s="134">
        <v>3.3000000000000003E-5</v>
      </c>
      <c r="J12" s="187"/>
      <c r="K12" s="186"/>
      <c r="L12" s="190"/>
      <c r="M12" s="190"/>
      <c r="N12" s="198">
        <v>172.08699999999999</v>
      </c>
      <c r="O12" s="199">
        <v>0.53789299999999995</v>
      </c>
      <c r="P12" s="198">
        <v>81.855999999999995</v>
      </c>
      <c r="Q12" s="199">
        <v>0.26661699999999999</v>
      </c>
      <c r="R12" s="198">
        <v>3.0230000000000001</v>
      </c>
      <c r="S12" s="199">
        <v>9.9100000000000004E-3</v>
      </c>
      <c r="T12" s="198">
        <v>3.7290000000000001</v>
      </c>
      <c r="U12" s="199">
        <v>1.1525000000000001E-2</v>
      </c>
      <c r="V12" s="198">
        <v>0.33900000000000002</v>
      </c>
      <c r="W12" s="199">
        <v>1.059E-3</v>
      </c>
      <c r="X12" s="198">
        <v>83.14</v>
      </c>
      <c r="Y12" s="199">
        <v>0.248782</v>
      </c>
      <c r="Z12" s="195">
        <v>0.5</v>
      </c>
      <c r="AA12" s="194">
        <f>Z12*3.27*1000/1000000</f>
        <v>1.635E-3</v>
      </c>
      <c r="AB12" s="147">
        <f t="shared" si="6"/>
        <v>83.64</v>
      </c>
      <c r="AC12" s="148">
        <f t="shared" si="6"/>
        <v>0.250417</v>
      </c>
      <c r="AD12" s="148"/>
      <c r="AE12" s="148"/>
      <c r="AF12" s="130">
        <v>111</v>
      </c>
      <c r="AG12" s="130">
        <f t="shared" si="3"/>
        <v>281.64</v>
      </c>
      <c r="AH12" s="130">
        <v>136</v>
      </c>
      <c r="AI12" s="130">
        <v>164</v>
      </c>
      <c r="AJ12" s="130"/>
      <c r="AK12" s="130">
        <v>2.6</v>
      </c>
      <c r="AL12" s="130">
        <v>2.9</v>
      </c>
      <c r="AM12" s="130"/>
      <c r="AN12" s="130">
        <v>97.3</v>
      </c>
      <c r="AO12" s="130"/>
      <c r="AP12" s="137"/>
      <c r="AQ12" s="137"/>
      <c r="AR12" s="149"/>
      <c r="AS12" s="139"/>
      <c r="AT12" s="139"/>
      <c r="AU12" s="139">
        <f t="shared" si="1"/>
        <v>1.0075624324040722E-3</v>
      </c>
      <c r="AV12" s="139">
        <f t="shared" si="2"/>
        <v>2.2057834566240754E-2</v>
      </c>
      <c r="AW12" s="140" t="s">
        <v>85</v>
      </c>
      <c r="AX12" s="141">
        <v>2004</v>
      </c>
      <c r="AY12" s="142">
        <v>40497</v>
      </c>
      <c r="AZ12" s="142">
        <v>40264</v>
      </c>
      <c r="BA12" s="143" t="s">
        <v>91</v>
      </c>
      <c r="BD12" s="144"/>
      <c r="BE12" s="111"/>
      <c r="BF12" s="111"/>
      <c r="BG12" s="111"/>
    </row>
    <row r="13" spans="1:59" ht="16.5" customHeight="1" x14ac:dyDescent="0.3">
      <c r="A13" s="130" t="s">
        <v>76</v>
      </c>
      <c r="B13" s="130">
        <v>7111</v>
      </c>
      <c r="C13" s="130">
        <v>7029</v>
      </c>
      <c r="D13" s="145">
        <v>29.4</v>
      </c>
      <c r="E13" s="146">
        <v>0.11831800000000001</v>
      </c>
      <c r="F13" s="133">
        <f t="shared" si="4"/>
        <v>29.387799999999999</v>
      </c>
      <c r="G13" s="134">
        <f t="shared" si="5"/>
        <v>0.11827477600000001</v>
      </c>
      <c r="H13" s="133">
        <v>1.2199999999999999E-2</v>
      </c>
      <c r="I13" s="134">
        <v>4.3224000000000005E-5</v>
      </c>
      <c r="J13" s="187"/>
      <c r="K13" s="186"/>
      <c r="L13" s="190"/>
      <c r="M13" s="190"/>
      <c r="N13" s="198">
        <v>213.285</v>
      </c>
      <c r="O13" s="199">
        <v>0.67954399999999993</v>
      </c>
      <c r="P13" s="198">
        <v>52.388999999999996</v>
      </c>
      <c r="Q13" s="199">
        <v>0.18113400000000002</v>
      </c>
      <c r="R13" s="198">
        <v>9.8000000000000007</v>
      </c>
      <c r="S13" s="199">
        <v>3.2827000000000002E-2</v>
      </c>
      <c r="T13" s="198">
        <v>4.4350000000000005</v>
      </c>
      <c r="U13" s="199">
        <v>1.3565000000000001E-2</v>
      </c>
      <c r="V13" s="198">
        <v>0.371</v>
      </c>
      <c r="W13" s="199">
        <v>1.2019999999999999E-3</v>
      </c>
      <c r="X13" s="198">
        <v>146.29</v>
      </c>
      <c r="Y13" s="199">
        <v>0.45081599999999999</v>
      </c>
      <c r="Z13" s="195">
        <v>0.5</v>
      </c>
      <c r="AA13" s="196">
        <f>Z13*3.48*1000/1000000</f>
        <v>1.74E-3</v>
      </c>
      <c r="AB13" s="147">
        <f t="shared" si="6"/>
        <v>146.79</v>
      </c>
      <c r="AC13" s="148">
        <f t="shared" si="6"/>
        <v>0.45255600000000001</v>
      </c>
      <c r="AD13" s="148"/>
      <c r="AE13" s="148"/>
      <c r="AF13" s="130">
        <v>182</v>
      </c>
      <c r="AG13" s="130">
        <f t="shared" si="3"/>
        <v>228.79</v>
      </c>
      <c r="AH13" s="130">
        <v>268</v>
      </c>
      <c r="AI13" s="130">
        <v>513</v>
      </c>
      <c r="AJ13" s="130"/>
      <c r="AK13" s="130">
        <v>6.1</v>
      </c>
      <c r="AL13" s="130">
        <v>7.3</v>
      </c>
      <c r="AM13" s="130"/>
      <c r="AN13" s="130">
        <v>98.8</v>
      </c>
      <c r="AO13" s="130"/>
      <c r="AP13" s="137"/>
      <c r="AQ13" s="137"/>
      <c r="AR13" s="71"/>
      <c r="AS13" s="139"/>
      <c r="AT13" s="139"/>
      <c r="AU13" s="139">
        <f t="shared" si="1"/>
        <v>4.1809361217811916E-3</v>
      </c>
      <c r="AV13" s="139">
        <f t="shared" si="2"/>
        <v>7.2141752214878355E-2</v>
      </c>
      <c r="AW13" s="139"/>
      <c r="AX13" s="141">
        <v>2005</v>
      </c>
      <c r="AY13" s="141" t="s">
        <v>92</v>
      </c>
      <c r="AZ13" s="142">
        <v>40257</v>
      </c>
      <c r="BA13" s="143" t="s">
        <v>93</v>
      </c>
      <c r="BD13" s="144"/>
      <c r="BE13" s="111"/>
      <c r="BF13" s="111"/>
      <c r="BG13" s="111"/>
    </row>
    <row r="14" spans="1:59" ht="16.5" customHeight="1" x14ac:dyDescent="0.3">
      <c r="A14" s="112" t="s">
        <v>77</v>
      </c>
      <c r="B14" s="151">
        <f t="shared" ref="B14:B19" si="7">C14+AI14</f>
        <v>7187.7749999999996</v>
      </c>
      <c r="C14" s="152">
        <f>'feuille base'!C45*1000</f>
        <v>6100</v>
      </c>
      <c r="D14" s="145">
        <v>217.6</v>
      </c>
      <c r="E14" s="146">
        <v>0.77261100000000005</v>
      </c>
      <c r="F14" s="133">
        <f t="shared" si="4"/>
        <v>217.55500000000001</v>
      </c>
      <c r="G14" s="134">
        <f t="shared" si="5"/>
        <v>0.77243100000000009</v>
      </c>
      <c r="H14" s="133">
        <v>4.4999999999999998E-2</v>
      </c>
      <c r="I14" s="134">
        <v>1.8000000000000001E-4</v>
      </c>
      <c r="J14" s="187"/>
      <c r="K14" s="186"/>
      <c r="L14" s="190"/>
      <c r="M14" s="190"/>
      <c r="N14" s="201"/>
      <c r="O14" s="201"/>
      <c r="P14" s="201"/>
      <c r="Q14" s="201"/>
      <c r="R14" s="201"/>
      <c r="S14" s="201"/>
      <c r="T14" s="201"/>
      <c r="U14" s="201"/>
      <c r="V14" s="201"/>
      <c r="W14" s="201"/>
      <c r="X14" s="201"/>
      <c r="Y14" s="201"/>
      <c r="Z14" s="195"/>
      <c r="AA14" s="194"/>
      <c r="AB14" s="147"/>
      <c r="AC14" s="148"/>
      <c r="AD14" s="148"/>
      <c r="AE14" s="148"/>
      <c r="AF14" s="112"/>
      <c r="AG14" s="130">
        <f t="shared" si="3"/>
        <v>1087.7749999999996</v>
      </c>
      <c r="AH14" s="112"/>
      <c r="AI14" s="153">
        <f>F14/(AL14/100)</f>
        <v>1087.7749999999999</v>
      </c>
      <c r="AJ14" s="153"/>
      <c r="AK14" s="112"/>
      <c r="AL14" s="154">
        <v>20</v>
      </c>
      <c r="AM14" s="154"/>
      <c r="AN14" s="155">
        <f>100*C14/B14</f>
        <v>84.866318158261777</v>
      </c>
      <c r="AO14" s="155"/>
      <c r="AR14" s="138"/>
      <c r="AS14" s="156">
        <f>0.95*100*(AI14+'données mensuelles'!U8)/B14</f>
        <v>40.59837362744382</v>
      </c>
      <c r="AT14" s="106">
        <v>5</v>
      </c>
      <c r="AU14" s="139">
        <f t="shared" si="1"/>
        <v>3.566475409836066E-2</v>
      </c>
      <c r="AV14" s="139">
        <f t="shared" si="2"/>
        <v>0.15133681841738228</v>
      </c>
      <c r="AX14" s="141">
        <v>2006</v>
      </c>
      <c r="AY14" s="141" t="s">
        <v>92</v>
      </c>
      <c r="AZ14" s="142">
        <v>40260</v>
      </c>
      <c r="BA14" s="143" t="s">
        <v>94</v>
      </c>
      <c r="BD14" s="144"/>
      <c r="BE14" s="111"/>
      <c r="BF14" s="144"/>
      <c r="BG14" s="144"/>
    </row>
    <row r="15" spans="1:59" ht="16.5" customHeight="1" x14ac:dyDescent="0.3">
      <c r="A15" s="112" t="s">
        <v>78</v>
      </c>
      <c r="B15" s="151">
        <f>C15+AI15</f>
        <v>7589</v>
      </c>
      <c r="C15" s="152">
        <v>6783</v>
      </c>
      <c r="D15" s="145">
        <v>101.7</v>
      </c>
      <c r="E15" s="146">
        <v>0.36423899999999998</v>
      </c>
      <c r="F15" s="133">
        <f t="shared" si="4"/>
        <v>101.64446918330503</v>
      </c>
      <c r="G15" s="134">
        <f>E15-I15-K15</f>
        <v>0.36394412799999998</v>
      </c>
      <c r="H15" s="133">
        <v>5.5530816694968226E-2</v>
      </c>
      <c r="I15" s="134">
        <v>2.9487200000000001E-4</v>
      </c>
      <c r="J15" s="187"/>
      <c r="K15" s="186"/>
      <c r="L15" s="191">
        <v>121</v>
      </c>
      <c r="M15" s="208">
        <v>0.38</v>
      </c>
      <c r="N15" s="209">
        <v>2.5</v>
      </c>
      <c r="O15" s="209">
        <v>8.0579999999999992E-3</v>
      </c>
      <c r="P15" s="201"/>
      <c r="Q15" s="201"/>
      <c r="R15" s="201"/>
      <c r="S15" s="201"/>
      <c r="T15" s="201"/>
      <c r="U15" s="201"/>
      <c r="V15" s="201"/>
      <c r="W15" s="201"/>
      <c r="X15" s="201"/>
      <c r="Y15" s="201"/>
      <c r="Z15" s="195"/>
      <c r="AA15" s="196"/>
      <c r="AB15" s="147"/>
      <c r="AC15" s="148"/>
      <c r="AD15" s="148"/>
      <c r="AE15" s="148"/>
      <c r="AF15" s="112"/>
      <c r="AG15" s="130">
        <f t="shared" si="3"/>
        <v>806</v>
      </c>
      <c r="AH15" s="112"/>
      <c r="AI15" s="153">
        <v>806</v>
      </c>
      <c r="AJ15" s="153"/>
      <c r="AK15" s="112"/>
      <c r="AL15" s="155">
        <f>100*F15/AI15</f>
        <v>12.610976325472087</v>
      </c>
      <c r="AM15" s="155"/>
      <c r="AN15" s="155">
        <f>100*C15/B15</f>
        <v>89.379364870206885</v>
      </c>
      <c r="AO15" s="155"/>
      <c r="AP15" s="113"/>
      <c r="AQ15" s="113"/>
      <c r="AR15" s="138"/>
      <c r="AS15" s="157">
        <f>100*0.95*(AI15+'données mensuelles'!V8)/B15</f>
        <v>14.291935696402689</v>
      </c>
      <c r="AT15" s="158">
        <v>2.4</v>
      </c>
      <c r="AU15" s="139">
        <f t="shared" si="1"/>
        <v>1.4985179003878083E-2</v>
      </c>
      <c r="AV15" s="139">
        <f t="shared" si="2"/>
        <v>0.10620635129793121</v>
      </c>
      <c r="AX15" s="141">
        <v>2007</v>
      </c>
      <c r="AY15" s="141" t="s">
        <v>92</v>
      </c>
      <c r="AZ15" s="142">
        <v>40247</v>
      </c>
      <c r="BA15" s="143" t="s">
        <v>95</v>
      </c>
      <c r="BB15" s="142"/>
      <c r="BD15" s="144"/>
      <c r="BE15" s="111"/>
      <c r="BF15" s="111"/>
      <c r="BG15" s="111"/>
    </row>
    <row r="16" spans="1:59" ht="16.5" customHeight="1" x14ac:dyDescent="0.3">
      <c r="A16" s="112" t="s">
        <v>79</v>
      </c>
      <c r="B16" s="151">
        <f t="shared" si="7"/>
        <v>5622.0398891966761</v>
      </c>
      <c r="C16" s="152">
        <v>4572</v>
      </c>
      <c r="D16" s="145">
        <v>112.7</v>
      </c>
      <c r="E16" s="146">
        <v>0.39174199999999998</v>
      </c>
      <c r="F16" s="133">
        <f t="shared" si="4"/>
        <v>112.7</v>
      </c>
      <c r="G16" s="134">
        <f t="shared" si="5"/>
        <v>0.39174199999999998</v>
      </c>
      <c r="H16" s="133">
        <v>0</v>
      </c>
      <c r="I16" s="134">
        <v>0</v>
      </c>
      <c r="J16" s="187"/>
      <c r="K16" s="186"/>
      <c r="L16" s="191"/>
      <c r="M16" s="192"/>
      <c r="N16" s="201"/>
      <c r="O16" s="202"/>
      <c r="P16" s="201"/>
      <c r="Q16" s="201"/>
      <c r="R16" s="201"/>
      <c r="S16" s="201"/>
      <c r="T16" s="201"/>
      <c r="U16" s="201"/>
      <c r="V16" s="201"/>
      <c r="W16" s="201"/>
      <c r="X16" s="201"/>
      <c r="Y16" s="201"/>
      <c r="Z16" s="195"/>
      <c r="AA16" s="197"/>
      <c r="AB16" s="147"/>
      <c r="AC16" s="148"/>
      <c r="AD16" s="148"/>
      <c r="AE16" s="148"/>
      <c r="AF16" s="112"/>
      <c r="AG16" s="130">
        <f t="shared" si="3"/>
        <v>1050.0398891966761</v>
      </c>
      <c r="AH16" s="112"/>
      <c r="AI16" s="153">
        <f>'feuille base'!N47</f>
        <v>1050.0398891966761</v>
      </c>
      <c r="AJ16" s="153"/>
      <c r="AK16" s="112"/>
      <c r="AL16" s="155">
        <f>100*F16/AI16</f>
        <v>10.732925592590597</v>
      </c>
      <c r="AM16" s="155"/>
      <c r="AN16" s="155">
        <f>100*C16/B16</f>
        <v>81.32279546407284</v>
      </c>
      <c r="AO16" s="155"/>
      <c r="AR16" s="138"/>
      <c r="AS16" s="158">
        <v>23.2</v>
      </c>
      <c r="AT16" s="158">
        <v>4.5999999999999996</v>
      </c>
      <c r="AU16" s="139">
        <f t="shared" si="1"/>
        <v>2.4650043744531933E-2</v>
      </c>
      <c r="AV16" s="139">
        <f t="shared" si="2"/>
        <v>0.18677204535927164</v>
      </c>
      <c r="AX16" s="141">
        <v>2008</v>
      </c>
      <c r="AY16" s="142">
        <v>40508</v>
      </c>
      <c r="AZ16" s="142">
        <v>40248</v>
      </c>
      <c r="BA16" s="143" t="s">
        <v>103</v>
      </c>
      <c r="BD16" s="159"/>
      <c r="BE16" s="111"/>
      <c r="BF16" s="111"/>
      <c r="BG16" s="111"/>
    </row>
    <row r="17" spans="1:60" ht="16.5" customHeight="1" x14ac:dyDescent="0.3">
      <c r="A17" s="112" t="s">
        <v>80</v>
      </c>
      <c r="B17" s="151">
        <f t="shared" si="7"/>
        <v>2830.356394129979</v>
      </c>
      <c r="C17" s="152">
        <f>'feuille base'!C48*1000</f>
        <v>2610</v>
      </c>
      <c r="D17" s="145">
        <v>43.4</v>
      </c>
      <c r="E17" s="146">
        <v>0.178566</v>
      </c>
      <c r="F17" s="133">
        <f t="shared" si="4"/>
        <v>42.86262185834326</v>
      </c>
      <c r="G17" s="134">
        <f t="shared" si="5"/>
        <v>0.176290076815</v>
      </c>
      <c r="H17" s="133">
        <v>0.53737814165673903</v>
      </c>
      <c r="I17" s="134">
        <v>2.2759231850000001E-3</v>
      </c>
      <c r="J17" s="187"/>
      <c r="K17" s="186"/>
      <c r="L17" s="191"/>
      <c r="M17" s="192"/>
      <c r="N17" s="201"/>
      <c r="O17" s="202"/>
      <c r="P17" s="201"/>
      <c r="Q17" s="201"/>
      <c r="R17" s="201"/>
      <c r="S17" s="201"/>
      <c r="T17" s="201"/>
      <c r="U17" s="201"/>
      <c r="V17" s="201"/>
      <c r="W17" s="201"/>
      <c r="X17" s="201"/>
      <c r="Y17" s="201"/>
      <c r="Z17" s="195"/>
      <c r="AA17" s="197"/>
      <c r="AB17" s="147"/>
      <c r="AC17" s="148"/>
      <c r="AD17" s="148"/>
      <c r="AE17" s="148"/>
      <c r="AF17" s="112"/>
      <c r="AG17" s="130">
        <f t="shared" si="3"/>
        <v>220.35639412997898</v>
      </c>
      <c r="AH17" s="112"/>
      <c r="AI17" s="153">
        <f>'feuille base'!N48</f>
        <v>220.35639412997904</v>
      </c>
      <c r="AJ17" s="153"/>
      <c r="AK17" s="112"/>
      <c r="AL17" s="155">
        <f>100*F17/AI17</f>
        <v>19.451499026191357</v>
      </c>
      <c r="AM17" s="155"/>
      <c r="AN17" s="155">
        <f>100*C17/B17</f>
        <v>92.21453543493719</v>
      </c>
      <c r="AO17" s="155"/>
      <c r="AP17" s="113"/>
      <c r="AQ17" s="113"/>
      <c r="AR17" s="138"/>
      <c r="AS17" s="160">
        <f>100*'données mensuelles'!X8/B17</f>
        <v>29.467313788812515</v>
      </c>
      <c r="AT17" s="158">
        <v>4.5999999999999996</v>
      </c>
      <c r="AU17" s="139">
        <f t="shared" si="1"/>
        <v>1.6422460482123855E-2</v>
      </c>
      <c r="AV17" s="139">
        <f t="shared" si="2"/>
        <v>7.7854645650628107E-2</v>
      </c>
      <c r="AX17" s="141">
        <v>2009</v>
      </c>
      <c r="AY17" s="141" t="s">
        <v>92</v>
      </c>
      <c r="AZ17" s="142">
        <v>40268</v>
      </c>
      <c r="BA17" s="143" t="s">
        <v>97</v>
      </c>
      <c r="BD17" s="159"/>
      <c r="BE17" s="111"/>
      <c r="BF17" s="111"/>
      <c r="BG17" s="111"/>
    </row>
    <row r="18" spans="1:60" ht="16.5" customHeight="1" x14ac:dyDescent="0.3">
      <c r="A18" s="112" t="s">
        <v>98</v>
      </c>
      <c r="B18" s="161">
        <f t="shared" si="7"/>
        <v>3142.3567213765732</v>
      </c>
      <c r="C18" s="152">
        <v>3027</v>
      </c>
      <c r="D18" s="145">
        <v>5.9</v>
      </c>
      <c r="E18" s="146">
        <v>2.6109E-2</v>
      </c>
      <c r="F18" s="133">
        <f t="shared" si="4"/>
        <v>5.7678360688286583</v>
      </c>
      <c r="G18" s="134">
        <f t="shared" si="5"/>
        <v>2.5558938568000001E-2</v>
      </c>
      <c r="H18" s="133">
        <v>0.13216393117134223</v>
      </c>
      <c r="I18" s="134">
        <v>5.5006143199999992E-4</v>
      </c>
      <c r="J18" s="187"/>
      <c r="K18" s="186"/>
      <c r="L18" s="191"/>
      <c r="M18" s="190"/>
      <c r="N18" s="201"/>
      <c r="O18" s="202"/>
      <c r="P18" s="201"/>
      <c r="Q18" s="201"/>
      <c r="R18" s="201"/>
      <c r="S18" s="201"/>
      <c r="T18" s="201"/>
      <c r="U18" s="201"/>
      <c r="V18" s="201"/>
      <c r="W18" s="201"/>
      <c r="X18" s="201"/>
      <c r="Y18" s="201"/>
      <c r="Z18" s="195"/>
      <c r="AA18" s="194"/>
      <c r="AB18" s="147"/>
      <c r="AC18" s="148"/>
      <c r="AD18" s="148"/>
      <c r="AE18" s="148"/>
      <c r="AG18" s="130">
        <f t="shared" si="3"/>
        <v>115.3567213765732</v>
      </c>
      <c r="AI18" s="162">
        <f>F18/(AL18/100)</f>
        <v>115.35672137657316</v>
      </c>
      <c r="AJ18" s="162"/>
      <c r="AL18" s="163">
        <v>5</v>
      </c>
      <c r="AM18" s="163"/>
      <c r="AN18" s="164">
        <f t="shared" ref="AN18:AN28" si="8">100*(C18-AD18)/B18</f>
        <v>96.328974346170384</v>
      </c>
      <c r="AO18" s="164"/>
      <c r="AS18" s="165">
        <v>32.9</v>
      </c>
      <c r="AT18" s="165">
        <v>7.4</v>
      </c>
      <c r="AU18" s="139">
        <f t="shared" si="1"/>
        <v>1.9054628572278355E-3</v>
      </c>
      <c r="AV18" s="139">
        <f t="shared" si="2"/>
        <v>3.671025653829614E-2</v>
      </c>
      <c r="AX18" s="141">
        <v>2010</v>
      </c>
      <c r="AY18" s="141" t="s">
        <v>92</v>
      </c>
      <c r="AZ18" s="142">
        <v>40298</v>
      </c>
      <c r="BA18" s="143" t="s">
        <v>96</v>
      </c>
      <c r="BB18" s="106">
        <v>3600</v>
      </c>
      <c r="BC18" s="106">
        <v>1935</v>
      </c>
      <c r="BD18" s="159"/>
      <c r="BE18" s="111"/>
      <c r="BF18" s="144"/>
      <c r="BG18" s="144"/>
    </row>
    <row r="19" spans="1:60" ht="17.25" customHeight="1" x14ac:dyDescent="0.3">
      <c r="A19" s="112" t="s">
        <v>115</v>
      </c>
      <c r="B19" s="161">
        <f t="shared" si="7"/>
        <v>3971.5003565698707</v>
      </c>
      <c r="C19" s="152">
        <v>3918</v>
      </c>
      <c r="D19" s="145">
        <v>2.7</v>
      </c>
      <c r="E19" s="146">
        <v>1.1129999999999999E-2</v>
      </c>
      <c r="F19" s="133">
        <f t="shared" si="4"/>
        <v>2.6750178284935311</v>
      </c>
      <c r="G19" s="134">
        <f t="shared" si="5"/>
        <v>1.1012999999999998E-2</v>
      </c>
      <c r="H19" s="133">
        <v>2.4982171506468875E-2</v>
      </c>
      <c r="I19" s="134">
        <v>1.17E-4</v>
      </c>
      <c r="J19" s="187"/>
      <c r="K19" s="186"/>
      <c r="L19" s="191"/>
      <c r="M19" s="190"/>
      <c r="N19" s="201"/>
      <c r="O19" s="202"/>
      <c r="P19" s="201"/>
      <c r="Q19" s="201"/>
      <c r="R19" s="201"/>
      <c r="S19" s="201"/>
      <c r="T19" s="201"/>
      <c r="U19" s="201"/>
      <c r="V19" s="201"/>
      <c r="W19" s="201"/>
      <c r="X19" s="201"/>
      <c r="Y19" s="201"/>
      <c r="Z19" s="195"/>
      <c r="AA19" s="194"/>
      <c r="AB19" s="147"/>
      <c r="AC19" s="148"/>
      <c r="AD19" s="147">
        <v>200</v>
      </c>
      <c r="AE19" s="148">
        <f t="shared" ref="AE19:AE25" si="9">AD19*3000/10^6</f>
        <v>0.6</v>
      </c>
      <c r="AG19" s="130">
        <f t="shared" si="3"/>
        <v>253.50035656987075</v>
      </c>
      <c r="AI19" s="162">
        <f>F19/(AL19/100)</f>
        <v>53.500356569870618</v>
      </c>
      <c r="AJ19" s="162"/>
      <c r="AL19" s="163">
        <v>5</v>
      </c>
      <c r="AM19" s="163"/>
      <c r="AN19" s="164">
        <f t="shared" si="8"/>
        <v>93.61701287145759</v>
      </c>
      <c r="AO19" s="164"/>
      <c r="AP19" s="106">
        <v>20</v>
      </c>
      <c r="AQ19" s="106">
        <v>34</v>
      </c>
      <c r="AR19" s="137">
        <v>0.58799999999999997</v>
      </c>
      <c r="AS19" s="165">
        <v>41.1</v>
      </c>
      <c r="AT19" s="165">
        <v>2.2000000000000002</v>
      </c>
      <c r="AU19" s="139">
        <f t="shared" si="1"/>
        <v>6.8275084953893083E-4</v>
      </c>
      <c r="AV19" s="139">
        <f t="shared" si="2"/>
        <v>1.3471069310460323E-2</v>
      </c>
      <c r="AW19" s="166" t="s">
        <v>145</v>
      </c>
      <c r="AX19" s="141">
        <v>2011</v>
      </c>
      <c r="AY19" s="141" t="s">
        <v>92</v>
      </c>
      <c r="AZ19" s="142">
        <v>40298</v>
      </c>
      <c r="BA19" s="143" t="s">
        <v>119</v>
      </c>
      <c r="BB19" s="106">
        <v>2412</v>
      </c>
      <c r="BC19" s="106">
        <v>1608</v>
      </c>
      <c r="BD19" s="159"/>
      <c r="BE19" s="111"/>
      <c r="BF19" s="111"/>
      <c r="BG19" s="111"/>
    </row>
    <row r="20" spans="1:60" ht="17.25" customHeight="1" x14ac:dyDescent="0.3">
      <c r="A20" s="112" t="s">
        <v>116</v>
      </c>
      <c r="B20" s="161">
        <f>C20+AI20+285</f>
        <v>4390.2669852392855</v>
      </c>
      <c r="C20" s="167">
        <v>3030</v>
      </c>
      <c r="D20" s="145">
        <v>434</v>
      </c>
      <c r="E20" s="146">
        <v>1.563188</v>
      </c>
      <c r="F20" s="133">
        <f t="shared" si="4"/>
        <v>419.2900477858928</v>
      </c>
      <c r="G20" s="134">
        <f t="shared" si="5"/>
        <v>1.49783824733</v>
      </c>
      <c r="H20" s="133">
        <v>14.709952214107213</v>
      </c>
      <c r="I20" s="134">
        <v>6.5349752669999997E-2</v>
      </c>
      <c r="J20" s="187"/>
      <c r="K20" s="186"/>
      <c r="L20" s="191">
        <v>103</v>
      </c>
      <c r="M20" s="189">
        <v>0.26195299999999999</v>
      </c>
      <c r="N20" s="201"/>
      <c r="O20" s="202"/>
      <c r="P20" s="201"/>
      <c r="Q20" s="201"/>
      <c r="R20" s="201"/>
      <c r="S20" s="201"/>
      <c r="T20" s="201"/>
      <c r="U20" s="201"/>
      <c r="V20" s="201"/>
      <c r="W20" s="201"/>
      <c r="X20" s="201"/>
      <c r="Y20" s="201"/>
      <c r="Z20" s="195">
        <v>5</v>
      </c>
      <c r="AA20" s="193">
        <f>Z20/0.295/1000</f>
        <v>1.6949152542372881E-2</v>
      </c>
      <c r="AB20" s="147">
        <f>Z20+X20</f>
        <v>5</v>
      </c>
      <c r="AC20" s="148">
        <f>AA20+Y20</f>
        <v>1.6949152542372881E-2</v>
      </c>
      <c r="AD20" s="147">
        <v>333</v>
      </c>
      <c r="AE20" s="148">
        <f t="shared" si="9"/>
        <v>0.999</v>
      </c>
      <c r="AG20" s="130">
        <f t="shared" si="3"/>
        <v>1698.2669852392855</v>
      </c>
      <c r="AI20" s="162">
        <f>(F20-258)/(AL20/100)</f>
        <v>1075.2669852392853</v>
      </c>
      <c r="AJ20" s="162"/>
      <c r="AL20" s="158">
        <v>15</v>
      </c>
      <c r="AM20" s="158"/>
      <c r="AN20" s="164">
        <f t="shared" si="8"/>
        <v>61.431343676084055</v>
      </c>
      <c r="AO20" s="164"/>
      <c r="AP20" s="106">
        <v>2</v>
      </c>
      <c r="AQ20" s="106">
        <v>4</v>
      </c>
      <c r="AR20" s="137">
        <f>ROUND(AD20/(0.295/1000)/10^6,4)</f>
        <v>1.1288</v>
      </c>
      <c r="AU20" s="106">
        <f t="shared" si="1"/>
        <v>0.13837955372471711</v>
      </c>
      <c r="AV20" s="139"/>
      <c r="AX20" s="141">
        <v>2012</v>
      </c>
      <c r="AY20" s="141" t="s">
        <v>92</v>
      </c>
      <c r="AZ20" s="142">
        <v>40298</v>
      </c>
      <c r="BA20" s="143" t="s">
        <v>120</v>
      </c>
      <c r="BB20" s="106">
        <v>1831.5</v>
      </c>
      <c r="BC20" s="106">
        <v>1498.5</v>
      </c>
      <c r="BD20" s="159"/>
      <c r="BE20" s="111"/>
      <c r="BF20" s="111"/>
      <c r="BG20" s="111"/>
    </row>
    <row r="21" spans="1:60" ht="17.25" customHeight="1" x14ac:dyDescent="0.3">
      <c r="A21" s="112" t="s">
        <v>142</v>
      </c>
      <c r="B21" s="161">
        <f>C21+AI21+455</f>
        <v>5348.2189454023992</v>
      </c>
      <c r="C21" s="106">
        <f>1530+310+260</f>
        <v>2100</v>
      </c>
      <c r="D21" s="145">
        <v>877.4</v>
      </c>
      <c r="E21" s="146">
        <v>2.9061590000000002</v>
      </c>
      <c r="F21" s="133">
        <f t="shared" si="4"/>
        <v>873.9828418103599</v>
      </c>
      <c r="G21" s="134">
        <f t="shared" si="5"/>
        <v>2.8949703543600003</v>
      </c>
      <c r="H21" s="133">
        <v>0.24115818964005012</v>
      </c>
      <c r="I21" s="134">
        <v>8.9564563999999997E-4</v>
      </c>
      <c r="J21" s="187">
        <v>3.1760000000000002</v>
      </c>
      <c r="K21" s="186">
        <v>1.0293E-2</v>
      </c>
      <c r="L21" s="191">
        <v>775</v>
      </c>
      <c r="M21" s="207">
        <v>2.4576616700000002</v>
      </c>
      <c r="N21" s="201"/>
      <c r="O21" s="202"/>
      <c r="P21" s="201"/>
      <c r="Q21" s="201"/>
      <c r="R21" s="201"/>
      <c r="S21" s="201"/>
      <c r="T21" s="201"/>
      <c r="U21" s="201"/>
      <c r="V21" s="201"/>
      <c r="W21" s="201"/>
      <c r="X21" s="201"/>
      <c r="Y21" s="201"/>
      <c r="Z21" s="194"/>
      <c r="AA21" s="194"/>
      <c r="AB21" s="110"/>
      <c r="AC21" s="110"/>
      <c r="AD21" s="147">
        <f>306+260</f>
        <v>566</v>
      </c>
      <c r="AE21" s="148">
        <f t="shared" si="9"/>
        <v>1.698</v>
      </c>
      <c r="AG21" s="130">
        <f t="shared" si="3"/>
        <v>3814.2189454023992</v>
      </c>
      <c r="AI21" s="162">
        <f>(F21-455)/(AL21/100)</f>
        <v>2793.2189454023996</v>
      </c>
      <c r="AJ21" s="162"/>
      <c r="AL21" s="106">
        <v>15</v>
      </c>
      <c r="AN21" s="164">
        <f t="shared" si="8"/>
        <v>28.682445794757605</v>
      </c>
      <c r="AO21" s="164"/>
      <c r="AP21" s="106">
        <v>15</v>
      </c>
      <c r="AQ21" s="106">
        <v>72.599999999999994</v>
      </c>
      <c r="AR21" s="137">
        <f>ROUND(AD21/(0.295/1000)/10^6,4)</f>
        <v>1.9186000000000001</v>
      </c>
      <c r="AU21" s="106">
        <f t="shared" si="1"/>
        <v>0.4161823056239809</v>
      </c>
      <c r="AV21" s="139"/>
      <c r="AX21" s="141">
        <v>2013</v>
      </c>
      <c r="AY21" s="141" t="s">
        <v>92</v>
      </c>
      <c r="AZ21" s="142">
        <v>40298</v>
      </c>
      <c r="BA21" s="143" t="s">
        <v>120</v>
      </c>
      <c r="BB21" s="106">
        <v>1500</v>
      </c>
      <c r="BC21" s="106">
        <v>1500</v>
      </c>
      <c r="BD21" s="159"/>
      <c r="BE21" s="111"/>
      <c r="BF21" s="111"/>
      <c r="BG21" s="111"/>
    </row>
    <row r="22" spans="1:60" ht="17.25" customHeight="1" x14ac:dyDescent="0.3">
      <c r="A22" s="112" t="s">
        <v>146</v>
      </c>
      <c r="B22" s="161">
        <f>C22+AI22+1436</f>
        <v>6482.9405828460849</v>
      </c>
      <c r="C22" s="137">
        <f>4340*0.9</f>
        <v>3906</v>
      </c>
      <c r="D22" s="145">
        <v>1607.3</v>
      </c>
      <c r="E22" s="146">
        <v>4.7398939999999996</v>
      </c>
      <c r="F22" s="168">
        <f>D22-H22</f>
        <v>1607.1410874269127</v>
      </c>
      <c r="G22" s="134">
        <f t="shared" si="5"/>
        <v>4.7393339999999995</v>
      </c>
      <c r="H22" s="133">
        <v>0.15891257308733567</v>
      </c>
      <c r="I22" s="134">
        <v>5.5999999999999995E-4</v>
      </c>
      <c r="J22" s="186"/>
      <c r="K22" s="186"/>
      <c r="L22" s="190"/>
      <c r="M22" s="190"/>
      <c r="N22" s="201"/>
      <c r="O22" s="201"/>
      <c r="P22" s="201"/>
      <c r="Q22" s="201"/>
      <c r="R22" s="201"/>
      <c r="S22" s="201"/>
      <c r="T22" s="201"/>
      <c r="U22" s="201"/>
      <c r="V22" s="201"/>
      <c r="W22" s="201"/>
      <c r="X22" s="201"/>
      <c r="Y22" s="201"/>
      <c r="Z22" s="194"/>
      <c r="AA22" s="194"/>
      <c r="AB22" s="110"/>
      <c r="AC22" s="110"/>
      <c r="AD22" s="147">
        <v>650</v>
      </c>
      <c r="AE22" s="148">
        <f t="shared" si="9"/>
        <v>1.95</v>
      </c>
      <c r="AG22" s="130">
        <f t="shared" si="3"/>
        <v>3226.9405828460849</v>
      </c>
      <c r="AI22" s="162">
        <f>(F22-1436)/(AL22/100)</f>
        <v>1140.9405828460847</v>
      </c>
      <c r="AJ22" s="162"/>
      <c r="AL22" s="106">
        <v>15</v>
      </c>
      <c r="AN22" s="164">
        <f t="shared" si="8"/>
        <v>50.224122192564948</v>
      </c>
      <c r="AO22" s="164"/>
      <c r="AP22" s="106">
        <v>33.9</v>
      </c>
      <c r="AQ22" s="106">
        <v>8.3000000000000007</v>
      </c>
      <c r="AU22" s="106">
        <f t="shared" si="1"/>
        <v>0.41145445146618348</v>
      </c>
      <c r="AV22" s="139"/>
      <c r="AX22" s="141">
        <v>2014</v>
      </c>
      <c r="AY22" s="141" t="s">
        <v>92</v>
      </c>
      <c r="AZ22" s="142">
        <v>40298</v>
      </c>
      <c r="BA22" s="143" t="s">
        <v>120</v>
      </c>
      <c r="BB22" s="106">
        <v>1500</v>
      </c>
      <c r="BC22" s="106">
        <v>2300</v>
      </c>
      <c r="BD22" s="159"/>
      <c r="BE22" s="111"/>
      <c r="BF22" s="111"/>
      <c r="BG22" s="111"/>
    </row>
    <row r="23" spans="1:60" ht="17.25" customHeight="1" x14ac:dyDescent="0.3">
      <c r="A23" s="112" t="s">
        <v>147</v>
      </c>
      <c r="B23" s="161">
        <f>C23+AI23+F23</f>
        <v>4546.7987409413727</v>
      </c>
      <c r="C23" s="71">
        <f>0.8*5515</f>
        <v>4412</v>
      </c>
      <c r="D23" s="145">
        <v>6.5</v>
      </c>
      <c r="E23" s="146">
        <v>2.1836000000000001E-2</v>
      </c>
      <c r="F23" s="133">
        <f t="shared" si="4"/>
        <v>6.4189876638748888</v>
      </c>
      <c r="G23" s="134">
        <f t="shared" si="5"/>
        <v>2.1565000000000001E-2</v>
      </c>
      <c r="H23" s="133">
        <v>8.1012336125110815E-2</v>
      </c>
      <c r="I23" s="134">
        <v>2.7099999999999997E-4</v>
      </c>
      <c r="J23" s="186"/>
      <c r="K23" s="186"/>
      <c r="L23" s="190"/>
      <c r="M23" s="190"/>
      <c r="N23" s="201"/>
      <c r="O23" s="201"/>
      <c r="P23" s="201"/>
      <c r="Q23" s="201"/>
      <c r="R23" s="201"/>
      <c r="S23" s="201"/>
      <c r="T23" s="201"/>
      <c r="U23" s="201"/>
      <c r="V23" s="201"/>
      <c r="W23" s="201"/>
      <c r="X23" s="201"/>
      <c r="Y23" s="201"/>
      <c r="Z23" s="194"/>
      <c r="AA23" s="194"/>
      <c r="AB23" s="110"/>
      <c r="AC23" s="110"/>
      <c r="AD23" s="219">
        <v>225</v>
      </c>
      <c r="AE23" s="148">
        <f t="shared" si="9"/>
        <v>0.67500000000000004</v>
      </c>
      <c r="AG23" s="130">
        <f t="shared" si="3"/>
        <v>359.79874094137267</v>
      </c>
      <c r="AI23" s="162">
        <f>F23/(AL23/100)</f>
        <v>128.37975327749777</v>
      </c>
      <c r="AJ23" s="162"/>
      <c r="AL23" s="106">
        <v>5</v>
      </c>
      <c r="AN23" s="164">
        <f t="shared" si="8"/>
        <v>92.086767824104754</v>
      </c>
      <c r="AO23" s="164"/>
      <c r="AP23" s="106">
        <v>16</v>
      </c>
      <c r="AQ23" s="106">
        <v>9</v>
      </c>
      <c r="AU23" s="106">
        <f t="shared" si="1"/>
        <v>1.4548929428546892E-3</v>
      </c>
      <c r="AV23" s="139"/>
      <c r="AX23" s="141">
        <v>2015</v>
      </c>
      <c r="AY23" s="141" t="s">
        <v>92</v>
      </c>
      <c r="AZ23" s="142">
        <v>40298</v>
      </c>
      <c r="BA23" s="143" t="s">
        <v>120</v>
      </c>
      <c r="BB23" s="106">
        <v>2700</v>
      </c>
      <c r="BC23" s="106">
        <v>4050</v>
      </c>
      <c r="BD23" s="159"/>
      <c r="BE23" s="111"/>
      <c r="BF23" s="111"/>
      <c r="BG23" s="111"/>
    </row>
    <row r="24" spans="1:60" ht="17.25" customHeight="1" x14ac:dyDescent="0.3">
      <c r="A24" s="112" t="s">
        <v>149</v>
      </c>
      <c r="B24" s="161">
        <f>C24+AI24+F24</f>
        <v>5403.3965995549897</v>
      </c>
      <c r="C24" s="106">
        <v>4618</v>
      </c>
      <c r="D24" s="145">
        <v>629.4</v>
      </c>
      <c r="E24" s="146">
        <v>1.771855</v>
      </c>
      <c r="F24" s="133">
        <f t="shared" si="4"/>
        <v>628.82840950261857</v>
      </c>
      <c r="G24" s="134">
        <f t="shared" si="5"/>
        <v>1.7702273070499999</v>
      </c>
      <c r="H24" s="133">
        <v>0.57159049738140966</v>
      </c>
      <c r="I24" s="134">
        <v>1.6276929500000001E-3</v>
      </c>
      <c r="J24" s="186"/>
      <c r="K24" s="186"/>
      <c r="L24" s="190"/>
      <c r="M24" s="190"/>
      <c r="N24" s="201"/>
      <c r="O24" s="201"/>
      <c r="P24" s="201"/>
      <c r="Q24" s="201"/>
      <c r="R24" s="201"/>
      <c r="S24" s="201"/>
      <c r="T24" s="201"/>
      <c r="U24" s="201"/>
      <c r="V24" s="201"/>
      <c r="W24" s="201"/>
      <c r="X24" s="201"/>
      <c r="Y24" s="201"/>
      <c r="Z24" s="194"/>
      <c r="AA24" s="194"/>
      <c r="AB24" s="110"/>
      <c r="AC24" s="110"/>
      <c r="AD24" s="219">
        <v>430</v>
      </c>
      <c r="AE24" s="148">
        <f t="shared" si="9"/>
        <v>1.29</v>
      </c>
      <c r="AG24" s="130">
        <f t="shared" si="3"/>
        <v>1215.3965995549897</v>
      </c>
      <c r="AI24" s="106">
        <f>(F24-621)/(AL24/100)</f>
        <v>156.56819005237139</v>
      </c>
      <c r="AL24" s="106">
        <v>5</v>
      </c>
      <c r="AN24" s="164">
        <f t="shared" si="8"/>
        <v>77.506803782363733</v>
      </c>
      <c r="AO24" s="164"/>
      <c r="AP24" s="106">
        <v>5.9</v>
      </c>
      <c r="AQ24" s="106">
        <v>22</v>
      </c>
      <c r="AU24" s="106">
        <f t="shared" si="1"/>
        <v>0.1361689929628884</v>
      </c>
      <c r="AX24" s="141">
        <v>2016</v>
      </c>
      <c r="AY24" s="141" t="s">
        <v>92</v>
      </c>
      <c r="AZ24" s="142">
        <v>42479</v>
      </c>
      <c r="BA24" s="143" t="s">
        <v>120</v>
      </c>
      <c r="BB24" s="106">
        <f>2070+400</f>
        <v>2470</v>
      </c>
      <c r="BC24" s="106">
        <v>3100</v>
      </c>
      <c r="BD24" s="159"/>
      <c r="BE24" s="111"/>
      <c r="BF24" s="111"/>
      <c r="BG24" s="111"/>
    </row>
    <row r="25" spans="1:60" ht="17.25" customHeight="1" thickBot="1" x14ac:dyDescent="0.35">
      <c r="A25" s="112" t="s">
        <v>201</v>
      </c>
      <c r="B25" s="161">
        <f t="shared" ref="B25:B28" si="10">C25+AI25+F25</f>
        <v>5943.7137999999995</v>
      </c>
      <c r="C25" s="106">
        <v>5869</v>
      </c>
      <c r="D25" s="169">
        <v>74.8</v>
      </c>
      <c r="E25" s="170">
        <v>0.26924199999999998</v>
      </c>
      <c r="F25" s="218">
        <f>D25-H25</f>
        <v>74.713799999999992</v>
      </c>
      <c r="G25" s="134">
        <f t="shared" si="5"/>
        <v>0.268868</v>
      </c>
      <c r="H25" s="133">
        <v>8.6199999999999999E-2</v>
      </c>
      <c r="I25" s="134">
        <v>3.7399999999999998E-4</v>
      </c>
      <c r="L25" s="106">
        <v>0</v>
      </c>
      <c r="P25" s="106">
        <v>0</v>
      </c>
      <c r="AD25" s="219">
        <f>348+92</f>
        <v>440</v>
      </c>
      <c r="AE25" s="148">
        <f t="shared" si="9"/>
        <v>1.32</v>
      </c>
      <c r="AG25" s="130">
        <f t="shared" si="3"/>
        <v>514.71379999999954</v>
      </c>
      <c r="AN25" s="164">
        <f t="shared" si="8"/>
        <v>91.340198782787965</v>
      </c>
      <c r="AO25" s="164"/>
      <c r="AQ25" s="106">
        <v>2.2999999999999998</v>
      </c>
      <c r="AR25" s="106">
        <v>14.7</v>
      </c>
      <c r="AX25" s="141">
        <v>2017</v>
      </c>
      <c r="AY25" s="141" t="s">
        <v>92</v>
      </c>
      <c r="BA25" s="143" t="s">
        <v>120</v>
      </c>
      <c r="BB25" s="106">
        <v>2339</v>
      </c>
      <c r="BC25" s="106">
        <f>3508+100+300+10</f>
        <v>3918</v>
      </c>
      <c r="BG25" s="111"/>
    </row>
    <row r="26" spans="1:60" ht="17.25" customHeight="1" x14ac:dyDescent="0.3">
      <c r="A26" s="112" t="s">
        <v>324</v>
      </c>
      <c r="B26" s="161">
        <f t="shared" si="10"/>
        <v>6567.4449999999997</v>
      </c>
      <c r="C26" s="106">
        <v>6526</v>
      </c>
      <c r="D26" s="71">
        <v>41.5</v>
      </c>
      <c r="E26" s="106">
        <v>0.16836100000000001</v>
      </c>
      <c r="F26" s="218">
        <f>D26-H26</f>
        <v>41.445</v>
      </c>
      <c r="G26" s="134">
        <f t="shared" si="5"/>
        <v>0.16816800000000001</v>
      </c>
      <c r="H26" s="133">
        <v>5.5E-2</v>
      </c>
      <c r="I26" s="134">
        <v>1.93E-4</v>
      </c>
      <c r="L26" s="106">
        <v>0</v>
      </c>
      <c r="P26" s="106">
        <v>0</v>
      </c>
      <c r="AD26" s="147">
        <v>435</v>
      </c>
      <c r="AG26" s="130">
        <f t="shared" si="3"/>
        <v>476.44499999999971</v>
      </c>
      <c r="AN26" s="164">
        <f t="shared" si="8"/>
        <v>92.745352264084445</v>
      </c>
      <c r="AX26" s="141">
        <v>2018</v>
      </c>
      <c r="AY26" s="141" t="s">
        <v>92</v>
      </c>
      <c r="BA26" s="143" t="s">
        <v>120</v>
      </c>
      <c r="BB26" s="106">
        <v>2339</v>
      </c>
      <c r="BC26" s="106">
        <f>3508+1300</f>
        <v>4808</v>
      </c>
      <c r="BG26" s="111"/>
    </row>
    <row r="27" spans="1:60" ht="17.25" customHeight="1" x14ac:dyDescent="0.3">
      <c r="A27" s="216" t="s">
        <v>326</v>
      </c>
      <c r="B27" s="161">
        <f t="shared" si="10"/>
        <v>5415.5659999999998</v>
      </c>
      <c r="C27" s="106">
        <v>5132</v>
      </c>
      <c r="D27" s="233">
        <v>288.52800000000002</v>
      </c>
      <c r="E27" s="106">
        <v>1.0338540000000001</v>
      </c>
      <c r="F27" s="218">
        <f>D27-H27</f>
        <v>283.56600000000003</v>
      </c>
      <c r="G27" s="134">
        <f>E27-I27-K27</f>
        <v>1.01651</v>
      </c>
      <c r="H27" s="133">
        <v>4.9619999999999997</v>
      </c>
      <c r="I27" s="134">
        <v>1.7343999999999998E-2</v>
      </c>
      <c r="AD27" s="147">
        <v>460</v>
      </c>
      <c r="AE27" s="148">
        <v>1.38</v>
      </c>
      <c r="AG27" s="130">
        <f t="shared" si="3"/>
        <v>743.5659999999998</v>
      </c>
      <c r="AN27" s="164">
        <f t="shared" si="8"/>
        <v>86.269837723333083</v>
      </c>
      <c r="AX27" s="141">
        <v>2019</v>
      </c>
      <c r="AY27" s="141" t="s">
        <v>92</v>
      </c>
      <c r="BA27" s="143" t="s">
        <v>120</v>
      </c>
      <c r="BB27" s="106">
        <v>2339</v>
      </c>
      <c r="BC27" s="106">
        <v>3508</v>
      </c>
    </row>
    <row r="28" spans="1:60" ht="17.25" customHeight="1" x14ac:dyDescent="0.3">
      <c r="A28" s="216" t="s">
        <v>338</v>
      </c>
      <c r="B28" s="161">
        <f t="shared" si="10"/>
        <v>4053</v>
      </c>
      <c r="C28" s="106">
        <v>3449</v>
      </c>
      <c r="D28" s="234">
        <v>84</v>
      </c>
      <c r="E28" s="106">
        <v>0.31563799999999997</v>
      </c>
      <c r="F28" s="106">
        <v>84</v>
      </c>
      <c r="H28" s="71" t="s">
        <v>327</v>
      </c>
      <c r="N28" s="206"/>
      <c r="AD28" s="147">
        <v>360</v>
      </c>
      <c r="AG28" s="130">
        <f t="shared" si="3"/>
        <v>964</v>
      </c>
      <c r="AI28" s="234">
        <v>520</v>
      </c>
      <c r="AJ28" s="234"/>
      <c r="AN28" s="164">
        <f t="shared" si="8"/>
        <v>76.215149272144089</v>
      </c>
      <c r="AX28" s="141">
        <v>2020</v>
      </c>
      <c r="AY28" s="141" t="s">
        <v>92</v>
      </c>
      <c r="AZ28" s="142">
        <v>43912</v>
      </c>
      <c r="BA28" s="143" t="s">
        <v>120</v>
      </c>
      <c r="BB28" s="106">
        <v>2069</v>
      </c>
      <c r="BC28" s="106">
        <v>3104</v>
      </c>
    </row>
    <row r="29" spans="1:60" ht="17.25" customHeight="1" x14ac:dyDescent="0.3">
      <c r="A29" s="216" t="s">
        <v>339</v>
      </c>
      <c r="B29" s="106">
        <f>C29+AI29</f>
        <v>5105.5</v>
      </c>
      <c r="C29" s="106">
        <v>4525.5</v>
      </c>
      <c r="D29" s="71">
        <v>87</v>
      </c>
      <c r="F29" s="106">
        <v>87</v>
      </c>
      <c r="H29" s="71"/>
      <c r="N29" s="206"/>
      <c r="AD29" s="147">
        <v>330</v>
      </c>
      <c r="AG29" s="130">
        <f t="shared" si="3"/>
        <v>910</v>
      </c>
      <c r="AH29" s="106">
        <f>D29/0.2</f>
        <v>435</v>
      </c>
      <c r="AI29" s="234">
        <f>D29/0.15</f>
        <v>580</v>
      </c>
      <c r="AJ29" s="234">
        <f>87/0.05</f>
        <v>1740</v>
      </c>
      <c r="AM29" s="106">
        <f>C29/(AH29+C29)</f>
        <v>0.91230722709404299</v>
      </c>
      <c r="AN29" s="106">
        <f>C29/B29</f>
        <v>0.88639702281852906</v>
      </c>
      <c r="AO29" s="106">
        <f>C29/(AJ29+C29)</f>
        <v>0.72228872396456789</v>
      </c>
      <c r="AX29" s="141">
        <v>2021</v>
      </c>
      <c r="AY29" s="141" t="s">
        <v>92</v>
      </c>
      <c r="AZ29" s="142">
        <v>44272</v>
      </c>
      <c r="BA29" s="143" t="s">
        <v>120</v>
      </c>
      <c r="BB29" s="106">
        <v>2069</v>
      </c>
      <c r="BC29" s="106">
        <v>3104</v>
      </c>
    </row>
    <row r="30" spans="1:60" ht="17.25" customHeight="1" x14ac:dyDescent="0.3">
      <c r="A30" s="216" t="s">
        <v>340</v>
      </c>
      <c r="D30" s="71"/>
      <c r="H30" s="71"/>
      <c r="N30" s="206"/>
      <c r="AD30" s="220"/>
      <c r="AG30" s="130">
        <f t="shared" si="3"/>
        <v>0</v>
      </c>
      <c r="AI30" s="234"/>
      <c r="AJ30" s="234"/>
      <c r="AX30" s="141">
        <v>2022</v>
      </c>
      <c r="AY30" s="141" t="s">
        <v>92</v>
      </c>
      <c r="AZ30" s="142"/>
      <c r="BA30" s="143" t="s">
        <v>120</v>
      </c>
      <c r="BB30" s="106">
        <v>2339</v>
      </c>
      <c r="BC30" s="106">
        <v>3508</v>
      </c>
    </row>
    <row r="31" spans="1:60" x14ac:dyDescent="0.3">
      <c r="A31" s="166" t="s">
        <v>100</v>
      </c>
      <c r="D31" s="175" t="s">
        <v>325</v>
      </c>
      <c r="AD31" s="220"/>
      <c r="AX31" s="106"/>
      <c r="AY31" s="111"/>
      <c r="BA31" s="138"/>
      <c r="BB31" s="172"/>
      <c r="BH31" s="106"/>
    </row>
    <row r="32" spans="1:60" x14ac:dyDescent="0.3">
      <c r="AX32" s="106"/>
      <c r="AY32" s="111"/>
      <c r="BA32" s="138"/>
      <c r="BB32" s="172"/>
      <c r="BH32" s="106"/>
    </row>
    <row r="33" spans="2:60" x14ac:dyDescent="0.3">
      <c r="AE33" s="62"/>
      <c r="AX33" s="106"/>
      <c r="AY33" s="111"/>
      <c r="BA33" s="138"/>
      <c r="BB33" s="172"/>
      <c r="BC33" s="172"/>
      <c r="BH33" s="106"/>
    </row>
    <row r="34" spans="2:60" x14ac:dyDescent="0.3">
      <c r="AX34" s="106"/>
      <c r="AY34" s="111"/>
      <c r="BA34" s="138"/>
      <c r="BB34" s="172"/>
      <c r="BH34" s="106"/>
    </row>
    <row r="35" spans="2:60" x14ac:dyDescent="0.3">
      <c r="AX35" s="106"/>
      <c r="AY35" s="111"/>
      <c r="BH35" s="106"/>
    </row>
    <row r="36" spans="2:60" x14ac:dyDescent="0.3">
      <c r="AX36" s="106"/>
      <c r="AY36" s="111"/>
      <c r="BD36" s="141"/>
      <c r="BH36" s="106"/>
    </row>
    <row r="37" spans="2:60" x14ac:dyDescent="0.3">
      <c r="AX37" s="106"/>
      <c r="AY37" s="111"/>
      <c r="BH37" s="106"/>
    </row>
    <row r="38" spans="2:60" x14ac:dyDescent="0.3">
      <c r="AY38" s="114"/>
      <c r="AZ38" s="114"/>
      <c r="BA38" s="114"/>
      <c r="BB38" s="114"/>
      <c r="BC38" s="114"/>
      <c r="BD38" s="114"/>
      <c r="BE38" s="114"/>
    </row>
    <row r="39" spans="2:60" x14ac:dyDescent="0.3">
      <c r="AY39" s="113"/>
      <c r="AZ39" s="113"/>
      <c r="BA39" s="113"/>
      <c r="BC39" s="113"/>
      <c r="BD39" s="113"/>
      <c r="BE39" s="113"/>
    </row>
    <row r="40" spans="2:60" ht="14.6" x14ac:dyDescent="0.3">
      <c r="AN40" s="155"/>
      <c r="AO40" s="112"/>
      <c r="AY40" s="138"/>
      <c r="AZ40" s="138"/>
      <c r="BA40" s="172"/>
      <c r="BB40" s="141"/>
      <c r="BC40" s="142"/>
      <c r="BD40" s="142"/>
      <c r="BE40" s="143"/>
    </row>
    <row r="41" spans="2:60" ht="14.6" x14ac:dyDescent="0.3">
      <c r="AN41" s="112"/>
      <c r="AO41" s="112"/>
      <c r="AY41" s="138"/>
      <c r="AZ41" s="138"/>
      <c r="BA41" s="172"/>
      <c r="BB41" s="141"/>
      <c r="BC41" s="142"/>
      <c r="BD41" s="142"/>
      <c r="BE41" s="143"/>
    </row>
    <row r="42" spans="2:60" ht="14.6" x14ac:dyDescent="0.3">
      <c r="AJ42" s="66"/>
      <c r="AN42" s="112"/>
      <c r="AO42" s="112"/>
      <c r="AY42" s="138"/>
      <c r="AZ42" s="138"/>
      <c r="BA42" s="172"/>
      <c r="BB42" s="141"/>
      <c r="BC42" s="142"/>
      <c r="BD42" s="142"/>
      <c r="BE42" s="143"/>
    </row>
    <row r="43" spans="2:60" ht="14.6" x14ac:dyDescent="0.3">
      <c r="AN43" s="112"/>
      <c r="AO43" s="112"/>
      <c r="AY43" s="138"/>
      <c r="AZ43" s="138"/>
      <c r="BA43" s="172"/>
      <c r="BB43" s="141"/>
      <c r="BC43" s="142"/>
      <c r="BD43" s="142"/>
      <c r="BE43" s="143"/>
    </row>
    <row r="44" spans="2:60" ht="14.6" x14ac:dyDescent="0.3">
      <c r="AN44" s="112"/>
      <c r="AO44" s="112"/>
      <c r="AY44" s="138"/>
      <c r="AZ44" s="138"/>
      <c r="BA44" s="172"/>
      <c r="BB44" s="141"/>
      <c r="BC44" s="142"/>
      <c r="BD44" s="142"/>
      <c r="BE44" s="143"/>
    </row>
    <row r="45" spans="2:60" ht="14.6" x14ac:dyDescent="0.3">
      <c r="C45" s="152"/>
      <c r="AN45" s="112"/>
      <c r="AO45" s="112"/>
      <c r="AY45" s="138"/>
      <c r="AZ45" s="138"/>
      <c r="BA45" s="172"/>
      <c r="BB45" s="141"/>
      <c r="BC45" s="142"/>
      <c r="BD45" s="142"/>
      <c r="BE45" s="143"/>
    </row>
    <row r="46" spans="2:60" ht="14.6" x14ac:dyDescent="0.3">
      <c r="AN46" s="112"/>
      <c r="AO46" s="112"/>
      <c r="AY46" s="138"/>
      <c r="AZ46" s="138"/>
      <c r="BA46" s="172"/>
      <c r="BB46" s="141"/>
      <c r="BC46" s="142"/>
      <c r="BD46" s="142"/>
      <c r="BE46" s="143"/>
    </row>
    <row r="47" spans="2:60" x14ac:dyDescent="0.3">
      <c r="B47" s="235"/>
      <c r="AY47" s="138"/>
      <c r="AZ47" s="138"/>
      <c r="BA47" s="172"/>
      <c r="BB47" s="141"/>
      <c r="BC47" s="142"/>
      <c r="BD47" s="142"/>
      <c r="BE47" s="143"/>
    </row>
    <row r="48" spans="2:60" x14ac:dyDescent="0.3">
      <c r="AY48" s="138"/>
      <c r="AZ48" s="138"/>
      <c r="BA48" s="172"/>
      <c r="BB48" s="141"/>
      <c r="BC48" s="142"/>
      <c r="BD48" s="142"/>
      <c r="BE48" s="143"/>
    </row>
    <row r="49" spans="51:58" x14ac:dyDescent="0.3">
      <c r="AY49" s="138"/>
      <c r="AZ49" s="138"/>
      <c r="BA49" s="172"/>
      <c r="BB49" s="141"/>
      <c r="BC49" s="141"/>
      <c r="BD49" s="142"/>
      <c r="BE49" s="143"/>
    </row>
    <row r="50" spans="51:58" x14ac:dyDescent="0.3">
      <c r="AY50" s="138"/>
      <c r="AZ50" s="138"/>
      <c r="BA50" s="172"/>
      <c r="BB50" s="141"/>
      <c r="BC50" s="141"/>
      <c r="BD50" s="142"/>
      <c r="BE50" s="143"/>
    </row>
    <row r="51" spans="51:58" x14ac:dyDescent="0.3">
      <c r="AY51" s="138"/>
      <c r="AZ51" s="138"/>
      <c r="BA51" s="172"/>
      <c r="BB51" s="141"/>
      <c r="BC51" s="141"/>
      <c r="BD51" s="142"/>
      <c r="BE51" s="143"/>
    </row>
    <row r="52" spans="51:58" x14ac:dyDescent="0.3">
      <c r="AY52" s="138"/>
      <c r="AZ52" s="138"/>
      <c r="BA52" s="172"/>
      <c r="BB52" s="141"/>
      <c r="BC52" s="142"/>
      <c r="BD52" s="142"/>
      <c r="BE52" s="143"/>
    </row>
    <row r="53" spans="51:58" x14ac:dyDescent="0.3">
      <c r="AY53" s="138"/>
      <c r="AZ53" s="138"/>
      <c r="BA53" s="172"/>
      <c r="BB53" s="141"/>
      <c r="BC53" s="141"/>
      <c r="BD53" s="142"/>
      <c r="BE53" s="143"/>
    </row>
    <row r="54" spans="51:58" x14ac:dyDescent="0.3">
      <c r="BB54" s="141"/>
      <c r="BC54" s="141"/>
      <c r="BD54" s="142"/>
      <c r="BE54" s="143"/>
      <c r="BF54" s="173"/>
    </row>
    <row r="56" spans="51:58" x14ac:dyDescent="0.3">
      <c r="BE56" s="174"/>
    </row>
    <row r="57" spans="51:58" x14ac:dyDescent="0.3">
      <c r="BE57" s="174"/>
    </row>
    <row r="63" spans="51:58" x14ac:dyDescent="0.3">
      <c r="BE63" s="122"/>
    </row>
    <row r="64" spans="51:58" x14ac:dyDescent="0.3">
      <c r="BE64" s="174"/>
    </row>
    <row r="70" spans="59:61" x14ac:dyDescent="0.3">
      <c r="BG70" s="175"/>
    </row>
    <row r="71" spans="59:61" x14ac:dyDescent="0.3">
      <c r="BG71" s="176"/>
    </row>
    <row r="72" spans="59:61" x14ac:dyDescent="0.3">
      <c r="BG72" s="176"/>
    </row>
    <row r="73" spans="59:61" x14ac:dyDescent="0.3">
      <c r="BG73" s="177"/>
    </row>
    <row r="74" spans="59:61" x14ac:dyDescent="0.3">
      <c r="BG74" s="111"/>
    </row>
    <row r="75" spans="59:61" x14ac:dyDescent="0.3">
      <c r="BG75" s="178"/>
    </row>
    <row r="80" spans="59:61" x14ac:dyDescent="0.3">
      <c r="BG80" s="176"/>
      <c r="BH80" s="179"/>
      <c r="BI80" s="122"/>
    </row>
    <row r="81" spans="60:62" x14ac:dyDescent="0.3">
      <c r="BH81" s="179"/>
    </row>
    <row r="82" spans="60:62" x14ac:dyDescent="0.3">
      <c r="BH82" s="179"/>
    </row>
    <row r="83" spans="60:62" x14ac:dyDescent="0.3">
      <c r="BH83" s="179"/>
    </row>
    <row r="84" spans="60:62" x14ac:dyDescent="0.3">
      <c r="BH84" s="179"/>
    </row>
    <row r="85" spans="60:62" x14ac:dyDescent="0.3">
      <c r="BH85" s="179"/>
    </row>
    <row r="86" spans="60:62" x14ac:dyDescent="0.3">
      <c r="BH86" s="179"/>
    </row>
    <row r="87" spans="60:62" x14ac:dyDescent="0.3">
      <c r="BH87" s="179"/>
      <c r="BJ87" s="171"/>
    </row>
    <row r="88" spans="60:62" x14ac:dyDescent="0.3">
      <c r="BH88" s="179"/>
    </row>
    <row r="89" spans="60:62" x14ac:dyDescent="0.3">
      <c r="BH89" s="179"/>
    </row>
    <row r="90" spans="60:62" x14ac:dyDescent="0.3">
      <c r="BH90" s="179"/>
    </row>
    <row r="91" spans="60:62" x14ac:dyDescent="0.3">
      <c r="BH91" s="179"/>
    </row>
    <row r="92" spans="60:62" x14ac:dyDescent="0.3">
      <c r="BH92" s="179"/>
    </row>
    <row r="93" spans="60:62" x14ac:dyDescent="0.3">
      <c r="BH93" s="179"/>
    </row>
  </sheetData>
  <mergeCells count="2">
    <mergeCell ref="N1:Y1"/>
    <mergeCell ref="D1:I1"/>
  </mergeCells>
  <phoneticPr fontId="70" type="noConversion"/>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2"/>
  <sheetViews>
    <sheetView workbookViewId="0">
      <selection activeCell="C25" sqref="C25"/>
    </sheetView>
  </sheetViews>
  <sheetFormatPr baseColWidth="10" defaultRowHeight="12.45" x14ac:dyDescent="0.3"/>
  <cols>
    <col min="1" max="4" width="10.53515625" customWidth="1"/>
    <col min="5" max="5" width="9" style="3" customWidth="1"/>
    <col min="6" max="6" width="10.84375" customWidth="1"/>
  </cols>
  <sheetData>
    <row r="1" spans="1:7" ht="14.15" x14ac:dyDescent="0.35">
      <c r="A1" s="79" t="s">
        <v>195</v>
      </c>
    </row>
    <row r="2" spans="1:7" ht="14.15" x14ac:dyDescent="0.35">
      <c r="A2" s="79"/>
    </row>
    <row r="4" spans="1:7" x14ac:dyDescent="0.3">
      <c r="B4" s="62" t="s">
        <v>187</v>
      </c>
      <c r="C4" s="62" t="s">
        <v>197</v>
      </c>
      <c r="D4" s="62" t="s">
        <v>167</v>
      </c>
      <c r="E4" s="75" t="s">
        <v>194</v>
      </c>
      <c r="F4" s="62" t="s">
        <v>158</v>
      </c>
    </row>
    <row r="5" spans="1:7" x14ac:dyDescent="0.3">
      <c r="A5" s="83">
        <v>35906</v>
      </c>
      <c r="B5" s="1">
        <f>D5*C5</f>
        <v>2075.6580000000004</v>
      </c>
      <c r="C5" s="102">
        <v>0.33800000000000002</v>
      </c>
      <c r="D5">
        <v>6141</v>
      </c>
      <c r="E5" s="75" t="s">
        <v>192</v>
      </c>
      <c r="F5" s="105" t="s">
        <v>196</v>
      </c>
    </row>
    <row r="6" spans="1:7" x14ac:dyDescent="0.3">
      <c r="A6" s="83">
        <v>35913</v>
      </c>
      <c r="B6" s="1">
        <f>D6*C6</f>
        <v>7241.52</v>
      </c>
      <c r="C6" s="102">
        <v>0.33</v>
      </c>
      <c r="D6">
        <v>21944</v>
      </c>
      <c r="E6" s="75" t="s">
        <v>191</v>
      </c>
      <c r="F6" s="105" t="s">
        <v>196</v>
      </c>
    </row>
    <row r="7" spans="1:7" x14ac:dyDescent="0.3">
      <c r="A7" s="83">
        <v>35926</v>
      </c>
      <c r="B7" s="1">
        <f>D7*C7</f>
        <v>4869.7000000000007</v>
      </c>
      <c r="C7" s="102">
        <v>0.27500000000000002</v>
      </c>
      <c r="D7">
        <v>17708</v>
      </c>
      <c r="E7" s="75" t="s">
        <v>192</v>
      </c>
      <c r="F7" s="105" t="s">
        <v>196</v>
      </c>
    </row>
    <row r="8" spans="1:7" x14ac:dyDescent="0.3">
      <c r="A8" s="83">
        <v>35929</v>
      </c>
      <c r="B8" s="1">
        <f>D8*C8</f>
        <v>4725.8360000000002</v>
      </c>
      <c r="C8" s="102">
        <v>0.317</v>
      </c>
      <c r="D8">
        <v>14908</v>
      </c>
      <c r="E8" s="75" t="s">
        <v>191</v>
      </c>
      <c r="F8" s="105" t="s">
        <v>196</v>
      </c>
    </row>
    <row r="9" spans="1:7" x14ac:dyDescent="0.3">
      <c r="A9" s="83">
        <v>35951</v>
      </c>
      <c r="B9" s="1">
        <f>D9*C9</f>
        <v>1205.5650000000001</v>
      </c>
      <c r="C9" s="102">
        <v>0.17899999999999999</v>
      </c>
      <c r="D9">
        <v>6735</v>
      </c>
      <c r="E9" s="75" t="s">
        <v>191</v>
      </c>
      <c r="F9" s="105" t="s">
        <v>196</v>
      </c>
    </row>
    <row r="10" spans="1:7" x14ac:dyDescent="0.3">
      <c r="A10" s="83"/>
      <c r="B10" s="101">
        <f>SUM(B5:B9)</f>
        <v>20118.278999999999</v>
      </c>
      <c r="C10" s="103"/>
      <c r="D10" s="101">
        <f>SUM(D5:D9)</f>
        <v>67436</v>
      </c>
    </row>
    <row r="11" spans="1:7" x14ac:dyDescent="0.3">
      <c r="C11" s="102"/>
      <c r="G11" s="62" t="s">
        <v>198</v>
      </c>
    </row>
    <row r="12" spans="1:7" x14ac:dyDescent="0.3">
      <c r="A12" s="83">
        <v>36262</v>
      </c>
      <c r="B12">
        <v>4099</v>
      </c>
      <c r="C12" s="104">
        <f>81.4/255</f>
        <v>0.3192156862745098</v>
      </c>
      <c r="D12" s="1">
        <f>B12/C12</f>
        <v>12840.847665847667</v>
      </c>
      <c r="E12" s="75" t="s">
        <v>192</v>
      </c>
      <c r="F12">
        <v>4073</v>
      </c>
      <c r="G12" s="1">
        <f>F12/C12</f>
        <v>12759.398034398035</v>
      </c>
    </row>
    <row r="13" spans="1:7" x14ac:dyDescent="0.3">
      <c r="A13" s="83">
        <v>36273</v>
      </c>
      <c r="B13">
        <v>5003</v>
      </c>
      <c r="C13" s="104">
        <f>42.5/141</f>
        <v>0.30141843971631205</v>
      </c>
      <c r="D13" s="1">
        <f>B13/C13</f>
        <v>16598.188235294117</v>
      </c>
      <c r="E13" s="75" t="s">
        <v>192</v>
      </c>
      <c r="F13">
        <v>5003</v>
      </c>
      <c r="G13" s="1">
        <f>F13/C13</f>
        <v>16598.188235294117</v>
      </c>
    </row>
    <row r="14" spans="1:7" x14ac:dyDescent="0.3">
      <c r="A14" s="83">
        <v>36283</v>
      </c>
      <c r="B14">
        <v>5390</v>
      </c>
      <c r="C14" s="104">
        <f>44.8/154</f>
        <v>0.29090909090909089</v>
      </c>
      <c r="D14" s="1">
        <f>B14/C14</f>
        <v>18528.125</v>
      </c>
      <c r="E14" s="75" t="s">
        <v>191</v>
      </c>
      <c r="F14">
        <f>1476+2795+1097</f>
        <v>5368</v>
      </c>
      <c r="G14" s="1">
        <f>F14/C14</f>
        <v>18452.5</v>
      </c>
    </row>
    <row r="15" spans="1:7" x14ac:dyDescent="0.3">
      <c r="A15" s="83">
        <v>36298</v>
      </c>
      <c r="B15">
        <v>2037</v>
      </c>
      <c r="C15" s="102">
        <v>0.26</v>
      </c>
      <c r="D15" s="1">
        <f>B15/C15</f>
        <v>7834.6153846153848</v>
      </c>
      <c r="E15" s="75" t="s">
        <v>192</v>
      </c>
      <c r="F15">
        <v>2264</v>
      </c>
      <c r="G15" s="1">
        <f>F15/C15</f>
        <v>8707.6923076923067</v>
      </c>
    </row>
    <row r="16" spans="1:7" x14ac:dyDescent="0.3">
      <c r="B16" s="84">
        <f>SUM(B12:B15)</f>
        <v>16529</v>
      </c>
      <c r="C16" s="103"/>
      <c r="D16" s="101">
        <f>SUM(D12:D15)</f>
        <v>55801.776285757165</v>
      </c>
      <c r="E16" s="101"/>
      <c r="F16" s="101">
        <f>SUM(F12:F15)</f>
        <v>16708</v>
      </c>
      <c r="G16" s="101">
        <f>SUM(G12:G15)</f>
        <v>56517.778577384459</v>
      </c>
    </row>
    <row r="17" spans="1:7" x14ac:dyDescent="0.3">
      <c r="C17" s="102"/>
    </row>
    <row r="18" spans="1:7" x14ac:dyDescent="0.3">
      <c r="A18" s="83">
        <v>36647</v>
      </c>
      <c r="B18" s="1">
        <f>D18*C18</f>
        <v>4259.2550000000001</v>
      </c>
      <c r="C18" s="102">
        <v>0.29899999999999999</v>
      </c>
      <c r="D18">
        <v>14245</v>
      </c>
      <c r="E18" s="75" t="s">
        <v>192</v>
      </c>
      <c r="F18">
        <f>200+3368+882</f>
        <v>4450</v>
      </c>
      <c r="G18" s="1">
        <f>F18/C18</f>
        <v>14882.94314381271</v>
      </c>
    </row>
    <row r="19" spans="1:7" x14ac:dyDescent="0.3">
      <c r="A19" s="83">
        <v>36656</v>
      </c>
      <c r="B19" s="1">
        <f>D19*C19</f>
        <v>3422.4590000000003</v>
      </c>
      <c r="C19" s="102">
        <v>0.27100000000000002</v>
      </c>
      <c r="D19">
        <v>12629</v>
      </c>
      <c r="E19" s="75" t="s">
        <v>193</v>
      </c>
      <c r="F19">
        <f>1348+2097</f>
        <v>3445</v>
      </c>
      <c r="G19" s="1">
        <f>F19/C19</f>
        <v>12712.177121771218</v>
      </c>
    </row>
    <row r="20" spans="1:7" x14ac:dyDescent="0.3">
      <c r="A20" s="83">
        <v>36663</v>
      </c>
      <c r="B20" s="1">
        <f>D20*C20</f>
        <v>1951.2280000000001</v>
      </c>
      <c r="C20" s="102">
        <v>0.254</v>
      </c>
      <c r="D20">
        <v>7682</v>
      </c>
      <c r="E20" s="75" t="s">
        <v>192</v>
      </c>
      <c r="F20">
        <f>1050+950</f>
        <v>2000</v>
      </c>
      <c r="G20" s="1">
        <f>F20/C20</f>
        <v>7874.0157480314956</v>
      </c>
    </row>
    <row r="21" spans="1:7" x14ac:dyDescent="0.3">
      <c r="A21" s="83">
        <v>36663</v>
      </c>
      <c r="B21" s="1">
        <f>D21*C21</f>
        <v>1976.6279999999999</v>
      </c>
      <c r="C21" s="102">
        <v>0.254</v>
      </c>
      <c r="D21">
        <v>7782</v>
      </c>
      <c r="E21" s="75" t="s">
        <v>191</v>
      </c>
      <c r="F21">
        <v>1860</v>
      </c>
      <c r="G21" s="1">
        <f>F21/C21</f>
        <v>7322.8346456692916</v>
      </c>
    </row>
    <row r="22" spans="1:7" x14ac:dyDescent="0.3">
      <c r="A22" s="92">
        <v>36679</v>
      </c>
      <c r="C22" s="102">
        <f>1/3.92</f>
        <v>0.25510204081632654</v>
      </c>
      <c r="E22" s="75" t="s">
        <v>192</v>
      </c>
      <c r="F22">
        <v>2000</v>
      </c>
      <c r="G22" s="1">
        <f>F22/C22</f>
        <v>7840</v>
      </c>
    </row>
    <row r="23" spans="1:7" x14ac:dyDescent="0.3">
      <c r="B23" s="101">
        <f>SUM(B18:B21)</f>
        <v>11609.57</v>
      </c>
      <c r="C23" s="84"/>
      <c r="D23" s="101">
        <f>SUM(D18:D21)</f>
        <v>42338</v>
      </c>
      <c r="E23" s="101"/>
      <c r="F23" s="101">
        <f>SUM(F18:F22)</f>
        <v>13755</v>
      </c>
      <c r="G23" s="101">
        <f>SUM(G18:G22)</f>
        <v>50631.970659284714</v>
      </c>
    </row>
    <row r="27" spans="1:7" x14ac:dyDescent="0.3">
      <c r="A27" s="83">
        <v>37356</v>
      </c>
      <c r="B27">
        <v>2425</v>
      </c>
      <c r="C27">
        <f>1/3.1</f>
        <v>0.32258064516129031</v>
      </c>
      <c r="D27">
        <f>B27/C27</f>
        <v>7517.5</v>
      </c>
    </row>
    <row r="28" spans="1:7" x14ac:dyDescent="0.3">
      <c r="A28" s="83">
        <v>37712</v>
      </c>
      <c r="B28">
        <v>5000</v>
      </c>
      <c r="C28">
        <f>1/2.97</f>
        <v>0.33670033670033667</v>
      </c>
      <c r="D28">
        <f>B28/C28</f>
        <v>14850.000000000002</v>
      </c>
    </row>
    <row r="29" spans="1:7" x14ac:dyDescent="0.3">
      <c r="A29" s="83">
        <v>41359</v>
      </c>
      <c r="B29">
        <f>1000*2</f>
        <v>2000</v>
      </c>
      <c r="C29">
        <v>0.30599999999999999</v>
      </c>
      <c r="D29" s="1">
        <f>B29/C29</f>
        <v>6535.9477124183004</v>
      </c>
    </row>
    <row r="30" spans="1:7" x14ac:dyDescent="0.3">
      <c r="A30" s="83">
        <v>41373</v>
      </c>
      <c r="B30">
        <f>586+590</f>
        <v>1176</v>
      </c>
      <c r="C30">
        <v>0.313</v>
      </c>
      <c r="D30" s="1">
        <f>B30/C30</f>
        <v>3757.188498402556</v>
      </c>
    </row>
    <row r="31" spans="1:7" x14ac:dyDescent="0.3">
      <c r="A31" s="83"/>
    </row>
    <row r="32" spans="1:7" x14ac:dyDescent="0.3">
      <c r="A32" s="8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F696-9C0B-4DA7-9C0B-6587E7849BF6}">
  <dimension ref="A1:AG368"/>
  <sheetViews>
    <sheetView zoomScale="80" zoomScaleNormal="80" workbookViewId="0">
      <selection activeCell="P41" sqref="P41"/>
    </sheetView>
  </sheetViews>
  <sheetFormatPr baseColWidth="10" defaultColWidth="11.4609375" defaultRowHeight="12.45" x14ac:dyDescent="0.3"/>
  <cols>
    <col min="1" max="4" width="10" style="224" customWidth="1"/>
    <col min="5" max="5" width="5.69140625" style="224" customWidth="1"/>
    <col min="6" max="9" width="10" style="224" customWidth="1"/>
    <col min="10" max="10" width="7.3046875" style="224" customWidth="1"/>
    <col min="11" max="11" width="5" style="224" customWidth="1"/>
    <col min="12" max="12" width="12.69140625" style="224" bestFit="1" customWidth="1"/>
    <col min="13" max="16" width="8.84375" style="224" customWidth="1"/>
    <col min="17" max="18" width="8.84375" style="225" customWidth="1"/>
    <col min="19" max="19" width="8.84375" style="224" customWidth="1"/>
    <col min="20" max="21" width="11.4609375" style="225"/>
    <col min="22" max="22" width="5.53515625" style="224" customWidth="1"/>
    <col min="23" max="23" width="5" style="224" customWidth="1"/>
    <col min="24" max="24" width="12.69140625" style="224" bestFit="1" customWidth="1"/>
    <col min="25" max="28" width="8.69140625" style="224" customWidth="1"/>
    <col min="29" max="30" width="8.69140625" style="225" customWidth="1"/>
    <col min="31" max="31" width="8.69140625" style="224" customWidth="1"/>
    <col min="32" max="33" width="11.4609375" style="225"/>
    <col min="34" max="16384" width="11.4609375" style="224"/>
  </cols>
  <sheetData>
    <row r="1" spans="1:33" x14ac:dyDescent="0.3">
      <c r="A1" s="222" t="s">
        <v>328</v>
      </c>
      <c r="B1" s="223"/>
      <c r="C1" s="223"/>
      <c r="D1" s="223"/>
      <c r="E1" s="223"/>
      <c r="F1" s="222" t="s">
        <v>329</v>
      </c>
      <c r="G1" s="223"/>
      <c r="H1" s="223"/>
      <c r="I1" s="223"/>
      <c r="L1" s="222" t="s">
        <v>334</v>
      </c>
      <c r="X1" s="222" t="s">
        <v>335</v>
      </c>
    </row>
    <row r="2" spans="1:33" x14ac:dyDescent="0.3">
      <c r="A2" s="222">
        <v>2019</v>
      </c>
      <c r="B2" s="223" t="s">
        <v>246</v>
      </c>
      <c r="C2" s="223"/>
      <c r="D2" s="223" t="s">
        <v>167</v>
      </c>
      <c r="E2" s="223"/>
      <c r="F2" s="222">
        <v>2019</v>
      </c>
      <c r="G2" s="223" t="s">
        <v>246</v>
      </c>
      <c r="H2" s="223"/>
      <c r="I2" s="223" t="s">
        <v>167</v>
      </c>
      <c r="M2" s="222" t="s">
        <v>328</v>
      </c>
      <c r="O2" s="222" t="s">
        <v>329</v>
      </c>
      <c r="S2" s="226" t="s">
        <v>332</v>
      </c>
      <c r="T2" s="229" t="s">
        <v>333</v>
      </c>
      <c r="U2" s="232"/>
      <c r="Y2" s="222" t="s">
        <v>328</v>
      </c>
      <c r="AA2" s="222" t="s">
        <v>329</v>
      </c>
      <c r="AE2" s="226" t="s">
        <v>332</v>
      </c>
      <c r="AF2" s="229" t="s">
        <v>333</v>
      </c>
      <c r="AG2" s="232"/>
    </row>
    <row r="3" spans="1:33" x14ac:dyDescent="0.3">
      <c r="K3" s="224" t="s">
        <v>163</v>
      </c>
      <c r="L3" s="224" t="s">
        <v>99</v>
      </c>
      <c r="M3" s="223" t="s">
        <v>246</v>
      </c>
      <c r="N3" s="223" t="s">
        <v>167</v>
      </c>
      <c r="O3" s="223" t="s">
        <v>246</v>
      </c>
      <c r="P3" s="223" t="s">
        <v>167</v>
      </c>
      <c r="Q3" s="222" t="s">
        <v>330</v>
      </c>
      <c r="R3" s="222" t="s">
        <v>331</v>
      </c>
      <c r="S3" s="223" t="s">
        <v>162</v>
      </c>
      <c r="T3" s="222" t="s">
        <v>337</v>
      </c>
      <c r="U3" s="222" t="s">
        <v>336</v>
      </c>
      <c r="W3" s="224" t="s">
        <v>163</v>
      </c>
      <c r="X3" s="224" t="s">
        <v>99</v>
      </c>
      <c r="Y3" s="223" t="s">
        <v>246</v>
      </c>
      <c r="Z3" s="223" t="s">
        <v>167</v>
      </c>
      <c r="AA3" s="223" t="s">
        <v>246</v>
      </c>
      <c r="AB3" s="223" t="s">
        <v>167</v>
      </c>
      <c r="AC3" s="222" t="s">
        <v>330</v>
      </c>
      <c r="AD3" s="222" t="s">
        <v>331</v>
      </c>
      <c r="AE3" s="223" t="s">
        <v>162</v>
      </c>
      <c r="AF3" s="222" t="s">
        <v>337</v>
      </c>
      <c r="AG3" s="222" t="s">
        <v>336</v>
      </c>
    </row>
    <row r="4" spans="1:33" x14ac:dyDescent="0.3">
      <c r="A4" s="222" t="s">
        <v>334</v>
      </c>
      <c r="K4" s="224">
        <v>1</v>
      </c>
      <c r="L4" s="227">
        <v>43466</v>
      </c>
      <c r="M4" s="224">
        <f>IF(ISNUMBER(VLOOKUP(K4,$A$5:$B$22,2,FALSE)),VLOOKUP(K4,$A$5:$B$22,2,FALSE),0)</f>
        <v>0</v>
      </c>
      <c r="N4" s="224">
        <f>IF(ISNUMBER(VLOOKUP(K4,$C$5:$D$22,2,FALSE)),VLOOKUP(K4,$C$5:$D$22,2,FALSE),0)</f>
        <v>0</v>
      </c>
      <c r="O4" s="224">
        <f>IF(ISNUMBER(VLOOKUP(K4,$F$5:$G$22,2,FALSE)),VLOOKUP(K4,$F$5:$G$22,2,FALSE),0)</f>
        <v>0</v>
      </c>
      <c r="P4" s="224">
        <f>IF(ISNUMBER(VLOOKUP(K4,$H$5:$I$22,2,FALSE)),VLOOKUP(K4,$H$5:$I$22,2,FALSE),0)</f>
        <v>0</v>
      </c>
      <c r="Q4" s="225">
        <f>M4+O4</f>
        <v>0</v>
      </c>
      <c r="R4" s="225">
        <f>N4+P4</f>
        <v>0</v>
      </c>
      <c r="S4" s="231">
        <v>2.9406099999999999</v>
      </c>
      <c r="T4" s="228">
        <f>Q4+R4/S4</f>
        <v>0</v>
      </c>
      <c r="U4" s="228">
        <f>R4+Q4*S4</f>
        <v>0</v>
      </c>
      <c r="W4" s="224">
        <v>1</v>
      </c>
      <c r="X4" s="227">
        <v>43466</v>
      </c>
      <c r="Y4" s="224">
        <f>IF(ISNUMBER(VLOOKUP(W4,$A$25:$B$150,2,FALSE)),VLOOKUP(W4,$A$25:$B$150,2,FALSE),0)</f>
        <v>0</v>
      </c>
      <c r="Z4" s="224">
        <f>IF(ISNUMBER(VLOOKUP(W4,$C$25:$D$150,2,FALSE)),VLOOKUP(W4,$C$25:$D$150,2,FALSE),0)</f>
        <v>0</v>
      </c>
      <c r="AA4" s="224">
        <f>IF(ISNUMBER(VLOOKUP(W4,$F$25:$G$150,2,FALSE)),VLOOKUP(W4,$F$25:$G$150,2,FALSE),0)</f>
        <v>0</v>
      </c>
      <c r="AB4" s="224">
        <f>IF(ISNUMBER(VLOOKUP(W4,$H$25:$I$150,2,FALSE)),VLOOKUP(W4,$H$25:$I$150,2,FALSE),0)</f>
        <v>0</v>
      </c>
      <c r="AC4" s="225">
        <f>Y4+AA4</f>
        <v>0</v>
      </c>
      <c r="AD4" s="225">
        <f>Z4+AB4</f>
        <v>0</v>
      </c>
      <c r="AE4" s="231">
        <v>2.9406099999999999</v>
      </c>
      <c r="AF4" s="228">
        <f>AC4+AD4/AE4</f>
        <v>0</v>
      </c>
      <c r="AG4" s="228">
        <f>AD4+AC4*AE4</f>
        <v>0</v>
      </c>
    </row>
    <row r="5" spans="1:33" x14ac:dyDescent="0.3">
      <c r="A5" s="224">
        <v>91</v>
      </c>
      <c r="B5" s="224">
        <v>70</v>
      </c>
      <c r="C5" s="224">
        <v>39</v>
      </c>
      <c r="D5" s="224">
        <v>8</v>
      </c>
      <c r="F5" s="224">
        <v>89</v>
      </c>
      <c r="G5" s="224">
        <v>4870</v>
      </c>
      <c r="H5" s="224">
        <v>67</v>
      </c>
      <c r="I5" s="224">
        <v>1</v>
      </c>
      <c r="K5" s="224">
        <v>2</v>
      </c>
      <c r="L5" s="227">
        <v>43467</v>
      </c>
      <c r="M5" s="224">
        <f t="shared" ref="M5:M68" si="0">IF(ISNUMBER(VLOOKUP(K5,$A$5:$B$22,2,FALSE)),VLOOKUP(K5,$A$5:$B$22,2,FALSE),0)</f>
        <v>0</v>
      </c>
      <c r="N5" s="224">
        <f t="shared" ref="N5:N68" si="1">IF(ISNUMBER(VLOOKUP(K5,$C$5:$D$22,2,FALSE)),VLOOKUP(K5,$C$5:$D$22,2,FALSE),0)</f>
        <v>0</v>
      </c>
      <c r="O5" s="224">
        <f t="shared" ref="O5:O68" si="2">IF(ISNUMBER(VLOOKUP(K5,$F$5:$G$22,2,FALSE)),VLOOKUP(K5,$F$5:$G$22,2,FALSE),0)</f>
        <v>0</v>
      </c>
      <c r="P5" s="224">
        <f t="shared" ref="P5:P68" si="3">IF(ISNUMBER(VLOOKUP(K5,$H$5:$I$22,2,FALSE)),VLOOKUP(K5,$H$5:$I$22,2,FALSE),0)</f>
        <v>0</v>
      </c>
      <c r="Q5" s="225">
        <f t="shared" ref="Q5:R68" si="4">M5+O5</f>
        <v>0</v>
      </c>
      <c r="R5" s="225">
        <f t="shared" si="4"/>
        <v>0</v>
      </c>
      <c r="S5" s="231">
        <v>2.9435500000000001</v>
      </c>
      <c r="T5" s="228">
        <f t="shared" ref="T5:T68" si="5">Q5+R5/S5</f>
        <v>0</v>
      </c>
      <c r="U5" s="228">
        <f t="shared" ref="U5:U68" si="6">R5+Q5*S5</f>
        <v>0</v>
      </c>
      <c r="W5" s="224">
        <v>2</v>
      </c>
      <c r="X5" s="227">
        <v>43467</v>
      </c>
      <c r="Y5" s="224">
        <f t="shared" ref="Y5:Y68" si="7">IF(ISNUMBER(VLOOKUP(W5,$A$25:$B$150,2,FALSE)),VLOOKUP(W5,$A$25:$B$150,2,FALSE),0)</f>
        <v>0</v>
      </c>
      <c r="Z5" s="224">
        <f t="shared" ref="Z5:Z68" si="8">IF(ISNUMBER(VLOOKUP(W5,$C$25:$D$150,2,FALSE)),VLOOKUP(W5,$C$25:$D$150,2,FALSE),0)</f>
        <v>0</v>
      </c>
      <c r="AA5" s="224">
        <f t="shared" ref="AA5:AA68" si="9">IF(ISNUMBER(VLOOKUP(W5,$F$25:$G$150,2,FALSE)),VLOOKUP(W5,$F$25:$G$150,2,FALSE),0)</f>
        <v>26.8</v>
      </c>
      <c r="AB5" s="224">
        <f t="shared" ref="AB5:AB68" si="10">IF(ISNUMBER(VLOOKUP(W5,$H$25:$I$150,2,FALSE)),VLOOKUP(W5,$H$25:$I$150,2,FALSE),0)</f>
        <v>0</v>
      </c>
      <c r="AC5" s="225">
        <f t="shared" ref="AC5:AC68" si="11">Y5+AA5</f>
        <v>26.8</v>
      </c>
      <c r="AD5" s="225">
        <f t="shared" ref="AD5:AD68" si="12">Z5+AB5</f>
        <v>0</v>
      </c>
      <c r="AE5" s="231">
        <v>2.9435500000000001</v>
      </c>
      <c r="AF5" s="228">
        <f t="shared" ref="AF5:AF68" si="13">AC5+AD5/AE5</f>
        <v>26.8</v>
      </c>
      <c r="AG5" s="228">
        <f t="shared" ref="AG5:AG68" si="14">AD5+AC5*AE5</f>
        <v>78.887140000000002</v>
      </c>
    </row>
    <row r="6" spans="1:33" x14ac:dyDescent="0.3">
      <c r="C6" s="224">
        <v>91</v>
      </c>
      <c r="D6" s="224">
        <v>5</v>
      </c>
      <c r="H6" s="224">
        <v>80</v>
      </c>
      <c r="I6" s="224">
        <v>1</v>
      </c>
      <c r="K6" s="224">
        <v>3</v>
      </c>
      <c r="L6" s="227">
        <v>43468</v>
      </c>
      <c r="M6" s="224">
        <f t="shared" si="0"/>
        <v>0</v>
      </c>
      <c r="N6" s="224">
        <f t="shared" si="1"/>
        <v>0</v>
      </c>
      <c r="O6" s="224">
        <f t="shared" si="2"/>
        <v>0</v>
      </c>
      <c r="P6" s="224">
        <f t="shared" si="3"/>
        <v>0</v>
      </c>
      <c r="Q6" s="225">
        <f t="shared" si="4"/>
        <v>0</v>
      </c>
      <c r="R6" s="225">
        <f t="shared" si="4"/>
        <v>0</v>
      </c>
      <c r="S6" s="231">
        <v>2.9468100000000002</v>
      </c>
      <c r="T6" s="228">
        <f t="shared" si="5"/>
        <v>0</v>
      </c>
      <c r="U6" s="228">
        <f t="shared" si="6"/>
        <v>0</v>
      </c>
      <c r="W6" s="224">
        <v>3</v>
      </c>
      <c r="X6" s="227">
        <v>43468</v>
      </c>
      <c r="Y6" s="224">
        <f t="shared" si="7"/>
        <v>0</v>
      </c>
      <c r="Z6" s="224">
        <f t="shared" si="8"/>
        <v>0</v>
      </c>
      <c r="AA6" s="224">
        <f t="shared" si="9"/>
        <v>0</v>
      </c>
      <c r="AB6" s="224">
        <f t="shared" si="10"/>
        <v>0</v>
      </c>
      <c r="AC6" s="225">
        <f t="shared" si="11"/>
        <v>0</v>
      </c>
      <c r="AD6" s="225">
        <f t="shared" si="12"/>
        <v>0</v>
      </c>
      <c r="AE6" s="231">
        <v>2.9468100000000002</v>
      </c>
      <c r="AF6" s="228">
        <f t="shared" si="13"/>
        <v>0</v>
      </c>
      <c r="AG6" s="228">
        <f t="shared" si="14"/>
        <v>0</v>
      </c>
    </row>
    <row r="7" spans="1:33" x14ac:dyDescent="0.3">
      <c r="C7" s="224">
        <v>119</v>
      </c>
      <c r="D7" s="224">
        <v>1</v>
      </c>
      <c r="H7" s="224">
        <v>81</v>
      </c>
      <c r="I7" s="224">
        <v>5</v>
      </c>
      <c r="K7" s="224">
        <v>4</v>
      </c>
      <c r="L7" s="227">
        <v>43469</v>
      </c>
      <c r="M7" s="224">
        <f t="shared" si="0"/>
        <v>0</v>
      </c>
      <c r="N7" s="224">
        <f t="shared" si="1"/>
        <v>0</v>
      </c>
      <c r="O7" s="224">
        <f t="shared" si="2"/>
        <v>0</v>
      </c>
      <c r="P7" s="224">
        <f t="shared" si="3"/>
        <v>0</v>
      </c>
      <c r="Q7" s="225">
        <f t="shared" si="4"/>
        <v>0</v>
      </c>
      <c r="R7" s="225">
        <f t="shared" si="4"/>
        <v>0</v>
      </c>
      <c r="S7" s="231">
        <v>2.9503699999999999</v>
      </c>
      <c r="T7" s="228">
        <f t="shared" si="5"/>
        <v>0</v>
      </c>
      <c r="U7" s="228">
        <f t="shared" si="6"/>
        <v>0</v>
      </c>
      <c r="W7" s="224">
        <v>4</v>
      </c>
      <c r="X7" s="227">
        <v>43469</v>
      </c>
      <c r="Y7" s="224">
        <f t="shared" si="7"/>
        <v>32.700000000000003</v>
      </c>
      <c r="Z7" s="224">
        <f t="shared" si="8"/>
        <v>0</v>
      </c>
      <c r="AA7" s="224">
        <f t="shared" si="9"/>
        <v>22</v>
      </c>
      <c r="AB7" s="224">
        <f t="shared" si="10"/>
        <v>0</v>
      </c>
      <c r="AC7" s="225">
        <f t="shared" si="11"/>
        <v>54.7</v>
      </c>
      <c r="AD7" s="225">
        <f t="shared" si="12"/>
        <v>0</v>
      </c>
      <c r="AE7" s="231">
        <v>2.9503699999999999</v>
      </c>
      <c r="AF7" s="228">
        <f t="shared" si="13"/>
        <v>54.7</v>
      </c>
      <c r="AG7" s="228">
        <f t="shared" si="14"/>
        <v>161.38523900000001</v>
      </c>
    </row>
    <row r="8" spans="1:33" x14ac:dyDescent="0.3">
      <c r="C8" s="224">
        <v>120</v>
      </c>
      <c r="D8" s="224">
        <v>10</v>
      </c>
      <c r="H8" s="224">
        <v>82</v>
      </c>
      <c r="I8" s="224">
        <v>3</v>
      </c>
      <c r="K8" s="224">
        <v>5</v>
      </c>
      <c r="L8" s="227">
        <v>43470</v>
      </c>
      <c r="M8" s="224">
        <f t="shared" si="0"/>
        <v>0</v>
      </c>
      <c r="N8" s="224">
        <f t="shared" si="1"/>
        <v>0</v>
      </c>
      <c r="O8" s="224">
        <f t="shared" si="2"/>
        <v>0</v>
      </c>
      <c r="P8" s="224">
        <f t="shared" si="3"/>
        <v>0</v>
      </c>
      <c r="Q8" s="225">
        <f t="shared" si="4"/>
        <v>0</v>
      </c>
      <c r="R8" s="225">
        <f t="shared" si="4"/>
        <v>0</v>
      </c>
      <c r="S8" s="231">
        <v>2.95425</v>
      </c>
      <c r="T8" s="228">
        <f t="shared" si="5"/>
        <v>0</v>
      </c>
      <c r="U8" s="228">
        <f t="shared" si="6"/>
        <v>0</v>
      </c>
      <c r="W8" s="224">
        <v>5</v>
      </c>
      <c r="X8" s="227">
        <v>43470</v>
      </c>
      <c r="Y8" s="224">
        <f t="shared" si="7"/>
        <v>0</v>
      </c>
      <c r="Z8" s="224">
        <f t="shared" si="8"/>
        <v>0</v>
      </c>
      <c r="AA8" s="224">
        <f t="shared" si="9"/>
        <v>0</v>
      </c>
      <c r="AB8" s="224">
        <f t="shared" si="10"/>
        <v>0</v>
      </c>
      <c r="AC8" s="225">
        <f t="shared" si="11"/>
        <v>0</v>
      </c>
      <c r="AD8" s="225">
        <f t="shared" si="12"/>
        <v>0</v>
      </c>
      <c r="AE8" s="231">
        <v>2.95425</v>
      </c>
      <c r="AF8" s="228">
        <f t="shared" si="13"/>
        <v>0</v>
      </c>
      <c r="AG8" s="228">
        <f t="shared" si="14"/>
        <v>0</v>
      </c>
    </row>
    <row r="9" spans="1:33" x14ac:dyDescent="0.3">
      <c r="C9" s="224">
        <v>123</v>
      </c>
      <c r="D9" s="224">
        <v>2</v>
      </c>
      <c r="H9" s="224">
        <v>83</v>
      </c>
      <c r="I9" s="224">
        <v>3</v>
      </c>
      <c r="K9" s="224">
        <v>6</v>
      </c>
      <c r="L9" s="227">
        <v>43471</v>
      </c>
      <c r="M9" s="224">
        <f t="shared" si="0"/>
        <v>0</v>
      </c>
      <c r="N9" s="224">
        <f t="shared" si="1"/>
        <v>0</v>
      </c>
      <c r="O9" s="224">
        <f t="shared" si="2"/>
        <v>0</v>
      </c>
      <c r="P9" s="224">
        <f t="shared" si="3"/>
        <v>0</v>
      </c>
      <c r="Q9" s="225">
        <f t="shared" si="4"/>
        <v>0</v>
      </c>
      <c r="R9" s="225">
        <f t="shared" si="4"/>
        <v>0</v>
      </c>
      <c r="S9" s="231">
        <v>2.9584199999999998</v>
      </c>
      <c r="T9" s="228">
        <f t="shared" si="5"/>
        <v>0</v>
      </c>
      <c r="U9" s="228">
        <f t="shared" si="6"/>
        <v>0</v>
      </c>
      <c r="W9" s="224">
        <v>6</v>
      </c>
      <c r="X9" s="227">
        <v>43471</v>
      </c>
      <c r="Y9" s="224">
        <f t="shared" si="7"/>
        <v>0</v>
      </c>
      <c r="Z9" s="224">
        <f t="shared" si="8"/>
        <v>0</v>
      </c>
      <c r="AA9" s="224">
        <f t="shared" si="9"/>
        <v>0</v>
      </c>
      <c r="AB9" s="224">
        <f t="shared" si="10"/>
        <v>0</v>
      </c>
      <c r="AC9" s="225">
        <f t="shared" si="11"/>
        <v>0</v>
      </c>
      <c r="AD9" s="225">
        <f t="shared" si="12"/>
        <v>0</v>
      </c>
      <c r="AE9" s="231">
        <v>2.9584199999999998</v>
      </c>
      <c r="AF9" s="228">
        <f t="shared" si="13"/>
        <v>0</v>
      </c>
      <c r="AG9" s="228">
        <f t="shared" si="14"/>
        <v>0</v>
      </c>
    </row>
    <row r="10" spans="1:33" x14ac:dyDescent="0.3">
      <c r="C10" s="224">
        <v>127</v>
      </c>
      <c r="D10" s="224">
        <v>2</v>
      </c>
      <c r="H10" s="224">
        <v>86</v>
      </c>
      <c r="I10" s="224">
        <v>2</v>
      </c>
      <c r="K10" s="224">
        <v>7</v>
      </c>
      <c r="L10" s="227">
        <v>43472</v>
      </c>
      <c r="M10" s="224">
        <f t="shared" si="0"/>
        <v>0</v>
      </c>
      <c r="N10" s="224">
        <f t="shared" si="1"/>
        <v>0</v>
      </c>
      <c r="O10" s="224">
        <f t="shared" si="2"/>
        <v>0</v>
      </c>
      <c r="P10" s="224">
        <f t="shared" si="3"/>
        <v>0</v>
      </c>
      <c r="Q10" s="225">
        <f t="shared" si="4"/>
        <v>0</v>
      </c>
      <c r="R10" s="225">
        <f t="shared" si="4"/>
        <v>0</v>
      </c>
      <c r="S10" s="231">
        <v>2.9628700000000001</v>
      </c>
      <c r="T10" s="228">
        <f t="shared" si="5"/>
        <v>0</v>
      </c>
      <c r="U10" s="228">
        <f t="shared" si="6"/>
        <v>0</v>
      </c>
      <c r="W10" s="224">
        <v>7</v>
      </c>
      <c r="X10" s="227">
        <v>43472</v>
      </c>
      <c r="Y10" s="224">
        <f t="shared" si="7"/>
        <v>1892</v>
      </c>
      <c r="Z10" s="224">
        <f t="shared" si="8"/>
        <v>150</v>
      </c>
      <c r="AA10" s="224">
        <f t="shared" si="9"/>
        <v>0</v>
      </c>
      <c r="AB10" s="224">
        <f t="shared" si="10"/>
        <v>15</v>
      </c>
      <c r="AC10" s="225">
        <f t="shared" si="11"/>
        <v>1892</v>
      </c>
      <c r="AD10" s="225">
        <f t="shared" si="12"/>
        <v>165</v>
      </c>
      <c r="AE10" s="231">
        <v>2.9628700000000001</v>
      </c>
      <c r="AF10" s="228">
        <f t="shared" si="13"/>
        <v>1947.6892472501324</v>
      </c>
      <c r="AG10" s="228">
        <f t="shared" si="14"/>
        <v>5770.7500399999999</v>
      </c>
    </row>
    <row r="11" spans="1:33" x14ac:dyDescent="0.3">
      <c r="C11" s="224">
        <v>138</v>
      </c>
      <c r="D11" s="224">
        <v>1</v>
      </c>
      <c r="H11" s="224">
        <v>88</v>
      </c>
      <c r="I11" s="224">
        <v>1</v>
      </c>
      <c r="K11" s="224">
        <v>8</v>
      </c>
      <c r="L11" s="227">
        <v>43473</v>
      </c>
      <c r="M11" s="224">
        <f t="shared" si="0"/>
        <v>0</v>
      </c>
      <c r="N11" s="224">
        <f t="shared" si="1"/>
        <v>0</v>
      </c>
      <c r="O11" s="224">
        <f t="shared" si="2"/>
        <v>0</v>
      </c>
      <c r="P11" s="224">
        <f t="shared" si="3"/>
        <v>0</v>
      </c>
      <c r="Q11" s="225">
        <f t="shared" si="4"/>
        <v>0</v>
      </c>
      <c r="R11" s="225">
        <f t="shared" si="4"/>
        <v>0</v>
      </c>
      <c r="S11" s="231">
        <v>2.9676</v>
      </c>
      <c r="T11" s="228">
        <f t="shared" si="5"/>
        <v>0</v>
      </c>
      <c r="U11" s="228">
        <f t="shared" si="6"/>
        <v>0</v>
      </c>
      <c r="W11" s="224">
        <v>8</v>
      </c>
      <c r="X11" s="227">
        <v>43473</v>
      </c>
      <c r="Y11" s="224">
        <f t="shared" si="7"/>
        <v>0</v>
      </c>
      <c r="Z11" s="224">
        <f t="shared" si="8"/>
        <v>0</v>
      </c>
      <c r="AA11" s="224">
        <f t="shared" si="9"/>
        <v>0</v>
      </c>
      <c r="AB11" s="224">
        <f t="shared" si="10"/>
        <v>0</v>
      </c>
      <c r="AC11" s="225">
        <f t="shared" si="11"/>
        <v>0</v>
      </c>
      <c r="AD11" s="225">
        <f t="shared" si="12"/>
        <v>0</v>
      </c>
      <c r="AE11" s="231">
        <v>2.9676</v>
      </c>
      <c r="AF11" s="228">
        <f t="shared" si="13"/>
        <v>0</v>
      </c>
      <c r="AG11" s="228">
        <f t="shared" si="14"/>
        <v>0</v>
      </c>
    </row>
    <row r="12" spans="1:33" x14ac:dyDescent="0.3">
      <c r="C12" s="224">
        <v>142</v>
      </c>
      <c r="D12" s="224">
        <v>1</v>
      </c>
      <c r="H12" s="224">
        <v>93</v>
      </c>
      <c r="I12" s="224">
        <v>2</v>
      </c>
      <c r="K12" s="224">
        <v>9</v>
      </c>
      <c r="L12" s="227">
        <v>43474</v>
      </c>
      <c r="M12" s="224">
        <f t="shared" si="0"/>
        <v>0</v>
      </c>
      <c r="N12" s="224">
        <f t="shared" si="1"/>
        <v>0</v>
      </c>
      <c r="O12" s="224">
        <f t="shared" si="2"/>
        <v>0</v>
      </c>
      <c r="P12" s="224">
        <f t="shared" si="3"/>
        <v>0</v>
      </c>
      <c r="Q12" s="225">
        <f t="shared" si="4"/>
        <v>0</v>
      </c>
      <c r="R12" s="225">
        <f t="shared" si="4"/>
        <v>0</v>
      </c>
      <c r="S12" s="231">
        <v>2.9725999999999999</v>
      </c>
      <c r="T12" s="228">
        <f t="shared" si="5"/>
        <v>0</v>
      </c>
      <c r="U12" s="228">
        <f t="shared" si="6"/>
        <v>0</v>
      </c>
      <c r="W12" s="224">
        <v>9</v>
      </c>
      <c r="X12" s="227">
        <v>43474</v>
      </c>
      <c r="Y12" s="224">
        <f t="shared" si="7"/>
        <v>0</v>
      </c>
      <c r="Z12" s="224">
        <f t="shared" si="8"/>
        <v>0</v>
      </c>
      <c r="AA12" s="224">
        <f t="shared" si="9"/>
        <v>0</v>
      </c>
      <c r="AB12" s="224">
        <f t="shared" si="10"/>
        <v>0</v>
      </c>
      <c r="AC12" s="225">
        <f t="shared" si="11"/>
        <v>0</v>
      </c>
      <c r="AD12" s="225">
        <f t="shared" si="12"/>
        <v>0</v>
      </c>
      <c r="AE12" s="231">
        <v>2.9725999999999999</v>
      </c>
      <c r="AF12" s="228">
        <f t="shared" si="13"/>
        <v>0</v>
      </c>
      <c r="AG12" s="228">
        <f t="shared" si="14"/>
        <v>0</v>
      </c>
    </row>
    <row r="13" spans="1:33" x14ac:dyDescent="0.3">
      <c r="C13" s="224">
        <v>153</v>
      </c>
      <c r="D13" s="224">
        <v>12</v>
      </c>
      <c r="H13" s="224">
        <v>94</v>
      </c>
      <c r="I13" s="224">
        <v>4</v>
      </c>
      <c r="K13" s="224">
        <v>10</v>
      </c>
      <c r="L13" s="227">
        <v>43475</v>
      </c>
      <c r="M13" s="224">
        <f t="shared" si="0"/>
        <v>0</v>
      </c>
      <c r="N13" s="224">
        <f t="shared" si="1"/>
        <v>0</v>
      </c>
      <c r="O13" s="224">
        <f t="shared" si="2"/>
        <v>0</v>
      </c>
      <c r="P13" s="224">
        <f t="shared" si="3"/>
        <v>0</v>
      </c>
      <c r="Q13" s="225">
        <f t="shared" si="4"/>
        <v>0</v>
      </c>
      <c r="R13" s="225">
        <f t="shared" si="4"/>
        <v>0</v>
      </c>
      <c r="S13" s="231">
        <v>2.97784</v>
      </c>
      <c r="T13" s="228">
        <f t="shared" si="5"/>
        <v>0</v>
      </c>
      <c r="U13" s="228">
        <f t="shared" si="6"/>
        <v>0</v>
      </c>
      <c r="W13" s="224">
        <v>10</v>
      </c>
      <c r="X13" s="227">
        <v>43475</v>
      </c>
      <c r="Y13" s="224">
        <f t="shared" si="7"/>
        <v>97</v>
      </c>
      <c r="Z13" s="224">
        <f t="shared" si="8"/>
        <v>50</v>
      </c>
      <c r="AA13" s="224">
        <f t="shared" si="9"/>
        <v>0</v>
      </c>
      <c r="AB13" s="224">
        <f t="shared" si="10"/>
        <v>7</v>
      </c>
      <c r="AC13" s="225">
        <f t="shared" si="11"/>
        <v>97</v>
      </c>
      <c r="AD13" s="225">
        <f t="shared" si="12"/>
        <v>57</v>
      </c>
      <c r="AE13" s="231">
        <v>2.97784</v>
      </c>
      <c r="AF13" s="228">
        <f t="shared" si="13"/>
        <v>116.14139107541037</v>
      </c>
      <c r="AG13" s="228">
        <f t="shared" si="14"/>
        <v>345.85048</v>
      </c>
    </row>
    <row r="14" spans="1:33" x14ac:dyDescent="0.3">
      <c r="C14" s="224">
        <v>175</v>
      </c>
      <c r="D14" s="224">
        <v>1</v>
      </c>
      <c r="H14" s="224">
        <v>95</v>
      </c>
      <c r="I14" s="224">
        <v>2</v>
      </c>
      <c r="K14" s="224">
        <v>11</v>
      </c>
      <c r="L14" s="227">
        <v>43476</v>
      </c>
      <c r="M14" s="224">
        <f t="shared" si="0"/>
        <v>0</v>
      </c>
      <c r="N14" s="224">
        <f t="shared" si="1"/>
        <v>0</v>
      </c>
      <c r="O14" s="224">
        <f t="shared" si="2"/>
        <v>0</v>
      </c>
      <c r="P14" s="224">
        <f t="shared" si="3"/>
        <v>0</v>
      </c>
      <c r="Q14" s="225">
        <f t="shared" si="4"/>
        <v>0</v>
      </c>
      <c r="R14" s="225">
        <f t="shared" si="4"/>
        <v>0</v>
      </c>
      <c r="S14" s="231">
        <v>2.98332</v>
      </c>
      <c r="T14" s="228">
        <f t="shared" si="5"/>
        <v>0</v>
      </c>
      <c r="U14" s="228">
        <f t="shared" si="6"/>
        <v>0</v>
      </c>
      <c r="W14" s="224">
        <v>11</v>
      </c>
      <c r="X14" s="227">
        <v>43476</v>
      </c>
      <c r="Y14" s="224">
        <f t="shared" si="7"/>
        <v>355</v>
      </c>
      <c r="Z14" s="224">
        <f t="shared" si="8"/>
        <v>0</v>
      </c>
      <c r="AA14" s="224">
        <f t="shared" si="9"/>
        <v>0</v>
      </c>
      <c r="AB14" s="224">
        <f t="shared" si="10"/>
        <v>0</v>
      </c>
      <c r="AC14" s="225">
        <f t="shared" si="11"/>
        <v>355</v>
      </c>
      <c r="AD14" s="225">
        <f t="shared" si="12"/>
        <v>0</v>
      </c>
      <c r="AE14" s="231">
        <v>2.98332</v>
      </c>
      <c r="AF14" s="228">
        <f t="shared" si="13"/>
        <v>355</v>
      </c>
      <c r="AG14" s="228">
        <f t="shared" si="14"/>
        <v>1059.0786000000001</v>
      </c>
    </row>
    <row r="15" spans="1:33" x14ac:dyDescent="0.3">
      <c r="C15" s="224">
        <v>189</v>
      </c>
      <c r="D15" s="224">
        <v>1</v>
      </c>
      <c r="H15" s="224">
        <v>109</v>
      </c>
      <c r="I15" s="224">
        <v>1</v>
      </c>
      <c r="K15" s="224">
        <v>12</v>
      </c>
      <c r="L15" s="227">
        <v>43477</v>
      </c>
      <c r="M15" s="224">
        <f t="shared" si="0"/>
        <v>0</v>
      </c>
      <c r="N15" s="224">
        <f t="shared" si="1"/>
        <v>0</v>
      </c>
      <c r="O15" s="224">
        <f t="shared" si="2"/>
        <v>0</v>
      </c>
      <c r="P15" s="224">
        <f t="shared" si="3"/>
        <v>0</v>
      </c>
      <c r="Q15" s="225">
        <f t="shared" si="4"/>
        <v>0</v>
      </c>
      <c r="R15" s="225">
        <f t="shared" si="4"/>
        <v>0</v>
      </c>
      <c r="S15" s="231">
        <v>2.9890400000000001</v>
      </c>
      <c r="T15" s="228">
        <f t="shared" si="5"/>
        <v>0</v>
      </c>
      <c r="U15" s="228">
        <f t="shared" si="6"/>
        <v>0</v>
      </c>
      <c r="W15" s="224">
        <v>12</v>
      </c>
      <c r="X15" s="227">
        <v>43477</v>
      </c>
      <c r="Y15" s="224">
        <f t="shared" si="7"/>
        <v>0</v>
      </c>
      <c r="Z15" s="224">
        <f t="shared" si="8"/>
        <v>0</v>
      </c>
      <c r="AA15" s="224">
        <f t="shared" si="9"/>
        <v>0</v>
      </c>
      <c r="AB15" s="224">
        <f t="shared" si="10"/>
        <v>0</v>
      </c>
      <c r="AC15" s="225">
        <f t="shared" si="11"/>
        <v>0</v>
      </c>
      <c r="AD15" s="225">
        <f t="shared" si="12"/>
        <v>0</v>
      </c>
      <c r="AE15" s="231">
        <v>2.9890400000000001</v>
      </c>
      <c r="AF15" s="228">
        <f t="shared" si="13"/>
        <v>0</v>
      </c>
      <c r="AG15" s="228">
        <f t="shared" si="14"/>
        <v>0</v>
      </c>
    </row>
    <row r="16" spans="1:33" x14ac:dyDescent="0.3">
      <c r="C16" s="224">
        <v>343</v>
      </c>
      <c r="D16" s="224">
        <v>5</v>
      </c>
      <c r="H16" s="224">
        <v>119</v>
      </c>
      <c r="I16" s="224">
        <v>1</v>
      </c>
      <c r="K16" s="224">
        <v>13</v>
      </c>
      <c r="L16" s="227">
        <v>43478</v>
      </c>
      <c r="M16" s="224">
        <f t="shared" si="0"/>
        <v>0</v>
      </c>
      <c r="N16" s="224">
        <f t="shared" si="1"/>
        <v>0</v>
      </c>
      <c r="O16" s="224">
        <f t="shared" si="2"/>
        <v>0</v>
      </c>
      <c r="P16" s="224">
        <f t="shared" si="3"/>
        <v>0</v>
      </c>
      <c r="Q16" s="225">
        <f t="shared" si="4"/>
        <v>0</v>
      </c>
      <c r="R16" s="225">
        <f t="shared" si="4"/>
        <v>0</v>
      </c>
      <c r="S16" s="231">
        <v>2.9949699999999999</v>
      </c>
      <c r="T16" s="228">
        <f t="shared" si="5"/>
        <v>0</v>
      </c>
      <c r="U16" s="228">
        <f t="shared" si="6"/>
        <v>0</v>
      </c>
      <c r="W16" s="224">
        <v>13</v>
      </c>
      <c r="X16" s="227">
        <v>43478</v>
      </c>
      <c r="Y16" s="224">
        <f t="shared" si="7"/>
        <v>0</v>
      </c>
      <c r="Z16" s="224">
        <f t="shared" si="8"/>
        <v>0</v>
      </c>
      <c r="AA16" s="224">
        <f t="shared" si="9"/>
        <v>0</v>
      </c>
      <c r="AB16" s="224">
        <f t="shared" si="10"/>
        <v>0</v>
      </c>
      <c r="AC16" s="225">
        <f t="shared" si="11"/>
        <v>0</v>
      </c>
      <c r="AD16" s="225">
        <f t="shared" si="12"/>
        <v>0</v>
      </c>
      <c r="AE16" s="231">
        <v>2.9949699999999999</v>
      </c>
      <c r="AF16" s="228">
        <f t="shared" si="13"/>
        <v>0</v>
      </c>
      <c r="AG16" s="228">
        <f t="shared" si="14"/>
        <v>0</v>
      </c>
    </row>
    <row r="17" spans="1:33" x14ac:dyDescent="0.3">
      <c r="H17" s="224">
        <v>123</v>
      </c>
      <c r="I17" s="224">
        <v>1</v>
      </c>
      <c r="K17" s="224">
        <v>14</v>
      </c>
      <c r="L17" s="227">
        <v>43479</v>
      </c>
      <c r="M17" s="224">
        <f t="shared" si="0"/>
        <v>0</v>
      </c>
      <c r="N17" s="224">
        <f t="shared" si="1"/>
        <v>0</v>
      </c>
      <c r="O17" s="224">
        <f t="shared" si="2"/>
        <v>0</v>
      </c>
      <c r="P17" s="224">
        <f t="shared" si="3"/>
        <v>0</v>
      </c>
      <c r="Q17" s="225">
        <f t="shared" si="4"/>
        <v>0</v>
      </c>
      <c r="R17" s="225">
        <f t="shared" si="4"/>
        <v>0</v>
      </c>
      <c r="S17" s="231">
        <v>3.0011100000000002</v>
      </c>
      <c r="T17" s="228">
        <f t="shared" si="5"/>
        <v>0</v>
      </c>
      <c r="U17" s="228">
        <f t="shared" si="6"/>
        <v>0</v>
      </c>
      <c r="W17" s="224">
        <v>14</v>
      </c>
      <c r="X17" s="227">
        <v>43479</v>
      </c>
      <c r="Y17" s="224">
        <f t="shared" si="7"/>
        <v>43</v>
      </c>
      <c r="Z17" s="224">
        <f t="shared" si="8"/>
        <v>50</v>
      </c>
      <c r="AA17" s="224">
        <f t="shared" si="9"/>
        <v>0</v>
      </c>
      <c r="AB17" s="224">
        <f t="shared" si="10"/>
        <v>3</v>
      </c>
      <c r="AC17" s="225">
        <f t="shared" si="11"/>
        <v>43</v>
      </c>
      <c r="AD17" s="225">
        <f t="shared" si="12"/>
        <v>53</v>
      </c>
      <c r="AE17" s="231">
        <v>3.0011100000000002</v>
      </c>
      <c r="AF17" s="228">
        <f t="shared" si="13"/>
        <v>60.660132417672131</v>
      </c>
      <c r="AG17" s="228">
        <f t="shared" si="14"/>
        <v>182.04773</v>
      </c>
    </row>
    <row r="18" spans="1:33" x14ac:dyDescent="0.3">
      <c r="H18" s="224">
        <v>125</v>
      </c>
      <c r="I18" s="224">
        <v>4</v>
      </c>
      <c r="K18" s="224">
        <v>15</v>
      </c>
      <c r="L18" s="227">
        <v>43480</v>
      </c>
      <c r="M18" s="224">
        <f t="shared" si="0"/>
        <v>0</v>
      </c>
      <c r="N18" s="224">
        <f t="shared" si="1"/>
        <v>0</v>
      </c>
      <c r="O18" s="224">
        <f t="shared" si="2"/>
        <v>0</v>
      </c>
      <c r="P18" s="224">
        <f t="shared" si="3"/>
        <v>0</v>
      </c>
      <c r="Q18" s="225">
        <f t="shared" si="4"/>
        <v>0</v>
      </c>
      <c r="R18" s="225">
        <f t="shared" si="4"/>
        <v>0</v>
      </c>
      <c r="S18" s="231">
        <v>3.0074399999999999</v>
      </c>
      <c r="T18" s="228">
        <f t="shared" si="5"/>
        <v>0</v>
      </c>
      <c r="U18" s="228">
        <f t="shared" si="6"/>
        <v>0</v>
      </c>
      <c r="W18" s="224">
        <v>15</v>
      </c>
      <c r="X18" s="227">
        <v>43480</v>
      </c>
      <c r="Y18" s="224">
        <f t="shared" si="7"/>
        <v>0</v>
      </c>
      <c r="Z18" s="224">
        <f t="shared" si="8"/>
        <v>0</v>
      </c>
      <c r="AA18" s="224">
        <f t="shared" si="9"/>
        <v>0</v>
      </c>
      <c r="AB18" s="224">
        <f t="shared" si="10"/>
        <v>0</v>
      </c>
      <c r="AC18" s="225">
        <f t="shared" si="11"/>
        <v>0</v>
      </c>
      <c r="AD18" s="225">
        <f t="shared" si="12"/>
        <v>0</v>
      </c>
      <c r="AE18" s="231">
        <v>3.0074399999999999</v>
      </c>
      <c r="AF18" s="228">
        <f t="shared" si="13"/>
        <v>0</v>
      </c>
      <c r="AG18" s="228">
        <f t="shared" si="14"/>
        <v>0</v>
      </c>
    </row>
    <row r="19" spans="1:33" x14ac:dyDescent="0.3">
      <c r="H19" s="224">
        <v>137</v>
      </c>
      <c r="I19" s="224">
        <v>1</v>
      </c>
      <c r="K19" s="224">
        <v>16</v>
      </c>
      <c r="L19" s="227">
        <v>43481</v>
      </c>
      <c r="M19" s="224">
        <f t="shared" si="0"/>
        <v>0</v>
      </c>
      <c r="N19" s="224">
        <f t="shared" si="1"/>
        <v>0</v>
      </c>
      <c r="O19" s="224">
        <f t="shared" si="2"/>
        <v>0</v>
      </c>
      <c r="P19" s="224">
        <f t="shared" si="3"/>
        <v>0</v>
      </c>
      <c r="Q19" s="225">
        <f t="shared" si="4"/>
        <v>0</v>
      </c>
      <c r="R19" s="225">
        <f t="shared" si="4"/>
        <v>0</v>
      </c>
      <c r="S19" s="231">
        <v>3.0139499999999999</v>
      </c>
      <c r="T19" s="228">
        <f t="shared" si="5"/>
        <v>0</v>
      </c>
      <c r="U19" s="228">
        <f t="shared" si="6"/>
        <v>0</v>
      </c>
      <c r="W19" s="224">
        <v>16</v>
      </c>
      <c r="X19" s="227">
        <v>43481</v>
      </c>
      <c r="Y19" s="224">
        <f t="shared" si="7"/>
        <v>0</v>
      </c>
      <c r="Z19" s="224">
        <f t="shared" si="8"/>
        <v>0</v>
      </c>
      <c r="AA19" s="224">
        <f t="shared" si="9"/>
        <v>0</v>
      </c>
      <c r="AB19" s="224">
        <f t="shared" si="10"/>
        <v>0</v>
      </c>
      <c r="AC19" s="225">
        <f t="shared" si="11"/>
        <v>0</v>
      </c>
      <c r="AD19" s="225">
        <f t="shared" si="12"/>
        <v>0</v>
      </c>
      <c r="AE19" s="231">
        <v>3.0139499999999999</v>
      </c>
      <c r="AF19" s="228">
        <f t="shared" si="13"/>
        <v>0</v>
      </c>
      <c r="AG19" s="228">
        <f t="shared" si="14"/>
        <v>0</v>
      </c>
    </row>
    <row r="20" spans="1:33" x14ac:dyDescent="0.3">
      <c r="H20" s="224">
        <v>144</v>
      </c>
      <c r="I20" s="224">
        <v>2</v>
      </c>
      <c r="K20" s="224">
        <v>17</v>
      </c>
      <c r="L20" s="227">
        <v>43482</v>
      </c>
      <c r="M20" s="224">
        <f t="shared" si="0"/>
        <v>0</v>
      </c>
      <c r="N20" s="224">
        <f t="shared" si="1"/>
        <v>0</v>
      </c>
      <c r="O20" s="224">
        <f t="shared" si="2"/>
        <v>0</v>
      </c>
      <c r="P20" s="224">
        <f t="shared" si="3"/>
        <v>0</v>
      </c>
      <c r="Q20" s="225">
        <f t="shared" si="4"/>
        <v>0</v>
      </c>
      <c r="R20" s="225">
        <f t="shared" si="4"/>
        <v>0</v>
      </c>
      <c r="S20" s="231">
        <v>3.0206400000000002</v>
      </c>
      <c r="T20" s="228">
        <f t="shared" si="5"/>
        <v>0</v>
      </c>
      <c r="U20" s="228">
        <f t="shared" si="6"/>
        <v>0</v>
      </c>
      <c r="W20" s="224">
        <v>17</v>
      </c>
      <c r="X20" s="227">
        <v>43482</v>
      </c>
      <c r="Y20" s="224">
        <f t="shared" si="7"/>
        <v>33.700000000000003</v>
      </c>
      <c r="Z20" s="224">
        <f t="shared" si="8"/>
        <v>50</v>
      </c>
      <c r="AA20" s="224">
        <f t="shared" si="9"/>
        <v>0</v>
      </c>
      <c r="AB20" s="224">
        <f t="shared" si="10"/>
        <v>0</v>
      </c>
      <c r="AC20" s="225">
        <f t="shared" si="11"/>
        <v>33.700000000000003</v>
      </c>
      <c r="AD20" s="225">
        <f t="shared" si="12"/>
        <v>50</v>
      </c>
      <c r="AE20" s="231">
        <v>3.0206400000000002</v>
      </c>
      <c r="AF20" s="228">
        <f t="shared" si="13"/>
        <v>50.252783516076065</v>
      </c>
      <c r="AG20" s="228">
        <f t="shared" si="14"/>
        <v>151.795568</v>
      </c>
    </row>
    <row r="21" spans="1:33" x14ac:dyDescent="0.3">
      <c r="H21" s="224">
        <v>147</v>
      </c>
      <c r="I21" s="224">
        <v>1</v>
      </c>
      <c r="K21" s="224">
        <v>18</v>
      </c>
      <c r="L21" s="227">
        <v>43483</v>
      </c>
      <c r="M21" s="224">
        <f t="shared" si="0"/>
        <v>0</v>
      </c>
      <c r="N21" s="224">
        <f t="shared" si="1"/>
        <v>0</v>
      </c>
      <c r="O21" s="224">
        <f t="shared" si="2"/>
        <v>0</v>
      </c>
      <c r="P21" s="224">
        <f t="shared" si="3"/>
        <v>0</v>
      </c>
      <c r="Q21" s="225">
        <f t="shared" si="4"/>
        <v>0</v>
      </c>
      <c r="R21" s="225">
        <f t="shared" si="4"/>
        <v>0</v>
      </c>
      <c r="S21" s="231">
        <v>3.0274800000000002</v>
      </c>
      <c r="T21" s="228">
        <f t="shared" si="5"/>
        <v>0</v>
      </c>
      <c r="U21" s="228">
        <f t="shared" si="6"/>
        <v>0</v>
      </c>
      <c r="W21" s="224">
        <v>18</v>
      </c>
      <c r="X21" s="227">
        <v>43483</v>
      </c>
      <c r="Y21" s="224">
        <f t="shared" si="7"/>
        <v>0</v>
      </c>
      <c r="Z21" s="224">
        <f t="shared" si="8"/>
        <v>0</v>
      </c>
      <c r="AA21" s="224">
        <f t="shared" si="9"/>
        <v>0</v>
      </c>
      <c r="AB21" s="224">
        <f t="shared" si="10"/>
        <v>0</v>
      </c>
      <c r="AC21" s="225">
        <f t="shared" si="11"/>
        <v>0</v>
      </c>
      <c r="AD21" s="225">
        <f t="shared" si="12"/>
        <v>0</v>
      </c>
      <c r="AE21" s="231">
        <v>3.0274800000000002</v>
      </c>
      <c r="AF21" s="228">
        <f t="shared" si="13"/>
        <v>0</v>
      </c>
      <c r="AG21" s="228">
        <f t="shared" si="14"/>
        <v>0</v>
      </c>
    </row>
    <row r="22" spans="1:33" x14ac:dyDescent="0.3">
      <c r="H22" s="224">
        <v>196</v>
      </c>
      <c r="I22" s="224">
        <v>1</v>
      </c>
      <c r="K22" s="224">
        <v>19</v>
      </c>
      <c r="L22" s="227">
        <v>43484</v>
      </c>
      <c r="M22" s="224">
        <f t="shared" si="0"/>
        <v>0</v>
      </c>
      <c r="N22" s="224">
        <f t="shared" si="1"/>
        <v>0</v>
      </c>
      <c r="O22" s="224">
        <f t="shared" si="2"/>
        <v>0</v>
      </c>
      <c r="P22" s="224">
        <f t="shared" si="3"/>
        <v>0</v>
      </c>
      <c r="Q22" s="225">
        <f t="shared" si="4"/>
        <v>0</v>
      </c>
      <c r="R22" s="225">
        <f t="shared" si="4"/>
        <v>0</v>
      </c>
      <c r="S22" s="231">
        <v>3.0344699999999998</v>
      </c>
      <c r="T22" s="228">
        <f t="shared" si="5"/>
        <v>0</v>
      </c>
      <c r="U22" s="228">
        <f t="shared" si="6"/>
        <v>0</v>
      </c>
      <c r="W22" s="224">
        <v>19</v>
      </c>
      <c r="X22" s="227">
        <v>43484</v>
      </c>
      <c r="Y22" s="224">
        <f t="shared" si="7"/>
        <v>0</v>
      </c>
      <c r="Z22" s="224">
        <f t="shared" si="8"/>
        <v>0</v>
      </c>
      <c r="AA22" s="224">
        <f t="shared" si="9"/>
        <v>0</v>
      </c>
      <c r="AB22" s="224">
        <f t="shared" si="10"/>
        <v>0</v>
      </c>
      <c r="AC22" s="225">
        <f t="shared" si="11"/>
        <v>0</v>
      </c>
      <c r="AD22" s="225">
        <f t="shared" si="12"/>
        <v>0</v>
      </c>
      <c r="AE22" s="231">
        <v>3.0344699999999998</v>
      </c>
      <c r="AF22" s="228">
        <f t="shared" si="13"/>
        <v>0</v>
      </c>
      <c r="AG22" s="228">
        <f t="shared" si="14"/>
        <v>0</v>
      </c>
    </row>
    <row r="23" spans="1:33" x14ac:dyDescent="0.3">
      <c r="K23" s="224">
        <v>20</v>
      </c>
      <c r="L23" s="227">
        <v>43485</v>
      </c>
      <c r="M23" s="224">
        <f t="shared" si="0"/>
        <v>0</v>
      </c>
      <c r="N23" s="224">
        <f t="shared" si="1"/>
        <v>0</v>
      </c>
      <c r="O23" s="224">
        <f t="shared" si="2"/>
        <v>0</v>
      </c>
      <c r="P23" s="224">
        <f t="shared" si="3"/>
        <v>0</v>
      </c>
      <c r="Q23" s="225">
        <f t="shared" si="4"/>
        <v>0</v>
      </c>
      <c r="R23" s="225">
        <f t="shared" si="4"/>
        <v>0</v>
      </c>
      <c r="S23" s="231">
        <v>3.0415899999999998</v>
      </c>
      <c r="T23" s="228">
        <f t="shared" si="5"/>
        <v>0</v>
      </c>
      <c r="U23" s="228">
        <f t="shared" si="6"/>
        <v>0</v>
      </c>
      <c r="W23" s="224">
        <v>20</v>
      </c>
      <c r="X23" s="227">
        <v>43485</v>
      </c>
      <c r="Y23" s="224">
        <f t="shared" si="7"/>
        <v>0</v>
      </c>
      <c r="Z23" s="224">
        <f t="shared" si="8"/>
        <v>0</v>
      </c>
      <c r="AA23" s="224">
        <f t="shared" si="9"/>
        <v>0</v>
      </c>
      <c r="AB23" s="224">
        <f t="shared" si="10"/>
        <v>0</v>
      </c>
      <c r="AC23" s="225">
        <f t="shared" si="11"/>
        <v>0</v>
      </c>
      <c r="AD23" s="225">
        <f t="shared" si="12"/>
        <v>0</v>
      </c>
      <c r="AE23" s="231">
        <v>3.0415899999999998</v>
      </c>
      <c r="AF23" s="228">
        <f t="shared" si="13"/>
        <v>0</v>
      </c>
      <c r="AG23" s="228">
        <f t="shared" si="14"/>
        <v>0</v>
      </c>
    </row>
    <row r="24" spans="1:33" x14ac:dyDescent="0.3">
      <c r="A24" s="222" t="s">
        <v>335</v>
      </c>
      <c r="K24" s="224">
        <v>21</v>
      </c>
      <c r="L24" s="227">
        <v>43486</v>
      </c>
      <c r="M24" s="224">
        <f t="shared" si="0"/>
        <v>0</v>
      </c>
      <c r="N24" s="224">
        <f t="shared" si="1"/>
        <v>0</v>
      </c>
      <c r="O24" s="224">
        <f t="shared" si="2"/>
        <v>0</v>
      </c>
      <c r="P24" s="224">
        <f t="shared" si="3"/>
        <v>0</v>
      </c>
      <c r="Q24" s="225">
        <f t="shared" si="4"/>
        <v>0</v>
      </c>
      <c r="R24" s="225">
        <f t="shared" si="4"/>
        <v>0</v>
      </c>
      <c r="S24" s="231">
        <v>3.0488300000000002</v>
      </c>
      <c r="T24" s="228">
        <f t="shared" si="5"/>
        <v>0</v>
      </c>
      <c r="U24" s="228">
        <f t="shared" si="6"/>
        <v>0</v>
      </c>
      <c r="W24" s="224">
        <v>21</v>
      </c>
      <c r="X24" s="227">
        <v>43486</v>
      </c>
      <c r="Y24" s="224">
        <f t="shared" si="7"/>
        <v>90</v>
      </c>
      <c r="Z24" s="224">
        <f t="shared" si="8"/>
        <v>50</v>
      </c>
      <c r="AA24" s="224">
        <f t="shared" si="9"/>
        <v>0</v>
      </c>
      <c r="AB24" s="224">
        <f t="shared" si="10"/>
        <v>1</v>
      </c>
      <c r="AC24" s="225">
        <f t="shared" si="11"/>
        <v>90</v>
      </c>
      <c r="AD24" s="225">
        <f t="shared" si="12"/>
        <v>51</v>
      </c>
      <c r="AE24" s="231">
        <v>3.0488300000000002</v>
      </c>
      <c r="AF24" s="228">
        <f t="shared" si="13"/>
        <v>106.72772834169173</v>
      </c>
      <c r="AG24" s="228">
        <f t="shared" si="14"/>
        <v>325.3947</v>
      </c>
    </row>
    <row r="25" spans="1:33" x14ac:dyDescent="0.3">
      <c r="A25" s="224">
        <v>4</v>
      </c>
      <c r="B25" s="224">
        <v>32.700000000000003</v>
      </c>
      <c r="C25" s="224">
        <v>7</v>
      </c>
      <c r="D25" s="224">
        <v>150</v>
      </c>
      <c r="F25" s="224">
        <v>2</v>
      </c>
      <c r="G25" s="224">
        <v>26.8</v>
      </c>
      <c r="H25" s="224">
        <v>7</v>
      </c>
      <c r="I25" s="224">
        <v>15</v>
      </c>
      <c r="K25" s="224">
        <v>22</v>
      </c>
      <c r="L25" s="227">
        <v>43487</v>
      </c>
      <c r="M25" s="224">
        <f t="shared" si="0"/>
        <v>0</v>
      </c>
      <c r="N25" s="224">
        <f t="shared" si="1"/>
        <v>0</v>
      </c>
      <c r="O25" s="224">
        <f t="shared" si="2"/>
        <v>0</v>
      </c>
      <c r="P25" s="224">
        <f t="shared" si="3"/>
        <v>0</v>
      </c>
      <c r="Q25" s="225">
        <f t="shared" si="4"/>
        <v>0</v>
      </c>
      <c r="R25" s="225">
        <f t="shared" si="4"/>
        <v>0</v>
      </c>
      <c r="S25" s="231">
        <v>3.0561799999999999</v>
      </c>
      <c r="T25" s="228">
        <f t="shared" si="5"/>
        <v>0</v>
      </c>
      <c r="U25" s="228">
        <f t="shared" si="6"/>
        <v>0</v>
      </c>
      <c r="W25" s="224">
        <v>22</v>
      </c>
      <c r="X25" s="227">
        <v>43487</v>
      </c>
      <c r="Y25" s="224">
        <f t="shared" si="7"/>
        <v>0</v>
      </c>
      <c r="Z25" s="224">
        <f t="shared" si="8"/>
        <v>0</v>
      </c>
      <c r="AA25" s="224">
        <f t="shared" si="9"/>
        <v>0</v>
      </c>
      <c r="AB25" s="224">
        <f t="shared" si="10"/>
        <v>0</v>
      </c>
      <c r="AC25" s="225">
        <f t="shared" si="11"/>
        <v>0</v>
      </c>
      <c r="AD25" s="225">
        <f t="shared" si="12"/>
        <v>0</v>
      </c>
      <c r="AE25" s="231">
        <v>3.0561799999999999</v>
      </c>
      <c r="AF25" s="228">
        <f t="shared" si="13"/>
        <v>0</v>
      </c>
      <c r="AG25" s="228">
        <f t="shared" si="14"/>
        <v>0</v>
      </c>
    </row>
    <row r="26" spans="1:33" x14ac:dyDescent="0.3">
      <c r="A26" s="224">
        <v>7</v>
      </c>
      <c r="B26" s="224">
        <v>1892</v>
      </c>
      <c r="C26" s="224">
        <v>10</v>
      </c>
      <c r="D26" s="224">
        <v>50</v>
      </c>
      <c r="F26" s="224">
        <v>4</v>
      </c>
      <c r="G26" s="224">
        <v>22</v>
      </c>
      <c r="H26" s="224">
        <v>10</v>
      </c>
      <c r="I26" s="224">
        <v>7</v>
      </c>
      <c r="K26" s="224">
        <v>23</v>
      </c>
      <c r="L26" s="227">
        <v>43488</v>
      </c>
      <c r="M26" s="224">
        <f t="shared" si="0"/>
        <v>0</v>
      </c>
      <c r="N26" s="224">
        <f t="shared" si="1"/>
        <v>0</v>
      </c>
      <c r="O26" s="224">
        <f t="shared" si="2"/>
        <v>0</v>
      </c>
      <c r="P26" s="224">
        <f t="shared" si="3"/>
        <v>0</v>
      </c>
      <c r="Q26" s="225">
        <f t="shared" si="4"/>
        <v>0</v>
      </c>
      <c r="R26" s="225">
        <f t="shared" si="4"/>
        <v>0</v>
      </c>
      <c r="S26" s="231">
        <v>3.0636199999999998</v>
      </c>
      <c r="T26" s="228">
        <f t="shared" si="5"/>
        <v>0</v>
      </c>
      <c r="U26" s="228">
        <f t="shared" si="6"/>
        <v>0</v>
      </c>
      <c r="W26" s="224">
        <v>23</v>
      </c>
      <c r="X26" s="227">
        <v>43488</v>
      </c>
      <c r="Y26" s="224">
        <f t="shared" si="7"/>
        <v>0</v>
      </c>
      <c r="Z26" s="224">
        <f t="shared" si="8"/>
        <v>0</v>
      </c>
      <c r="AA26" s="224">
        <f t="shared" si="9"/>
        <v>0</v>
      </c>
      <c r="AB26" s="224">
        <f t="shared" si="10"/>
        <v>0</v>
      </c>
      <c r="AC26" s="225">
        <f t="shared" si="11"/>
        <v>0</v>
      </c>
      <c r="AD26" s="225">
        <f t="shared" si="12"/>
        <v>0</v>
      </c>
      <c r="AE26" s="231">
        <v>3.0636199999999998</v>
      </c>
      <c r="AF26" s="228">
        <f t="shared" si="13"/>
        <v>0</v>
      </c>
      <c r="AG26" s="228">
        <f t="shared" si="14"/>
        <v>0</v>
      </c>
    </row>
    <row r="27" spans="1:33" x14ac:dyDescent="0.3">
      <c r="A27" s="224">
        <v>10</v>
      </c>
      <c r="B27" s="224">
        <v>97</v>
      </c>
      <c r="C27" s="224">
        <v>14</v>
      </c>
      <c r="D27" s="224">
        <v>50</v>
      </c>
      <c r="F27" s="224">
        <v>39</v>
      </c>
      <c r="G27" s="224">
        <v>349</v>
      </c>
      <c r="H27" s="224">
        <v>14</v>
      </c>
      <c r="I27" s="224">
        <v>3</v>
      </c>
      <c r="K27" s="224">
        <v>24</v>
      </c>
      <c r="L27" s="227">
        <v>43489</v>
      </c>
      <c r="M27" s="224">
        <f t="shared" si="0"/>
        <v>0</v>
      </c>
      <c r="N27" s="224">
        <f t="shared" si="1"/>
        <v>0</v>
      </c>
      <c r="O27" s="224">
        <f t="shared" si="2"/>
        <v>0</v>
      </c>
      <c r="P27" s="224">
        <f t="shared" si="3"/>
        <v>0</v>
      </c>
      <c r="Q27" s="225">
        <f t="shared" si="4"/>
        <v>0</v>
      </c>
      <c r="R27" s="225">
        <f t="shared" si="4"/>
        <v>0</v>
      </c>
      <c r="S27" s="231">
        <v>3.0711400000000002</v>
      </c>
      <c r="T27" s="228">
        <f t="shared" si="5"/>
        <v>0</v>
      </c>
      <c r="U27" s="228">
        <f t="shared" si="6"/>
        <v>0</v>
      </c>
      <c r="W27" s="224">
        <v>24</v>
      </c>
      <c r="X27" s="227">
        <v>43489</v>
      </c>
      <c r="Y27" s="224">
        <f t="shared" si="7"/>
        <v>0</v>
      </c>
      <c r="Z27" s="224">
        <f t="shared" si="8"/>
        <v>0</v>
      </c>
      <c r="AA27" s="224">
        <f t="shared" si="9"/>
        <v>0</v>
      </c>
      <c r="AB27" s="224">
        <f t="shared" si="10"/>
        <v>0</v>
      </c>
      <c r="AC27" s="225">
        <f t="shared" si="11"/>
        <v>0</v>
      </c>
      <c r="AD27" s="225">
        <f t="shared" si="12"/>
        <v>0</v>
      </c>
      <c r="AE27" s="231">
        <v>3.0711400000000002</v>
      </c>
      <c r="AF27" s="228">
        <f t="shared" si="13"/>
        <v>0</v>
      </c>
      <c r="AG27" s="228">
        <f t="shared" si="14"/>
        <v>0</v>
      </c>
    </row>
    <row r="28" spans="1:33" x14ac:dyDescent="0.3">
      <c r="A28" s="224">
        <v>11</v>
      </c>
      <c r="B28" s="224">
        <v>355</v>
      </c>
      <c r="C28" s="224">
        <v>17</v>
      </c>
      <c r="D28" s="224">
        <v>50</v>
      </c>
      <c r="F28" s="224">
        <v>43</v>
      </c>
      <c r="G28" s="224">
        <v>131</v>
      </c>
      <c r="H28" s="224">
        <v>21</v>
      </c>
      <c r="I28" s="224">
        <v>1</v>
      </c>
      <c r="K28" s="224">
        <v>25</v>
      </c>
      <c r="L28" s="227">
        <v>43490</v>
      </c>
      <c r="M28" s="224">
        <f t="shared" si="0"/>
        <v>0</v>
      </c>
      <c r="N28" s="224">
        <f t="shared" si="1"/>
        <v>0</v>
      </c>
      <c r="O28" s="224">
        <f t="shared" si="2"/>
        <v>0</v>
      </c>
      <c r="P28" s="224">
        <f t="shared" si="3"/>
        <v>0</v>
      </c>
      <c r="Q28" s="225">
        <f t="shared" si="4"/>
        <v>0</v>
      </c>
      <c r="R28" s="225">
        <f t="shared" si="4"/>
        <v>0</v>
      </c>
      <c r="S28" s="231">
        <v>3.0787200000000001</v>
      </c>
      <c r="T28" s="228">
        <f t="shared" si="5"/>
        <v>0</v>
      </c>
      <c r="U28" s="228">
        <f t="shared" si="6"/>
        <v>0</v>
      </c>
      <c r="W28" s="224">
        <v>25</v>
      </c>
      <c r="X28" s="227">
        <v>43490</v>
      </c>
      <c r="Y28" s="224">
        <f t="shared" si="7"/>
        <v>485</v>
      </c>
      <c r="Z28" s="224">
        <f t="shared" si="8"/>
        <v>50</v>
      </c>
      <c r="AA28" s="224">
        <f t="shared" si="9"/>
        <v>0</v>
      </c>
      <c r="AB28" s="224">
        <f t="shared" si="10"/>
        <v>0</v>
      </c>
      <c r="AC28" s="225">
        <f t="shared" si="11"/>
        <v>485</v>
      </c>
      <c r="AD28" s="225">
        <f t="shared" si="12"/>
        <v>50</v>
      </c>
      <c r="AE28" s="231">
        <v>3.0787200000000001</v>
      </c>
      <c r="AF28" s="228">
        <f t="shared" si="13"/>
        <v>501.24051553892525</v>
      </c>
      <c r="AG28" s="228">
        <f t="shared" si="14"/>
        <v>1543.1792</v>
      </c>
    </row>
    <row r="29" spans="1:33" x14ac:dyDescent="0.3">
      <c r="A29" s="224">
        <v>14</v>
      </c>
      <c r="B29" s="224">
        <v>43</v>
      </c>
      <c r="C29" s="224">
        <v>21</v>
      </c>
      <c r="D29" s="224">
        <v>50</v>
      </c>
      <c r="F29" s="224">
        <v>45</v>
      </c>
      <c r="G29" s="224">
        <v>17</v>
      </c>
      <c r="H29" s="224">
        <v>28</v>
      </c>
      <c r="I29" s="224">
        <v>2</v>
      </c>
      <c r="K29" s="224">
        <v>26</v>
      </c>
      <c r="L29" s="227">
        <v>43491</v>
      </c>
      <c r="M29" s="224">
        <f t="shared" si="0"/>
        <v>0</v>
      </c>
      <c r="N29" s="224">
        <f t="shared" si="1"/>
        <v>0</v>
      </c>
      <c r="O29" s="224">
        <f t="shared" si="2"/>
        <v>0</v>
      </c>
      <c r="P29" s="224">
        <f t="shared" si="3"/>
        <v>0</v>
      </c>
      <c r="Q29" s="225">
        <f t="shared" si="4"/>
        <v>0</v>
      </c>
      <c r="R29" s="225">
        <f t="shared" si="4"/>
        <v>0</v>
      </c>
      <c r="S29" s="231">
        <v>3.0863499999999999</v>
      </c>
      <c r="T29" s="228">
        <f t="shared" si="5"/>
        <v>0</v>
      </c>
      <c r="U29" s="228">
        <f t="shared" si="6"/>
        <v>0</v>
      </c>
      <c r="W29" s="224">
        <v>26</v>
      </c>
      <c r="X29" s="227">
        <v>43491</v>
      </c>
      <c r="Y29" s="224">
        <f t="shared" si="7"/>
        <v>0</v>
      </c>
      <c r="Z29" s="224">
        <f t="shared" si="8"/>
        <v>0</v>
      </c>
      <c r="AA29" s="224">
        <f t="shared" si="9"/>
        <v>0</v>
      </c>
      <c r="AB29" s="224">
        <f t="shared" si="10"/>
        <v>0</v>
      </c>
      <c r="AC29" s="225">
        <f t="shared" si="11"/>
        <v>0</v>
      </c>
      <c r="AD29" s="225">
        <f t="shared" si="12"/>
        <v>0</v>
      </c>
      <c r="AE29" s="231">
        <v>3.0863499999999999</v>
      </c>
      <c r="AF29" s="228">
        <f t="shared" si="13"/>
        <v>0</v>
      </c>
      <c r="AG29" s="228">
        <f t="shared" si="14"/>
        <v>0</v>
      </c>
    </row>
    <row r="30" spans="1:33" x14ac:dyDescent="0.3">
      <c r="A30" s="224">
        <v>17</v>
      </c>
      <c r="B30" s="224">
        <v>33.700000000000003</v>
      </c>
      <c r="C30" s="224">
        <v>25</v>
      </c>
      <c r="D30" s="224">
        <v>50</v>
      </c>
      <c r="F30" s="224">
        <v>46</v>
      </c>
      <c r="G30" s="224">
        <v>14</v>
      </c>
      <c r="H30" s="224">
        <v>32</v>
      </c>
      <c r="I30" s="224">
        <v>1</v>
      </c>
      <c r="K30" s="224">
        <v>27</v>
      </c>
      <c r="L30" s="227">
        <v>43492</v>
      </c>
      <c r="M30" s="224">
        <f t="shared" si="0"/>
        <v>0</v>
      </c>
      <c r="N30" s="224">
        <f t="shared" si="1"/>
        <v>0</v>
      </c>
      <c r="O30" s="224">
        <f t="shared" si="2"/>
        <v>0</v>
      </c>
      <c r="P30" s="224">
        <f t="shared" si="3"/>
        <v>0</v>
      </c>
      <c r="Q30" s="225">
        <f t="shared" si="4"/>
        <v>0</v>
      </c>
      <c r="R30" s="225">
        <f t="shared" si="4"/>
        <v>0</v>
      </c>
      <c r="S30" s="231">
        <v>3.0940099999999999</v>
      </c>
      <c r="T30" s="228">
        <f t="shared" si="5"/>
        <v>0</v>
      </c>
      <c r="U30" s="228">
        <f t="shared" si="6"/>
        <v>0</v>
      </c>
      <c r="W30" s="224">
        <v>27</v>
      </c>
      <c r="X30" s="227">
        <v>43492</v>
      </c>
      <c r="Y30" s="224">
        <f t="shared" si="7"/>
        <v>0</v>
      </c>
      <c r="Z30" s="224">
        <f t="shared" si="8"/>
        <v>0</v>
      </c>
      <c r="AA30" s="224">
        <f t="shared" si="9"/>
        <v>0</v>
      </c>
      <c r="AB30" s="224">
        <f t="shared" si="10"/>
        <v>0</v>
      </c>
      <c r="AC30" s="225">
        <f t="shared" si="11"/>
        <v>0</v>
      </c>
      <c r="AD30" s="225">
        <f t="shared" si="12"/>
        <v>0</v>
      </c>
      <c r="AE30" s="231">
        <v>3.0940099999999999</v>
      </c>
      <c r="AF30" s="228">
        <f t="shared" si="13"/>
        <v>0</v>
      </c>
      <c r="AG30" s="228">
        <f t="shared" si="14"/>
        <v>0</v>
      </c>
    </row>
    <row r="31" spans="1:33" x14ac:dyDescent="0.3">
      <c r="A31" s="224">
        <v>21</v>
      </c>
      <c r="B31" s="224">
        <v>90</v>
      </c>
      <c r="C31" s="224">
        <v>32</v>
      </c>
      <c r="D31" s="224">
        <v>5</v>
      </c>
      <c r="F31" s="224">
        <v>49</v>
      </c>
      <c r="G31" s="224">
        <v>10</v>
      </c>
      <c r="H31" s="224">
        <v>35</v>
      </c>
      <c r="I31" s="224">
        <v>2</v>
      </c>
      <c r="K31" s="224">
        <v>28</v>
      </c>
      <c r="L31" s="227">
        <v>43493</v>
      </c>
      <c r="M31" s="224">
        <f t="shared" si="0"/>
        <v>0</v>
      </c>
      <c r="N31" s="224">
        <f t="shared" si="1"/>
        <v>0</v>
      </c>
      <c r="O31" s="224">
        <f t="shared" si="2"/>
        <v>0</v>
      </c>
      <c r="P31" s="224">
        <f t="shared" si="3"/>
        <v>0</v>
      </c>
      <c r="Q31" s="225">
        <f t="shared" si="4"/>
        <v>0</v>
      </c>
      <c r="R31" s="225">
        <f t="shared" si="4"/>
        <v>0</v>
      </c>
      <c r="S31" s="231">
        <v>3.1017000000000001</v>
      </c>
      <c r="T31" s="228">
        <f t="shared" si="5"/>
        <v>0</v>
      </c>
      <c r="U31" s="228">
        <f t="shared" si="6"/>
        <v>0</v>
      </c>
      <c r="W31" s="224">
        <v>28</v>
      </c>
      <c r="X31" s="227">
        <v>43493</v>
      </c>
      <c r="Y31" s="224">
        <f t="shared" si="7"/>
        <v>74</v>
      </c>
      <c r="Z31" s="224">
        <f t="shared" si="8"/>
        <v>0</v>
      </c>
      <c r="AA31" s="224">
        <f t="shared" si="9"/>
        <v>0</v>
      </c>
      <c r="AB31" s="224">
        <f t="shared" si="10"/>
        <v>2</v>
      </c>
      <c r="AC31" s="225">
        <f t="shared" si="11"/>
        <v>74</v>
      </c>
      <c r="AD31" s="225">
        <f t="shared" si="12"/>
        <v>2</v>
      </c>
      <c r="AE31" s="231">
        <v>3.1017000000000001</v>
      </c>
      <c r="AF31" s="228">
        <f t="shared" si="13"/>
        <v>74.644807686107612</v>
      </c>
      <c r="AG31" s="228">
        <f t="shared" si="14"/>
        <v>231.5258</v>
      </c>
    </row>
    <row r="32" spans="1:33" x14ac:dyDescent="0.3">
      <c r="A32" s="224">
        <v>25</v>
      </c>
      <c r="B32" s="224">
        <v>485</v>
      </c>
      <c r="C32" s="224">
        <v>35</v>
      </c>
      <c r="D32" s="224">
        <v>2</v>
      </c>
      <c r="F32" s="224">
        <v>53</v>
      </c>
      <c r="G32" s="224">
        <v>68</v>
      </c>
      <c r="H32" s="224">
        <v>51</v>
      </c>
      <c r="I32" s="224">
        <v>4</v>
      </c>
      <c r="K32" s="224">
        <v>29</v>
      </c>
      <c r="L32" s="227">
        <v>43494</v>
      </c>
      <c r="M32" s="224">
        <f t="shared" si="0"/>
        <v>0</v>
      </c>
      <c r="N32" s="224">
        <f t="shared" si="1"/>
        <v>0</v>
      </c>
      <c r="O32" s="224">
        <f t="shared" si="2"/>
        <v>0</v>
      </c>
      <c r="P32" s="224">
        <f t="shared" si="3"/>
        <v>0</v>
      </c>
      <c r="Q32" s="225">
        <f t="shared" si="4"/>
        <v>0</v>
      </c>
      <c r="R32" s="225">
        <f t="shared" si="4"/>
        <v>0</v>
      </c>
      <c r="S32" s="231">
        <v>3.1093899999999999</v>
      </c>
      <c r="T32" s="228">
        <f t="shared" si="5"/>
        <v>0</v>
      </c>
      <c r="U32" s="228">
        <f t="shared" si="6"/>
        <v>0</v>
      </c>
      <c r="W32" s="224">
        <v>29</v>
      </c>
      <c r="X32" s="227">
        <v>43494</v>
      </c>
      <c r="Y32" s="224">
        <f t="shared" si="7"/>
        <v>0</v>
      </c>
      <c r="Z32" s="224">
        <f t="shared" si="8"/>
        <v>0</v>
      </c>
      <c r="AA32" s="224">
        <f t="shared" si="9"/>
        <v>0</v>
      </c>
      <c r="AB32" s="224">
        <f t="shared" si="10"/>
        <v>0</v>
      </c>
      <c r="AC32" s="225">
        <f t="shared" si="11"/>
        <v>0</v>
      </c>
      <c r="AD32" s="225">
        <f t="shared" si="12"/>
        <v>0</v>
      </c>
      <c r="AE32" s="231">
        <v>3.1093899999999999</v>
      </c>
      <c r="AF32" s="228">
        <f t="shared" si="13"/>
        <v>0</v>
      </c>
      <c r="AG32" s="228">
        <f t="shared" si="14"/>
        <v>0</v>
      </c>
    </row>
    <row r="33" spans="1:33" x14ac:dyDescent="0.3">
      <c r="A33" s="224">
        <v>28</v>
      </c>
      <c r="B33" s="224">
        <v>74</v>
      </c>
      <c r="C33" s="224">
        <v>39</v>
      </c>
      <c r="D33" s="224">
        <v>100</v>
      </c>
      <c r="F33" s="224">
        <v>57</v>
      </c>
      <c r="G33" s="224">
        <v>79</v>
      </c>
      <c r="H33" s="224">
        <v>67</v>
      </c>
      <c r="I33" s="224">
        <v>5</v>
      </c>
      <c r="K33" s="224">
        <v>30</v>
      </c>
      <c r="L33" s="227">
        <v>43495</v>
      </c>
      <c r="M33" s="224">
        <f t="shared" si="0"/>
        <v>0</v>
      </c>
      <c r="N33" s="224">
        <f t="shared" si="1"/>
        <v>0</v>
      </c>
      <c r="O33" s="224">
        <f t="shared" si="2"/>
        <v>0</v>
      </c>
      <c r="P33" s="224">
        <f t="shared" si="3"/>
        <v>0</v>
      </c>
      <c r="Q33" s="225">
        <f t="shared" si="4"/>
        <v>0</v>
      </c>
      <c r="R33" s="225">
        <f t="shared" si="4"/>
        <v>0</v>
      </c>
      <c r="S33" s="231">
        <v>3.1170599999999999</v>
      </c>
      <c r="T33" s="228">
        <f t="shared" si="5"/>
        <v>0</v>
      </c>
      <c r="U33" s="228">
        <f t="shared" si="6"/>
        <v>0</v>
      </c>
      <c r="W33" s="224">
        <v>30</v>
      </c>
      <c r="X33" s="227">
        <v>43495</v>
      </c>
      <c r="Y33" s="224">
        <f t="shared" si="7"/>
        <v>0</v>
      </c>
      <c r="Z33" s="224">
        <f t="shared" si="8"/>
        <v>0</v>
      </c>
      <c r="AA33" s="224">
        <f t="shared" si="9"/>
        <v>0</v>
      </c>
      <c r="AB33" s="224">
        <f t="shared" si="10"/>
        <v>0</v>
      </c>
      <c r="AC33" s="225">
        <f t="shared" si="11"/>
        <v>0</v>
      </c>
      <c r="AD33" s="225">
        <f t="shared" si="12"/>
        <v>0</v>
      </c>
      <c r="AE33" s="231">
        <v>3.1170599999999999</v>
      </c>
      <c r="AF33" s="228">
        <f t="shared" si="13"/>
        <v>0</v>
      </c>
      <c r="AG33" s="228">
        <f t="shared" si="14"/>
        <v>0</v>
      </c>
    </row>
    <row r="34" spans="1:33" x14ac:dyDescent="0.3">
      <c r="A34" s="224">
        <v>39</v>
      </c>
      <c r="B34" s="224">
        <v>398</v>
      </c>
      <c r="C34" s="224">
        <v>43</v>
      </c>
      <c r="D34" s="224">
        <v>11</v>
      </c>
      <c r="F34" s="224">
        <v>60</v>
      </c>
      <c r="G34" s="224">
        <v>75</v>
      </c>
      <c r="H34" s="224">
        <v>104</v>
      </c>
      <c r="I34" s="224">
        <v>16</v>
      </c>
      <c r="K34" s="224">
        <v>31</v>
      </c>
      <c r="L34" s="227">
        <v>43496</v>
      </c>
      <c r="M34" s="224">
        <f t="shared" si="0"/>
        <v>0</v>
      </c>
      <c r="N34" s="224">
        <f t="shared" si="1"/>
        <v>0</v>
      </c>
      <c r="O34" s="224">
        <f t="shared" si="2"/>
        <v>0</v>
      </c>
      <c r="P34" s="224">
        <f t="shared" si="3"/>
        <v>0</v>
      </c>
      <c r="Q34" s="225">
        <f t="shared" si="4"/>
        <v>0</v>
      </c>
      <c r="R34" s="225">
        <f t="shared" si="4"/>
        <v>0</v>
      </c>
      <c r="S34" s="231">
        <v>3.1247099999999999</v>
      </c>
      <c r="T34" s="228">
        <f t="shared" si="5"/>
        <v>0</v>
      </c>
      <c r="U34" s="228">
        <f t="shared" si="6"/>
        <v>0</v>
      </c>
      <c r="W34" s="224">
        <v>31</v>
      </c>
      <c r="X34" s="227">
        <v>43496</v>
      </c>
      <c r="Y34" s="224">
        <f t="shared" si="7"/>
        <v>0</v>
      </c>
      <c r="Z34" s="224">
        <f t="shared" si="8"/>
        <v>0</v>
      </c>
      <c r="AA34" s="224">
        <f t="shared" si="9"/>
        <v>0</v>
      </c>
      <c r="AB34" s="224">
        <f t="shared" si="10"/>
        <v>0</v>
      </c>
      <c r="AC34" s="225">
        <f t="shared" si="11"/>
        <v>0</v>
      </c>
      <c r="AD34" s="225">
        <f t="shared" si="12"/>
        <v>0</v>
      </c>
      <c r="AE34" s="231">
        <v>3.1247099999999999</v>
      </c>
      <c r="AF34" s="228">
        <f t="shared" si="13"/>
        <v>0</v>
      </c>
      <c r="AG34" s="228">
        <f t="shared" si="14"/>
        <v>0</v>
      </c>
    </row>
    <row r="35" spans="1:33" x14ac:dyDescent="0.3">
      <c r="A35" s="224">
        <v>46</v>
      </c>
      <c r="B35" s="224">
        <v>43</v>
      </c>
      <c r="C35" s="224">
        <v>45</v>
      </c>
      <c r="D35" s="224">
        <v>18</v>
      </c>
      <c r="F35" s="224">
        <v>64</v>
      </c>
      <c r="G35" s="224">
        <v>198</v>
      </c>
      <c r="H35" s="224">
        <v>127</v>
      </c>
      <c r="I35" s="224">
        <v>10</v>
      </c>
      <c r="K35" s="224">
        <v>32</v>
      </c>
      <c r="L35" s="227">
        <v>43497</v>
      </c>
      <c r="M35" s="224">
        <f t="shared" si="0"/>
        <v>0</v>
      </c>
      <c r="N35" s="224">
        <f t="shared" si="1"/>
        <v>0</v>
      </c>
      <c r="O35" s="224">
        <f t="shared" si="2"/>
        <v>0</v>
      </c>
      <c r="P35" s="224">
        <f t="shared" si="3"/>
        <v>0</v>
      </c>
      <c r="Q35" s="225">
        <f t="shared" si="4"/>
        <v>0</v>
      </c>
      <c r="R35" s="225">
        <f t="shared" si="4"/>
        <v>0</v>
      </c>
      <c r="S35" s="231">
        <v>3.1323099999999999</v>
      </c>
      <c r="T35" s="228">
        <f t="shared" si="5"/>
        <v>0</v>
      </c>
      <c r="U35" s="228">
        <f t="shared" si="6"/>
        <v>0</v>
      </c>
      <c r="W35" s="224">
        <v>32</v>
      </c>
      <c r="X35" s="227">
        <v>43497</v>
      </c>
      <c r="Y35" s="224">
        <f t="shared" si="7"/>
        <v>0</v>
      </c>
      <c r="Z35" s="224">
        <f t="shared" si="8"/>
        <v>5</v>
      </c>
      <c r="AA35" s="224">
        <f t="shared" si="9"/>
        <v>0</v>
      </c>
      <c r="AB35" s="224">
        <f t="shared" si="10"/>
        <v>1</v>
      </c>
      <c r="AC35" s="225">
        <f t="shared" si="11"/>
        <v>0</v>
      </c>
      <c r="AD35" s="225">
        <f t="shared" si="12"/>
        <v>6</v>
      </c>
      <c r="AE35" s="231">
        <v>3.1323099999999999</v>
      </c>
      <c r="AF35" s="228">
        <f t="shared" si="13"/>
        <v>1.9155192174465492</v>
      </c>
      <c r="AG35" s="228">
        <f t="shared" si="14"/>
        <v>6</v>
      </c>
    </row>
    <row r="36" spans="1:33" x14ac:dyDescent="0.3">
      <c r="A36" s="224">
        <v>49</v>
      </c>
      <c r="B36" s="224">
        <v>17</v>
      </c>
      <c r="C36" s="224">
        <v>49</v>
      </c>
      <c r="D36" s="224">
        <v>50</v>
      </c>
      <c r="F36" s="224">
        <v>70</v>
      </c>
      <c r="G36" s="224">
        <v>151</v>
      </c>
      <c r="H36" s="224">
        <v>131</v>
      </c>
      <c r="I36" s="224">
        <v>19</v>
      </c>
      <c r="K36" s="224">
        <v>33</v>
      </c>
      <c r="L36" s="227">
        <v>43498</v>
      </c>
      <c r="M36" s="224">
        <f t="shared" si="0"/>
        <v>0</v>
      </c>
      <c r="N36" s="224">
        <f t="shared" si="1"/>
        <v>0</v>
      </c>
      <c r="O36" s="224">
        <f t="shared" si="2"/>
        <v>0</v>
      </c>
      <c r="P36" s="224">
        <f t="shared" si="3"/>
        <v>0</v>
      </c>
      <c r="Q36" s="225">
        <f t="shared" si="4"/>
        <v>0</v>
      </c>
      <c r="R36" s="225">
        <f t="shared" si="4"/>
        <v>0</v>
      </c>
      <c r="S36" s="231">
        <v>3.13984</v>
      </c>
      <c r="T36" s="228">
        <f t="shared" si="5"/>
        <v>0</v>
      </c>
      <c r="U36" s="228">
        <f t="shared" si="6"/>
        <v>0</v>
      </c>
      <c r="W36" s="224">
        <v>33</v>
      </c>
      <c r="X36" s="227">
        <v>43498</v>
      </c>
      <c r="Y36" s="224">
        <f t="shared" si="7"/>
        <v>0</v>
      </c>
      <c r="Z36" s="224">
        <f t="shared" si="8"/>
        <v>0</v>
      </c>
      <c r="AA36" s="224">
        <f t="shared" si="9"/>
        <v>0</v>
      </c>
      <c r="AB36" s="224">
        <f t="shared" si="10"/>
        <v>0</v>
      </c>
      <c r="AC36" s="225">
        <f t="shared" si="11"/>
        <v>0</v>
      </c>
      <c r="AD36" s="225">
        <f t="shared" si="12"/>
        <v>0</v>
      </c>
      <c r="AE36" s="231">
        <v>3.13984</v>
      </c>
      <c r="AF36" s="228">
        <f t="shared" si="13"/>
        <v>0</v>
      </c>
      <c r="AG36" s="228">
        <f t="shared" si="14"/>
        <v>0</v>
      </c>
    </row>
    <row r="37" spans="1:33" x14ac:dyDescent="0.3">
      <c r="A37" s="224">
        <v>51</v>
      </c>
      <c r="B37" s="224">
        <v>18</v>
      </c>
      <c r="C37" s="224">
        <v>57</v>
      </c>
      <c r="D37" s="224">
        <v>100</v>
      </c>
      <c r="F37" s="224">
        <v>72</v>
      </c>
      <c r="G37" s="224">
        <v>29</v>
      </c>
      <c r="H37" s="224">
        <v>138</v>
      </c>
      <c r="I37" s="224">
        <v>10</v>
      </c>
      <c r="K37" s="224">
        <v>34</v>
      </c>
      <c r="L37" s="227">
        <v>43499</v>
      </c>
      <c r="M37" s="224">
        <f t="shared" si="0"/>
        <v>0</v>
      </c>
      <c r="N37" s="224">
        <f t="shared" si="1"/>
        <v>0</v>
      </c>
      <c r="O37" s="224">
        <f t="shared" si="2"/>
        <v>0</v>
      </c>
      <c r="P37" s="224">
        <f t="shared" si="3"/>
        <v>0</v>
      </c>
      <c r="Q37" s="225">
        <f t="shared" si="4"/>
        <v>0</v>
      </c>
      <c r="R37" s="225">
        <f t="shared" si="4"/>
        <v>0</v>
      </c>
      <c r="S37" s="231">
        <v>3.1473</v>
      </c>
      <c r="T37" s="228">
        <f t="shared" si="5"/>
        <v>0</v>
      </c>
      <c r="U37" s="228">
        <f t="shared" si="6"/>
        <v>0</v>
      </c>
      <c r="W37" s="224">
        <v>34</v>
      </c>
      <c r="X37" s="227">
        <v>43499</v>
      </c>
      <c r="Y37" s="224">
        <f t="shared" si="7"/>
        <v>0</v>
      </c>
      <c r="Z37" s="224">
        <f t="shared" si="8"/>
        <v>0</v>
      </c>
      <c r="AA37" s="224">
        <f t="shared" si="9"/>
        <v>0</v>
      </c>
      <c r="AB37" s="224">
        <f t="shared" si="10"/>
        <v>0</v>
      </c>
      <c r="AC37" s="225">
        <f t="shared" si="11"/>
        <v>0</v>
      </c>
      <c r="AD37" s="225">
        <f t="shared" si="12"/>
        <v>0</v>
      </c>
      <c r="AE37" s="231">
        <v>3.1473</v>
      </c>
      <c r="AF37" s="228">
        <f t="shared" si="13"/>
        <v>0</v>
      </c>
      <c r="AG37" s="228">
        <f t="shared" si="14"/>
        <v>0</v>
      </c>
    </row>
    <row r="38" spans="1:33" x14ac:dyDescent="0.3">
      <c r="A38" s="224">
        <v>53</v>
      </c>
      <c r="B38" s="224">
        <v>150</v>
      </c>
      <c r="C38" s="224">
        <v>72</v>
      </c>
      <c r="D38" s="224">
        <v>15</v>
      </c>
      <c r="F38" s="224">
        <v>74</v>
      </c>
      <c r="G38" s="224">
        <v>19</v>
      </c>
      <c r="H38" s="224">
        <v>142</v>
      </c>
      <c r="I38" s="224">
        <v>1</v>
      </c>
      <c r="K38" s="224">
        <v>35</v>
      </c>
      <c r="L38" s="227">
        <v>43500</v>
      </c>
      <c r="M38" s="224">
        <f t="shared" si="0"/>
        <v>0</v>
      </c>
      <c r="N38" s="224">
        <f t="shared" si="1"/>
        <v>0</v>
      </c>
      <c r="O38" s="224">
        <f t="shared" si="2"/>
        <v>0</v>
      </c>
      <c r="P38" s="224">
        <f t="shared" si="3"/>
        <v>0</v>
      </c>
      <c r="Q38" s="225">
        <f t="shared" si="4"/>
        <v>0</v>
      </c>
      <c r="R38" s="225">
        <f t="shared" si="4"/>
        <v>0</v>
      </c>
      <c r="S38" s="231">
        <v>3.1546599999999998</v>
      </c>
      <c r="T38" s="228">
        <f t="shared" si="5"/>
        <v>0</v>
      </c>
      <c r="U38" s="228">
        <f t="shared" si="6"/>
        <v>0</v>
      </c>
      <c r="W38" s="224">
        <v>35</v>
      </c>
      <c r="X38" s="227">
        <v>43500</v>
      </c>
      <c r="Y38" s="224">
        <f t="shared" si="7"/>
        <v>0</v>
      </c>
      <c r="Z38" s="224">
        <f t="shared" si="8"/>
        <v>2</v>
      </c>
      <c r="AA38" s="224">
        <f t="shared" si="9"/>
        <v>0</v>
      </c>
      <c r="AB38" s="224">
        <f t="shared" si="10"/>
        <v>2</v>
      </c>
      <c r="AC38" s="225">
        <f t="shared" si="11"/>
        <v>0</v>
      </c>
      <c r="AD38" s="225">
        <f t="shared" si="12"/>
        <v>4</v>
      </c>
      <c r="AE38" s="231">
        <v>3.1546599999999998</v>
      </c>
      <c r="AF38" s="228">
        <f t="shared" si="13"/>
        <v>1.2679654859794718</v>
      </c>
      <c r="AG38" s="228">
        <f t="shared" si="14"/>
        <v>4</v>
      </c>
    </row>
    <row r="39" spans="1:33" x14ac:dyDescent="0.3">
      <c r="A39" s="224">
        <v>57</v>
      </c>
      <c r="B39" s="224">
        <v>311</v>
      </c>
      <c r="C39" s="224">
        <v>73</v>
      </c>
      <c r="D39" s="224">
        <v>4</v>
      </c>
      <c r="F39" s="224">
        <v>76</v>
      </c>
      <c r="G39" s="224">
        <v>17</v>
      </c>
      <c r="H39" s="224">
        <v>147</v>
      </c>
      <c r="I39" s="224">
        <v>27</v>
      </c>
      <c r="K39" s="224">
        <v>36</v>
      </c>
      <c r="L39" s="227">
        <v>43501</v>
      </c>
      <c r="M39" s="224">
        <f t="shared" si="0"/>
        <v>0</v>
      </c>
      <c r="N39" s="224">
        <f t="shared" si="1"/>
        <v>0</v>
      </c>
      <c r="O39" s="224">
        <f t="shared" si="2"/>
        <v>0</v>
      </c>
      <c r="P39" s="224">
        <f t="shared" si="3"/>
        <v>0</v>
      </c>
      <c r="Q39" s="225">
        <f t="shared" si="4"/>
        <v>0</v>
      </c>
      <c r="R39" s="225">
        <f t="shared" si="4"/>
        <v>0</v>
      </c>
      <c r="S39" s="231">
        <v>3.1619000000000002</v>
      </c>
      <c r="T39" s="228">
        <f t="shared" si="5"/>
        <v>0</v>
      </c>
      <c r="U39" s="228">
        <f t="shared" si="6"/>
        <v>0</v>
      </c>
      <c r="W39" s="224">
        <v>36</v>
      </c>
      <c r="X39" s="227">
        <v>43501</v>
      </c>
      <c r="Y39" s="224">
        <f t="shared" si="7"/>
        <v>0</v>
      </c>
      <c r="Z39" s="224">
        <f t="shared" si="8"/>
        <v>0</v>
      </c>
      <c r="AA39" s="224">
        <f t="shared" si="9"/>
        <v>0</v>
      </c>
      <c r="AB39" s="224">
        <f t="shared" si="10"/>
        <v>0</v>
      </c>
      <c r="AC39" s="225">
        <f t="shared" si="11"/>
        <v>0</v>
      </c>
      <c r="AD39" s="225">
        <f t="shared" si="12"/>
        <v>0</v>
      </c>
      <c r="AE39" s="231">
        <v>3.1619000000000002</v>
      </c>
      <c r="AF39" s="228">
        <f t="shared" si="13"/>
        <v>0</v>
      </c>
      <c r="AG39" s="228">
        <f t="shared" si="14"/>
        <v>0</v>
      </c>
    </row>
    <row r="40" spans="1:33" x14ac:dyDescent="0.3">
      <c r="A40" s="224">
        <v>60</v>
      </c>
      <c r="B40" s="224">
        <v>74</v>
      </c>
      <c r="C40" s="224">
        <v>74</v>
      </c>
      <c r="D40" s="224">
        <v>6</v>
      </c>
      <c r="F40" s="224">
        <v>77</v>
      </c>
      <c r="G40" s="224">
        <v>555</v>
      </c>
      <c r="H40" s="224">
        <v>191</v>
      </c>
      <c r="I40" s="224">
        <v>8</v>
      </c>
      <c r="K40" s="224">
        <v>37</v>
      </c>
      <c r="L40" s="227">
        <v>43502</v>
      </c>
      <c r="M40" s="224">
        <f t="shared" si="0"/>
        <v>0</v>
      </c>
      <c r="N40" s="224">
        <f t="shared" si="1"/>
        <v>0</v>
      </c>
      <c r="O40" s="224">
        <f t="shared" si="2"/>
        <v>0</v>
      </c>
      <c r="P40" s="224">
        <f t="shared" si="3"/>
        <v>0</v>
      </c>
      <c r="Q40" s="225">
        <f t="shared" si="4"/>
        <v>0</v>
      </c>
      <c r="R40" s="225">
        <f t="shared" si="4"/>
        <v>0</v>
      </c>
      <c r="S40" s="231">
        <v>3.1690100000000001</v>
      </c>
      <c r="T40" s="228">
        <f t="shared" si="5"/>
        <v>0</v>
      </c>
      <c r="U40" s="228">
        <f t="shared" si="6"/>
        <v>0</v>
      </c>
      <c r="W40" s="224">
        <v>37</v>
      </c>
      <c r="X40" s="227">
        <v>43502</v>
      </c>
      <c r="Y40" s="224">
        <f t="shared" si="7"/>
        <v>0</v>
      </c>
      <c r="Z40" s="224">
        <f t="shared" si="8"/>
        <v>0</v>
      </c>
      <c r="AA40" s="224">
        <f t="shared" si="9"/>
        <v>0</v>
      </c>
      <c r="AB40" s="224">
        <f t="shared" si="10"/>
        <v>0</v>
      </c>
      <c r="AC40" s="225">
        <f t="shared" si="11"/>
        <v>0</v>
      </c>
      <c r="AD40" s="225">
        <f t="shared" si="12"/>
        <v>0</v>
      </c>
      <c r="AE40" s="231">
        <v>3.1690100000000001</v>
      </c>
      <c r="AF40" s="228">
        <f t="shared" si="13"/>
        <v>0</v>
      </c>
      <c r="AG40" s="228">
        <f t="shared" si="14"/>
        <v>0</v>
      </c>
    </row>
    <row r="41" spans="1:33" x14ac:dyDescent="0.3">
      <c r="A41" s="224">
        <v>64</v>
      </c>
      <c r="B41" s="224">
        <v>87</v>
      </c>
      <c r="C41" s="224">
        <v>76</v>
      </c>
      <c r="D41" s="224">
        <v>1</v>
      </c>
      <c r="F41" s="224">
        <v>80</v>
      </c>
      <c r="G41" s="224">
        <v>1659</v>
      </c>
      <c r="H41" s="224">
        <v>193</v>
      </c>
      <c r="I41" s="224">
        <v>7</v>
      </c>
      <c r="K41" s="224">
        <v>38</v>
      </c>
      <c r="L41" s="227">
        <v>43503</v>
      </c>
      <c r="M41" s="224">
        <f t="shared" si="0"/>
        <v>0</v>
      </c>
      <c r="N41" s="224">
        <f t="shared" si="1"/>
        <v>0</v>
      </c>
      <c r="O41" s="224">
        <f t="shared" si="2"/>
        <v>0</v>
      </c>
      <c r="P41" s="224">
        <f t="shared" si="3"/>
        <v>0</v>
      </c>
      <c r="Q41" s="225">
        <f t="shared" si="4"/>
        <v>0</v>
      </c>
      <c r="R41" s="225">
        <f t="shared" si="4"/>
        <v>0</v>
      </c>
      <c r="S41" s="231">
        <v>3.17598</v>
      </c>
      <c r="T41" s="228">
        <f t="shared" si="5"/>
        <v>0</v>
      </c>
      <c r="U41" s="228">
        <f t="shared" si="6"/>
        <v>0</v>
      </c>
      <c r="W41" s="224">
        <v>38</v>
      </c>
      <c r="X41" s="227">
        <v>43503</v>
      </c>
      <c r="Y41" s="224">
        <f t="shared" si="7"/>
        <v>0</v>
      </c>
      <c r="Z41" s="224">
        <f t="shared" si="8"/>
        <v>0</v>
      </c>
      <c r="AA41" s="224">
        <f t="shared" si="9"/>
        <v>0</v>
      </c>
      <c r="AB41" s="224">
        <f t="shared" si="10"/>
        <v>0</v>
      </c>
      <c r="AC41" s="225">
        <f t="shared" si="11"/>
        <v>0</v>
      </c>
      <c r="AD41" s="225">
        <f t="shared" si="12"/>
        <v>0</v>
      </c>
      <c r="AE41" s="231">
        <v>3.17598</v>
      </c>
      <c r="AF41" s="228">
        <f t="shared" si="13"/>
        <v>0</v>
      </c>
      <c r="AG41" s="228">
        <f t="shared" si="14"/>
        <v>0</v>
      </c>
    </row>
    <row r="42" spans="1:33" x14ac:dyDescent="0.3">
      <c r="A42" s="224">
        <v>67</v>
      </c>
      <c r="B42" s="224">
        <v>32</v>
      </c>
      <c r="C42" s="224">
        <v>77</v>
      </c>
      <c r="D42" s="224">
        <v>28</v>
      </c>
      <c r="F42" s="224">
        <v>81</v>
      </c>
      <c r="G42" s="224">
        <v>4735</v>
      </c>
      <c r="H42" s="224">
        <v>196</v>
      </c>
      <c r="I42" s="224">
        <v>1</v>
      </c>
      <c r="K42" s="224">
        <v>39</v>
      </c>
      <c r="L42" s="227">
        <v>43504</v>
      </c>
      <c r="M42" s="224">
        <f t="shared" si="0"/>
        <v>0</v>
      </c>
      <c r="N42" s="224">
        <f t="shared" si="1"/>
        <v>8</v>
      </c>
      <c r="O42" s="224">
        <f t="shared" si="2"/>
        <v>0</v>
      </c>
      <c r="P42" s="224">
        <f t="shared" si="3"/>
        <v>0</v>
      </c>
      <c r="Q42" s="225">
        <f t="shared" si="4"/>
        <v>0</v>
      </c>
      <c r="R42" s="225">
        <f t="shared" si="4"/>
        <v>8</v>
      </c>
      <c r="S42" s="231">
        <v>3.18282</v>
      </c>
      <c r="T42" s="228">
        <f t="shared" si="5"/>
        <v>2.5134943226446986</v>
      </c>
      <c r="U42" s="228">
        <f t="shared" si="6"/>
        <v>8</v>
      </c>
      <c r="W42" s="224">
        <v>39</v>
      </c>
      <c r="X42" s="227">
        <v>43504</v>
      </c>
      <c r="Y42" s="224">
        <f t="shared" si="7"/>
        <v>398</v>
      </c>
      <c r="Z42" s="224">
        <f t="shared" si="8"/>
        <v>100</v>
      </c>
      <c r="AA42" s="224">
        <f t="shared" si="9"/>
        <v>349</v>
      </c>
      <c r="AB42" s="224">
        <f t="shared" si="10"/>
        <v>0</v>
      </c>
      <c r="AC42" s="225">
        <f t="shared" si="11"/>
        <v>747</v>
      </c>
      <c r="AD42" s="225">
        <f t="shared" si="12"/>
        <v>100</v>
      </c>
      <c r="AE42" s="231">
        <v>3.18282</v>
      </c>
      <c r="AF42" s="228">
        <f t="shared" si="13"/>
        <v>778.41867903305877</v>
      </c>
      <c r="AG42" s="228">
        <f t="shared" si="14"/>
        <v>2477.5665399999998</v>
      </c>
    </row>
    <row r="43" spans="1:33" x14ac:dyDescent="0.3">
      <c r="A43" s="224">
        <v>70</v>
      </c>
      <c r="B43" s="224">
        <v>15</v>
      </c>
      <c r="C43" s="224">
        <v>80</v>
      </c>
      <c r="D43" s="224">
        <v>66</v>
      </c>
      <c r="F43" s="224">
        <v>82</v>
      </c>
      <c r="G43" s="224">
        <v>10339</v>
      </c>
      <c r="H43" s="224">
        <v>199</v>
      </c>
      <c r="I43" s="224">
        <v>2</v>
      </c>
      <c r="K43" s="224">
        <v>40</v>
      </c>
      <c r="L43" s="227">
        <v>43505</v>
      </c>
      <c r="M43" s="224">
        <f t="shared" si="0"/>
        <v>0</v>
      </c>
      <c r="N43" s="224">
        <f t="shared" si="1"/>
        <v>0</v>
      </c>
      <c r="O43" s="224">
        <f t="shared" si="2"/>
        <v>0</v>
      </c>
      <c r="P43" s="224">
        <f t="shared" si="3"/>
        <v>0</v>
      </c>
      <c r="Q43" s="225">
        <f t="shared" si="4"/>
        <v>0</v>
      </c>
      <c r="R43" s="225">
        <f t="shared" si="4"/>
        <v>0</v>
      </c>
      <c r="S43" s="231">
        <v>3.1895099999999998</v>
      </c>
      <c r="T43" s="228">
        <f t="shared" si="5"/>
        <v>0</v>
      </c>
      <c r="U43" s="228">
        <f t="shared" si="6"/>
        <v>0</v>
      </c>
      <c r="W43" s="224">
        <v>40</v>
      </c>
      <c r="X43" s="227">
        <v>43505</v>
      </c>
      <c r="Y43" s="224">
        <f t="shared" si="7"/>
        <v>0</v>
      </c>
      <c r="Z43" s="224">
        <f t="shared" si="8"/>
        <v>0</v>
      </c>
      <c r="AA43" s="224">
        <f t="shared" si="9"/>
        <v>0</v>
      </c>
      <c r="AB43" s="224">
        <f t="shared" si="10"/>
        <v>0</v>
      </c>
      <c r="AC43" s="225">
        <f t="shared" si="11"/>
        <v>0</v>
      </c>
      <c r="AD43" s="225">
        <f t="shared" si="12"/>
        <v>0</v>
      </c>
      <c r="AE43" s="231">
        <v>3.1895099999999998</v>
      </c>
      <c r="AF43" s="228">
        <f t="shared" si="13"/>
        <v>0</v>
      </c>
      <c r="AG43" s="228">
        <f t="shared" si="14"/>
        <v>0</v>
      </c>
    </row>
    <row r="44" spans="1:33" x14ac:dyDescent="0.3">
      <c r="A44" s="224">
        <v>81</v>
      </c>
      <c r="B44" s="224">
        <v>138</v>
      </c>
      <c r="C44" s="224">
        <v>81</v>
      </c>
      <c r="D44" s="224">
        <v>50</v>
      </c>
      <c r="F44" s="224">
        <v>83</v>
      </c>
      <c r="G44" s="224">
        <v>6286</v>
      </c>
      <c r="H44" s="224">
        <v>200</v>
      </c>
      <c r="I44" s="224">
        <v>1</v>
      </c>
      <c r="K44" s="224">
        <v>41</v>
      </c>
      <c r="L44" s="227">
        <v>43506</v>
      </c>
      <c r="M44" s="224">
        <f t="shared" si="0"/>
        <v>0</v>
      </c>
      <c r="N44" s="224">
        <f t="shared" si="1"/>
        <v>0</v>
      </c>
      <c r="O44" s="224">
        <f t="shared" si="2"/>
        <v>0</v>
      </c>
      <c r="P44" s="224">
        <f t="shared" si="3"/>
        <v>0</v>
      </c>
      <c r="Q44" s="225">
        <f t="shared" si="4"/>
        <v>0</v>
      </c>
      <c r="R44" s="225">
        <f t="shared" si="4"/>
        <v>0</v>
      </c>
      <c r="S44" s="231">
        <v>3.1960799999999998</v>
      </c>
      <c r="T44" s="228">
        <f t="shared" si="5"/>
        <v>0</v>
      </c>
      <c r="U44" s="228">
        <f t="shared" si="6"/>
        <v>0</v>
      </c>
      <c r="W44" s="224">
        <v>41</v>
      </c>
      <c r="X44" s="227">
        <v>43506</v>
      </c>
      <c r="Y44" s="224">
        <f t="shared" si="7"/>
        <v>0</v>
      </c>
      <c r="Z44" s="224">
        <f t="shared" si="8"/>
        <v>0</v>
      </c>
      <c r="AA44" s="224">
        <f t="shared" si="9"/>
        <v>0</v>
      </c>
      <c r="AB44" s="224">
        <f t="shared" si="10"/>
        <v>0</v>
      </c>
      <c r="AC44" s="225">
        <f t="shared" si="11"/>
        <v>0</v>
      </c>
      <c r="AD44" s="225">
        <f t="shared" si="12"/>
        <v>0</v>
      </c>
      <c r="AE44" s="231">
        <v>3.1960799999999998</v>
      </c>
      <c r="AF44" s="228">
        <f t="shared" si="13"/>
        <v>0</v>
      </c>
      <c r="AG44" s="228">
        <f t="shared" si="14"/>
        <v>0</v>
      </c>
    </row>
    <row r="45" spans="1:33" x14ac:dyDescent="0.3">
      <c r="A45" s="224">
        <v>82</v>
      </c>
      <c r="B45" s="224">
        <v>534</v>
      </c>
      <c r="C45" s="224">
        <v>86</v>
      </c>
      <c r="D45" s="224">
        <v>100</v>
      </c>
      <c r="F45" s="224">
        <v>85</v>
      </c>
      <c r="G45" s="224">
        <v>4029</v>
      </c>
      <c r="H45" s="224">
        <v>203</v>
      </c>
      <c r="I45" s="224">
        <v>3</v>
      </c>
      <c r="K45" s="224">
        <v>42</v>
      </c>
      <c r="L45" s="227">
        <v>43507</v>
      </c>
      <c r="M45" s="224">
        <f t="shared" si="0"/>
        <v>0</v>
      </c>
      <c r="N45" s="224">
        <f t="shared" si="1"/>
        <v>0</v>
      </c>
      <c r="O45" s="224">
        <f t="shared" si="2"/>
        <v>0</v>
      </c>
      <c r="P45" s="224">
        <f t="shared" si="3"/>
        <v>0</v>
      </c>
      <c r="Q45" s="225">
        <f t="shared" si="4"/>
        <v>0</v>
      </c>
      <c r="R45" s="225">
        <f t="shared" si="4"/>
        <v>0</v>
      </c>
      <c r="S45" s="231">
        <v>3.2025100000000002</v>
      </c>
      <c r="T45" s="228">
        <f t="shared" si="5"/>
        <v>0</v>
      </c>
      <c r="U45" s="228">
        <f t="shared" si="6"/>
        <v>0</v>
      </c>
      <c r="W45" s="224">
        <v>42</v>
      </c>
      <c r="X45" s="227">
        <v>43507</v>
      </c>
      <c r="Y45" s="224">
        <f t="shared" si="7"/>
        <v>0</v>
      </c>
      <c r="Z45" s="224">
        <f t="shared" si="8"/>
        <v>0</v>
      </c>
      <c r="AA45" s="224">
        <f t="shared" si="9"/>
        <v>0</v>
      </c>
      <c r="AB45" s="224">
        <f t="shared" si="10"/>
        <v>0</v>
      </c>
      <c r="AC45" s="225">
        <f t="shared" si="11"/>
        <v>0</v>
      </c>
      <c r="AD45" s="225">
        <f t="shared" si="12"/>
        <v>0</v>
      </c>
      <c r="AE45" s="231">
        <v>3.2025100000000002</v>
      </c>
      <c r="AF45" s="228">
        <f t="shared" si="13"/>
        <v>0</v>
      </c>
      <c r="AG45" s="228">
        <f t="shared" si="14"/>
        <v>0</v>
      </c>
    </row>
    <row r="46" spans="1:33" x14ac:dyDescent="0.3">
      <c r="A46" s="224">
        <v>83</v>
      </c>
      <c r="B46" s="224">
        <v>2088</v>
      </c>
      <c r="C46" s="224">
        <v>92</v>
      </c>
      <c r="D46" s="224">
        <v>50</v>
      </c>
      <c r="F46" s="224">
        <v>86</v>
      </c>
      <c r="G46" s="224">
        <v>7992</v>
      </c>
      <c r="H46" s="224">
        <v>205</v>
      </c>
      <c r="I46" s="224">
        <v>3</v>
      </c>
      <c r="K46" s="224">
        <v>43</v>
      </c>
      <c r="L46" s="227">
        <v>43508</v>
      </c>
      <c r="M46" s="224">
        <f t="shared" si="0"/>
        <v>0</v>
      </c>
      <c r="N46" s="224">
        <f t="shared" si="1"/>
        <v>0</v>
      </c>
      <c r="O46" s="224">
        <f t="shared" si="2"/>
        <v>0</v>
      </c>
      <c r="P46" s="224">
        <f t="shared" si="3"/>
        <v>0</v>
      </c>
      <c r="Q46" s="225">
        <f t="shared" si="4"/>
        <v>0</v>
      </c>
      <c r="R46" s="225">
        <f t="shared" si="4"/>
        <v>0</v>
      </c>
      <c r="S46" s="231">
        <v>3.2088299999999998</v>
      </c>
      <c r="T46" s="228">
        <f t="shared" si="5"/>
        <v>0</v>
      </c>
      <c r="U46" s="228">
        <f t="shared" si="6"/>
        <v>0</v>
      </c>
      <c r="W46" s="224">
        <v>43</v>
      </c>
      <c r="X46" s="227">
        <v>43508</v>
      </c>
      <c r="Y46" s="224">
        <f t="shared" si="7"/>
        <v>0</v>
      </c>
      <c r="Z46" s="224">
        <f t="shared" si="8"/>
        <v>11</v>
      </c>
      <c r="AA46" s="224">
        <f t="shared" si="9"/>
        <v>131</v>
      </c>
      <c r="AB46" s="224">
        <f t="shared" si="10"/>
        <v>0</v>
      </c>
      <c r="AC46" s="225">
        <f t="shared" si="11"/>
        <v>131</v>
      </c>
      <c r="AD46" s="225">
        <f t="shared" si="12"/>
        <v>11</v>
      </c>
      <c r="AE46" s="231">
        <v>3.2088299999999998</v>
      </c>
      <c r="AF46" s="228">
        <f t="shared" si="13"/>
        <v>134.42804075005532</v>
      </c>
      <c r="AG46" s="228">
        <f t="shared" si="14"/>
        <v>431.35672999999997</v>
      </c>
    </row>
    <row r="47" spans="1:33" x14ac:dyDescent="0.3">
      <c r="A47" s="224">
        <v>85</v>
      </c>
      <c r="B47" s="224">
        <v>6623</v>
      </c>
      <c r="C47" s="224">
        <v>93</v>
      </c>
      <c r="D47" s="224">
        <v>100</v>
      </c>
      <c r="F47" s="224">
        <v>88</v>
      </c>
      <c r="G47" s="224">
        <v>7099</v>
      </c>
      <c r="H47" s="224">
        <v>207</v>
      </c>
      <c r="I47" s="224">
        <v>12</v>
      </c>
      <c r="K47" s="224">
        <v>44</v>
      </c>
      <c r="L47" s="227">
        <v>43509</v>
      </c>
      <c r="M47" s="224">
        <f t="shared" si="0"/>
        <v>0</v>
      </c>
      <c r="N47" s="224">
        <f t="shared" si="1"/>
        <v>0</v>
      </c>
      <c r="O47" s="224">
        <f t="shared" si="2"/>
        <v>0</v>
      </c>
      <c r="P47" s="224">
        <f t="shared" si="3"/>
        <v>0</v>
      </c>
      <c r="Q47" s="225">
        <f t="shared" si="4"/>
        <v>0</v>
      </c>
      <c r="R47" s="225">
        <f t="shared" si="4"/>
        <v>0</v>
      </c>
      <c r="S47" s="231">
        <v>3.21502</v>
      </c>
      <c r="T47" s="228">
        <f t="shared" si="5"/>
        <v>0</v>
      </c>
      <c r="U47" s="228">
        <f t="shared" si="6"/>
        <v>0</v>
      </c>
      <c r="W47" s="224">
        <v>44</v>
      </c>
      <c r="X47" s="227">
        <v>43509</v>
      </c>
      <c r="Y47" s="224">
        <f t="shared" si="7"/>
        <v>0</v>
      </c>
      <c r="Z47" s="224">
        <f t="shared" si="8"/>
        <v>0</v>
      </c>
      <c r="AA47" s="224">
        <f t="shared" si="9"/>
        <v>0</v>
      </c>
      <c r="AB47" s="224">
        <f t="shared" si="10"/>
        <v>0</v>
      </c>
      <c r="AC47" s="225">
        <f t="shared" si="11"/>
        <v>0</v>
      </c>
      <c r="AD47" s="225">
        <f t="shared" si="12"/>
        <v>0</v>
      </c>
      <c r="AE47" s="231">
        <v>3.21502</v>
      </c>
      <c r="AF47" s="228">
        <f t="shared" si="13"/>
        <v>0</v>
      </c>
      <c r="AG47" s="228">
        <f t="shared" si="14"/>
        <v>0</v>
      </c>
    </row>
    <row r="48" spans="1:33" x14ac:dyDescent="0.3">
      <c r="A48" s="224">
        <v>86</v>
      </c>
      <c r="B48" s="224">
        <v>9226</v>
      </c>
      <c r="C48" s="224">
        <v>100</v>
      </c>
      <c r="D48" s="224">
        <v>50</v>
      </c>
      <c r="F48" s="224">
        <v>89</v>
      </c>
      <c r="G48" s="224">
        <v>1440</v>
      </c>
      <c r="H48" s="224">
        <v>210</v>
      </c>
      <c r="I48" s="224">
        <v>5</v>
      </c>
      <c r="K48" s="224">
        <v>45</v>
      </c>
      <c r="L48" s="227">
        <v>43510</v>
      </c>
      <c r="M48" s="224">
        <f t="shared" si="0"/>
        <v>0</v>
      </c>
      <c r="N48" s="224">
        <f t="shared" si="1"/>
        <v>0</v>
      </c>
      <c r="O48" s="224">
        <f t="shared" si="2"/>
        <v>0</v>
      </c>
      <c r="P48" s="224">
        <f t="shared" si="3"/>
        <v>0</v>
      </c>
      <c r="Q48" s="225">
        <f t="shared" si="4"/>
        <v>0</v>
      </c>
      <c r="R48" s="225">
        <f t="shared" si="4"/>
        <v>0</v>
      </c>
      <c r="S48" s="231">
        <v>3.2210899999999998</v>
      </c>
      <c r="T48" s="228">
        <f t="shared" si="5"/>
        <v>0</v>
      </c>
      <c r="U48" s="228">
        <f t="shared" si="6"/>
        <v>0</v>
      </c>
      <c r="W48" s="224">
        <v>45</v>
      </c>
      <c r="X48" s="227">
        <v>43510</v>
      </c>
      <c r="Y48" s="224">
        <f t="shared" si="7"/>
        <v>0</v>
      </c>
      <c r="Z48" s="224">
        <f t="shared" si="8"/>
        <v>18</v>
      </c>
      <c r="AA48" s="224">
        <f t="shared" si="9"/>
        <v>17</v>
      </c>
      <c r="AB48" s="224">
        <f t="shared" si="10"/>
        <v>0</v>
      </c>
      <c r="AC48" s="225">
        <f t="shared" si="11"/>
        <v>17</v>
      </c>
      <c r="AD48" s="225">
        <f t="shared" si="12"/>
        <v>18</v>
      </c>
      <c r="AE48" s="231">
        <v>3.2210899999999998</v>
      </c>
      <c r="AF48" s="228">
        <f t="shared" si="13"/>
        <v>22.588170464035468</v>
      </c>
      <c r="AG48" s="228">
        <f t="shared" si="14"/>
        <v>72.758529999999993</v>
      </c>
    </row>
    <row r="49" spans="1:33" x14ac:dyDescent="0.3">
      <c r="A49" s="224">
        <v>88</v>
      </c>
      <c r="B49" s="224">
        <v>403</v>
      </c>
      <c r="C49" s="224">
        <v>104</v>
      </c>
      <c r="D49" s="224">
        <v>15</v>
      </c>
      <c r="F49" s="224">
        <v>92</v>
      </c>
      <c r="G49" s="224">
        <v>5745</v>
      </c>
      <c r="H49" s="224">
        <v>212</v>
      </c>
      <c r="I49" s="224">
        <v>2</v>
      </c>
      <c r="K49" s="224">
        <v>46</v>
      </c>
      <c r="L49" s="227">
        <v>43511</v>
      </c>
      <c r="M49" s="224">
        <f t="shared" si="0"/>
        <v>0</v>
      </c>
      <c r="N49" s="224">
        <f t="shared" si="1"/>
        <v>0</v>
      </c>
      <c r="O49" s="224">
        <f t="shared" si="2"/>
        <v>0</v>
      </c>
      <c r="P49" s="224">
        <f t="shared" si="3"/>
        <v>0</v>
      </c>
      <c r="Q49" s="225">
        <f t="shared" si="4"/>
        <v>0</v>
      </c>
      <c r="R49" s="225">
        <f t="shared" si="4"/>
        <v>0</v>
      </c>
      <c r="S49" s="231">
        <v>3.2270500000000002</v>
      </c>
      <c r="T49" s="228">
        <f t="shared" si="5"/>
        <v>0</v>
      </c>
      <c r="U49" s="228">
        <f t="shared" si="6"/>
        <v>0</v>
      </c>
      <c r="W49" s="224">
        <v>46</v>
      </c>
      <c r="X49" s="227">
        <v>43511</v>
      </c>
      <c r="Y49" s="224">
        <f t="shared" si="7"/>
        <v>43</v>
      </c>
      <c r="Z49" s="224">
        <f t="shared" si="8"/>
        <v>0</v>
      </c>
      <c r="AA49" s="224">
        <f t="shared" si="9"/>
        <v>14</v>
      </c>
      <c r="AB49" s="224">
        <f t="shared" si="10"/>
        <v>0</v>
      </c>
      <c r="AC49" s="225">
        <f t="shared" si="11"/>
        <v>57</v>
      </c>
      <c r="AD49" s="225">
        <f t="shared" si="12"/>
        <v>0</v>
      </c>
      <c r="AE49" s="231">
        <v>3.2270500000000002</v>
      </c>
      <c r="AF49" s="228">
        <f t="shared" si="13"/>
        <v>57</v>
      </c>
      <c r="AG49" s="228">
        <f t="shared" si="14"/>
        <v>183.94185000000002</v>
      </c>
    </row>
    <row r="50" spans="1:33" x14ac:dyDescent="0.3">
      <c r="A50" s="224">
        <v>89</v>
      </c>
      <c r="B50" s="224">
        <v>5453</v>
      </c>
      <c r="C50" s="224">
        <v>105</v>
      </c>
      <c r="D50" s="224">
        <v>50</v>
      </c>
      <c r="F50" s="224">
        <v>93</v>
      </c>
      <c r="G50" s="224">
        <v>16810</v>
      </c>
      <c r="H50" s="224">
        <v>214</v>
      </c>
      <c r="I50" s="224">
        <v>15</v>
      </c>
      <c r="K50" s="224">
        <v>47</v>
      </c>
      <c r="L50" s="227">
        <v>43512</v>
      </c>
      <c r="M50" s="224">
        <f t="shared" si="0"/>
        <v>0</v>
      </c>
      <c r="N50" s="224">
        <f t="shared" si="1"/>
        <v>0</v>
      </c>
      <c r="O50" s="224">
        <f t="shared" si="2"/>
        <v>0</v>
      </c>
      <c r="P50" s="224">
        <f t="shared" si="3"/>
        <v>0</v>
      </c>
      <c r="Q50" s="225">
        <f t="shared" si="4"/>
        <v>0</v>
      </c>
      <c r="R50" s="225">
        <f t="shared" si="4"/>
        <v>0</v>
      </c>
      <c r="S50" s="231">
        <v>3.23291</v>
      </c>
      <c r="T50" s="228">
        <f t="shared" si="5"/>
        <v>0</v>
      </c>
      <c r="U50" s="228">
        <f t="shared" si="6"/>
        <v>0</v>
      </c>
      <c r="W50" s="224">
        <v>47</v>
      </c>
      <c r="X50" s="227">
        <v>43512</v>
      </c>
      <c r="Y50" s="224">
        <f t="shared" si="7"/>
        <v>0</v>
      </c>
      <c r="Z50" s="224">
        <f t="shared" si="8"/>
        <v>0</v>
      </c>
      <c r="AA50" s="224">
        <f t="shared" si="9"/>
        <v>0</v>
      </c>
      <c r="AB50" s="224">
        <f t="shared" si="10"/>
        <v>0</v>
      </c>
      <c r="AC50" s="225">
        <f t="shared" si="11"/>
        <v>0</v>
      </c>
      <c r="AD50" s="225">
        <f t="shared" si="12"/>
        <v>0</v>
      </c>
      <c r="AE50" s="231">
        <v>3.23291</v>
      </c>
      <c r="AF50" s="228">
        <f t="shared" si="13"/>
        <v>0</v>
      </c>
      <c r="AG50" s="228">
        <f t="shared" si="14"/>
        <v>0</v>
      </c>
    </row>
    <row r="51" spans="1:33" x14ac:dyDescent="0.3">
      <c r="A51" s="224">
        <v>91</v>
      </c>
      <c r="B51" s="224">
        <v>27650</v>
      </c>
      <c r="C51" s="224">
        <v>111</v>
      </c>
      <c r="D51" s="224">
        <v>27</v>
      </c>
      <c r="F51" s="224">
        <v>94</v>
      </c>
      <c r="G51" s="224">
        <v>10630</v>
      </c>
      <c r="H51" s="224">
        <v>217</v>
      </c>
      <c r="I51" s="224">
        <v>4</v>
      </c>
      <c r="K51" s="224">
        <v>48</v>
      </c>
      <c r="L51" s="227">
        <v>43513</v>
      </c>
      <c r="M51" s="224">
        <f t="shared" si="0"/>
        <v>0</v>
      </c>
      <c r="N51" s="224">
        <f t="shared" si="1"/>
        <v>0</v>
      </c>
      <c r="O51" s="224">
        <f t="shared" si="2"/>
        <v>0</v>
      </c>
      <c r="P51" s="224">
        <f t="shared" si="3"/>
        <v>0</v>
      </c>
      <c r="Q51" s="225">
        <f t="shared" si="4"/>
        <v>0</v>
      </c>
      <c r="R51" s="225">
        <f t="shared" si="4"/>
        <v>0</v>
      </c>
      <c r="S51" s="231">
        <v>3.2386499999999998</v>
      </c>
      <c r="T51" s="228">
        <f t="shared" si="5"/>
        <v>0</v>
      </c>
      <c r="U51" s="228">
        <f t="shared" si="6"/>
        <v>0</v>
      </c>
      <c r="W51" s="224">
        <v>48</v>
      </c>
      <c r="X51" s="227">
        <v>43513</v>
      </c>
      <c r="Y51" s="224">
        <f t="shared" si="7"/>
        <v>0</v>
      </c>
      <c r="Z51" s="224">
        <f t="shared" si="8"/>
        <v>0</v>
      </c>
      <c r="AA51" s="224">
        <f t="shared" si="9"/>
        <v>0</v>
      </c>
      <c r="AB51" s="224">
        <f t="shared" si="10"/>
        <v>0</v>
      </c>
      <c r="AC51" s="225">
        <f t="shared" si="11"/>
        <v>0</v>
      </c>
      <c r="AD51" s="225">
        <f t="shared" si="12"/>
        <v>0</v>
      </c>
      <c r="AE51" s="231">
        <v>3.2386499999999998</v>
      </c>
      <c r="AF51" s="228">
        <f t="shared" si="13"/>
        <v>0</v>
      </c>
      <c r="AG51" s="228">
        <f t="shared" si="14"/>
        <v>0</v>
      </c>
    </row>
    <row r="52" spans="1:33" x14ac:dyDescent="0.3">
      <c r="A52" s="224">
        <v>92</v>
      </c>
      <c r="B52" s="224">
        <v>41925</v>
      </c>
      <c r="C52" s="224">
        <v>113</v>
      </c>
      <c r="D52" s="224">
        <v>50</v>
      </c>
      <c r="F52" s="224">
        <v>95</v>
      </c>
      <c r="G52" s="224">
        <v>5115</v>
      </c>
      <c r="H52" s="224">
        <v>219</v>
      </c>
      <c r="I52" s="224">
        <v>2</v>
      </c>
      <c r="K52" s="224">
        <v>49</v>
      </c>
      <c r="L52" s="227">
        <v>43514</v>
      </c>
      <c r="M52" s="224">
        <f t="shared" si="0"/>
        <v>0</v>
      </c>
      <c r="N52" s="224">
        <f t="shared" si="1"/>
        <v>0</v>
      </c>
      <c r="O52" s="224">
        <f t="shared" si="2"/>
        <v>0</v>
      </c>
      <c r="P52" s="224">
        <f t="shared" si="3"/>
        <v>0</v>
      </c>
      <c r="Q52" s="225">
        <f t="shared" si="4"/>
        <v>0</v>
      </c>
      <c r="R52" s="225">
        <f t="shared" si="4"/>
        <v>0</v>
      </c>
      <c r="S52" s="231">
        <v>3.2443</v>
      </c>
      <c r="T52" s="228">
        <f t="shared" si="5"/>
        <v>0</v>
      </c>
      <c r="U52" s="228">
        <f t="shared" si="6"/>
        <v>0</v>
      </c>
      <c r="W52" s="224">
        <v>49</v>
      </c>
      <c r="X52" s="227">
        <v>43514</v>
      </c>
      <c r="Y52" s="224">
        <f t="shared" si="7"/>
        <v>17</v>
      </c>
      <c r="Z52" s="224">
        <f t="shared" si="8"/>
        <v>50</v>
      </c>
      <c r="AA52" s="224">
        <f t="shared" si="9"/>
        <v>10</v>
      </c>
      <c r="AB52" s="224">
        <f t="shared" si="10"/>
        <v>0</v>
      </c>
      <c r="AC52" s="225">
        <f t="shared" si="11"/>
        <v>27</v>
      </c>
      <c r="AD52" s="225">
        <f t="shared" si="12"/>
        <v>50</v>
      </c>
      <c r="AE52" s="231">
        <v>3.2443</v>
      </c>
      <c r="AF52" s="228">
        <f t="shared" si="13"/>
        <v>42.411645038991466</v>
      </c>
      <c r="AG52" s="228">
        <f t="shared" si="14"/>
        <v>137.59609999999998</v>
      </c>
    </row>
    <row r="53" spans="1:33" x14ac:dyDescent="0.3">
      <c r="A53" s="224">
        <v>93</v>
      </c>
      <c r="B53" s="224">
        <v>31835</v>
      </c>
      <c r="C53" s="224">
        <v>118</v>
      </c>
      <c r="D53" s="224">
        <v>50</v>
      </c>
      <c r="F53" s="224">
        <v>96</v>
      </c>
      <c r="G53" s="224">
        <v>5770</v>
      </c>
      <c r="H53" s="224">
        <v>221</v>
      </c>
      <c r="I53" s="224">
        <v>6</v>
      </c>
      <c r="K53" s="224">
        <v>50</v>
      </c>
      <c r="L53" s="227">
        <v>43515</v>
      </c>
      <c r="M53" s="224">
        <f t="shared" si="0"/>
        <v>0</v>
      </c>
      <c r="N53" s="224">
        <f t="shared" si="1"/>
        <v>0</v>
      </c>
      <c r="O53" s="224">
        <f t="shared" si="2"/>
        <v>0</v>
      </c>
      <c r="P53" s="224">
        <f t="shared" si="3"/>
        <v>0</v>
      </c>
      <c r="Q53" s="225">
        <f t="shared" si="4"/>
        <v>0</v>
      </c>
      <c r="R53" s="225">
        <f t="shared" si="4"/>
        <v>0</v>
      </c>
      <c r="S53" s="231">
        <v>3.2498399999999998</v>
      </c>
      <c r="T53" s="228">
        <f t="shared" si="5"/>
        <v>0</v>
      </c>
      <c r="U53" s="228">
        <f t="shared" si="6"/>
        <v>0</v>
      </c>
      <c r="W53" s="224">
        <v>50</v>
      </c>
      <c r="X53" s="227">
        <v>43515</v>
      </c>
      <c r="Y53" s="224">
        <f t="shared" si="7"/>
        <v>0</v>
      </c>
      <c r="Z53" s="224">
        <f t="shared" si="8"/>
        <v>0</v>
      </c>
      <c r="AA53" s="224">
        <f t="shared" si="9"/>
        <v>0</v>
      </c>
      <c r="AB53" s="224">
        <f t="shared" si="10"/>
        <v>0</v>
      </c>
      <c r="AC53" s="225">
        <f t="shared" si="11"/>
        <v>0</v>
      </c>
      <c r="AD53" s="225">
        <f t="shared" si="12"/>
        <v>0</v>
      </c>
      <c r="AE53" s="231">
        <v>3.2498399999999998</v>
      </c>
      <c r="AF53" s="228">
        <f t="shared" si="13"/>
        <v>0</v>
      </c>
      <c r="AG53" s="228">
        <f t="shared" si="14"/>
        <v>0</v>
      </c>
    </row>
    <row r="54" spans="1:33" x14ac:dyDescent="0.3">
      <c r="A54" s="224">
        <v>94</v>
      </c>
      <c r="B54" s="224">
        <v>17920</v>
      </c>
      <c r="C54" s="224">
        <v>126</v>
      </c>
      <c r="D54" s="224">
        <v>50</v>
      </c>
      <c r="F54" s="224">
        <v>97</v>
      </c>
      <c r="G54" s="224">
        <v>2165</v>
      </c>
      <c r="H54" s="224">
        <v>224</v>
      </c>
      <c r="I54" s="224">
        <v>3</v>
      </c>
      <c r="K54" s="224">
        <v>51</v>
      </c>
      <c r="L54" s="227">
        <v>43516</v>
      </c>
      <c r="M54" s="224">
        <f t="shared" si="0"/>
        <v>0</v>
      </c>
      <c r="N54" s="224">
        <f t="shared" si="1"/>
        <v>0</v>
      </c>
      <c r="O54" s="224">
        <f t="shared" si="2"/>
        <v>0</v>
      </c>
      <c r="P54" s="224">
        <f t="shared" si="3"/>
        <v>0</v>
      </c>
      <c r="Q54" s="225">
        <f t="shared" si="4"/>
        <v>0</v>
      </c>
      <c r="R54" s="225">
        <f t="shared" si="4"/>
        <v>0</v>
      </c>
      <c r="S54" s="231">
        <v>3.2553000000000001</v>
      </c>
      <c r="T54" s="228">
        <f t="shared" si="5"/>
        <v>0</v>
      </c>
      <c r="U54" s="228">
        <f t="shared" si="6"/>
        <v>0</v>
      </c>
      <c r="W54" s="224">
        <v>51</v>
      </c>
      <c r="X54" s="227">
        <v>43516</v>
      </c>
      <c r="Y54" s="224">
        <f t="shared" si="7"/>
        <v>18</v>
      </c>
      <c r="Z54" s="224">
        <f t="shared" si="8"/>
        <v>0</v>
      </c>
      <c r="AA54" s="224">
        <f t="shared" si="9"/>
        <v>0</v>
      </c>
      <c r="AB54" s="224">
        <f t="shared" si="10"/>
        <v>4</v>
      </c>
      <c r="AC54" s="225">
        <f t="shared" si="11"/>
        <v>18</v>
      </c>
      <c r="AD54" s="225">
        <f t="shared" si="12"/>
        <v>4</v>
      </c>
      <c r="AE54" s="231">
        <v>3.2553000000000001</v>
      </c>
      <c r="AF54" s="228">
        <f t="shared" si="13"/>
        <v>19.228765397966392</v>
      </c>
      <c r="AG54" s="228">
        <f t="shared" si="14"/>
        <v>62.595399999999998</v>
      </c>
    </row>
    <row r="55" spans="1:33" x14ac:dyDescent="0.3">
      <c r="A55" s="224">
        <v>95</v>
      </c>
      <c r="B55" s="224">
        <v>5875</v>
      </c>
      <c r="C55" s="224">
        <v>129</v>
      </c>
      <c r="D55" s="224">
        <v>50</v>
      </c>
      <c r="F55" s="224">
        <v>98</v>
      </c>
      <c r="G55" s="224">
        <v>590</v>
      </c>
      <c r="H55" s="224">
        <v>228</v>
      </c>
      <c r="I55" s="224">
        <v>4</v>
      </c>
      <c r="K55" s="224">
        <v>52</v>
      </c>
      <c r="L55" s="227">
        <v>43517</v>
      </c>
      <c r="M55" s="224">
        <f t="shared" si="0"/>
        <v>0</v>
      </c>
      <c r="N55" s="224">
        <f t="shared" si="1"/>
        <v>0</v>
      </c>
      <c r="O55" s="224">
        <f t="shared" si="2"/>
        <v>0</v>
      </c>
      <c r="P55" s="224">
        <f t="shared" si="3"/>
        <v>0</v>
      </c>
      <c r="Q55" s="225">
        <f t="shared" si="4"/>
        <v>0</v>
      </c>
      <c r="R55" s="225">
        <f t="shared" si="4"/>
        <v>0</v>
      </c>
      <c r="S55" s="231">
        <v>3.2606700000000002</v>
      </c>
      <c r="T55" s="228">
        <f t="shared" si="5"/>
        <v>0</v>
      </c>
      <c r="U55" s="228">
        <f t="shared" si="6"/>
        <v>0</v>
      </c>
      <c r="W55" s="224">
        <v>52</v>
      </c>
      <c r="X55" s="227">
        <v>43517</v>
      </c>
      <c r="Y55" s="224">
        <f t="shared" si="7"/>
        <v>0</v>
      </c>
      <c r="Z55" s="224">
        <f t="shared" si="8"/>
        <v>0</v>
      </c>
      <c r="AA55" s="224">
        <f t="shared" si="9"/>
        <v>0</v>
      </c>
      <c r="AB55" s="224">
        <f t="shared" si="10"/>
        <v>0</v>
      </c>
      <c r="AC55" s="225">
        <f t="shared" si="11"/>
        <v>0</v>
      </c>
      <c r="AD55" s="225">
        <f t="shared" si="12"/>
        <v>0</v>
      </c>
      <c r="AE55" s="231">
        <v>3.2606700000000002</v>
      </c>
      <c r="AF55" s="228">
        <f t="shared" si="13"/>
        <v>0</v>
      </c>
      <c r="AG55" s="228">
        <f t="shared" si="14"/>
        <v>0</v>
      </c>
    </row>
    <row r="56" spans="1:33" x14ac:dyDescent="0.3">
      <c r="A56" s="224">
        <v>96</v>
      </c>
      <c r="B56" s="224">
        <v>3330</v>
      </c>
      <c r="C56" s="224">
        <v>140</v>
      </c>
      <c r="D56" s="224">
        <v>50</v>
      </c>
      <c r="F56" s="224">
        <v>99</v>
      </c>
      <c r="G56" s="224">
        <v>88</v>
      </c>
      <c r="H56" s="224">
        <v>240</v>
      </c>
      <c r="I56" s="224">
        <v>1</v>
      </c>
      <c r="K56" s="224">
        <v>53</v>
      </c>
      <c r="L56" s="227">
        <v>43518</v>
      </c>
      <c r="M56" s="224">
        <f t="shared" si="0"/>
        <v>0</v>
      </c>
      <c r="N56" s="224">
        <f t="shared" si="1"/>
        <v>0</v>
      </c>
      <c r="O56" s="224">
        <f t="shared" si="2"/>
        <v>0</v>
      </c>
      <c r="P56" s="224">
        <f t="shared" si="3"/>
        <v>0</v>
      </c>
      <c r="Q56" s="225">
        <f t="shared" si="4"/>
        <v>0</v>
      </c>
      <c r="R56" s="225">
        <f t="shared" si="4"/>
        <v>0</v>
      </c>
      <c r="S56" s="231">
        <v>3.2659500000000001</v>
      </c>
      <c r="T56" s="228">
        <f t="shared" si="5"/>
        <v>0</v>
      </c>
      <c r="U56" s="228">
        <f t="shared" si="6"/>
        <v>0</v>
      </c>
      <c r="W56" s="224">
        <v>53</v>
      </c>
      <c r="X56" s="227">
        <v>43518</v>
      </c>
      <c r="Y56" s="224">
        <f t="shared" si="7"/>
        <v>150</v>
      </c>
      <c r="Z56" s="224">
        <f t="shared" si="8"/>
        <v>0</v>
      </c>
      <c r="AA56" s="224">
        <f t="shared" si="9"/>
        <v>68</v>
      </c>
      <c r="AB56" s="224">
        <f t="shared" si="10"/>
        <v>0</v>
      </c>
      <c r="AC56" s="225">
        <f t="shared" si="11"/>
        <v>218</v>
      </c>
      <c r="AD56" s="225">
        <f t="shared" si="12"/>
        <v>0</v>
      </c>
      <c r="AE56" s="231">
        <v>3.2659500000000001</v>
      </c>
      <c r="AF56" s="228">
        <f t="shared" si="13"/>
        <v>218</v>
      </c>
      <c r="AG56" s="228">
        <f t="shared" si="14"/>
        <v>711.97710000000006</v>
      </c>
    </row>
    <row r="57" spans="1:33" x14ac:dyDescent="0.3">
      <c r="A57" s="224">
        <v>97</v>
      </c>
      <c r="B57" s="224">
        <v>725</v>
      </c>
      <c r="C57" s="224">
        <v>147</v>
      </c>
      <c r="D57" s="224">
        <v>50</v>
      </c>
      <c r="F57" s="224">
        <v>100</v>
      </c>
      <c r="G57" s="224">
        <v>988</v>
      </c>
      <c r="H57" s="224">
        <v>245</v>
      </c>
      <c r="I57" s="224">
        <v>3</v>
      </c>
      <c r="K57" s="224">
        <v>54</v>
      </c>
      <c r="L57" s="227">
        <v>43519</v>
      </c>
      <c r="M57" s="224">
        <f t="shared" si="0"/>
        <v>0</v>
      </c>
      <c r="N57" s="224">
        <f t="shared" si="1"/>
        <v>0</v>
      </c>
      <c r="O57" s="224">
        <f t="shared" si="2"/>
        <v>0</v>
      </c>
      <c r="P57" s="224">
        <f t="shared" si="3"/>
        <v>0</v>
      </c>
      <c r="Q57" s="225">
        <f t="shared" si="4"/>
        <v>0</v>
      </c>
      <c r="R57" s="225">
        <f t="shared" si="4"/>
        <v>0</v>
      </c>
      <c r="S57" s="231">
        <v>3.27115</v>
      </c>
      <c r="T57" s="228">
        <f t="shared" si="5"/>
        <v>0</v>
      </c>
      <c r="U57" s="228">
        <f t="shared" si="6"/>
        <v>0</v>
      </c>
      <c r="W57" s="224">
        <v>54</v>
      </c>
      <c r="X57" s="227">
        <v>43519</v>
      </c>
      <c r="Y57" s="224">
        <f t="shared" si="7"/>
        <v>0</v>
      </c>
      <c r="Z57" s="224">
        <f t="shared" si="8"/>
        <v>0</v>
      </c>
      <c r="AA57" s="224">
        <f t="shared" si="9"/>
        <v>0</v>
      </c>
      <c r="AB57" s="224">
        <f t="shared" si="10"/>
        <v>0</v>
      </c>
      <c r="AC57" s="225">
        <f t="shared" si="11"/>
        <v>0</v>
      </c>
      <c r="AD57" s="225">
        <f t="shared" si="12"/>
        <v>0</v>
      </c>
      <c r="AE57" s="231">
        <v>3.27115</v>
      </c>
      <c r="AF57" s="228">
        <f t="shared" si="13"/>
        <v>0</v>
      </c>
      <c r="AG57" s="228">
        <f t="shared" si="14"/>
        <v>0</v>
      </c>
    </row>
    <row r="58" spans="1:33" x14ac:dyDescent="0.3">
      <c r="A58" s="224">
        <v>98</v>
      </c>
      <c r="B58" s="224">
        <v>1010</v>
      </c>
      <c r="C58" s="224">
        <v>153</v>
      </c>
      <c r="D58" s="224">
        <v>50</v>
      </c>
      <c r="F58" s="224">
        <v>102</v>
      </c>
      <c r="G58" s="224">
        <v>686</v>
      </c>
      <c r="H58" s="224">
        <v>249</v>
      </c>
      <c r="I58" s="224">
        <v>1</v>
      </c>
      <c r="K58" s="224">
        <v>55</v>
      </c>
      <c r="L58" s="227">
        <v>43520</v>
      </c>
      <c r="M58" s="224">
        <f t="shared" si="0"/>
        <v>0</v>
      </c>
      <c r="N58" s="224">
        <f t="shared" si="1"/>
        <v>0</v>
      </c>
      <c r="O58" s="224">
        <f t="shared" si="2"/>
        <v>0</v>
      </c>
      <c r="P58" s="224">
        <f t="shared" si="3"/>
        <v>0</v>
      </c>
      <c r="Q58" s="225">
        <f t="shared" si="4"/>
        <v>0</v>
      </c>
      <c r="R58" s="225">
        <f t="shared" si="4"/>
        <v>0</v>
      </c>
      <c r="S58" s="231">
        <v>3.2762799999999999</v>
      </c>
      <c r="T58" s="228">
        <f t="shared" si="5"/>
        <v>0</v>
      </c>
      <c r="U58" s="228">
        <f t="shared" si="6"/>
        <v>0</v>
      </c>
      <c r="W58" s="224">
        <v>55</v>
      </c>
      <c r="X58" s="227">
        <v>43520</v>
      </c>
      <c r="Y58" s="224">
        <f t="shared" si="7"/>
        <v>0</v>
      </c>
      <c r="Z58" s="224">
        <f t="shared" si="8"/>
        <v>0</v>
      </c>
      <c r="AA58" s="224">
        <f t="shared" si="9"/>
        <v>0</v>
      </c>
      <c r="AB58" s="224">
        <f t="shared" si="10"/>
        <v>0</v>
      </c>
      <c r="AC58" s="225">
        <f t="shared" si="11"/>
        <v>0</v>
      </c>
      <c r="AD58" s="225">
        <f t="shared" si="12"/>
        <v>0</v>
      </c>
      <c r="AE58" s="231">
        <v>3.2762799999999999</v>
      </c>
      <c r="AF58" s="228">
        <f t="shared" si="13"/>
        <v>0</v>
      </c>
      <c r="AG58" s="228">
        <f t="shared" si="14"/>
        <v>0</v>
      </c>
    </row>
    <row r="59" spans="1:33" x14ac:dyDescent="0.3">
      <c r="A59" s="224">
        <v>99</v>
      </c>
      <c r="B59" s="224">
        <v>2434</v>
      </c>
      <c r="C59" s="224">
        <v>193</v>
      </c>
      <c r="D59" s="224">
        <v>22</v>
      </c>
      <c r="F59" s="224">
        <v>105</v>
      </c>
      <c r="G59" s="224">
        <v>2675</v>
      </c>
      <c r="H59" s="224">
        <v>264</v>
      </c>
      <c r="I59" s="224">
        <v>1</v>
      </c>
      <c r="K59" s="224">
        <v>56</v>
      </c>
      <c r="L59" s="227">
        <v>43521</v>
      </c>
      <c r="M59" s="224">
        <f t="shared" si="0"/>
        <v>0</v>
      </c>
      <c r="N59" s="224">
        <f t="shared" si="1"/>
        <v>0</v>
      </c>
      <c r="O59" s="224">
        <f t="shared" si="2"/>
        <v>0</v>
      </c>
      <c r="P59" s="224">
        <f t="shared" si="3"/>
        <v>0</v>
      </c>
      <c r="Q59" s="225">
        <f t="shared" si="4"/>
        <v>0</v>
      </c>
      <c r="R59" s="225">
        <f t="shared" si="4"/>
        <v>0</v>
      </c>
      <c r="S59" s="231">
        <v>3.2813400000000001</v>
      </c>
      <c r="T59" s="228">
        <f t="shared" si="5"/>
        <v>0</v>
      </c>
      <c r="U59" s="228">
        <f t="shared" si="6"/>
        <v>0</v>
      </c>
      <c r="W59" s="224">
        <v>56</v>
      </c>
      <c r="X59" s="227">
        <v>43521</v>
      </c>
      <c r="Y59" s="224">
        <f t="shared" si="7"/>
        <v>0</v>
      </c>
      <c r="Z59" s="224">
        <f t="shared" si="8"/>
        <v>0</v>
      </c>
      <c r="AA59" s="224">
        <f t="shared" si="9"/>
        <v>0</v>
      </c>
      <c r="AB59" s="224">
        <f t="shared" si="10"/>
        <v>0</v>
      </c>
      <c r="AC59" s="225">
        <f t="shared" si="11"/>
        <v>0</v>
      </c>
      <c r="AD59" s="225">
        <f t="shared" si="12"/>
        <v>0</v>
      </c>
      <c r="AE59" s="231">
        <v>3.2813400000000001</v>
      </c>
      <c r="AF59" s="228">
        <f t="shared" si="13"/>
        <v>0</v>
      </c>
      <c r="AG59" s="228">
        <f t="shared" si="14"/>
        <v>0</v>
      </c>
    </row>
    <row r="60" spans="1:33" x14ac:dyDescent="0.3">
      <c r="A60" s="224">
        <v>100</v>
      </c>
      <c r="B60" s="224">
        <v>81</v>
      </c>
      <c r="C60" s="224">
        <v>196</v>
      </c>
      <c r="D60" s="224">
        <v>20</v>
      </c>
      <c r="F60" s="224">
        <v>107</v>
      </c>
      <c r="G60" s="224">
        <v>936</v>
      </c>
      <c r="K60" s="224">
        <v>57</v>
      </c>
      <c r="L60" s="227">
        <v>43522</v>
      </c>
      <c r="M60" s="224">
        <f t="shared" si="0"/>
        <v>0</v>
      </c>
      <c r="N60" s="224">
        <f t="shared" si="1"/>
        <v>0</v>
      </c>
      <c r="O60" s="224">
        <f t="shared" si="2"/>
        <v>0</v>
      </c>
      <c r="P60" s="224">
        <f t="shared" si="3"/>
        <v>0</v>
      </c>
      <c r="Q60" s="225">
        <f t="shared" si="4"/>
        <v>0</v>
      </c>
      <c r="R60" s="225">
        <f t="shared" si="4"/>
        <v>0</v>
      </c>
      <c r="S60" s="231">
        <v>3.28633</v>
      </c>
      <c r="T60" s="228">
        <f t="shared" si="5"/>
        <v>0</v>
      </c>
      <c r="U60" s="228">
        <f t="shared" si="6"/>
        <v>0</v>
      </c>
      <c r="W60" s="224">
        <v>57</v>
      </c>
      <c r="X60" s="227">
        <v>43522</v>
      </c>
      <c r="Y60" s="224">
        <f t="shared" si="7"/>
        <v>311</v>
      </c>
      <c r="Z60" s="224">
        <f t="shared" si="8"/>
        <v>100</v>
      </c>
      <c r="AA60" s="224">
        <f t="shared" si="9"/>
        <v>79</v>
      </c>
      <c r="AB60" s="224">
        <f t="shared" si="10"/>
        <v>0</v>
      </c>
      <c r="AC60" s="225">
        <f t="shared" si="11"/>
        <v>390</v>
      </c>
      <c r="AD60" s="225">
        <f t="shared" si="12"/>
        <v>100</v>
      </c>
      <c r="AE60" s="231">
        <v>3.28633</v>
      </c>
      <c r="AF60" s="228">
        <f t="shared" si="13"/>
        <v>420.42908046361748</v>
      </c>
      <c r="AG60" s="228">
        <f t="shared" si="14"/>
        <v>1381.6686999999999</v>
      </c>
    </row>
    <row r="61" spans="1:33" x14ac:dyDescent="0.3">
      <c r="A61" s="224">
        <v>102</v>
      </c>
      <c r="B61" s="224">
        <v>143</v>
      </c>
      <c r="C61" s="224">
        <v>199</v>
      </c>
      <c r="D61" s="224">
        <v>4</v>
      </c>
      <c r="F61" s="224">
        <v>109</v>
      </c>
      <c r="G61" s="224">
        <v>353</v>
      </c>
      <c r="K61" s="224">
        <v>58</v>
      </c>
      <c r="L61" s="227">
        <v>43523</v>
      </c>
      <c r="M61" s="224">
        <f t="shared" si="0"/>
        <v>0</v>
      </c>
      <c r="N61" s="224">
        <f t="shared" si="1"/>
        <v>0</v>
      </c>
      <c r="O61" s="224">
        <f t="shared" si="2"/>
        <v>0</v>
      </c>
      <c r="P61" s="224">
        <f t="shared" si="3"/>
        <v>0</v>
      </c>
      <c r="Q61" s="225">
        <f t="shared" si="4"/>
        <v>0</v>
      </c>
      <c r="R61" s="225">
        <f t="shared" si="4"/>
        <v>0</v>
      </c>
      <c r="S61" s="231">
        <v>3.2912599999999999</v>
      </c>
      <c r="T61" s="228">
        <f t="shared" si="5"/>
        <v>0</v>
      </c>
      <c r="U61" s="228">
        <f t="shared" si="6"/>
        <v>0</v>
      </c>
      <c r="W61" s="224">
        <v>58</v>
      </c>
      <c r="X61" s="227">
        <v>43523</v>
      </c>
      <c r="Y61" s="224">
        <f t="shared" si="7"/>
        <v>0</v>
      </c>
      <c r="Z61" s="224">
        <f t="shared" si="8"/>
        <v>0</v>
      </c>
      <c r="AA61" s="224">
        <f t="shared" si="9"/>
        <v>0</v>
      </c>
      <c r="AB61" s="224">
        <f t="shared" si="10"/>
        <v>0</v>
      </c>
      <c r="AC61" s="225">
        <f t="shared" si="11"/>
        <v>0</v>
      </c>
      <c r="AD61" s="225">
        <f t="shared" si="12"/>
        <v>0</v>
      </c>
      <c r="AE61" s="231">
        <v>3.2912599999999999</v>
      </c>
      <c r="AF61" s="228">
        <f t="shared" si="13"/>
        <v>0</v>
      </c>
      <c r="AG61" s="228">
        <f t="shared" si="14"/>
        <v>0</v>
      </c>
    </row>
    <row r="62" spans="1:33" x14ac:dyDescent="0.3">
      <c r="A62" s="224">
        <v>105</v>
      </c>
      <c r="B62" s="224">
        <v>23</v>
      </c>
      <c r="C62" s="224">
        <v>200</v>
      </c>
      <c r="D62" s="224">
        <v>1</v>
      </c>
      <c r="F62" s="224">
        <v>111</v>
      </c>
      <c r="G62" s="224">
        <v>204</v>
      </c>
      <c r="K62" s="224">
        <v>59</v>
      </c>
      <c r="L62" s="227">
        <v>43524</v>
      </c>
      <c r="M62" s="224">
        <f t="shared" si="0"/>
        <v>0</v>
      </c>
      <c r="N62" s="224">
        <f t="shared" si="1"/>
        <v>0</v>
      </c>
      <c r="O62" s="224">
        <f t="shared" si="2"/>
        <v>0</v>
      </c>
      <c r="P62" s="224">
        <f t="shared" si="3"/>
        <v>0</v>
      </c>
      <c r="Q62" s="225">
        <f t="shared" si="4"/>
        <v>0</v>
      </c>
      <c r="R62" s="225">
        <f t="shared" si="4"/>
        <v>0</v>
      </c>
      <c r="S62" s="231">
        <v>3.2961299999999998</v>
      </c>
      <c r="T62" s="228">
        <f t="shared" si="5"/>
        <v>0</v>
      </c>
      <c r="U62" s="228">
        <f t="shared" si="6"/>
        <v>0</v>
      </c>
      <c r="W62" s="224">
        <v>59</v>
      </c>
      <c r="X62" s="227">
        <v>43524</v>
      </c>
      <c r="Y62" s="224">
        <f t="shared" si="7"/>
        <v>0</v>
      </c>
      <c r="Z62" s="224">
        <f t="shared" si="8"/>
        <v>0</v>
      </c>
      <c r="AA62" s="224">
        <f t="shared" si="9"/>
        <v>0</v>
      </c>
      <c r="AB62" s="224">
        <f t="shared" si="10"/>
        <v>0</v>
      </c>
      <c r="AC62" s="225">
        <f t="shared" si="11"/>
        <v>0</v>
      </c>
      <c r="AD62" s="225">
        <f t="shared" si="12"/>
        <v>0</v>
      </c>
      <c r="AE62" s="231">
        <v>3.2961299999999998</v>
      </c>
      <c r="AF62" s="228">
        <f t="shared" si="13"/>
        <v>0</v>
      </c>
      <c r="AG62" s="228">
        <f t="shared" si="14"/>
        <v>0</v>
      </c>
    </row>
    <row r="63" spans="1:33" x14ac:dyDescent="0.3">
      <c r="A63" s="224">
        <v>107</v>
      </c>
      <c r="B63" s="224">
        <v>134</v>
      </c>
      <c r="C63" s="224">
        <v>203</v>
      </c>
      <c r="D63" s="224">
        <v>1</v>
      </c>
      <c r="F63" s="224">
        <v>113</v>
      </c>
      <c r="G63" s="224">
        <v>30</v>
      </c>
      <c r="K63" s="224">
        <v>60</v>
      </c>
      <c r="L63" s="227">
        <v>43525</v>
      </c>
      <c r="M63" s="224">
        <f t="shared" si="0"/>
        <v>0</v>
      </c>
      <c r="N63" s="224">
        <f t="shared" si="1"/>
        <v>0</v>
      </c>
      <c r="O63" s="224">
        <f t="shared" si="2"/>
        <v>0</v>
      </c>
      <c r="P63" s="224">
        <f t="shared" si="3"/>
        <v>0</v>
      </c>
      <c r="Q63" s="225">
        <f t="shared" si="4"/>
        <v>0</v>
      </c>
      <c r="R63" s="225">
        <f t="shared" si="4"/>
        <v>0</v>
      </c>
      <c r="S63" s="231">
        <v>3.3009599999999999</v>
      </c>
      <c r="T63" s="228">
        <f t="shared" si="5"/>
        <v>0</v>
      </c>
      <c r="U63" s="228">
        <f t="shared" si="6"/>
        <v>0</v>
      </c>
      <c r="W63" s="224">
        <v>60</v>
      </c>
      <c r="X63" s="227">
        <v>43525</v>
      </c>
      <c r="Y63" s="224">
        <f t="shared" si="7"/>
        <v>74</v>
      </c>
      <c r="Z63" s="224">
        <f t="shared" si="8"/>
        <v>0</v>
      </c>
      <c r="AA63" s="224">
        <f t="shared" si="9"/>
        <v>75</v>
      </c>
      <c r="AB63" s="224">
        <f t="shared" si="10"/>
        <v>0</v>
      </c>
      <c r="AC63" s="225">
        <f t="shared" si="11"/>
        <v>149</v>
      </c>
      <c r="AD63" s="225">
        <f t="shared" si="12"/>
        <v>0</v>
      </c>
      <c r="AE63" s="231">
        <v>3.3009599999999999</v>
      </c>
      <c r="AF63" s="228">
        <f t="shared" si="13"/>
        <v>149</v>
      </c>
      <c r="AG63" s="228">
        <f t="shared" si="14"/>
        <v>491.84303999999997</v>
      </c>
    </row>
    <row r="64" spans="1:33" x14ac:dyDescent="0.3">
      <c r="A64" s="224">
        <v>108</v>
      </c>
      <c r="B64" s="224">
        <v>287</v>
      </c>
      <c r="C64" s="224">
        <v>205</v>
      </c>
      <c r="D64" s="224">
        <v>1</v>
      </c>
      <c r="F64" s="224">
        <v>115</v>
      </c>
      <c r="G64" s="224">
        <v>211</v>
      </c>
      <c r="K64" s="224">
        <v>61</v>
      </c>
      <c r="L64" s="227">
        <v>43526</v>
      </c>
      <c r="M64" s="224">
        <f t="shared" si="0"/>
        <v>0</v>
      </c>
      <c r="N64" s="224">
        <f t="shared" si="1"/>
        <v>0</v>
      </c>
      <c r="O64" s="224">
        <f t="shared" si="2"/>
        <v>0</v>
      </c>
      <c r="P64" s="224">
        <f t="shared" si="3"/>
        <v>0</v>
      </c>
      <c r="Q64" s="225">
        <f t="shared" si="4"/>
        <v>0</v>
      </c>
      <c r="R64" s="225">
        <f t="shared" si="4"/>
        <v>0</v>
      </c>
      <c r="S64" s="231">
        <v>3.3057300000000001</v>
      </c>
      <c r="T64" s="228">
        <f t="shared" si="5"/>
        <v>0</v>
      </c>
      <c r="U64" s="228">
        <f t="shared" si="6"/>
        <v>0</v>
      </c>
      <c r="W64" s="224">
        <v>61</v>
      </c>
      <c r="X64" s="227">
        <v>43526</v>
      </c>
      <c r="Y64" s="224">
        <f t="shared" si="7"/>
        <v>0</v>
      </c>
      <c r="Z64" s="224">
        <f t="shared" si="8"/>
        <v>0</v>
      </c>
      <c r="AA64" s="224">
        <f t="shared" si="9"/>
        <v>0</v>
      </c>
      <c r="AB64" s="224">
        <f t="shared" si="10"/>
        <v>0</v>
      </c>
      <c r="AC64" s="225">
        <f t="shared" si="11"/>
        <v>0</v>
      </c>
      <c r="AD64" s="225">
        <f t="shared" si="12"/>
        <v>0</v>
      </c>
      <c r="AE64" s="231">
        <v>3.3057300000000001</v>
      </c>
      <c r="AF64" s="228">
        <f t="shared" si="13"/>
        <v>0</v>
      </c>
      <c r="AG64" s="228">
        <f t="shared" si="14"/>
        <v>0</v>
      </c>
    </row>
    <row r="65" spans="1:33" x14ac:dyDescent="0.3">
      <c r="A65" s="224">
        <v>109</v>
      </c>
      <c r="B65" s="224">
        <v>2192</v>
      </c>
      <c r="C65" s="224">
        <v>207</v>
      </c>
      <c r="D65" s="224">
        <v>5</v>
      </c>
      <c r="F65" s="224">
        <v>116</v>
      </c>
      <c r="G65" s="224">
        <v>162</v>
      </c>
      <c r="K65" s="224">
        <v>62</v>
      </c>
      <c r="L65" s="227">
        <v>43527</v>
      </c>
      <c r="M65" s="224">
        <f t="shared" si="0"/>
        <v>0</v>
      </c>
      <c r="N65" s="224">
        <f t="shared" si="1"/>
        <v>0</v>
      </c>
      <c r="O65" s="224">
        <f t="shared" si="2"/>
        <v>0</v>
      </c>
      <c r="P65" s="224">
        <f t="shared" si="3"/>
        <v>0</v>
      </c>
      <c r="Q65" s="225">
        <f t="shared" si="4"/>
        <v>0</v>
      </c>
      <c r="R65" s="225">
        <f t="shared" si="4"/>
        <v>0</v>
      </c>
      <c r="S65" s="231">
        <v>3.31047</v>
      </c>
      <c r="T65" s="228">
        <f t="shared" si="5"/>
        <v>0</v>
      </c>
      <c r="U65" s="228">
        <f t="shared" si="6"/>
        <v>0</v>
      </c>
      <c r="W65" s="224">
        <v>62</v>
      </c>
      <c r="X65" s="227">
        <v>43527</v>
      </c>
      <c r="Y65" s="224">
        <f t="shared" si="7"/>
        <v>0</v>
      </c>
      <c r="Z65" s="224">
        <f t="shared" si="8"/>
        <v>0</v>
      </c>
      <c r="AA65" s="224">
        <f t="shared" si="9"/>
        <v>0</v>
      </c>
      <c r="AB65" s="224">
        <f t="shared" si="10"/>
        <v>0</v>
      </c>
      <c r="AC65" s="225">
        <f t="shared" si="11"/>
        <v>0</v>
      </c>
      <c r="AD65" s="225">
        <f t="shared" si="12"/>
        <v>0</v>
      </c>
      <c r="AE65" s="231">
        <v>3.31047</v>
      </c>
      <c r="AF65" s="228">
        <f t="shared" si="13"/>
        <v>0</v>
      </c>
      <c r="AG65" s="228">
        <f t="shared" si="14"/>
        <v>0</v>
      </c>
    </row>
    <row r="66" spans="1:33" x14ac:dyDescent="0.3">
      <c r="A66" s="224">
        <v>111</v>
      </c>
      <c r="B66" s="224">
        <v>630</v>
      </c>
      <c r="C66" s="224">
        <v>210</v>
      </c>
      <c r="D66" s="224">
        <v>3</v>
      </c>
      <c r="F66" s="224">
        <v>118</v>
      </c>
      <c r="G66" s="224">
        <v>40</v>
      </c>
      <c r="K66" s="224">
        <v>63</v>
      </c>
      <c r="L66" s="227">
        <v>43528</v>
      </c>
      <c r="M66" s="224">
        <f t="shared" si="0"/>
        <v>0</v>
      </c>
      <c r="N66" s="224">
        <f t="shared" si="1"/>
        <v>0</v>
      </c>
      <c r="O66" s="224">
        <f t="shared" si="2"/>
        <v>0</v>
      </c>
      <c r="P66" s="224">
        <f t="shared" si="3"/>
        <v>0</v>
      </c>
      <c r="Q66" s="225">
        <f t="shared" si="4"/>
        <v>0</v>
      </c>
      <c r="R66" s="225">
        <f t="shared" si="4"/>
        <v>0</v>
      </c>
      <c r="S66" s="231">
        <v>3.3151700000000002</v>
      </c>
      <c r="T66" s="228">
        <f t="shared" si="5"/>
        <v>0</v>
      </c>
      <c r="U66" s="228">
        <f t="shared" si="6"/>
        <v>0</v>
      </c>
      <c r="W66" s="224">
        <v>63</v>
      </c>
      <c r="X66" s="227">
        <v>43528</v>
      </c>
      <c r="Y66" s="224">
        <f t="shared" si="7"/>
        <v>0</v>
      </c>
      <c r="Z66" s="224">
        <f t="shared" si="8"/>
        <v>0</v>
      </c>
      <c r="AA66" s="224">
        <f t="shared" si="9"/>
        <v>0</v>
      </c>
      <c r="AB66" s="224">
        <f t="shared" si="10"/>
        <v>0</v>
      </c>
      <c r="AC66" s="225">
        <f t="shared" si="11"/>
        <v>0</v>
      </c>
      <c r="AD66" s="225">
        <f t="shared" si="12"/>
        <v>0</v>
      </c>
      <c r="AE66" s="231">
        <v>3.3151700000000002</v>
      </c>
      <c r="AF66" s="228">
        <f t="shared" si="13"/>
        <v>0</v>
      </c>
      <c r="AG66" s="228">
        <f t="shared" si="14"/>
        <v>0</v>
      </c>
    </row>
    <row r="67" spans="1:33" x14ac:dyDescent="0.3">
      <c r="A67" s="224">
        <v>113</v>
      </c>
      <c r="B67" s="224">
        <v>730</v>
      </c>
      <c r="C67" s="224">
        <v>212</v>
      </c>
      <c r="D67" s="224">
        <v>1</v>
      </c>
      <c r="F67" s="224">
        <v>119</v>
      </c>
      <c r="G67" s="224">
        <v>92</v>
      </c>
      <c r="K67" s="224">
        <v>64</v>
      </c>
      <c r="L67" s="227">
        <v>43529</v>
      </c>
      <c r="M67" s="224">
        <f t="shared" si="0"/>
        <v>0</v>
      </c>
      <c r="N67" s="224">
        <f t="shared" si="1"/>
        <v>0</v>
      </c>
      <c r="O67" s="224">
        <f t="shared" si="2"/>
        <v>0</v>
      </c>
      <c r="P67" s="224">
        <f t="shared" si="3"/>
        <v>0</v>
      </c>
      <c r="Q67" s="225">
        <f t="shared" si="4"/>
        <v>0</v>
      </c>
      <c r="R67" s="225">
        <f t="shared" si="4"/>
        <v>0</v>
      </c>
      <c r="S67" s="231">
        <v>3.3198400000000001</v>
      </c>
      <c r="T67" s="228">
        <f t="shared" si="5"/>
        <v>0</v>
      </c>
      <c r="U67" s="228">
        <f t="shared" si="6"/>
        <v>0</v>
      </c>
      <c r="W67" s="224">
        <v>64</v>
      </c>
      <c r="X67" s="227">
        <v>43529</v>
      </c>
      <c r="Y67" s="224">
        <f t="shared" si="7"/>
        <v>87</v>
      </c>
      <c r="Z67" s="224">
        <f t="shared" si="8"/>
        <v>0</v>
      </c>
      <c r="AA67" s="224">
        <f t="shared" si="9"/>
        <v>198</v>
      </c>
      <c r="AB67" s="224">
        <f t="shared" si="10"/>
        <v>0</v>
      </c>
      <c r="AC67" s="225">
        <f t="shared" si="11"/>
        <v>285</v>
      </c>
      <c r="AD67" s="225">
        <f t="shared" si="12"/>
        <v>0</v>
      </c>
      <c r="AE67" s="231">
        <v>3.3198400000000001</v>
      </c>
      <c r="AF67" s="228">
        <f t="shared" si="13"/>
        <v>285</v>
      </c>
      <c r="AG67" s="228">
        <f t="shared" si="14"/>
        <v>946.15440000000001</v>
      </c>
    </row>
    <row r="68" spans="1:33" x14ac:dyDescent="0.3">
      <c r="A68" s="224">
        <v>115</v>
      </c>
      <c r="B68" s="224">
        <v>975</v>
      </c>
      <c r="C68" s="224">
        <v>214</v>
      </c>
      <c r="D68" s="224">
        <v>3</v>
      </c>
      <c r="F68" s="224">
        <v>120</v>
      </c>
      <c r="G68" s="224">
        <v>549</v>
      </c>
      <c r="K68" s="224">
        <v>65</v>
      </c>
      <c r="L68" s="227">
        <v>43530</v>
      </c>
      <c r="M68" s="224">
        <f t="shared" si="0"/>
        <v>0</v>
      </c>
      <c r="N68" s="224">
        <f t="shared" si="1"/>
        <v>0</v>
      </c>
      <c r="O68" s="224">
        <f t="shared" si="2"/>
        <v>0</v>
      </c>
      <c r="P68" s="224">
        <f t="shared" si="3"/>
        <v>0</v>
      </c>
      <c r="Q68" s="225">
        <f t="shared" si="4"/>
        <v>0</v>
      </c>
      <c r="R68" s="225">
        <f t="shared" si="4"/>
        <v>0</v>
      </c>
      <c r="S68" s="231">
        <v>3.3244899999999999</v>
      </c>
      <c r="T68" s="228">
        <f t="shared" si="5"/>
        <v>0</v>
      </c>
      <c r="U68" s="228">
        <f t="shared" si="6"/>
        <v>0</v>
      </c>
      <c r="W68" s="224">
        <v>65</v>
      </c>
      <c r="X68" s="227">
        <v>43530</v>
      </c>
      <c r="Y68" s="224">
        <f t="shared" si="7"/>
        <v>0</v>
      </c>
      <c r="Z68" s="224">
        <f t="shared" si="8"/>
        <v>0</v>
      </c>
      <c r="AA68" s="224">
        <f t="shared" si="9"/>
        <v>0</v>
      </c>
      <c r="AB68" s="224">
        <f t="shared" si="10"/>
        <v>0</v>
      </c>
      <c r="AC68" s="225">
        <f t="shared" si="11"/>
        <v>0</v>
      </c>
      <c r="AD68" s="225">
        <f t="shared" si="12"/>
        <v>0</v>
      </c>
      <c r="AE68" s="231">
        <v>3.3244899999999999</v>
      </c>
      <c r="AF68" s="228">
        <f t="shared" si="13"/>
        <v>0</v>
      </c>
      <c r="AG68" s="228">
        <f t="shared" si="14"/>
        <v>0</v>
      </c>
    </row>
    <row r="69" spans="1:33" x14ac:dyDescent="0.3">
      <c r="A69" s="224">
        <v>116</v>
      </c>
      <c r="B69" s="224">
        <v>419</v>
      </c>
      <c r="C69" s="224">
        <v>219</v>
      </c>
      <c r="D69" s="224">
        <v>3</v>
      </c>
      <c r="F69" s="224">
        <v>122</v>
      </c>
      <c r="G69" s="224">
        <v>306</v>
      </c>
      <c r="K69" s="224">
        <v>66</v>
      </c>
      <c r="L69" s="227">
        <v>43531</v>
      </c>
      <c r="M69" s="224">
        <f t="shared" ref="M69:M132" si="15">IF(ISNUMBER(VLOOKUP(K69,$A$5:$B$22,2,FALSE)),VLOOKUP(K69,$A$5:$B$22,2,FALSE),0)</f>
        <v>0</v>
      </c>
      <c r="N69" s="224">
        <f t="shared" ref="N69:N132" si="16">IF(ISNUMBER(VLOOKUP(K69,$C$5:$D$22,2,FALSE)),VLOOKUP(K69,$C$5:$D$22,2,FALSE),0)</f>
        <v>0</v>
      </c>
      <c r="O69" s="224">
        <f t="shared" ref="O69:O132" si="17">IF(ISNUMBER(VLOOKUP(K69,$F$5:$G$22,2,FALSE)),VLOOKUP(K69,$F$5:$G$22,2,FALSE),0)</f>
        <v>0</v>
      </c>
      <c r="P69" s="224">
        <f t="shared" ref="P69:P132" si="18">IF(ISNUMBER(VLOOKUP(K69,$H$5:$I$22,2,FALSE)),VLOOKUP(K69,$H$5:$I$22,2,FALSE),0)</f>
        <v>0</v>
      </c>
      <c r="Q69" s="225">
        <f t="shared" ref="Q69:R132" si="19">M69+O69</f>
        <v>0</v>
      </c>
      <c r="R69" s="225">
        <f t="shared" si="19"/>
        <v>0</v>
      </c>
      <c r="S69" s="231">
        <v>3.32911</v>
      </c>
      <c r="T69" s="228">
        <f t="shared" ref="T69:T132" si="20">Q69+R69/S69</f>
        <v>0</v>
      </c>
      <c r="U69" s="228">
        <f t="shared" ref="U69:U132" si="21">R69+Q69*S69</f>
        <v>0</v>
      </c>
      <c r="W69" s="224">
        <v>66</v>
      </c>
      <c r="X69" s="227">
        <v>43531</v>
      </c>
      <c r="Y69" s="224">
        <f t="shared" ref="Y69:Y132" si="22">IF(ISNUMBER(VLOOKUP(W69,$A$25:$B$150,2,FALSE)),VLOOKUP(W69,$A$25:$B$150,2,FALSE),0)</f>
        <v>0</v>
      </c>
      <c r="Z69" s="224">
        <f t="shared" ref="Z69:Z132" si="23">IF(ISNUMBER(VLOOKUP(W69,$C$25:$D$150,2,FALSE)),VLOOKUP(W69,$C$25:$D$150,2,FALSE),0)</f>
        <v>0</v>
      </c>
      <c r="AA69" s="224">
        <f t="shared" ref="AA69:AA132" si="24">IF(ISNUMBER(VLOOKUP(W69,$F$25:$G$150,2,FALSE)),VLOOKUP(W69,$F$25:$G$150,2,FALSE),0)</f>
        <v>0</v>
      </c>
      <c r="AB69" s="224">
        <f t="shared" ref="AB69:AB132" si="25">IF(ISNUMBER(VLOOKUP(W69,$H$25:$I$150,2,FALSE)),VLOOKUP(W69,$H$25:$I$150,2,FALSE),0)</f>
        <v>0</v>
      </c>
      <c r="AC69" s="225">
        <f t="shared" ref="AC69:AC132" si="26">Y69+AA69</f>
        <v>0</v>
      </c>
      <c r="AD69" s="225">
        <f t="shared" ref="AD69:AD132" si="27">Z69+AB69</f>
        <v>0</v>
      </c>
      <c r="AE69" s="231">
        <v>3.32911</v>
      </c>
      <c r="AF69" s="228">
        <f t="shared" ref="AF69:AF132" si="28">AC69+AD69/AE69</f>
        <v>0</v>
      </c>
      <c r="AG69" s="228">
        <f t="shared" ref="AG69:AG132" si="29">AD69+AC69*AE69</f>
        <v>0</v>
      </c>
    </row>
    <row r="70" spans="1:33" x14ac:dyDescent="0.3">
      <c r="A70" s="224">
        <v>118</v>
      </c>
      <c r="B70" s="224">
        <v>607</v>
      </c>
      <c r="C70" s="224">
        <v>221</v>
      </c>
      <c r="D70" s="224">
        <v>4</v>
      </c>
      <c r="F70" s="224">
        <v>123</v>
      </c>
      <c r="G70" s="224">
        <v>186</v>
      </c>
      <c r="K70" s="224">
        <v>67</v>
      </c>
      <c r="L70" s="227">
        <v>43532</v>
      </c>
      <c r="M70" s="224">
        <f t="shared" si="15"/>
        <v>0</v>
      </c>
      <c r="N70" s="224">
        <f t="shared" si="16"/>
        <v>0</v>
      </c>
      <c r="O70" s="224">
        <f t="shared" si="17"/>
        <v>0</v>
      </c>
      <c r="P70" s="224">
        <f t="shared" si="18"/>
        <v>1</v>
      </c>
      <c r="Q70" s="225">
        <f t="shared" si="19"/>
        <v>0</v>
      </c>
      <c r="R70" s="225">
        <f t="shared" si="19"/>
        <v>1</v>
      </c>
      <c r="S70" s="231">
        <v>3.33372</v>
      </c>
      <c r="T70" s="228">
        <f t="shared" si="20"/>
        <v>0.29996520403633181</v>
      </c>
      <c r="U70" s="228">
        <f t="shared" si="21"/>
        <v>1</v>
      </c>
      <c r="W70" s="224">
        <v>67</v>
      </c>
      <c r="X70" s="227">
        <v>43532</v>
      </c>
      <c r="Y70" s="224">
        <f t="shared" si="22"/>
        <v>32</v>
      </c>
      <c r="Z70" s="224">
        <f t="shared" si="23"/>
        <v>0</v>
      </c>
      <c r="AA70" s="224">
        <f t="shared" si="24"/>
        <v>0</v>
      </c>
      <c r="AB70" s="224">
        <f t="shared" si="25"/>
        <v>5</v>
      </c>
      <c r="AC70" s="225">
        <f t="shared" si="26"/>
        <v>32</v>
      </c>
      <c r="AD70" s="225">
        <f t="shared" si="27"/>
        <v>5</v>
      </c>
      <c r="AE70" s="231">
        <v>3.33372</v>
      </c>
      <c r="AF70" s="228">
        <f t="shared" si="28"/>
        <v>33.499826020181658</v>
      </c>
      <c r="AG70" s="228">
        <f t="shared" si="29"/>
        <v>111.67904</v>
      </c>
    </row>
    <row r="71" spans="1:33" x14ac:dyDescent="0.3">
      <c r="A71" s="224">
        <v>119</v>
      </c>
      <c r="B71" s="224">
        <v>762</v>
      </c>
      <c r="C71" s="224">
        <v>224</v>
      </c>
      <c r="D71" s="224">
        <v>1</v>
      </c>
      <c r="F71" s="224">
        <v>125</v>
      </c>
      <c r="G71" s="224">
        <v>518</v>
      </c>
      <c r="K71" s="224">
        <v>68</v>
      </c>
      <c r="L71" s="227">
        <v>43533</v>
      </c>
      <c r="M71" s="224">
        <f t="shared" si="15"/>
        <v>0</v>
      </c>
      <c r="N71" s="224">
        <f t="shared" si="16"/>
        <v>0</v>
      </c>
      <c r="O71" s="224">
        <f t="shared" si="17"/>
        <v>0</v>
      </c>
      <c r="P71" s="224">
        <f t="shared" si="18"/>
        <v>0</v>
      </c>
      <c r="Q71" s="225">
        <f t="shared" si="19"/>
        <v>0</v>
      </c>
      <c r="R71" s="225">
        <f t="shared" si="19"/>
        <v>0</v>
      </c>
      <c r="S71" s="231">
        <v>3.3383400000000001</v>
      </c>
      <c r="T71" s="228">
        <f t="shared" si="20"/>
        <v>0</v>
      </c>
      <c r="U71" s="228">
        <f t="shared" si="21"/>
        <v>0</v>
      </c>
      <c r="W71" s="224">
        <v>68</v>
      </c>
      <c r="X71" s="227">
        <v>43533</v>
      </c>
      <c r="Y71" s="224">
        <f t="shared" si="22"/>
        <v>0</v>
      </c>
      <c r="Z71" s="224">
        <f t="shared" si="23"/>
        <v>0</v>
      </c>
      <c r="AA71" s="224">
        <f t="shared" si="24"/>
        <v>0</v>
      </c>
      <c r="AB71" s="224">
        <f t="shared" si="25"/>
        <v>0</v>
      </c>
      <c r="AC71" s="225">
        <f t="shared" si="26"/>
        <v>0</v>
      </c>
      <c r="AD71" s="225">
        <f t="shared" si="27"/>
        <v>0</v>
      </c>
      <c r="AE71" s="231">
        <v>3.3383400000000001</v>
      </c>
      <c r="AF71" s="228">
        <f t="shared" si="28"/>
        <v>0</v>
      </c>
      <c r="AG71" s="228">
        <f t="shared" si="29"/>
        <v>0</v>
      </c>
    </row>
    <row r="72" spans="1:33" x14ac:dyDescent="0.3">
      <c r="A72" s="224">
        <v>120</v>
      </c>
      <c r="B72" s="224">
        <v>5730</v>
      </c>
      <c r="C72" s="224">
        <v>226</v>
      </c>
      <c r="D72" s="224">
        <v>1</v>
      </c>
      <c r="F72" s="224">
        <v>126</v>
      </c>
      <c r="G72" s="224">
        <v>16</v>
      </c>
      <c r="K72" s="224">
        <v>69</v>
      </c>
      <c r="L72" s="227">
        <v>43534</v>
      </c>
      <c r="M72" s="224">
        <f t="shared" si="15"/>
        <v>0</v>
      </c>
      <c r="N72" s="224">
        <f t="shared" si="16"/>
        <v>0</v>
      </c>
      <c r="O72" s="224">
        <f t="shared" si="17"/>
        <v>0</v>
      </c>
      <c r="P72" s="224">
        <f t="shared" si="18"/>
        <v>0</v>
      </c>
      <c r="Q72" s="225">
        <f t="shared" si="19"/>
        <v>0</v>
      </c>
      <c r="R72" s="225">
        <f t="shared" si="19"/>
        <v>0</v>
      </c>
      <c r="S72" s="231">
        <v>3.3429799999999998</v>
      </c>
      <c r="T72" s="228">
        <f t="shared" si="20"/>
        <v>0</v>
      </c>
      <c r="U72" s="228">
        <f t="shared" si="21"/>
        <v>0</v>
      </c>
      <c r="W72" s="224">
        <v>69</v>
      </c>
      <c r="X72" s="227">
        <v>43534</v>
      </c>
      <c r="Y72" s="224">
        <f t="shared" si="22"/>
        <v>0</v>
      </c>
      <c r="Z72" s="224">
        <f t="shared" si="23"/>
        <v>0</v>
      </c>
      <c r="AA72" s="224">
        <f t="shared" si="24"/>
        <v>0</v>
      </c>
      <c r="AB72" s="224">
        <f t="shared" si="25"/>
        <v>0</v>
      </c>
      <c r="AC72" s="225">
        <f t="shared" si="26"/>
        <v>0</v>
      </c>
      <c r="AD72" s="225">
        <f t="shared" si="27"/>
        <v>0</v>
      </c>
      <c r="AE72" s="231">
        <v>3.3429799999999998</v>
      </c>
      <c r="AF72" s="228">
        <f t="shared" si="28"/>
        <v>0</v>
      </c>
      <c r="AG72" s="228">
        <f t="shared" si="29"/>
        <v>0</v>
      </c>
    </row>
    <row r="73" spans="1:33" x14ac:dyDescent="0.3">
      <c r="A73" s="224">
        <v>122</v>
      </c>
      <c r="B73" s="224">
        <v>2638</v>
      </c>
      <c r="C73" s="224">
        <v>228</v>
      </c>
      <c r="D73" s="224">
        <v>2</v>
      </c>
      <c r="F73" s="224">
        <v>133</v>
      </c>
      <c r="G73" s="224">
        <v>275</v>
      </c>
      <c r="K73" s="224">
        <v>70</v>
      </c>
      <c r="L73" s="227">
        <v>43535</v>
      </c>
      <c r="M73" s="224">
        <f t="shared" si="15"/>
        <v>0</v>
      </c>
      <c r="N73" s="224">
        <f t="shared" si="16"/>
        <v>0</v>
      </c>
      <c r="O73" s="224">
        <f t="shared" si="17"/>
        <v>0</v>
      </c>
      <c r="P73" s="224">
        <f t="shared" si="18"/>
        <v>0</v>
      </c>
      <c r="Q73" s="225">
        <f t="shared" si="19"/>
        <v>0</v>
      </c>
      <c r="R73" s="225">
        <f t="shared" si="19"/>
        <v>0</v>
      </c>
      <c r="S73" s="231">
        <v>3.3477000000000001</v>
      </c>
      <c r="T73" s="228">
        <f t="shared" si="20"/>
        <v>0</v>
      </c>
      <c r="U73" s="228">
        <f t="shared" si="21"/>
        <v>0</v>
      </c>
      <c r="W73" s="224">
        <v>70</v>
      </c>
      <c r="X73" s="227">
        <v>43535</v>
      </c>
      <c r="Y73" s="224">
        <f t="shared" si="22"/>
        <v>15</v>
      </c>
      <c r="Z73" s="224">
        <f t="shared" si="23"/>
        <v>0</v>
      </c>
      <c r="AA73" s="224">
        <f t="shared" si="24"/>
        <v>151</v>
      </c>
      <c r="AB73" s="224">
        <f t="shared" si="25"/>
        <v>0</v>
      </c>
      <c r="AC73" s="225">
        <f t="shared" si="26"/>
        <v>166</v>
      </c>
      <c r="AD73" s="225">
        <f t="shared" si="27"/>
        <v>0</v>
      </c>
      <c r="AE73" s="231">
        <v>3.3477000000000001</v>
      </c>
      <c r="AF73" s="228">
        <f t="shared" si="28"/>
        <v>166</v>
      </c>
      <c r="AG73" s="228">
        <f t="shared" si="29"/>
        <v>555.71820000000002</v>
      </c>
    </row>
    <row r="74" spans="1:33" x14ac:dyDescent="0.3">
      <c r="A74" s="224">
        <v>123</v>
      </c>
      <c r="B74" s="224">
        <v>1316</v>
      </c>
      <c r="C74" s="224">
        <v>235</v>
      </c>
      <c r="D74" s="224">
        <v>3</v>
      </c>
      <c r="F74" s="224">
        <v>135</v>
      </c>
      <c r="G74" s="224">
        <v>612</v>
      </c>
      <c r="K74" s="224">
        <v>71</v>
      </c>
      <c r="L74" s="227">
        <v>43536</v>
      </c>
      <c r="M74" s="224">
        <f t="shared" si="15"/>
        <v>0</v>
      </c>
      <c r="N74" s="224">
        <f t="shared" si="16"/>
        <v>0</v>
      </c>
      <c r="O74" s="224">
        <f t="shared" si="17"/>
        <v>0</v>
      </c>
      <c r="P74" s="224">
        <f t="shared" si="18"/>
        <v>0</v>
      </c>
      <c r="Q74" s="225">
        <f t="shared" si="19"/>
        <v>0</v>
      </c>
      <c r="R74" s="225">
        <f t="shared" si="19"/>
        <v>0</v>
      </c>
      <c r="S74" s="231">
        <v>3.3525</v>
      </c>
      <c r="T74" s="228">
        <f t="shared" si="20"/>
        <v>0</v>
      </c>
      <c r="U74" s="228">
        <f t="shared" si="21"/>
        <v>0</v>
      </c>
      <c r="W74" s="224">
        <v>71</v>
      </c>
      <c r="X74" s="227">
        <v>43536</v>
      </c>
      <c r="Y74" s="224">
        <f t="shared" si="22"/>
        <v>0</v>
      </c>
      <c r="Z74" s="224">
        <f t="shared" si="23"/>
        <v>0</v>
      </c>
      <c r="AA74" s="224">
        <f t="shared" si="24"/>
        <v>0</v>
      </c>
      <c r="AB74" s="224">
        <f t="shared" si="25"/>
        <v>0</v>
      </c>
      <c r="AC74" s="225">
        <f t="shared" si="26"/>
        <v>0</v>
      </c>
      <c r="AD74" s="225">
        <f t="shared" si="27"/>
        <v>0</v>
      </c>
      <c r="AE74" s="231">
        <v>3.3525</v>
      </c>
      <c r="AF74" s="228">
        <f t="shared" si="28"/>
        <v>0</v>
      </c>
      <c r="AG74" s="228">
        <f t="shared" si="29"/>
        <v>0</v>
      </c>
    </row>
    <row r="75" spans="1:33" x14ac:dyDescent="0.3">
      <c r="A75" s="224">
        <v>125</v>
      </c>
      <c r="B75" s="224">
        <v>599</v>
      </c>
      <c r="C75" s="224">
        <v>238</v>
      </c>
      <c r="D75" s="224">
        <v>2</v>
      </c>
      <c r="F75" s="224">
        <v>137</v>
      </c>
      <c r="G75" s="224">
        <v>389</v>
      </c>
      <c r="K75" s="224">
        <v>72</v>
      </c>
      <c r="L75" s="227">
        <v>43537</v>
      </c>
      <c r="M75" s="224">
        <f t="shared" si="15"/>
        <v>0</v>
      </c>
      <c r="N75" s="224">
        <f t="shared" si="16"/>
        <v>0</v>
      </c>
      <c r="O75" s="224">
        <f t="shared" si="17"/>
        <v>0</v>
      </c>
      <c r="P75" s="224">
        <f t="shared" si="18"/>
        <v>0</v>
      </c>
      <c r="Q75" s="225">
        <f t="shared" si="19"/>
        <v>0</v>
      </c>
      <c r="R75" s="225">
        <f t="shared" si="19"/>
        <v>0</v>
      </c>
      <c r="S75" s="231">
        <v>3.35744</v>
      </c>
      <c r="T75" s="228">
        <f t="shared" si="20"/>
        <v>0</v>
      </c>
      <c r="U75" s="228">
        <f t="shared" si="21"/>
        <v>0</v>
      </c>
      <c r="W75" s="224">
        <v>72</v>
      </c>
      <c r="X75" s="227">
        <v>43537</v>
      </c>
      <c r="Y75" s="224">
        <f t="shared" si="22"/>
        <v>0</v>
      </c>
      <c r="Z75" s="224">
        <f t="shared" si="23"/>
        <v>15</v>
      </c>
      <c r="AA75" s="224">
        <f t="shared" si="24"/>
        <v>29</v>
      </c>
      <c r="AB75" s="224">
        <f t="shared" si="25"/>
        <v>0</v>
      </c>
      <c r="AC75" s="225">
        <f t="shared" si="26"/>
        <v>29</v>
      </c>
      <c r="AD75" s="225">
        <f t="shared" si="27"/>
        <v>15</v>
      </c>
      <c r="AE75" s="231">
        <v>3.35744</v>
      </c>
      <c r="AF75" s="228">
        <f t="shared" si="28"/>
        <v>33.467689668318719</v>
      </c>
      <c r="AG75" s="228">
        <f t="shared" si="29"/>
        <v>112.36575999999999</v>
      </c>
    </row>
    <row r="76" spans="1:33" x14ac:dyDescent="0.3">
      <c r="A76" s="224">
        <v>126</v>
      </c>
      <c r="B76" s="224">
        <v>174</v>
      </c>
      <c r="C76" s="224">
        <v>240</v>
      </c>
      <c r="D76" s="224">
        <v>6</v>
      </c>
      <c r="F76" s="224">
        <v>140</v>
      </c>
      <c r="G76" s="224">
        <v>10</v>
      </c>
      <c r="K76" s="224">
        <v>73</v>
      </c>
      <c r="L76" s="227">
        <v>43538</v>
      </c>
      <c r="M76" s="224">
        <f t="shared" si="15"/>
        <v>0</v>
      </c>
      <c r="N76" s="224">
        <f t="shared" si="16"/>
        <v>0</v>
      </c>
      <c r="O76" s="224">
        <f t="shared" si="17"/>
        <v>0</v>
      </c>
      <c r="P76" s="224">
        <f t="shared" si="18"/>
        <v>0</v>
      </c>
      <c r="Q76" s="225">
        <f t="shared" si="19"/>
        <v>0</v>
      </c>
      <c r="R76" s="225">
        <f t="shared" si="19"/>
        <v>0</v>
      </c>
      <c r="S76" s="231">
        <v>3.36253</v>
      </c>
      <c r="T76" s="228">
        <f t="shared" si="20"/>
        <v>0</v>
      </c>
      <c r="U76" s="228">
        <f t="shared" si="21"/>
        <v>0</v>
      </c>
      <c r="W76" s="224">
        <v>73</v>
      </c>
      <c r="X76" s="227">
        <v>43538</v>
      </c>
      <c r="Y76" s="224">
        <f t="shared" si="22"/>
        <v>0</v>
      </c>
      <c r="Z76" s="224">
        <f t="shared" si="23"/>
        <v>4</v>
      </c>
      <c r="AA76" s="224">
        <f t="shared" si="24"/>
        <v>0</v>
      </c>
      <c r="AB76" s="224">
        <f t="shared" si="25"/>
        <v>0</v>
      </c>
      <c r="AC76" s="225">
        <f t="shared" si="26"/>
        <v>0</v>
      </c>
      <c r="AD76" s="225">
        <f t="shared" si="27"/>
        <v>4</v>
      </c>
      <c r="AE76" s="231">
        <v>3.36253</v>
      </c>
      <c r="AF76" s="228">
        <f t="shared" si="28"/>
        <v>1.1895804647096084</v>
      </c>
      <c r="AG76" s="228">
        <f t="shared" si="29"/>
        <v>4</v>
      </c>
    </row>
    <row r="77" spans="1:33" x14ac:dyDescent="0.3">
      <c r="A77" s="224">
        <v>127</v>
      </c>
      <c r="B77" s="224">
        <v>119</v>
      </c>
      <c r="C77" s="224">
        <v>245</v>
      </c>
      <c r="D77" s="224">
        <v>5</v>
      </c>
      <c r="F77" s="224">
        <v>144</v>
      </c>
      <c r="G77" s="224">
        <v>27</v>
      </c>
      <c r="K77" s="224">
        <v>74</v>
      </c>
      <c r="L77" s="227">
        <v>43539</v>
      </c>
      <c r="M77" s="224">
        <f t="shared" si="15"/>
        <v>0</v>
      </c>
      <c r="N77" s="224">
        <f t="shared" si="16"/>
        <v>0</v>
      </c>
      <c r="O77" s="224">
        <f t="shared" si="17"/>
        <v>0</v>
      </c>
      <c r="P77" s="224">
        <f t="shared" si="18"/>
        <v>0</v>
      </c>
      <c r="Q77" s="225">
        <f t="shared" si="19"/>
        <v>0</v>
      </c>
      <c r="R77" s="225">
        <f t="shared" si="19"/>
        <v>0</v>
      </c>
      <c r="S77" s="231">
        <v>3.36781</v>
      </c>
      <c r="T77" s="228">
        <f t="shared" si="20"/>
        <v>0</v>
      </c>
      <c r="U77" s="228">
        <f t="shared" si="21"/>
        <v>0</v>
      </c>
      <c r="W77" s="224">
        <v>74</v>
      </c>
      <c r="X77" s="227">
        <v>43539</v>
      </c>
      <c r="Y77" s="224">
        <f t="shared" si="22"/>
        <v>0</v>
      </c>
      <c r="Z77" s="224">
        <f t="shared" si="23"/>
        <v>6</v>
      </c>
      <c r="AA77" s="224">
        <f t="shared" si="24"/>
        <v>19</v>
      </c>
      <c r="AB77" s="224">
        <f t="shared" si="25"/>
        <v>0</v>
      </c>
      <c r="AC77" s="225">
        <f t="shared" si="26"/>
        <v>19</v>
      </c>
      <c r="AD77" s="225">
        <f t="shared" si="27"/>
        <v>6</v>
      </c>
      <c r="AE77" s="231">
        <v>3.36781</v>
      </c>
      <c r="AF77" s="228">
        <f t="shared" si="28"/>
        <v>20.781573188511228</v>
      </c>
      <c r="AG77" s="228">
        <f t="shared" si="29"/>
        <v>69.98839000000001</v>
      </c>
    </row>
    <row r="78" spans="1:33" x14ac:dyDescent="0.3">
      <c r="A78" s="224">
        <v>129</v>
      </c>
      <c r="B78" s="224">
        <v>23</v>
      </c>
      <c r="C78" s="224">
        <v>247</v>
      </c>
      <c r="D78" s="224">
        <v>3</v>
      </c>
      <c r="F78" s="224">
        <v>149</v>
      </c>
      <c r="G78" s="224">
        <v>54</v>
      </c>
      <c r="K78" s="224">
        <v>75</v>
      </c>
      <c r="L78" s="227">
        <v>43540</v>
      </c>
      <c r="M78" s="224">
        <f t="shared" si="15"/>
        <v>0</v>
      </c>
      <c r="N78" s="224">
        <f t="shared" si="16"/>
        <v>0</v>
      </c>
      <c r="O78" s="224">
        <f t="shared" si="17"/>
        <v>0</v>
      </c>
      <c r="P78" s="224">
        <f t="shared" si="18"/>
        <v>0</v>
      </c>
      <c r="Q78" s="225">
        <f t="shared" si="19"/>
        <v>0</v>
      </c>
      <c r="R78" s="225">
        <f t="shared" si="19"/>
        <v>0</v>
      </c>
      <c r="S78" s="231">
        <v>3.37331</v>
      </c>
      <c r="T78" s="228">
        <f t="shared" si="20"/>
        <v>0</v>
      </c>
      <c r="U78" s="228">
        <f t="shared" si="21"/>
        <v>0</v>
      </c>
      <c r="W78" s="224">
        <v>75</v>
      </c>
      <c r="X78" s="227">
        <v>43540</v>
      </c>
      <c r="Y78" s="224">
        <f t="shared" si="22"/>
        <v>0</v>
      </c>
      <c r="Z78" s="224">
        <f t="shared" si="23"/>
        <v>0</v>
      </c>
      <c r="AA78" s="224">
        <f t="shared" si="24"/>
        <v>0</v>
      </c>
      <c r="AB78" s="224">
        <f t="shared" si="25"/>
        <v>0</v>
      </c>
      <c r="AC78" s="225">
        <f t="shared" si="26"/>
        <v>0</v>
      </c>
      <c r="AD78" s="225">
        <f t="shared" si="27"/>
        <v>0</v>
      </c>
      <c r="AE78" s="231">
        <v>3.37331</v>
      </c>
      <c r="AF78" s="228">
        <f t="shared" si="28"/>
        <v>0</v>
      </c>
      <c r="AG78" s="228">
        <f t="shared" si="29"/>
        <v>0</v>
      </c>
    </row>
    <row r="79" spans="1:33" x14ac:dyDescent="0.3">
      <c r="A79" s="224">
        <v>130</v>
      </c>
      <c r="B79" s="224">
        <v>37</v>
      </c>
      <c r="C79" s="224">
        <v>249</v>
      </c>
      <c r="D79" s="224">
        <v>2</v>
      </c>
      <c r="F79" s="224">
        <v>153</v>
      </c>
      <c r="G79" s="224">
        <v>7</v>
      </c>
      <c r="K79" s="224">
        <v>76</v>
      </c>
      <c r="L79" s="227">
        <v>43541</v>
      </c>
      <c r="M79" s="224">
        <f t="shared" si="15"/>
        <v>0</v>
      </c>
      <c r="N79" s="224">
        <f t="shared" si="16"/>
        <v>0</v>
      </c>
      <c r="O79" s="224">
        <f t="shared" si="17"/>
        <v>0</v>
      </c>
      <c r="P79" s="224">
        <f t="shared" si="18"/>
        <v>0</v>
      </c>
      <c r="Q79" s="225">
        <f t="shared" si="19"/>
        <v>0</v>
      </c>
      <c r="R79" s="225">
        <f t="shared" si="19"/>
        <v>0</v>
      </c>
      <c r="S79" s="231">
        <v>3.37906</v>
      </c>
      <c r="T79" s="228">
        <f t="shared" si="20"/>
        <v>0</v>
      </c>
      <c r="U79" s="228">
        <f t="shared" si="21"/>
        <v>0</v>
      </c>
      <c r="W79" s="224">
        <v>76</v>
      </c>
      <c r="X79" s="227">
        <v>43541</v>
      </c>
      <c r="Y79" s="224">
        <f t="shared" si="22"/>
        <v>0</v>
      </c>
      <c r="Z79" s="224">
        <f t="shared" si="23"/>
        <v>1</v>
      </c>
      <c r="AA79" s="224">
        <f t="shared" si="24"/>
        <v>17</v>
      </c>
      <c r="AB79" s="224">
        <f t="shared" si="25"/>
        <v>0</v>
      </c>
      <c r="AC79" s="225">
        <f t="shared" si="26"/>
        <v>17</v>
      </c>
      <c r="AD79" s="225">
        <f t="shared" si="27"/>
        <v>1</v>
      </c>
      <c r="AE79" s="231">
        <v>3.37906</v>
      </c>
      <c r="AF79" s="228">
        <f t="shared" si="28"/>
        <v>17.295940291086872</v>
      </c>
      <c r="AG79" s="228">
        <f t="shared" si="29"/>
        <v>58.444020000000002</v>
      </c>
    </row>
    <row r="80" spans="1:33" x14ac:dyDescent="0.3">
      <c r="A80" s="224">
        <v>131</v>
      </c>
      <c r="B80" s="224">
        <v>24</v>
      </c>
      <c r="C80" s="224">
        <v>256</v>
      </c>
      <c r="D80" s="224">
        <v>1</v>
      </c>
      <c r="F80" s="224">
        <v>154</v>
      </c>
      <c r="G80" s="224">
        <v>9</v>
      </c>
      <c r="K80" s="224">
        <v>77</v>
      </c>
      <c r="L80" s="227">
        <v>43542</v>
      </c>
      <c r="M80" s="224">
        <f t="shared" si="15"/>
        <v>0</v>
      </c>
      <c r="N80" s="224">
        <f t="shared" si="16"/>
        <v>0</v>
      </c>
      <c r="O80" s="224">
        <f t="shared" si="17"/>
        <v>0</v>
      </c>
      <c r="P80" s="224">
        <f t="shared" si="18"/>
        <v>0</v>
      </c>
      <c r="Q80" s="225">
        <f t="shared" si="19"/>
        <v>0</v>
      </c>
      <c r="R80" s="225">
        <f t="shared" si="19"/>
        <v>0</v>
      </c>
      <c r="S80" s="231">
        <v>3.3851100000000001</v>
      </c>
      <c r="T80" s="228">
        <f t="shared" si="20"/>
        <v>0</v>
      </c>
      <c r="U80" s="228">
        <f t="shared" si="21"/>
        <v>0</v>
      </c>
      <c r="W80" s="224">
        <v>77</v>
      </c>
      <c r="X80" s="227">
        <v>43542</v>
      </c>
      <c r="Y80" s="224">
        <f t="shared" si="22"/>
        <v>0</v>
      </c>
      <c r="Z80" s="224">
        <f t="shared" si="23"/>
        <v>28</v>
      </c>
      <c r="AA80" s="224">
        <f t="shared" si="24"/>
        <v>555</v>
      </c>
      <c r="AB80" s="224">
        <f t="shared" si="25"/>
        <v>0</v>
      </c>
      <c r="AC80" s="225">
        <f t="shared" si="26"/>
        <v>555</v>
      </c>
      <c r="AD80" s="225">
        <f t="shared" si="27"/>
        <v>28</v>
      </c>
      <c r="AE80" s="231">
        <v>3.3851100000000001</v>
      </c>
      <c r="AF80" s="228">
        <f t="shared" si="28"/>
        <v>563.27151850309144</v>
      </c>
      <c r="AG80" s="228">
        <f t="shared" si="29"/>
        <v>1906.73605</v>
      </c>
    </row>
    <row r="81" spans="1:33" x14ac:dyDescent="0.3">
      <c r="A81" s="224">
        <v>133</v>
      </c>
      <c r="B81" s="224">
        <v>27</v>
      </c>
      <c r="C81" s="224">
        <v>261</v>
      </c>
      <c r="D81" s="224">
        <v>1</v>
      </c>
      <c r="F81" s="224">
        <v>156</v>
      </c>
      <c r="G81" s="224">
        <v>27</v>
      </c>
      <c r="K81" s="224">
        <v>78</v>
      </c>
      <c r="L81" s="227">
        <v>43543</v>
      </c>
      <c r="M81" s="224">
        <f t="shared" si="15"/>
        <v>0</v>
      </c>
      <c r="N81" s="224">
        <f t="shared" si="16"/>
        <v>0</v>
      </c>
      <c r="O81" s="224">
        <f t="shared" si="17"/>
        <v>0</v>
      </c>
      <c r="P81" s="224">
        <f t="shared" si="18"/>
        <v>0</v>
      </c>
      <c r="Q81" s="225">
        <f t="shared" si="19"/>
        <v>0</v>
      </c>
      <c r="R81" s="225">
        <f t="shared" si="19"/>
        <v>0</v>
      </c>
      <c r="S81" s="231">
        <v>3.39147</v>
      </c>
      <c r="T81" s="228">
        <f t="shared" si="20"/>
        <v>0</v>
      </c>
      <c r="U81" s="228">
        <f t="shared" si="21"/>
        <v>0</v>
      </c>
      <c r="W81" s="224">
        <v>78</v>
      </c>
      <c r="X81" s="227">
        <v>43543</v>
      </c>
      <c r="Y81" s="224">
        <f t="shared" si="22"/>
        <v>0</v>
      </c>
      <c r="Z81" s="224">
        <f t="shared" si="23"/>
        <v>0</v>
      </c>
      <c r="AA81" s="224">
        <f t="shared" si="24"/>
        <v>0</v>
      </c>
      <c r="AB81" s="224">
        <f t="shared" si="25"/>
        <v>0</v>
      </c>
      <c r="AC81" s="225">
        <f t="shared" si="26"/>
        <v>0</v>
      </c>
      <c r="AD81" s="225">
        <f t="shared" si="27"/>
        <v>0</v>
      </c>
      <c r="AE81" s="231">
        <v>3.39147</v>
      </c>
      <c r="AF81" s="228">
        <f t="shared" si="28"/>
        <v>0</v>
      </c>
      <c r="AG81" s="228">
        <f t="shared" si="29"/>
        <v>0</v>
      </c>
    </row>
    <row r="82" spans="1:33" x14ac:dyDescent="0.3">
      <c r="A82" s="224">
        <v>135</v>
      </c>
      <c r="B82" s="224">
        <v>55</v>
      </c>
      <c r="C82" s="224">
        <v>273</v>
      </c>
      <c r="D82" s="224">
        <v>3</v>
      </c>
      <c r="F82" s="224">
        <v>158</v>
      </c>
      <c r="G82" s="224">
        <v>25</v>
      </c>
      <c r="K82" s="224">
        <v>79</v>
      </c>
      <c r="L82" s="227">
        <v>43544</v>
      </c>
      <c r="M82" s="224">
        <f t="shared" si="15"/>
        <v>0</v>
      </c>
      <c r="N82" s="224">
        <f t="shared" si="16"/>
        <v>0</v>
      </c>
      <c r="O82" s="224">
        <f t="shared" si="17"/>
        <v>0</v>
      </c>
      <c r="P82" s="224">
        <f t="shared" si="18"/>
        <v>0</v>
      </c>
      <c r="Q82" s="225">
        <f t="shared" si="19"/>
        <v>0</v>
      </c>
      <c r="R82" s="225">
        <f t="shared" si="19"/>
        <v>0</v>
      </c>
      <c r="S82" s="231">
        <v>3.3982000000000001</v>
      </c>
      <c r="T82" s="228">
        <f t="shared" si="20"/>
        <v>0</v>
      </c>
      <c r="U82" s="228">
        <f t="shared" si="21"/>
        <v>0</v>
      </c>
      <c r="W82" s="224">
        <v>79</v>
      </c>
      <c r="X82" s="227">
        <v>43544</v>
      </c>
      <c r="Y82" s="224">
        <f t="shared" si="22"/>
        <v>0</v>
      </c>
      <c r="Z82" s="224">
        <f t="shared" si="23"/>
        <v>0</v>
      </c>
      <c r="AA82" s="224">
        <f t="shared" si="24"/>
        <v>0</v>
      </c>
      <c r="AB82" s="224">
        <f t="shared" si="25"/>
        <v>0</v>
      </c>
      <c r="AC82" s="225">
        <f t="shared" si="26"/>
        <v>0</v>
      </c>
      <c r="AD82" s="225">
        <f t="shared" si="27"/>
        <v>0</v>
      </c>
      <c r="AE82" s="231">
        <v>3.3982000000000001</v>
      </c>
      <c r="AF82" s="228">
        <f t="shared" si="28"/>
        <v>0</v>
      </c>
      <c r="AG82" s="228">
        <f t="shared" si="29"/>
        <v>0</v>
      </c>
    </row>
    <row r="83" spans="1:33" x14ac:dyDescent="0.3">
      <c r="A83" s="224">
        <v>137</v>
      </c>
      <c r="B83" s="224">
        <v>57</v>
      </c>
      <c r="C83" s="224">
        <v>275</v>
      </c>
      <c r="D83" s="224">
        <v>2</v>
      </c>
      <c r="F83" s="224">
        <v>160</v>
      </c>
      <c r="G83" s="224">
        <v>41</v>
      </c>
      <c r="K83" s="224">
        <v>80</v>
      </c>
      <c r="L83" s="227">
        <v>43545</v>
      </c>
      <c r="M83" s="224">
        <f t="shared" si="15"/>
        <v>0</v>
      </c>
      <c r="N83" s="224">
        <f t="shared" si="16"/>
        <v>0</v>
      </c>
      <c r="O83" s="224">
        <f t="shared" si="17"/>
        <v>0</v>
      </c>
      <c r="P83" s="224">
        <f t="shared" si="18"/>
        <v>1</v>
      </c>
      <c r="Q83" s="225">
        <f t="shared" si="19"/>
        <v>0</v>
      </c>
      <c r="R83" s="225">
        <f t="shared" si="19"/>
        <v>1</v>
      </c>
      <c r="S83" s="231">
        <v>3.4053100000000001</v>
      </c>
      <c r="T83" s="228">
        <f t="shared" si="20"/>
        <v>0.29365902076462935</v>
      </c>
      <c r="U83" s="228">
        <f t="shared" si="21"/>
        <v>1</v>
      </c>
      <c r="W83" s="224">
        <v>80</v>
      </c>
      <c r="X83" s="227">
        <v>43545</v>
      </c>
      <c r="Y83" s="224">
        <f t="shared" si="22"/>
        <v>0</v>
      </c>
      <c r="Z83" s="224">
        <f t="shared" si="23"/>
        <v>66</v>
      </c>
      <c r="AA83" s="224">
        <f t="shared" si="24"/>
        <v>1659</v>
      </c>
      <c r="AB83" s="224">
        <f t="shared" si="25"/>
        <v>0</v>
      </c>
      <c r="AC83" s="225">
        <f t="shared" si="26"/>
        <v>1659</v>
      </c>
      <c r="AD83" s="225">
        <f t="shared" si="27"/>
        <v>66</v>
      </c>
      <c r="AE83" s="231">
        <v>3.4053100000000001</v>
      </c>
      <c r="AF83" s="228">
        <f t="shared" si="28"/>
        <v>1678.3814953704655</v>
      </c>
      <c r="AG83" s="228">
        <f t="shared" si="29"/>
        <v>5715.4092900000005</v>
      </c>
    </row>
    <row r="84" spans="1:33" x14ac:dyDescent="0.3">
      <c r="A84" s="224">
        <v>138</v>
      </c>
      <c r="B84" s="224">
        <v>206</v>
      </c>
      <c r="C84" s="224">
        <v>277</v>
      </c>
      <c r="D84" s="224">
        <v>1</v>
      </c>
      <c r="F84" s="224">
        <v>162</v>
      </c>
      <c r="G84" s="224">
        <v>6</v>
      </c>
      <c r="K84" s="224">
        <v>81</v>
      </c>
      <c r="L84" s="227">
        <v>43546</v>
      </c>
      <c r="M84" s="224">
        <f t="shared" si="15"/>
        <v>0</v>
      </c>
      <c r="N84" s="224">
        <f t="shared" si="16"/>
        <v>0</v>
      </c>
      <c r="O84" s="224">
        <f t="shared" si="17"/>
        <v>0</v>
      </c>
      <c r="P84" s="224">
        <f t="shared" si="18"/>
        <v>5</v>
      </c>
      <c r="Q84" s="225">
        <f t="shared" si="19"/>
        <v>0</v>
      </c>
      <c r="R84" s="225">
        <f t="shared" si="19"/>
        <v>5</v>
      </c>
      <c r="S84" s="231">
        <v>3.4128599999999998</v>
      </c>
      <c r="T84" s="228">
        <f t="shared" si="20"/>
        <v>1.465046910802084</v>
      </c>
      <c r="U84" s="228">
        <f t="shared" si="21"/>
        <v>5</v>
      </c>
      <c r="W84" s="224">
        <v>81</v>
      </c>
      <c r="X84" s="227">
        <v>43546</v>
      </c>
      <c r="Y84" s="224">
        <f t="shared" si="22"/>
        <v>138</v>
      </c>
      <c r="Z84" s="224">
        <f t="shared" si="23"/>
        <v>50</v>
      </c>
      <c r="AA84" s="224">
        <f t="shared" si="24"/>
        <v>4735</v>
      </c>
      <c r="AB84" s="224">
        <f t="shared" si="25"/>
        <v>0</v>
      </c>
      <c r="AC84" s="225">
        <f t="shared" si="26"/>
        <v>4873</v>
      </c>
      <c r="AD84" s="225">
        <f t="shared" si="27"/>
        <v>50</v>
      </c>
      <c r="AE84" s="231">
        <v>3.4128599999999998</v>
      </c>
      <c r="AF84" s="228">
        <f t="shared" si="28"/>
        <v>4887.6504691080208</v>
      </c>
      <c r="AG84" s="228">
        <f t="shared" si="29"/>
        <v>16680.86678</v>
      </c>
    </row>
    <row r="85" spans="1:33" x14ac:dyDescent="0.3">
      <c r="A85" s="224">
        <v>140</v>
      </c>
      <c r="B85" s="224">
        <v>324</v>
      </c>
      <c r="C85" s="224">
        <v>287</v>
      </c>
      <c r="D85" s="224">
        <v>1</v>
      </c>
      <c r="F85" s="224">
        <v>164</v>
      </c>
      <c r="G85" s="224">
        <v>11</v>
      </c>
      <c r="K85" s="224">
        <v>82</v>
      </c>
      <c r="L85" s="227">
        <v>43547</v>
      </c>
      <c r="M85" s="224">
        <f t="shared" si="15"/>
        <v>0</v>
      </c>
      <c r="N85" s="224">
        <f t="shared" si="16"/>
        <v>0</v>
      </c>
      <c r="O85" s="224">
        <f t="shared" si="17"/>
        <v>0</v>
      </c>
      <c r="P85" s="224">
        <f t="shared" si="18"/>
        <v>3</v>
      </c>
      <c r="Q85" s="225">
        <f t="shared" si="19"/>
        <v>0</v>
      </c>
      <c r="R85" s="225">
        <f t="shared" si="19"/>
        <v>3</v>
      </c>
      <c r="S85" s="231">
        <v>3.4208699999999999</v>
      </c>
      <c r="T85" s="228">
        <f t="shared" si="20"/>
        <v>0.87696989362355193</v>
      </c>
      <c r="U85" s="228">
        <f t="shared" si="21"/>
        <v>3</v>
      </c>
      <c r="W85" s="224">
        <v>82</v>
      </c>
      <c r="X85" s="227">
        <v>43547</v>
      </c>
      <c r="Y85" s="224">
        <f t="shared" si="22"/>
        <v>534</v>
      </c>
      <c r="Z85" s="224">
        <f t="shared" si="23"/>
        <v>0</v>
      </c>
      <c r="AA85" s="224">
        <f t="shared" si="24"/>
        <v>10339</v>
      </c>
      <c r="AB85" s="224">
        <f t="shared" si="25"/>
        <v>0</v>
      </c>
      <c r="AC85" s="225">
        <f t="shared" si="26"/>
        <v>10873</v>
      </c>
      <c r="AD85" s="225">
        <f t="shared" si="27"/>
        <v>0</v>
      </c>
      <c r="AE85" s="231">
        <v>3.4208699999999999</v>
      </c>
      <c r="AF85" s="228">
        <f t="shared" si="28"/>
        <v>10873</v>
      </c>
      <c r="AG85" s="228">
        <f t="shared" si="29"/>
        <v>37195.119509999997</v>
      </c>
    </row>
    <row r="86" spans="1:33" x14ac:dyDescent="0.3">
      <c r="A86" s="224">
        <v>142</v>
      </c>
      <c r="B86" s="224">
        <v>118</v>
      </c>
      <c r="C86" s="224">
        <v>298</v>
      </c>
      <c r="D86" s="224">
        <v>1</v>
      </c>
      <c r="F86" s="224">
        <v>165</v>
      </c>
      <c r="G86" s="224">
        <v>5</v>
      </c>
      <c r="K86" s="224">
        <v>83</v>
      </c>
      <c r="L86" s="227">
        <v>43548</v>
      </c>
      <c r="M86" s="224">
        <f t="shared" si="15"/>
        <v>0</v>
      </c>
      <c r="N86" s="224">
        <f t="shared" si="16"/>
        <v>0</v>
      </c>
      <c r="O86" s="224">
        <f t="shared" si="17"/>
        <v>0</v>
      </c>
      <c r="P86" s="224">
        <f t="shared" si="18"/>
        <v>3</v>
      </c>
      <c r="Q86" s="225">
        <f t="shared" si="19"/>
        <v>0</v>
      </c>
      <c r="R86" s="225">
        <f t="shared" si="19"/>
        <v>3</v>
      </c>
      <c r="S86" s="231">
        <v>3.4293900000000002</v>
      </c>
      <c r="T86" s="228">
        <f t="shared" si="20"/>
        <v>0.87479114361446197</v>
      </c>
      <c r="U86" s="228">
        <f t="shared" si="21"/>
        <v>3</v>
      </c>
      <c r="W86" s="224">
        <v>83</v>
      </c>
      <c r="X86" s="227">
        <v>43548</v>
      </c>
      <c r="Y86" s="224">
        <f t="shared" si="22"/>
        <v>2088</v>
      </c>
      <c r="Z86" s="224">
        <f t="shared" si="23"/>
        <v>0</v>
      </c>
      <c r="AA86" s="224">
        <f t="shared" si="24"/>
        <v>6286</v>
      </c>
      <c r="AB86" s="224">
        <f t="shared" si="25"/>
        <v>0</v>
      </c>
      <c r="AC86" s="225">
        <f t="shared" si="26"/>
        <v>8374</v>
      </c>
      <c r="AD86" s="225">
        <f t="shared" si="27"/>
        <v>0</v>
      </c>
      <c r="AE86" s="231">
        <v>3.4293900000000002</v>
      </c>
      <c r="AF86" s="228">
        <f t="shared" si="28"/>
        <v>8374</v>
      </c>
      <c r="AG86" s="228">
        <f t="shared" si="29"/>
        <v>28717.711860000003</v>
      </c>
    </row>
    <row r="87" spans="1:33" x14ac:dyDescent="0.3">
      <c r="A87" s="224">
        <v>144</v>
      </c>
      <c r="B87" s="224">
        <v>229</v>
      </c>
      <c r="C87" s="224">
        <v>301</v>
      </c>
      <c r="D87" s="224">
        <v>2</v>
      </c>
      <c r="F87" s="224">
        <v>166</v>
      </c>
      <c r="G87" s="224">
        <v>4</v>
      </c>
      <c r="K87" s="224">
        <v>84</v>
      </c>
      <c r="L87" s="227">
        <v>43549</v>
      </c>
      <c r="M87" s="224">
        <f t="shared" si="15"/>
        <v>0</v>
      </c>
      <c r="N87" s="224">
        <f t="shared" si="16"/>
        <v>0</v>
      </c>
      <c r="O87" s="224">
        <f t="shared" si="17"/>
        <v>0</v>
      </c>
      <c r="P87" s="224">
        <f t="shared" si="18"/>
        <v>0</v>
      </c>
      <c r="Q87" s="225">
        <f t="shared" si="19"/>
        <v>0</v>
      </c>
      <c r="R87" s="225">
        <f t="shared" si="19"/>
        <v>0</v>
      </c>
      <c r="S87" s="231">
        <v>3.43845</v>
      </c>
      <c r="T87" s="228">
        <f t="shared" si="20"/>
        <v>0</v>
      </c>
      <c r="U87" s="228">
        <f t="shared" si="21"/>
        <v>0</v>
      </c>
      <c r="W87" s="224">
        <v>84</v>
      </c>
      <c r="X87" s="227">
        <v>43549</v>
      </c>
      <c r="Y87" s="224">
        <f t="shared" si="22"/>
        <v>0</v>
      </c>
      <c r="Z87" s="224">
        <f t="shared" si="23"/>
        <v>0</v>
      </c>
      <c r="AA87" s="224">
        <f t="shared" si="24"/>
        <v>0</v>
      </c>
      <c r="AB87" s="224">
        <f t="shared" si="25"/>
        <v>0</v>
      </c>
      <c r="AC87" s="225">
        <f t="shared" si="26"/>
        <v>0</v>
      </c>
      <c r="AD87" s="225">
        <f t="shared" si="27"/>
        <v>0</v>
      </c>
      <c r="AE87" s="231">
        <v>3.43845</v>
      </c>
      <c r="AF87" s="228">
        <f t="shared" si="28"/>
        <v>0</v>
      </c>
      <c r="AG87" s="228">
        <f t="shared" si="29"/>
        <v>0</v>
      </c>
    </row>
    <row r="88" spans="1:33" x14ac:dyDescent="0.3">
      <c r="A88" s="224">
        <v>147</v>
      </c>
      <c r="B88" s="224">
        <v>62</v>
      </c>
      <c r="C88" s="224">
        <v>303</v>
      </c>
      <c r="D88" s="224">
        <v>1</v>
      </c>
      <c r="F88" s="224">
        <v>168</v>
      </c>
      <c r="G88" s="224">
        <v>6</v>
      </c>
      <c r="K88" s="224">
        <v>85</v>
      </c>
      <c r="L88" s="227">
        <v>43550</v>
      </c>
      <c r="M88" s="224">
        <f t="shared" si="15"/>
        <v>0</v>
      </c>
      <c r="N88" s="224">
        <f t="shared" si="16"/>
        <v>0</v>
      </c>
      <c r="O88" s="224">
        <f t="shared" si="17"/>
        <v>0</v>
      </c>
      <c r="P88" s="224">
        <f t="shared" si="18"/>
        <v>0</v>
      </c>
      <c r="Q88" s="225">
        <f t="shared" si="19"/>
        <v>0</v>
      </c>
      <c r="R88" s="225">
        <f t="shared" si="19"/>
        <v>0</v>
      </c>
      <c r="S88" s="231">
        <v>3.4481000000000002</v>
      </c>
      <c r="T88" s="228">
        <f t="shared" si="20"/>
        <v>0</v>
      </c>
      <c r="U88" s="228">
        <f t="shared" si="21"/>
        <v>0</v>
      </c>
      <c r="W88" s="224">
        <v>85</v>
      </c>
      <c r="X88" s="227">
        <v>43550</v>
      </c>
      <c r="Y88" s="224">
        <f t="shared" si="22"/>
        <v>6623</v>
      </c>
      <c r="Z88" s="224">
        <f t="shared" si="23"/>
        <v>0</v>
      </c>
      <c r="AA88" s="224">
        <f t="shared" si="24"/>
        <v>4029</v>
      </c>
      <c r="AB88" s="224">
        <f t="shared" si="25"/>
        <v>0</v>
      </c>
      <c r="AC88" s="225">
        <f t="shared" si="26"/>
        <v>10652</v>
      </c>
      <c r="AD88" s="225">
        <f t="shared" si="27"/>
        <v>0</v>
      </c>
      <c r="AE88" s="231">
        <v>3.4481000000000002</v>
      </c>
      <c r="AF88" s="228">
        <f t="shared" si="28"/>
        <v>10652</v>
      </c>
      <c r="AG88" s="228">
        <f t="shared" si="29"/>
        <v>36729.161200000002</v>
      </c>
    </row>
    <row r="89" spans="1:33" x14ac:dyDescent="0.3">
      <c r="A89" s="224">
        <v>149</v>
      </c>
      <c r="B89" s="224">
        <v>401</v>
      </c>
      <c r="C89" s="224">
        <v>304</v>
      </c>
      <c r="D89" s="224">
        <v>1</v>
      </c>
      <c r="F89" s="224">
        <v>170</v>
      </c>
      <c r="G89" s="224">
        <v>5</v>
      </c>
      <c r="K89" s="224">
        <v>86</v>
      </c>
      <c r="L89" s="227">
        <v>43551</v>
      </c>
      <c r="M89" s="224">
        <f t="shared" si="15"/>
        <v>0</v>
      </c>
      <c r="N89" s="224">
        <f t="shared" si="16"/>
        <v>0</v>
      </c>
      <c r="O89" s="224">
        <f t="shared" si="17"/>
        <v>0</v>
      </c>
      <c r="P89" s="224">
        <f t="shared" si="18"/>
        <v>2</v>
      </c>
      <c r="Q89" s="225">
        <f t="shared" si="19"/>
        <v>0</v>
      </c>
      <c r="R89" s="225">
        <f t="shared" si="19"/>
        <v>2</v>
      </c>
      <c r="S89" s="231">
        <v>3.45838</v>
      </c>
      <c r="T89" s="228">
        <f t="shared" si="20"/>
        <v>0.57830544937224948</v>
      </c>
      <c r="U89" s="228">
        <f t="shared" si="21"/>
        <v>2</v>
      </c>
      <c r="W89" s="224">
        <v>86</v>
      </c>
      <c r="X89" s="227">
        <v>43551</v>
      </c>
      <c r="Y89" s="224">
        <f t="shared" si="22"/>
        <v>9226</v>
      </c>
      <c r="Z89" s="224">
        <f t="shared" si="23"/>
        <v>100</v>
      </c>
      <c r="AA89" s="224">
        <f t="shared" si="24"/>
        <v>7992</v>
      </c>
      <c r="AB89" s="224">
        <f t="shared" si="25"/>
        <v>0</v>
      </c>
      <c r="AC89" s="225">
        <f t="shared" si="26"/>
        <v>17218</v>
      </c>
      <c r="AD89" s="225">
        <f t="shared" si="27"/>
        <v>100</v>
      </c>
      <c r="AE89" s="231">
        <v>3.45838</v>
      </c>
      <c r="AF89" s="228">
        <f t="shared" si="28"/>
        <v>17246.915272468614</v>
      </c>
      <c r="AG89" s="228">
        <f t="shared" si="29"/>
        <v>59646.386839999999</v>
      </c>
    </row>
    <row r="90" spans="1:33" x14ac:dyDescent="0.3">
      <c r="A90" s="224">
        <v>153</v>
      </c>
      <c r="B90" s="224">
        <v>27</v>
      </c>
      <c r="C90" s="224">
        <v>305</v>
      </c>
      <c r="D90" s="224">
        <v>2</v>
      </c>
      <c r="F90" s="224">
        <v>172</v>
      </c>
      <c r="G90" s="224">
        <v>8</v>
      </c>
      <c r="K90" s="224">
        <v>87</v>
      </c>
      <c r="L90" s="227">
        <v>43552</v>
      </c>
      <c r="M90" s="224">
        <f t="shared" si="15"/>
        <v>0</v>
      </c>
      <c r="N90" s="224">
        <f t="shared" si="16"/>
        <v>0</v>
      </c>
      <c r="O90" s="224">
        <f t="shared" si="17"/>
        <v>0</v>
      </c>
      <c r="P90" s="224">
        <f t="shared" si="18"/>
        <v>0</v>
      </c>
      <c r="Q90" s="225">
        <f t="shared" si="19"/>
        <v>0</v>
      </c>
      <c r="R90" s="225">
        <f t="shared" si="19"/>
        <v>0</v>
      </c>
      <c r="S90" s="231">
        <v>3.4693299999999998</v>
      </c>
      <c r="T90" s="228">
        <f t="shared" si="20"/>
        <v>0</v>
      </c>
      <c r="U90" s="228">
        <f t="shared" si="21"/>
        <v>0</v>
      </c>
      <c r="W90" s="224">
        <v>87</v>
      </c>
      <c r="X90" s="227">
        <v>43552</v>
      </c>
      <c r="Y90" s="224">
        <f t="shared" si="22"/>
        <v>0</v>
      </c>
      <c r="Z90" s="224">
        <f t="shared" si="23"/>
        <v>0</v>
      </c>
      <c r="AA90" s="224">
        <f t="shared" si="24"/>
        <v>0</v>
      </c>
      <c r="AB90" s="224">
        <f t="shared" si="25"/>
        <v>0</v>
      </c>
      <c r="AC90" s="225">
        <f t="shared" si="26"/>
        <v>0</v>
      </c>
      <c r="AD90" s="225">
        <f t="shared" si="27"/>
        <v>0</v>
      </c>
      <c r="AE90" s="231">
        <v>3.4693299999999998</v>
      </c>
      <c r="AF90" s="228">
        <f t="shared" si="28"/>
        <v>0</v>
      </c>
      <c r="AG90" s="228">
        <f t="shared" si="29"/>
        <v>0</v>
      </c>
    </row>
    <row r="91" spans="1:33" x14ac:dyDescent="0.3">
      <c r="A91" s="224">
        <v>154</v>
      </c>
      <c r="B91" s="224">
        <v>60</v>
      </c>
      <c r="C91" s="224">
        <v>319</v>
      </c>
      <c r="D91" s="224">
        <v>1</v>
      </c>
      <c r="F91" s="224">
        <v>175</v>
      </c>
      <c r="G91" s="224">
        <v>4</v>
      </c>
      <c r="K91" s="224">
        <v>88</v>
      </c>
      <c r="L91" s="227">
        <v>43553</v>
      </c>
      <c r="M91" s="224">
        <f t="shared" si="15"/>
        <v>0</v>
      </c>
      <c r="N91" s="224">
        <f t="shared" si="16"/>
        <v>0</v>
      </c>
      <c r="O91" s="224">
        <f t="shared" si="17"/>
        <v>0</v>
      </c>
      <c r="P91" s="224">
        <f t="shared" si="18"/>
        <v>1</v>
      </c>
      <c r="Q91" s="225">
        <f t="shared" si="19"/>
        <v>0</v>
      </c>
      <c r="R91" s="225">
        <f t="shared" si="19"/>
        <v>1</v>
      </c>
      <c r="S91" s="231">
        <v>3.4809899999999998</v>
      </c>
      <c r="T91" s="228">
        <f t="shared" si="20"/>
        <v>0.28727459716919612</v>
      </c>
      <c r="U91" s="228">
        <f t="shared" si="21"/>
        <v>1</v>
      </c>
      <c r="W91" s="224">
        <v>88</v>
      </c>
      <c r="X91" s="227">
        <v>43553</v>
      </c>
      <c r="Y91" s="224">
        <f t="shared" si="22"/>
        <v>403</v>
      </c>
      <c r="Z91" s="224">
        <f t="shared" si="23"/>
        <v>0</v>
      </c>
      <c r="AA91" s="224">
        <f t="shared" si="24"/>
        <v>7099</v>
      </c>
      <c r="AB91" s="224">
        <f t="shared" si="25"/>
        <v>0</v>
      </c>
      <c r="AC91" s="225">
        <f t="shared" si="26"/>
        <v>7502</v>
      </c>
      <c r="AD91" s="225">
        <f t="shared" si="27"/>
        <v>0</v>
      </c>
      <c r="AE91" s="231">
        <v>3.4809899999999998</v>
      </c>
      <c r="AF91" s="228">
        <f t="shared" si="28"/>
        <v>7502</v>
      </c>
      <c r="AG91" s="228">
        <f t="shared" si="29"/>
        <v>26114.386979999999</v>
      </c>
    </row>
    <row r="92" spans="1:33" x14ac:dyDescent="0.3">
      <c r="A92" s="224">
        <v>156</v>
      </c>
      <c r="B92" s="224">
        <v>14</v>
      </c>
      <c r="C92" s="224">
        <v>322</v>
      </c>
      <c r="D92" s="224">
        <v>3</v>
      </c>
      <c r="F92" s="224">
        <v>179</v>
      </c>
      <c r="G92" s="224">
        <v>9</v>
      </c>
      <c r="K92" s="224">
        <v>89</v>
      </c>
      <c r="L92" s="227">
        <v>43554</v>
      </c>
      <c r="M92" s="224">
        <f t="shared" si="15"/>
        <v>0</v>
      </c>
      <c r="N92" s="224">
        <f t="shared" si="16"/>
        <v>0</v>
      </c>
      <c r="O92" s="224">
        <f t="shared" si="17"/>
        <v>4870</v>
      </c>
      <c r="P92" s="224">
        <f t="shared" si="18"/>
        <v>0</v>
      </c>
      <c r="Q92" s="225">
        <f t="shared" si="19"/>
        <v>4870</v>
      </c>
      <c r="R92" s="225">
        <f t="shared" si="19"/>
        <v>0</v>
      </c>
      <c r="S92" s="231">
        <v>3.49342</v>
      </c>
      <c r="T92" s="228">
        <f t="shared" si="20"/>
        <v>4870</v>
      </c>
      <c r="U92" s="228">
        <f t="shared" si="21"/>
        <v>17012.955399999999</v>
      </c>
      <c r="W92" s="224">
        <v>89</v>
      </c>
      <c r="X92" s="227">
        <v>43554</v>
      </c>
      <c r="Y92" s="224">
        <f t="shared" si="22"/>
        <v>5453</v>
      </c>
      <c r="Z92" s="224">
        <f t="shared" si="23"/>
        <v>0</v>
      </c>
      <c r="AA92" s="224">
        <f t="shared" si="24"/>
        <v>1440</v>
      </c>
      <c r="AB92" s="224">
        <f t="shared" si="25"/>
        <v>0</v>
      </c>
      <c r="AC92" s="225">
        <f t="shared" si="26"/>
        <v>6893</v>
      </c>
      <c r="AD92" s="225">
        <f t="shared" si="27"/>
        <v>0</v>
      </c>
      <c r="AE92" s="231">
        <v>3.49342</v>
      </c>
      <c r="AF92" s="228">
        <f t="shared" si="28"/>
        <v>6893</v>
      </c>
      <c r="AG92" s="228">
        <f t="shared" si="29"/>
        <v>24080.144059999999</v>
      </c>
    </row>
    <row r="93" spans="1:33" x14ac:dyDescent="0.3">
      <c r="A93" s="224">
        <v>160</v>
      </c>
      <c r="B93" s="224">
        <v>16</v>
      </c>
      <c r="C93" s="224">
        <v>326</v>
      </c>
      <c r="D93" s="224">
        <v>1</v>
      </c>
      <c r="F93" s="224">
        <v>182</v>
      </c>
      <c r="G93" s="224">
        <v>16</v>
      </c>
      <c r="K93" s="224">
        <v>90</v>
      </c>
      <c r="L93" s="227">
        <v>43555</v>
      </c>
      <c r="M93" s="224">
        <f t="shared" si="15"/>
        <v>0</v>
      </c>
      <c r="N93" s="224">
        <f t="shared" si="16"/>
        <v>0</v>
      </c>
      <c r="O93" s="224">
        <f t="shared" si="17"/>
        <v>0</v>
      </c>
      <c r="P93" s="224">
        <f t="shared" si="18"/>
        <v>0</v>
      </c>
      <c r="Q93" s="225">
        <f t="shared" si="19"/>
        <v>0</v>
      </c>
      <c r="R93" s="225">
        <f t="shared" si="19"/>
        <v>0</v>
      </c>
      <c r="S93" s="231">
        <v>3.5066700000000002</v>
      </c>
      <c r="T93" s="228">
        <f t="shared" si="20"/>
        <v>0</v>
      </c>
      <c r="U93" s="228">
        <f t="shared" si="21"/>
        <v>0</v>
      </c>
      <c r="W93" s="224">
        <v>90</v>
      </c>
      <c r="X93" s="227">
        <v>43555</v>
      </c>
      <c r="Y93" s="224">
        <f t="shared" si="22"/>
        <v>0</v>
      </c>
      <c r="Z93" s="224">
        <f t="shared" si="23"/>
        <v>0</v>
      </c>
      <c r="AA93" s="224">
        <f t="shared" si="24"/>
        <v>0</v>
      </c>
      <c r="AB93" s="224">
        <f t="shared" si="25"/>
        <v>0</v>
      </c>
      <c r="AC93" s="225">
        <f t="shared" si="26"/>
        <v>0</v>
      </c>
      <c r="AD93" s="225">
        <f t="shared" si="27"/>
        <v>0</v>
      </c>
      <c r="AE93" s="231">
        <v>3.5066700000000002</v>
      </c>
      <c r="AF93" s="228">
        <f t="shared" si="28"/>
        <v>0</v>
      </c>
      <c r="AG93" s="228">
        <f t="shared" si="29"/>
        <v>0</v>
      </c>
    </row>
    <row r="94" spans="1:33" x14ac:dyDescent="0.3">
      <c r="A94" s="224">
        <v>162</v>
      </c>
      <c r="B94" s="224">
        <v>6</v>
      </c>
      <c r="C94" s="224">
        <v>329</v>
      </c>
      <c r="D94" s="224">
        <v>38</v>
      </c>
      <c r="F94" s="224">
        <v>183</v>
      </c>
      <c r="G94" s="224">
        <v>4</v>
      </c>
      <c r="K94" s="224">
        <v>91</v>
      </c>
      <c r="L94" s="227">
        <v>43556</v>
      </c>
      <c r="M94" s="224">
        <f t="shared" si="15"/>
        <v>70</v>
      </c>
      <c r="N94" s="224">
        <f t="shared" si="16"/>
        <v>5</v>
      </c>
      <c r="O94" s="224">
        <f t="shared" si="17"/>
        <v>0</v>
      </c>
      <c r="P94" s="224">
        <f t="shared" si="18"/>
        <v>0</v>
      </c>
      <c r="Q94" s="225">
        <f t="shared" si="19"/>
        <v>70</v>
      </c>
      <c r="R94" s="225">
        <f t="shared" si="19"/>
        <v>5</v>
      </c>
      <c r="S94" s="231">
        <v>3.5207799999999998</v>
      </c>
      <c r="T94" s="228">
        <f t="shared" si="20"/>
        <v>71.420139855372952</v>
      </c>
      <c r="U94" s="228">
        <f t="shared" si="21"/>
        <v>251.4546</v>
      </c>
      <c r="W94" s="224">
        <v>91</v>
      </c>
      <c r="X94" s="227">
        <v>43556</v>
      </c>
      <c r="Y94" s="224">
        <f t="shared" si="22"/>
        <v>27650</v>
      </c>
      <c r="Z94" s="224">
        <f t="shared" si="23"/>
        <v>0</v>
      </c>
      <c r="AA94" s="224">
        <f t="shared" si="24"/>
        <v>0</v>
      </c>
      <c r="AB94" s="224">
        <f t="shared" si="25"/>
        <v>0</v>
      </c>
      <c r="AC94" s="225">
        <f t="shared" si="26"/>
        <v>27650</v>
      </c>
      <c r="AD94" s="225">
        <f t="shared" si="27"/>
        <v>0</v>
      </c>
      <c r="AE94" s="231">
        <v>3.5207799999999998</v>
      </c>
      <c r="AF94" s="228">
        <f t="shared" si="28"/>
        <v>27650</v>
      </c>
      <c r="AG94" s="228">
        <f t="shared" si="29"/>
        <v>97349.566999999995</v>
      </c>
    </row>
    <row r="95" spans="1:33" x14ac:dyDescent="0.3">
      <c r="A95" s="224">
        <v>166</v>
      </c>
      <c r="B95" s="224">
        <v>4</v>
      </c>
      <c r="C95" s="224">
        <v>333</v>
      </c>
      <c r="D95" s="224">
        <v>71</v>
      </c>
      <c r="F95" s="224">
        <v>184</v>
      </c>
      <c r="G95" s="224">
        <v>3</v>
      </c>
      <c r="K95" s="224">
        <v>92</v>
      </c>
      <c r="L95" s="227">
        <v>43557</v>
      </c>
      <c r="M95" s="224">
        <f t="shared" si="15"/>
        <v>0</v>
      </c>
      <c r="N95" s="224">
        <f t="shared" si="16"/>
        <v>0</v>
      </c>
      <c r="O95" s="224">
        <f t="shared" si="17"/>
        <v>0</v>
      </c>
      <c r="P95" s="224">
        <f t="shared" si="18"/>
        <v>0</v>
      </c>
      <c r="Q95" s="225">
        <f t="shared" si="19"/>
        <v>0</v>
      </c>
      <c r="R95" s="225">
        <f t="shared" si="19"/>
        <v>0</v>
      </c>
      <c r="S95" s="231">
        <v>3.5358000000000001</v>
      </c>
      <c r="T95" s="228">
        <f t="shared" si="20"/>
        <v>0</v>
      </c>
      <c r="U95" s="228">
        <f t="shared" si="21"/>
        <v>0</v>
      </c>
      <c r="W95" s="224">
        <v>92</v>
      </c>
      <c r="X95" s="227">
        <v>43557</v>
      </c>
      <c r="Y95" s="224">
        <f t="shared" si="22"/>
        <v>41925</v>
      </c>
      <c r="Z95" s="224">
        <f t="shared" si="23"/>
        <v>50</v>
      </c>
      <c r="AA95" s="224">
        <f t="shared" si="24"/>
        <v>5745</v>
      </c>
      <c r="AB95" s="224">
        <f t="shared" si="25"/>
        <v>0</v>
      </c>
      <c r="AC95" s="225">
        <f t="shared" si="26"/>
        <v>47670</v>
      </c>
      <c r="AD95" s="225">
        <f t="shared" si="27"/>
        <v>50</v>
      </c>
      <c r="AE95" s="231">
        <v>3.5358000000000001</v>
      </c>
      <c r="AF95" s="228">
        <f t="shared" si="28"/>
        <v>47684.141071327562</v>
      </c>
      <c r="AG95" s="228">
        <f t="shared" si="29"/>
        <v>168601.58600000001</v>
      </c>
    </row>
    <row r="96" spans="1:33" x14ac:dyDescent="0.3">
      <c r="A96" s="224">
        <v>168</v>
      </c>
      <c r="B96" s="224">
        <v>5</v>
      </c>
      <c r="C96" s="224">
        <v>336</v>
      </c>
      <c r="D96" s="224">
        <v>11</v>
      </c>
      <c r="F96" s="224">
        <v>185</v>
      </c>
      <c r="G96" s="224">
        <v>7</v>
      </c>
      <c r="K96" s="224">
        <v>93</v>
      </c>
      <c r="L96" s="227">
        <v>43558</v>
      </c>
      <c r="M96" s="224">
        <f t="shared" si="15"/>
        <v>0</v>
      </c>
      <c r="N96" s="224">
        <f t="shared" si="16"/>
        <v>0</v>
      </c>
      <c r="O96" s="224">
        <f t="shared" si="17"/>
        <v>0</v>
      </c>
      <c r="P96" s="224">
        <f t="shared" si="18"/>
        <v>2</v>
      </c>
      <c r="Q96" s="225">
        <f t="shared" si="19"/>
        <v>0</v>
      </c>
      <c r="R96" s="225">
        <f t="shared" si="19"/>
        <v>2</v>
      </c>
      <c r="S96" s="231">
        <v>3.5517300000000001</v>
      </c>
      <c r="T96" s="228">
        <f t="shared" si="20"/>
        <v>0.5631058667184724</v>
      </c>
      <c r="U96" s="228">
        <f t="shared" si="21"/>
        <v>2</v>
      </c>
      <c r="W96" s="224">
        <v>93</v>
      </c>
      <c r="X96" s="227">
        <v>43558</v>
      </c>
      <c r="Y96" s="224">
        <f t="shared" si="22"/>
        <v>31835</v>
      </c>
      <c r="Z96" s="224">
        <f t="shared" si="23"/>
        <v>100</v>
      </c>
      <c r="AA96" s="224">
        <f t="shared" si="24"/>
        <v>16810</v>
      </c>
      <c r="AB96" s="224">
        <f t="shared" si="25"/>
        <v>0</v>
      </c>
      <c r="AC96" s="225">
        <f t="shared" si="26"/>
        <v>48645</v>
      </c>
      <c r="AD96" s="225">
        <f t="shared" si="27"/>
        <v>100</v>
      </c>
      <c r="AE96" s="231">
        <v>3.5517300000000001</v>
      </c>
      <c r="AF96" s="228">
        <f t="shared" si="28"/>
        <v>48673.155293335927</v>
      </c>
      <c r="AG96" s="228">
        <f t="shared" si="29"/>
        <v>172873.90585000001</v>
      </c>
    </row>
    <row r="97" spans="1:33" x14ac:dyDescent="0.3">
      <c r="A97" s="224">
        <v>170</v>
      </c>
      <c r="B97" s="224">
        <v>7</v>
      </c>
      <c r="C97" s="224">
        <v>344</v>
      </c>
      <c r="D97" s="224">
        <v>14</v>
      </c>
      <c r="F97" s="224">
        <v>189</v>
      </c>
      <c r="G97" s="224">
        <v>5</v>
      </c>
      <c r="K97" s="224">
        <v>94</v>
      </c>
      <c r="L97" s="227">
        <v>43559</v>
      </c>
      <c r="M97" s="224">
        <f t="shared" si="15"/>
        <v>0</v>
      </c>
      <c r="N97" s="224">
        <f t="shared" si="16"/>
        <v>0</v>
      </c>
      <c r="O97" s="224">
        <f t="shared" si="17"/>
        <v>0</v>
      </c>
      <c r="P97" s="224">
        <f t="shared" si="18"/>
        <v>4</v>
      </c>
      <c r="Q97" s="225">
        <f t="shared" si="19"/>
        <v>0</v>
      </c>
      <c r="R97" s="225">
        <f t="shared" si="19"/>
        <v>4</v>
      </c>
      <c r="S97" s="231">
        <v>3.5685500000000001</v>
      </c>
      <c r="T97" s="228">
        <f t="shared" si="20"/>
        <v>1.1209034481792324</v>
      </c>
      <c r="U97" s="228">
        <f t="shared" si="21"/>
        <v>4</v>
      </c>
      <c r="W97" s="224">
        <v>94</v>
      </c>
      <c r="X97" s="227">
        <v>43559</v>
      </c>
      <c r="Y97" s="224">
        <f t="shared" si="22"/>
        <v>17920</v>
      </c>
      <c r="Z97" s="224">
        <f t="shared" si="23"/>
        <v>0</v>
      </c>
      <c r="AA97" s="224">
        <f t="shared" si="24"/>
        <v>10630</v>
      </c>
      <c r="AB97" s="224">
        <f t="shared" si="25"/>
        <v>0</v>
      </c>
      <c r="AC97" s="225">
        <f t="shared" si="26"/>
        <v>28550</v>
      </c>
      <c r="AD97" s="225">
        <f t="shared" si="27"/>
        <v>0</v>
      </c>
      <c r="AE97" s="231">
        <v>3.5685500000000001</v>
      </c>
      <c r="AF97" s="228">
        <f t="shared" si="28"/>
        <v>28550</v>
      </c>
      <c r="AG97" s="228">
        <f t="shared" si="29"/>
        <v>101882.10250000001</v>
      </c>
    </row>
    <row r="98" spans="1:33" x14ac:dyDescent="0.3">
      <c r="A98" s="224">
        <v>172</v>
      </c>
      <c r="B98" s="224">
        <v>4</v>
      </c>
      <c r="C98" s="224">
        <v>345</v>
      </c>
      <c r="D98" s="224">
        <v>10</v>
      </c>
      <c r="K98" s="224">
        <v>95</v>
      </c>
      <c r="L98" s="227">
        <v>43560</v>
      </c>
      <c r="M98" s="224">
        <f t="shared" si="15"/>
        <v>0</v>
      </c>
      <c r="N98" s="224">
        <f t="shared" si="16"/>
        <v>0</v>
      </c>
      <c r="O98" s="224">
        <f t="shared" si="17"/>
        <v>0</v>
      </c>
      <c r="P98" s="224">
        <f t="shared" si="18"/>
        <v>2</v>
      </c>
      <c r="Q98" s="225">
        <f t="shared" si="19"/>
        <v>0</v>
      </c>
      <c r="R98" s="225">
        <f t="shared" si="19"/>
        <v>2</v>
      </c>
      <c r="S98" s="231">
        <v>3.5862400000000001</v>
      </c>
      <c r="T98" s="228">
        <f t="shared" si="20"/>
        <v>0.5576871598108325</v>
      </c>
      <c r="U98" s="228">
        <f t="shared" si="21"/>
        <v>2</v>
      </c>
      <c r="W98" s="224">
        <v>95</v>
      </c>
      <c r="X98" s="227">
        <v>43560</v>
      </c>
      <c r="Y98" s="224">
        <f t="shared" si="22"/>
        <v>5875</v>
      </c>
      <c r="Z98" s="224">
        <f t="shared" si="23"/>
        <v>0</v>
      </c>
      <c r="AA98" s="224">
        <f t="shared" si="24"/>
        <v>5115</v>
      </c>
      <c r="AB98" s="224">
        <f t="shared" si="25"/>
        <v>0</v>
      </c>
      <c r="AC98" s="225">
        <f t="shared" si="26"/>
        <v>10990</v>
      </c>
      <c r="AD98" s="225">
        <f t="shared" si="27"/>
        <v>0</v>
      </c>
      <c r="AE98" s="231">
        <v>3.5862400000000001</v>
      </c>
      <c r="AF98" s="228">
        <f t="shared" si="28"/>
        <v>10990</v>
      </c>
      <c r="AG98" s="228">
        <f t="shared" si="29"/>
        <v>39412.777600000001</v>
      </c>
    </row>
    <row r="99" spans="1:33" x14ac:dyDescent="0.3">
      <c r="A99" s="224">
        <v>175</v>
      </c>
      <c r="B99" s="224">
        <v>29</v>
      </c>
      <c r="C99" s="224">
        <v>347</v>
      </c>
      <c r="D99" s="224">
        <v>39</v>
      </c>
      <c r="K99" s="224">
        <v>96</v>
      </c>
      <c r="L99" s="227">
        <v>43561</v>
      </c>
      <c r="M99" s="224">
        <f t="shared" si="15"/>
        <v>0</v>
      </c>
      <c r="N99" s="224">
        <f t="shared" si="16"/>
        <v>0</v>
      </c>
      <c r="O99" s="224">
        <f t="shared" si="17"/>
        <v>0</v>
      </c>
      <c r="P99" s="224">
        <f t="shared" si="18"/>
        <v>0</v>
      </c>
      <c r="Q99" s="225">
        <f t="shared" si="19"/>
        <v>0</v>
      </c>
      <c r="R99" s="225">
        <f t="shared" si="19"/>
        <v>0</v>
      </c>
      <c r="S99" s="231">
        <v>3.6047899999999999</v>
      </c>
      <c r="T99" s="228">
        <f t="shared" si="20"/>
        <v>0</v>
      </c>
      <c r="U99" s="228">
        <f t="shared" si="21"/>
        <v>0</v>
      </c>
      <c r="W99" s="224">
        <v>96</v>
      </c>
      <c r="X99" s="227">
        <v>43561</v>
      </c>
      <c r="Y99" s="224">
        <f t="shared" si="22"/>
        <v>3330</v>
      </c>
      <c r="Z99" s="224">
        <f t="shared" si="23"/>
        <v>0</v>
      </c>
      <c r="AA99" s="224">
        <f t="shared" si="24"/>
        <v>5770</v>
      </c>
      <c r="AB99" s="224">
        <f t="shared" si="25"/>
        <v>0</v>
      </c>
      <c r="AC99" s="225">
        <f t="shared" si="26"/>
        <v>9100</v>
      </c>
      <c r="AD99" s="225">
        <f t="shared" si="27"/>
        <v>0</v>
      </c>
      <c r="AE99" s="231">
        <v>3.6047899999999999</v>
      </c>
      <c r="AF99" s="228">
        <f t="shared" si="28"/>
        <v>9100</v>
      </c>
      <c r="AG99" s="228">
        <f t="shared" si="29"/>
        <v>32803.589</v>
      </c>
    </row>
    <row r="100" spans="1:33" x14ac:dyDescent="0.3">
      <c r="A100" s="224">
        <v>179</v>
      </c>
      <c r="B100" s="224">
        <v>12</v>
      </c>
      <c r="C100" s="224">
        <v>351</v>
      </c>
      <c r="D100" s="224">
        <v>1</v>
      </c>
      <c r="K100" s="224">
        <v>97</v>
      </c>
      <c r="L100" s="227">
        <v>43562</v>
      </c>
      <c r="M100" s="224">
        <f t="shared" si="15"/>
        <v>0</v>
      </c>
      <c r="N100" s="224">
        <f t="shared" si="16"/>
        <v>0</v>
      </c>
      <c r="O100" s="224">
        <f t="shared" si="17"/>
        <v>0</v>
      </c>
      <c r="P100" s="224">
        <f t="shared" si="18"/>
        <v>0</v>
      </c>
      <c r="Q100" s="225">
        <f t="shared" si="19"/>
        <v>0</v>
      </c>
      <c r="R100" s="225">
        <f t="shared" si="19"/>
        <v>0</v>
      </c>
      <c r="S100" s="231">
        <v>3.6241599999999998</v>
      </c>
      <c r="T100" s="228">
        <f t="shared" si="20"/>
        <v>0</v>
      </c>
      <c r="U100" s="228">
        <f t="shared" si="21"/>
        <v>0</v>
      </c>
      <c r="W100" s="224">
        <v>97</v>
      </c>
      <c r="X100" s="227">
        <v>43562</v>
      </c>
      <c r="Y100" s="224">
        <f t="shared" si="22"/>
        <v>725</v>
      </c>
      <c r="Z100" s="224">
        <f t="shared" si="23"/>
        <v>0</v>
      </c>
      <c r="AA100" s="224">
        <f t="shared" si="24"/>
        <v>2165</v>
      </c>
      <c r="AB100" s="224">
        <f t="shared" si="25"/>
        <v>0</v>
      </c>
      <c r="AC100" s="225">
        <f t="shared" si="26"/>
        <v>2890</v>
      </c>
      <c r="AD100" s="225">
        <f t="shared" si="27"/>
        <v>0</v>
      </c>
      <c r="AE100" s="231">
        <v>3.6241599999999998</v>
      </c>
      <c r="AF100" s="228">
        <f t="shared" si="28"/>
        <v>2890</v>
      </c>
      <c r="AG100" s="228">
        <f t="shared" si="29"/>
        <v>10473.822399999999</v>
      </c>
    </row>
    <row r="101" spans="1:33" x14ac:dyDescent="0.3">
      <c r="A101" s="224">
        <v>180</v>
      </c>
      <c r="B101" s="224">
        <v>29</v>
      </c>
      <c r="C101" s="224">
        <v>357</v>
      </c>
      <c r="D101" s="224">
        <v>1</v>
      </c>
      <c r="K101" s="224">
        <v>98</v>
      </c>
      <c r="L101" s="227">
        <v>43563</v>
      </c>
      <c r="M101" s="224">
        <f t="shared" si="15"/>
        <v>0</v>
      </c>
      <c r="N101" s="224">
        <f t="shared" si="16"/>
        <v>0</v>
      </c>
      <c r="O101" s="224">
        <f t="shared" si="17"/>
        <v>0</v>
      </c>
      <c r="P101" s="224">
        <f t="shared" si="18"/>
        <v>0</v>
      </c>
      <c r="Q101" s="225">
        <f t="shared" si="19"/>
        <v>0</v>
      </c>
      <c r="R101" s="225">
        <f t="shared" si="19"/>
        <v>0</v>
      </c>
      <c r="S101" s="231">
        <v>3.6443300000000001</v>
      </c>
      <c r="T101" s="228">
        <f t="shared" si="20"/>
        <v>0</v>
      </c>
      <c r="U101" s="228">
        <f t="shared" si="21"/>
        <v>0</v>
      </c>
      <c r="W101" s="224">
        <v>98</v>
      </c>
      <c r="X101" s="227">
        <v>43563</v>
      </c>
      <c r="Y101" s="224">
        <f t="shared" si="22"/>
        <v>1010</v>
      </c>
      <c r="Z101" s="224">
        <f t="shared" si="23"/>
        <v>0</v>
      </c>
      <c r="AA101" s="224">
        <f t="shared" si="24"/>
        <v>590</v>
      </c>
      <c r="AB101" s="224">
        <f t="shared" si="25"/>
        <v>0</v>
      </c>
      <c r="AC101" s="225">
        <f t="shared" si="26"/>
        <v>1600</v>
      </c>
      <c r="AD101" s="225">
        <f t="shared" si="27"/>
        <v>0</v>
      </c>
      <c r="AE101" s="231">
        <v>3.6443300000000001</v>
      </c>
      <c r="AF101" s="228">
        <f t="shared" si="28"/>
        <v>1600</v>
      </c>
      <c r="AG101" s="228">
        <f t="shared" si="29"/>
        <v>5830.9279999999999</v>
      </c>
    </row>
    <row r="102" spans="1:33" x14ac:dyDescent="0.3">
      <c r="A102" s="224">
        <v>182</v>
      </c>
      <c r="B102" s="224">
        <v>74</v>
      </c>
      <c r="C102" s="224">
        <v>358</v>
      </c>
      <c r="D102" s="224">
        <v>29</v>
      </c>
      <c r="K102" s="224">
        <v>99</v>
      </c>
      <c r="L102" s="227">
        <v>43564</v>
      </c>
      <c r="M102" s="224">
        <f t="shared" si="15"/>
        <v>0</v>
      </c>
      <c r="N102" s="224">
        <f t="shared" si="16"/>
        <v>0</v>
      </c>
      <c r="O102" s="224">
        <f t="shared" si="17"/>
        <v>0</v>
      </c>
      <c r="P102" s="224">
        <f t="shared" si="18"/>
        <v>0</v>
      </c>
      <c r="Q102" s="225">
        <f t="shared" si="19"/>
        <v>0</v>
      </c>
      <c r="R102" s="225">
        <f t="shared" si="19"/>
        <v>0</v>
      </c>
      <c r="S102" s="231">
        <v>3.6652999999999998</v>
      </c>
      <c r="T102" s="228">
        <f t="shared" si="20"/>
        <v>0</v>
      </c>
      <c r="U102" s="228">
        <f t="shared" si="21"/>
        <v>0</v>
      </c>
      <c r="W102" s="224">
        <v>99</v>
      </c>
      <c r="X102" s="227">
        <v>43564</v>
      </c>
      <c r="Y102" s="224">
        <f t="shared" si="22"/>
        <v>2434</v>
      </c>
      <c r="Z102" s="224">
        <f t="shared" si="23"/>
        <v>0</v>
      </c>
      <c r="AA102" s="224">
        <f t="shared" si="24"/>
        <v>88</v>
      </c>
      <c r="AB102" s="224">
        <f t="shared" si="25"/>
        <v>0</v>
      </c>
      <c r="AC102" s="225">
        <f t="shared" si="26"/>
        <v>2522</v>
      </c>
      <c r="AD102" s="225">
        <f t="shared" si="27"/>
        <v>0</v>
      </c>
      <c r="AE102" s="231">
        <v>3.6652999999999998</v>
      </c>
      <c r="AF102" s="228">
        <f t="shared" si="28"/>
        <v>2522</v>
      </c>
      <c r="AG102" s="228">
        <f t="shared" si="29"/>
        <v>9243.8865999999998</v>
      </c>
    </row>
    <row r="103" spans="1:33" x14ac:dyDescent="0.3">
      <c r="A103" s="224">
        <v>183</v>
      </c>
      <c r="B103" s="224">
        <v>42</v>
      </c>
      <c r="C103" s="224">
        <v>364</v>
      </c>
      <c r="D103" s="224">
        <v>8</v>
      </c>
      <c r="K103" s="224">
        <v>100</v>
      </c>
      <c r="L103" s="227">
        <v>43565</v>
      </c>
      <c r="M103" s="224">
        <f t="shared" si="15"/>
        <v>0</v>
      </c>
      <c r="N103" s="224">
        <f t="shared" si="16"/>
        <v>0</v>
      </c>
      <c r="O103" s="224">
        <f t="shared" si="17"/>
        <v>0</v>
      </c>
      <c r="P103" s="224">
        <f t="shared" si="18"/>
        <v>0</v>
      </c>
      <c r="Q103" s="225">
        <f t="shared" si="19"/>
        <v>0</v>
      </c>
      <c r="R103" s="225">
        <f t="shared" si="19"/>
        <v>0</v>
      </c>
      <c r="S103" s="231">
        <v>3.68702</v>
      </c>
      <c r="T103" s="228">
        <f t="shared" si="20"/>
        <v>0</v>
      </c>
      <c r="U103" s="228">
        <f t="shared" si="21"/>
        <v>0</v>
      </c>
      <c r="W103" s="224">
        <v>100</v>
      </c>
      <c r="X103" s="227">
        <v>43565</v>
      </c>
      <c r="Y103" s="224">
        <f t="shared" si="22"/>
        <v>81</v>
      </c>
      <c r="Z103" s="224">
        <f t="shared" si="23"/>
        <v>50</v>
      </c>
      <c r="AA103" s="224">
        <f t="shared" si="24"/>
        <v>988</v>
      </c>
      <c r="AB103" s="224">
        <f t="shared" si="25"/>
        <v>0</v>
      </c>
      <c r="AC103" s="225">
        <f t="shared" si="26"/>
        <v>1069</v>
      </c>
      <c r="AD103" s="225">
        <f t="shared" si="27"/>
        <v>50</v>
      </c>
      <c r="AE103" s="231">
        <v>3.68702</v>
      </c>
      <c r="AF103" s="228">
        <f t="shared" si="28"/>
        <v>1082.5610872737332</v>
      </c>
      <c r="AG103" s="228">
        <f t="shared" si="29"/>
        <v>3991.4243799999999</v>
      </c>
    </row>
    <row r="104" spans="1:33" x14ac:dyDescent="0.3">
      <c r="A104" s="224">
        <v>184</v>
      </c>
      <c r="B104" s="224">
        <v>14</v>
      </c>
      <c r="K104" s="224">
        <v>101</v>
      </c>
      <c r="L104" s="227">
        <v>43566</v>
      </c>
      <c r="M104" s="224">
        <f t="shared" si="15"/>
        <v>0</v>
      </c>
      <c r="N104" s="224">
        <f t="shared" si="16"/>
        <v>0</v>
      </c>
      <c r="O104" s="224">
        <f t="shared" si="17"/>
        <v>0</v>
      </c>
      <c r="P104" s="224">
        <f t="shared" si="18"/>
        <v>0</v>
      </c>
      <c r="Q104" s="225">
        <f t="shared" si="19"/>
        <v>0</v>
      </c>
      <c r="R104" s="225">
        <f t="shared" si="19"/>
        <v>0</v>
      </c>
      <c r="S104" s="231">
        <v>3.7094900000000002</v>
      </c>
      <c r="T104" s="228">
        <f t="shared" si="20"/>
        <v>0</v>
      </c>
      <c r="U104" s="228">
        <f t="shared" si="21"/>
        <v>0</v>
      </c>
      <c r="W104" s="224">
        <v>101</v>
      </c>
      <c r="X104" s="227">
        <v>43566</v>
      </c>
      <c r="Y104" s="224">
        <f t="shared" si="22"/>
        <v>0</v>
      </c>
      <c r="Z104" s="224">
        <f t="shared" si="23"/>
        <v>0</v>
      </c>
      <c r="AA104" s="224">
        <f t="shared" si="24"/>
        <v>0</v>
      </c>
      <c r="AB104" s="224">
        <f t="shared" si="25"/>
        <v>0</v>
      </c>
      <c r="AC104" s="225">
        <f t="shared" si="26"/>
        <v>0</v>
      </c>
      <c r="AD104" s="225">
        <f t="shared" si="27"/>
        <v>0</v>
      </c>
      <c r="AE104" s="231">
        <v>3.7094900000000002</v>
      </c>
      <c r="AF104" s="228">
        <f t="shared" si="28"/>
        <v>0</v>
      </c>
      <c r="AG104" s="228">
        <f t="shared" si="29"/>
        <v>0</v>
      </c>
    </row>
    <row r="105" spans="1:33" x14ac:dyDescent="0.3">
      <c r="A105" s="224">
        <v>185</v>
      </c>
      <c r="B105" s="224">
        <v>14</v>
      </c>
      <c r="K105" s="224">
        <v>102</v>
      </c>
      <c r="L105" s="227">
        <v>43567</v>
      </c>
      <c r="M105" s="224">
        <f t="shared" si="15"/>
        <v>0</v>
      </c>
      <c r="N105" s="224">
        <f t="shared" si="16"/>
        <v>0</v>
      </c>
      <c r="O105" s="224">
        <f t="shared" si="17"/>
        <v>0</v>
      </c>
      <c r="P105" s="224">
        <f t="shared" si="18"/>
        <v>0</v>
      </c>
      <c r="Q105" s="225">
        <f t="shared" si="19"/>
        <v>0</v>
      </c>
      <c r="R105" s="225">
        <f t="shared" si="19"/>
        <v>0</v>
      </c>
      <c r="S105" s="231">
        <v>3.7326800000000002</v>
      </c>
      <c r="T105" s="228">
        <f t="shared" si="20"/>
        <v>0</v>
      </c>
      <c r="U105" s="228">
        <f t="shared" si="21"/>
        <v>0</v>
      </c>
      <c r="W105" s="224">
        <v>102</v>
      </c>
      <c r="X105" s="227">
        <v>43567</v>
      </c>
      <c r="Y105" s="224">
        <f t="shared" si="22"/>
        <v>143</v>
      </c>
      <c r="Z105" s="224">
        <f t="shared" si="23"/>
        <v>0</v>
      </c>
      <c r="AA105" s="224">
        <f t="shared" si="24"/>
        <v>686</v>
      </c>
      <c r="AB105" s="224">
        <f t="shared" si="25"/>
        <v>0</v>
      </c>
      <c r="AC105" s="225">
        <f t="shared" si="26"/>
        <v>829</v>
      </c>
      <c r="AD105" s="225">
        <f t="shared" si="27"/>
        <v>0</v>
      </c>
      <c r="AE105" s="231">
        <v>3.7326800000000002</v>
      </c>
      <c r="AF105" s="228">
        <f t="shared" si="28"/>
        <v>829</v>
      </c>
      <c r="AG105" s="228">
        <f t="shared" si="29"/>
        <v>3094.3917200000001</v>
      </c>
    </row>
    <row r="106" spans="1:33" x14ac:dyDescent="0.3">
      <c r="A106" s="224">
        <v>186</v>
      </c>
      <c r="B106" s="224">
        <v>51</v>
      </c>
      <c r="K106" s="224">
        <v>103</v>
      </c>
      <c r="L106" s="227">
        <v>43568</v>
      </c>
      <c r="M106" s="224">
        <f t="shared" si="15"/>
        <v>0</v>
      </c>
      <c r="N106" s="224">
        <f t="shared" si="16"/>
        <v>0</v>
      </c>
      <c r="O106" s="224">
        <f t="shared" si="17"/>
        <v>0</v>
      </c>
      <c r="P106" s="224">
        <f t="shared" si="18"/>
        <v>0</v>
      </c>
      <c r="Q106" s="225">
        <f t="shared" si="19"/>
        <v>0</v>
      </c>
      <c r="R106" s="225">
        <f t="shared" si="19"/>
        <v>0</v>
      </c>
      <c r="S106" s="231">
        <v>3.7565499999999998</v>
      </c>
      <c r="T106" s="228">
        <f t="shared" si="20"/>
        <v>0</v>
      </c>
      <c r="U106" s="228">
        <f t="shared" si="21"/>
        <v>0</v>
      </c>
      <c r="W106" s="224">
        <v>103</v>
      </c>
      <c r="X106" s="227">
        <v>43568</v>
      </c>
      <c r="Y106" s="224">
        <f t="shared" si="22"/>
        <v>0</v>
      </c>
      <c r="Z106" s="224">
        <f t="shared" si="23"/>
        <v>0</v>
      </c>
      <c r="AA106" s="224">
        <f t="shared" si="24"/>
        <v>0</v>
      </c>
      <c r="AB106" s="224">
        <f t="shared" si="25"/>
        <v>0</v>
      </c>
      <c r="AC106" s="225">
        <f t="shared" si="26"/>
        <v>0</v>
      </c>
      <c r="AD106" s="225">
        <f t="shared" si="27"/>
        <v>0</v>
      </c>
      <c r="AE106" s="231">
        <v>3.7565499999999998</v>
      </c>
      <c r="AF106" s="228">
        <f t="shared" si="28"/>
        <v>0</v>
      </c>
      <c r="AG106" s="228">
        <f t="shared" si="29"/>
        <v>0</v>
      </c>
    </row>
    <row r="107" spans="1:33" x14ac:dyDescent="0.3">
      <c r="A107" s="224">
        <v>189</v>
      </c>
      <c r="B107" s="224">
        <v>65</v>
      </c>
      <c r="K107" s="224">
        <v>104</v>
      </c>
      <c r="L107" s="227">
        <v>43569</v>
      </c>
      <c r="M107" s="224">
        <f t="shared" si="15"/>
        <v>0</v>
      </c>
      <c r="N107" s="224">
        <f t="shared" si="16"/>
        <v>0</v>
      </c>
      <c r="O107" s="224">
        <f t="shared" si="17"/>
        <v>0</v>
      </c>
      <c r="P107" s="224">
        <f t="shared" si="18"/>
        <v>0</v>
      </c>
      <c r="Q107" s="225">
        <f t="shared" si="19"/>
        <v>0</v>
      </c>
      <c r="R107" s="225">
        <f t="shared" si="19"/>
        <v>0</v>
      </c>
      <c r="S107" s="231">
        <v>3.7810899999999998</v>
      </c>
      <c r="T107" s="228">
        <f t="shared" si="20"/>
        <v>0</v>
      </c>
      <c r="U107" s="228">
        <f t="shared" si="21"/>
        <v>0</v>
      </c>
      <c r="W107" s="224">
        <v>104</v>
      </c>
      <c r="X107" s="227">
        <v>43569</v>
      </c>
      <c r="Y107" s="224">
        <f t="shared" si="22"/>
        <v>0</v>
      </c>
      <c r="Z107" s="224">
        <f t="shared" si="23"/>
        <v>15</v>
      </c>
      <c r="AA107" s="224">
        <f t="shared" si="24"/>
        <v>0</v>
      </c>
      <c r="AB107" s="224">
        <f t="shared" si="25"/>
        <v>16</v>
      </c>
      <c r="AC107" s="225">
        <f t="shared" si="26"/>
        <v>0</v>
      </c>
      <c r="AD107" s="225">
        <f t="shared" si="27"/>
        <v>31</v>
      </c>
      <c r="AE107" s="231">
        <v>3.7810899999999998</v>
      </c>
      <c r="AF107" s="228">
        <f t="shared" si="28"/>
        <v>8.1986940273836382</v>
      </c>
      <c r="AG107" s="228">
        <f t="shared" si="29"/>
        <v>31</v>
      </c>
    </row>
    <row r="108" spans="1:33" x14ac:dyDescent="0.3">
      <c r="A108" s="224">
        <v>191</v>
      </c>
      <c r="B108" s="224">
        <v>24</v>
      </c>
      <c r="K108" s="224">
        <v>105</v>
      </c>
      <c r="L108" s="227">
        <v>43570</v>
      </c>
      <c r="M108" s="224">
        <f t="shared" si="15"/>
        <v>0</v>
      </c>
      <c r="N108" s="224">
        <f t="shared" si="16"/>
        <v>0</v>
      </c>
      <c r="O108" s="224">
        <f t="shared" si="17"/>
        <v>0</v>
      </c>
      <c r="P108" s="224">
        <f t="shared" si="18"/>
        <v>0</v>
      </c>
      <c r="Q108" s="225">
        <f t="shared" si="19"/>
        <v>0</v>
      </c>
      <c r="R108" s="225">
        <f t="shared" si="19"/>
        <v>0</v>
      </c>
      <c r="S108" s="231">
        <v>3.8062800000000001</v>
      </c>
      <c r="T108" s="228">
        <f t="shared" si="20"/>
        <v>0</v>
      </c>
      <c r="U108" s="228">
        <f t="shared" si="21"/>
        <v>0</v>
      </c>
      <c r="W108" s="224">
        <v>105</v>
      </c>
      <c r="X108" s="227">
        <v>43570</v>
      </c>
      <c r="Y108" s="224">
        <f t="shared" si="22"/>
        <v>23</v>
      </c>
      <c r="Z108" s="224">
        <f t="shared" si="23"/>
        <v>50</v>
      </c>
      <c r="AA108" s="224">
        <f t="shared" si="24"/>
        <v>2675</v>
      </c>
      <c r="AB108" s="224">
        <f t="shared" si="25"/>
        <v>0</v>
      </c>
      <c r="AC108" s="225">
        <f t="shared" si="26"/>
        <v>2698</v>
      </c>
      <c r="AD108" s="225">
        <f t="shared" si="27"/>
        <v>50</v>
      </c>
      <c r="AE108" s="231">
        <v>3.8062800000000001</v>
      </c>
      <c r="AF108" s="228">
        <f t="shared" si="28"/>
        <v>2711.1361854619208</v>
      </c>
      <c r="AG108" s="228">
        <f t="shared" si="29"/>
        <v>10319.343440000001</v>
      </c>
    </row>
    <row r="109" spans="1:33" x14ac:dyDescent="0.3">
      <c r="A109" s="224">
        <v>343</v>
      </c>
      <c r="B109" s="224">
        <v>72</v>
      </c>
      <c r="K109" s="224">
        <v>106</v>
      </c>
      <c r="L109" s="227">
        <v>43571</v>
      </c>
      <c r="M109" s="224">
        <f t="shared" si="15"/>
        <v>0</v>
      </c>
      <c r="N109" s="224">
        <f t="shared" si="16"/>
        <v>0</v>
      </c>
      <c r="O109" s="224">
        <f t="shared" si="17"/>
        <v>0</v>
      </c>
      <c r="P109" s="224">
        <f t="shared" si="18"/>
        <v>0</v>
      </c>
      <c r="Q109" s="225">
        <f t="shared" si="19"/>
        <v>0</v>
      </c>
      <c r="R109" s="225">
        <f t="shared" si="19"/>
        <v>0</v>
      </c>
      <c r="S109" s="231">
        <v>3.8320699999999999</v>
      </c>
      <c r="T109" s="228">
        <f t="shared" si="20"/>
        <v>0</v>
      </c>
      <c r="U109" s="228">
        <f t="shared" si="21"/>
        <v>0</v>
      </c>
      <c r="W109" s="224">
        <v>106</v>
      </c>
      <c r="X109" s="227">
        <v>43571</v>
      </c>
      <c r="Y109" s="224">
        <f t="shared" si="22"/>
        <v>0</v>
      </c>
      <c r="Z109" s="224">
        <f t="shared" si="23"/>
        <v>0</v>
      </c>
      <c r="AA109" s="224">
        <f t="shared" si="24"/>
        <v>0</v>
      </c>
      <c r="AB109" s="224">
        <f t="shared" si="25"/>
        <v>0</v>
      </c>
      <c r="AC109" s="225">
        <f t="shared" si="26"/>
        <v>0</v>
      </c>
      <c r="AD109" s="225">
        <f t="shared" si="27"/>
        <v>0</v>
      </c>
      <c r="AE109" s="231">
        <v>3.8320699999999999</v>
      </c>
      <c r="AF109" s="228">
        <f t="shared" si="28"/>
        <v>0</v>
      </c>
      <c r="AG109" s="228">
        <f t="shared" si="29"/>
        <v>0</v>
      </c>
    </row>
    <row r="110" spans="1:33" x14ac:dyDescent="0.3">
      <c r="A110" s="224">
        <v>354</v>
      </c>
      <c r="B110" s="224">
        <v>20.399999999999999</v>
      </c>
      <c r="K110" s="224">
        <v>107</v>
      </c>
      <c r="L110" s="227">
        <v>43572</v>
      </c>
      <c r="M110" s="224">
        <f t="shared" si="15"/>
        <v>0</v>
      </c>
      <c r="N110" s="224">
        <f t="shared" si="16"/>
        <v>0</v>
      </c>
      <c r="O110" s="224">
        <f t="shared" si="17"/>
        <v>0</v>
      </c>
      <c r="P110" s="224">
        <f t="shared" si="18"/>
        <v>0</v>
      </c>
      <c r="Q110" s="225">
        <f t="shared" si="19"/>
        <v>0</v>
      </c>
      <c r="R110" s="225">
        <f t="shared" si="19"/>
        <v>0</v>
      </c>
      <c r="S110" s="231">
        <v>3.8584399999999999</v>
      </c>
      <c r="T110" s="228">
        <f t="shared" si="20"/>
        <v>0</v>
      </c>
      <c r="U110" s="228">
        <f t="shared" si="21"/>
        <v>0</v>
      </c>
      <c r="W110" s="224">
        <v>107</v>
      </c>
      <c r="X110" s="227">
        <v>43572</v>
      </c>
      <c r="Y110" s="224">
        <f t="shared" si="22"/>
        <v>134</v>
      </c>
      <c r="Z110" s="224">
        <f t="shared" si="23"/>
        <v>0</v>
      </c>
      <c r="AA110" s="224">
        <f t="shared" si="24"/>
        <v>936</v>
      </c>
      <c r="AB110" s="224">
        <f t="shared" si="25"/>
        <v>0</v>
      </c>
      <c r="AC110" s="225">
        <f t="shared" si="26"/>
        <v>1070</v>
      </c>
      <c r="AD110" s="225">
        <f t="shared" si="27"/>
        <v>0</v>
      </c>
      <c r="AE110" s="231">
        <v>3.8584399999999999</v>
      </c>
      <c r="AF110" s="228">
        <f t="shared" si="28"/>
        <v>1070</v>
      </c>
      <c r="AG110" s="228">
        <f t="shared" si="29"/>
        <v>4128.5307999999995</v>
      </c>
    </row>
    <row r="111" spans="1:33" x14ac:dyDescent="0.3">
      <c r="A111" s="224">
        <v>360</v>
      </c>
      <c r="B111" s="224">
        <v>38.9</v>
      </c>
      <c r="K111" s="224">
        <v>108</v>
      </c>
      <c r="L111" s="227">
        <v>43573</v>
      </c>
      <c r="M111" s="224">
        <f t="shared" si="15"/>
        <v>0</v>
      </c>
      <c r="N111" s="224">
        <f t="shared" si="16"/>
        <v>0</v>
      </c>
      <c r="O111" s="224">
        <f t="shared" si="17"/>
        <v>0</v>
      </c>
      <c r="P111" s="224">
        <f t="shared" si="18"/>
        <v>0</v>
      </c>
      <c r="Q111" s="225">
        <f t="shared" si="19"/>
        <v>0</v>
      </c>
      <c r="R111" s="225">
        <f t="shared" si="19"/>
        <v>0</v>
      </c>
      <c r="S111" s="231">
        <v>3.8853599999999999</v>
      </c>
      <c r="T111" s="228">
        <f t="shared" si="20"/>
        <v>0</v>
      </c>
      <c r="U111" s="228">
        <f t="shared" si="21"/>
        <v>0</v>
      </c>
      <c r="W111" s="224">
        <v>108</v>
      </c>
      <c r="X111" s="227">
        <v>43573</v>
      </c>
      <c r="Y111" s="224">
        <f t="shared" si="22"/>
        <v>287</v>
      </c>
      <c r="Z111" s="224">
        <f t="shared" si="23"/>
        <v>0</v>
      </c>
      <c r="AA111" s="224">
        <f t="shared" si="24"/>
        <v>0</v>
      </c>
      <c r="AB111" s="224">
        <f t="shared" si="25"/>
        <v>0</v>
      </c>
      <c r="AC111" s="225">
        <f t="shared" si="26"/>
        <v>287</v>
      </c>
      <c r="AD111" s="225">
        <f t="shared" si="27"/>
        <v>0</v>
      </c>
      <c r="AE111" s="231">
        <v>3.8853599999999999</v>
      </c>
      <c r="AF111" s="228">
        <f t="shared" si="28"/>
        <v>287</v>
      </c>
      <c r="AG111" s="228">
        <f t="shared" si="29"/>
        <v>1115.0983200000001</v>
      </c>
    </row>
    <row r="112" spans="1:33" x14ac:dyDescent="0.3">
      <c r="A112" s="224">
        <v>362</v>
      </c>
      <c r="B112" s="224">
        <v>16.2</v>
      </c>
      <c r="K112" s="224">
        <v>109</v>
      </c>
      <c r="L112" s="227">
        <v>43574</v>
      </c>
      <c r="M112" s="224">
        <f t="shared" si="15"/>
        <v>0</v>
      </c>
      <c r="N112" s="224">
        <f t="shared" si="16"/>
        <v>0</v>
      </c>
      <c r="O112" s="224">
        <f t="shared" si="17"/>
        <v>0</v>
      </c>
      <c r="P112" s="224">
        <f t="shared" si="18"/>
        <v>1</v>
      </c>
      <c r="Q112" s="225">
        <f t="shared" si="19"/>
        <v>0</v>
      </c>
      <c r="R112" s="225">
        <f t="shared" si="19"/>
        <v>1</v>
      </c>
      <c r="S112" s="231">
        <v>3.9127999999999998</v>
      </c>
      <c r="T112" s="228">
        <f t="shared" si="20"/>
        <v>0.25557145777959517</v>
      </c>
      <c r="U112" s="228">
        <f t="shared" si="21"/>
        <v>1</v>
      </c>
      <c r="W112" s="224">
        <v>109</v>
      </c>
      <c r="X112" s="227">
        <v>43574</v>
      </c>
      <c r="Y112" s="224">
        <f t="shared" si="22"/>
        <v>2192</v>
      </c>
      <c r="Z112" s="224">
        <f t="shared" si="23"/>
        <v>0</v>
      </c>
      <c r="AA112" s="224">
        <f t="shared" si="24"/>
        <v>353</v>
      </c>
      <c r="AB112" s="224">
        <f t="shared" si="25"/>
        <v>0</v>
      </c>
      <c r="AC112" s="225">
        <f t="shared" si="26"/>
        <v>2545</v>
      </c>
      <c r="AD112" s="225">
        <f t="shared" si="27"/>
        <v>0</v>
      </c>
      <c r="AE112" s="231">
        <v>3.9127999999999998</v>
      </c>
      <c r="AF112" s="228">
        <f t="shared" si="28"/>
        <v>2545</v>
      </c>
      <c r="AG112" s="228">
        <f t="shared" si="29"/>
        <v>9958.0759999999991</v>
      </c>
    </row>
    <row r="113" spans="11:33" x14ac:dyDescent="0.3">
      <c r="K113" s="224">
        <v>110</v>
      </c>
      <c r="L113" s="227">
        <v>43575</v>
      </c>
      <c r="M113" s="224">
        <f t="shared" si="15"/>
        <v>0</v>
      </c>
      <c r="N113" s="224">
        <f t="shared" si="16"/>
        <v>0</v>
      </c>
      <c r="O113" s="224">
        <f t="shared" si="17"/>
        <v>0</v>
      </c>
      <c r="P113" s="224">
        <f t="shared" si="18"/>
        <v>0</v>
      </c>
      <c r="Q113" s="225">
        <f t="shared" si="19"/>
        <v>0</v>
      </c>
      <c r="R113" s="225">
        <f t="shared" si="19"/>
        <v>0</v>
      </c>
      <c r="S113" s="231">
        <v>3.9407199999999998</v>
      </c>
      <c r="T113" s="228">
        <f t="shared" si="20"/>
        <v>0</v>
      </c>
      <c r="U113" s="228">
        <f t="shared" si="21"/>
        <v>0</v>
      </c>
      <c r="W113" s="224">
        <v>110</v>
      </c>
      <c r="X113" s="227">
        <v>43575</v>
      </c>
      <c r="Y113" s="224">
        <f t="shared" si="22"/>
        <v>0</v>
      </c>
      <c r="Z113" s="224">
        <f t="shared" si="23"/>
        <v>0</v>
      </c>
      <c r="AA113" s="224">
        <f t="shared" si="24"/>
        <v>0</v>
      </c>
      <c r="AB113" s="224">
        <f t="shared" si="25"/>
        <v>0</v>
      </c>
      <c r="AC113" s="225">
        <f t="shared" si="26"/>
        <v>0</v>
      </c>
      <c r="AD113" s="225">
        <f t="shared" si="27"/>
        <v>0</v>
      </c>
      <c r="AE113" s="231">
        <v>3.9407199999999998</v>
      </c>
      <c r="AF113" s="228">
        <f t="shared" si="28"/>
        <v>0</v>
      </c>
      <c r="AG113" s="228">
        <f t="shared" si="29"/>
        <v>0</v>
      </c>
    </row>
    <row r="114" spans="11:33" x14ac:dyDescent="0.3">
      <c r="K114" s="224">
        <v>111</v>
      </c>
      <c r="L114" s="227">
        <v>43576</v>
      </c>
      <c r="M114" s="224">
        <f t="shared" si="15"/>
        <v>0</v>
      </c>
      <c r="N114" s="224">
        <f t="shared" si="16"/>
        <v>0</v>
      </c>
      <c r="O114" s="224">
        <f t="shared" si="17"/>
        <v>0</v>
      </c>
      <c r="P114" s="224">
        <f t="shared" si="18"/>
        <v>0</v>
      </c>
      <c r="Q114" s="225">
        <f t="shared" si="19"/>
        <v>0</v>
      </c>
      <c r="R114" s="225">
        <f t="shared" si="19"/>
        <v>0</v>
      </c>
      <c r="S114" s="231">
        <v>3.9690799999999999</v>
      </c>
      <c r="T114" s="228">
        <f t="shared" si="20"/>
        <v>0</v>
      </c>
      <c r="U114" s="228">
        <f t="shared" si="21"/>
        <v>0</v>
      </c>
      <c r="W114" s="224">
        <v>111</v>
      </c>
      <c r="X114" s="227">
        <v>43576</v>
      </c>
      <c r="Y114" s="224">
        <f t="shared" si="22"/>
        <v>630</v>
      </c>
      <c r="Z114" s="224">
        <f t="shared" si="23"/>
        <v>27</v>
      </c>
      <c r="AA114" s="224">
        <f t="shared" si="24"/>
        <v>204</v>
      </c>
      <c r="AB114" s="224">
        <f t="shared" si="25"/>
        <v>0</v>
      </c>
      <c r="AC114" s="225">
        <f t="shared" si="26"/>
        <v>834</v>
      </c>
      <c r="AD114" s="225">
        <f t="shared" si="27"/>
        <v>27</v>
      </c>
      <c r="AE114" s="231">
        <v>3.9690799999999999</v>
      </c>
      <c r="AF114" s="228">
        <f t="shared" si="28"/>
        <v>840.8025839741199</v>
      </c>
      <c r="AG114" s="228">
        <f t="shared" si="29"/>
        <v>3337.21272</v>
      </c>
    </row>
    <row r="115" spans="11:33" x14ac:dyDescent="0.3">
      <c r="K115" s="224">
        <v>112</v>
      </c>
      <c r="L115" s="227">
        <v>43577</v>
      </c>
      <c r="M115" s="224">
        <f t="shared" si="15"/>
        <v>0</v>
      </c>
      <c r="N115" s="224">
        <f t="shared" si="16"/>
        <v>0</v>
      </c>
      <c r="O115" s="224">
        <f t="shared" si="17"/>
        <v>0</v>
      </c>
      <c r="P115" s="224">
        <f t="shared" si="18"/>
        <v>0</v>
      </c>
      <c r="Q115" s="225">
        <f t="shared" si="19"/>
        <v>0</v>
      </c>
      <c r="R115" s="225">
        <f t="shared" si="19"/>
        <v>0</v>
      </c>
      <c r="S115" s="231">
        <v>3.9978500000000001</v>
      </c>
      <c r="T115" s="228">
        <f t="shared" si="20"/>
        <v>0</v>
      </c>
      <c r="U115" s="228">
        <f t="shared" si="21"/>
        <v>0</v>
      </c>
      <c r="W115" s="224">
        <v>112</v>
      </c>
      <c r="X115" s="227">
        <v>43577</v>
      </c>
      <c r="Y115" s="224">
        <f t="shared" si="22"/>
        <v>0</v>
      </c>
      <c r="Z115" s="224">
        <f t="shared" si="23"/>
        <v>0</v>
      </c>
      <c r="AA115" s="224">
        <f t="shared" si="24"/>
        <v>0</v>
      </c>
      <c r="AB115" s="224">
        <f t="shared" si="25"/>
        <v>0</v>
      </c>
      <c r="AC115" s="225">
        <f t="shared" si="26"/>
        <v>0</v>
      </c>
      <c r="AD115" s="225">
        <f t="shared" si="27"/>
        <v>0</v>
      </c>
      <c r="AE115" s="231">
        <v>3.9978500000000001</v>
      </c>
      <c r="AF115" s="228">
        <f t="shared" si="28"/>
        <v>0</v>
      </c>
      <c r="AG115" s="228">
        <f t="shared" si="29"/>
        <v>0</v>
      </c>
    </row>
    <row r="116" spans="11:33" x14ac:dyDescent="0.3">
      <c r="K116" s="224">
        <v>113</v>
      </c>
      <c r="L116" s="227">
        <v>43578</v>
      </c>
      <c r="M116" s="224">
        <f t="shared" si="15"/>
        <v>0</v>
      </c>
      <c r="N116" s="224">
        <f t="shared" si="16"/>
        <v>0</v>
      </c>
      <c r="O116" s="224">
        <f t="shared" si="17"/>
        <v>0</v>
      </c>
      <c r="P116" s="224">
        <f t="shared" si="18"/>
        <v>0</v>
      </c>
      <c r="Q116" s="225">
        <f t="shared" si="19"/>
        <v>0</v>
      </c>
      <c r="R116" s="225">
        <f t="shared" si="19"/>
        <v>0</v>
      </c>
      <c r="S116" s="231">
        <v>4.0269700000000004</v>
      </c>
      <c r="T116" s="228">
        <f t="shared" si="20"/>
        <v>0</v>
      </c>
      <c r="U116" s="228">
        <f t="shared" si="21"/>
        <v>0</v>
      </c>
      <c r="W116" s="224">
        <v>113</v>
      </c>
      <c r="X116" s="227">
        <v>43578</v>
      </c>
      <c r="Y116" s="224">
        <f t="shared" si="22"/>
        <v>730</v>
      </c>
      <c r="Z116" s="224">
        <f t="shared" si="23"/>
        <v>50</v>
      </c>
      <c r="AA116" s="224">
        <f t="shared" si="24"/>
        <v>30</v>
      </c>
      <c r="AB116" s="224">
        <f t="shared" si="25"/>
        <v>0</v>
      </c>
      <c r="AC116" s="225">
        <f t="shared" si="26"/>
        <v>760</v>
      </c>
      <c r="AD116" s="225">
        <f t="shared" si="27"/>
        <v>50</v>
      </c>
      <c r="AE116" s="231">
        <v>4.0269700000000004</v>
      </c>
      <c r="AF116" s="228">
        <f t="shared" si="28"/>
        <v>772.41628321045357</v>
      </c>
      <c r="AG116" s="228">
        <f t="shared" si="29"/>
        <v>3110.4972000000002</v>
      </c>
    </row>
    <row r="117" spans="11:33" x14ac:dyDescent="0.3">
      <c r="K117" s="224">
        <v>114</v>
      </c>
      <c r="L117" s="227">
        <v>43579</v>
      </c>
      <c r="M117" s="224">
        <f t="shared" si="15"/>
        <v>0</v>
      </c>
      <c r="N117" s="224">
        <f t="shared" si="16"/>
        <v>0</v>
      </c>
      <c r="O117" s="224">
        <f t="shared" si="17"/>
        <v>0</v>
      </c>
      <c r="P117" s="224">
        <f t="shared" si="18"/>
        <v>0</v>
      </c>
      <c r="Q117" s="225">
        <f t="shared" si="19"/>
        <v>0</v>
      </c>
      <c r="R117" s="225">
        <f t="shared" si="19"/>
        <v>0</v>
      </c>
      <c r="S117" s="231">
        <v>4.0564099999999996</v>
      </c>
      <c r="T117" s="228">
        <f t="shared" si="20"/>
        <v>0</v>
      </c>
      <c r="U117" s="228">
        <f t="shared" si="21"/>
        <v>0</v>
      </c>
      <c r="W117" s="224">
        <v>114</v>
      </c>
      <c r="X117" s="227">
        <v>43579</v>
      </c>
      <c r="Y117" s="224">
        <f t="shared" si="22"/>
        <v>0</v>
      </c>
      <c r="Z117" s="224">
        <f t="shared" si="23"/>
        <v>0</v>
      </c>
      <c r="AA117" s="224">
        <f t="shared" si="24"/>
        <v>0</v>
      </c>
      <c r="AB117" s="224">
        <f t="shared" si="25"/>
        <v>0</v>
      </c>
      <c r="AC117" s="225">
        <f t="shared" si="26"/>
        <v>0</v>
      </c>
      <c r="AD117" s="225">
        <f t="shared" si="27"/>
        <v>0</v>
      </c>
      <c r="AE117" s="231">
        <v>4.0564099999999996</v>
      </c>
      <c r="AF117" s="228">
        <f t="shared" si="28"/>
        <v>0</v>
      </c>
      <c r="AG117" s="228">
        <f t="shared" si="29"/>
        <v>0</v>
      </c>
    </row>
    <row r="118" spans="11:33" x14ac:dyDescent="0.3">
      <c r="K118" s="224">
        <v>115</v>
      </c>
      <c r="L118" s="227">
        <v>43580</v>
      </c>
      <c r="M118" s="224">
        <f t="shared" si="15"/>
        <v>0</v>
      </c>
      <c r="N118" s="224">
        <f t="shared" si="16"/>
        <v>0</v>
      </c>
      <c r="O118" s="224">
        <f t="shared" si="17"/>
        <v>0</v>
      </c>
      <c r="P118" s="224">
        <f t="shared" si="18"/>
        <v>0</v>
      </c>
      <c r="Q118" s="225">
        <f t="shared" si="19"/>
        <v>0</v>
      </c>
      <c r="R118" s="225">
        <f t="shared" si="19"/>
        <v>0</v>
      </c>
      <c r="S118" s="231">
        <v>4.0861200000000002</v>
      </c>
      <c r="T118" s="228">
        <f t="shared" si="20"/>
        <v>0</v>
      </c>
      <c r="U118" s="228">
        <f t="shared" si="21"/>
        <v>0</v>
      </c>
      <c r="W118" s="224">
        <v>115</v>
      </c>
      <c r="X118" s="227">
        <v>43580</v>
      </c>
      <c r="Y118" s="224">
        <f t="shared" si="22"/>
        <v>975</v>
      </c>
      <c r="Z118" s="224">
        <f t="shared" si="23"/>
        <v>0</v>
      </c>
      <c r="AA118" s="224">
        <f t="shared" si="24"/>
        <v>211</v>
      </c>
      <c r="AB118" s="224">
        <f t="shared" si="25"/>
        <v>0</v>
      </c>
      <c r="AC118" s="225">
        <f t="shared" si="26"/>
        <v>1186</v>
      </c>
      <c r="AD118" s="225">
        <f t="shared" si="27"/>
        <v>0</v>
      </c>
      <c r="AE118" s="231">
        <v>4.0861200000000002</v>
      </c>
      <c r="AF118" s="228">
        <f t="shared" si="28"/>
        <v>1186</v>
      </c>
      <c r="AG118" s="228">
        <f t="shared" si="29"/>
        <v>4846.13832</v>
      </c>
    </row>
    <row r="119" spans="11:33" x14ac:dyDescent="0.3">
      <c r="K119" s="224">
        <v>116</v>
      </c>
      <c r="L119" s="227">
        <v>43581</v>
      </c>
      <c r="M119" s="224">
        <f t="shared" si="15"/>
        <v>0</v>
      </c>
      <c r="N119" s="224">
        <f t="shared" si="16"/>
        <v>0</v>
      </c>
      <c r="O119" s="224">
        <f t="shared" si="17"/>
        <v>0</v>
      </c>
      <c r="P119" s="224">
        <f t="shared" si="18"/>
        <v>0</v>
      </c>
      <c r="Q119" s="225">
        <f t="shared" si="19"/>
        <v>0</v>
      </c>
      <c r="R119" s="225">
        <f t="shared" si="19"/>
        <v>0</v>
      </c>
      <c r="S119" s="231">
        <v>4.1160699999999997</v>
      </c>
      <c r="T119" s="228">
        <f t="shared" si="20"/>
        <v>0</v>
      </c>
      <c r="U119" s="228">
        <f t="shared" si="21"/>
        <v>0</v>
      </c>
      <c r="W119" s="224">
        <v>116</v>
      </c>
      <c r="X119" s="227">
        <v>43581</v>
      </c>
      <c r="Y119" s="224">
        <f t="shared" si="22"/>
        <v>419</v>
      </c>
      <c r="Z119" s="224">
        <f t="shared" si="23"/>
        <v>0</v>
      </c>
      <c r="AA119" s="224">
        <f t="shared" si="24"/>
        <v>162</v>
      </c>
      <c r="AB119" s="224">
        <f t="shared" si="25"/>
        <v>0</v>
      </c>
      <c r="AC119" s="225">
        <f t="shared" si="26"/>
        <v>581</v>
      </c>
      <c r="AD119" s="225">
        <f t="shared" si="27"/>
        <v>0</v>
      </c>
      <c r="AE119" s="231">
        <v>4.1160699999999997</v>
      </c>
      <c r="AF119" s="228">
        <f t="shared" si="28"/>
        <v>581</v>
      </c>
      <c r="AG119" s="228">
        <f t="shared" si="29"/>
        <v>2391.4366699999996</v>
      </c>
    </row>
    <row r="120" spans="11:33" x14ac:dyDescent="0.3">
      <c r="K120" s="224">
        <v>117</v>
      </c>
      <c r="L120" s="227">
        <v>43582</v>
      </c>
      <c r="M120" s="224">
        <f t="shared" si="15"/>
        <v>0</v>
      </c>
      <c r="N120" s="224">
        <f t="shared" si="16"/>
        <v>0</v>
      </c>
      <c r="O120" s="224">
        <f t="shared" si="17"/>
        <v>0</v>
      </c>
      <c r="P120" s="224">
        <f t="shared" si="18"/>
        <v>0</v>
      </c>
      <c r="Q120" s="225">
        <f t="shared" si="19"/>
        <v>0</v>
      </c>
      <c r="R120" s="225">
        <f t="shared" si="19"/>
        <v>0</v>
      </c>
      <c r="S120" s="231">
        <v>4.1462199999999996</v>
      </c>
      <c r="T120" s="228">
        <f t="shared" si="20"/>
        <v>0</v>
      </c>
      <c r="U120" s="228">
        <f t="shared" si="21"/>
        <v>0</v>
      </c>
      <c r="W120" s="224">
        <v>117</v>
      </c>
      <c r="X120" s="227">
        <v>43582</v>
      </c>
      <c r="Y120" s="224">
        <f t="shared" si="22"/>
        <v>0</v>
      </c>
      <c r="Z120" s="224">
        <f t="shared" si="23"/>
        <v>0</v>
      </c>
      <c r="AA120" s="224">
        <f t="shared" si="24"/>
        <v>0</v>
      </c>
      <c r="AB120" s="224">
        <f t="shared" si="25"/>
        <v>0</v>
      </c>
      <c r="AC120" s="225">
        <f t="shared" si="26"/>
        <v>0</v>
      </c>
      <c r="AD120" s="225">
        <f t="shared" si="27"/>
        <v>0</v>
      </c>
      <c r="AE120" s="231">
        <v>4.1462199999999996</v>
      </c>
      <c r="AF120" s="228">
        <f t="shared" si="28"/>
        <v>0</v>
      </c>
      <c r="AG120" s="228">
        <f t="shared" si="29"/>
        <v>0</v>
      </c>
    </row>
    <row r="121" spans="11:33" x14ac:dyDescent="0.3">
      <c r="K121" s="224">
        <v>118</v>
      </c>
      <c r="L121" s="227">
        <v>43583</v>
      </c>
      <c r="M121" s="224">
        <f t="shared" si="15"/>
        <v>0</v>
      </c>
      <c r="N121" s="224">
        <f t="shared" si="16"/>
        <v>0</v>
      </c>
      <c r="O121" s="224">
        <f t="shared" si="17"/>
        <v>0</v>
      </c>
      <c r="P121" s="224">
        <f t="shared" si="18"/>
        <v>0</v>
      </c>
      <c r="Q121" s="225">
        <f t="shared" si="19"/>
        <v>0</v>
      </c>
      <c r="R121" s="225">
        <f t="shared" si="19"/>
        <v>0</v>
      </c>
      <c r="S121" s="231">
        <v>4.1765699999999999</v>
      </c>
      <c r="T121" s="228">
        <f t="shared" si="20"/>
        <v>0</v>
      </c>
      <c r="U121" s="228">
        <f t="shared" si="21"/>
        <v>0</v>
      </c>
      <c r="W121" s="224">
        <v>118</v>
      </c>
      <c r="X121" s="227">
        <v>43583</v>
      </c>
      <c r="Y121" s="224">
        <f t="shared" si="22"/>
        <v>607</v>
      </c>
      <c r="Z121" s="224">
        <f t="shared" si="23"/>
        <v>50</v>
      </c>
      <c r="AA121" s="224">
        <f t="shared" si="24"/>
        <v>40</v>
      </c>
      <c r="AB121" s="224">
        <f t="shared" si="25"/>
        <v>0</v>
      </c>
      <c r="AC121" s="225">
        <f t="shared" si="26"/>
        <v>647</v>
      </c>
      <c r="AD121" s="225">
        <f t="shared" si="27"/>
        <v>50</v>
      </c>
      <c r="AE121" s="231">
        <v>4.1765699999999999</v>
      </c>
      <c r="AF121" s="228">
        <f t="shared" si="28"/>
        <v>658.97154602939736</v>
      </c>
      <c r="AG121" s="228">
        <f t="shared" si="29"/>
        <v>2752.2407899999998</v>
      </c>
    </row>
    <row r="122" spans="11:33" x14ac:dyDescent="0.3">
      <c r="K122" s="224">
        <v>119</v>
      </c>
      <c r="L122" s="227">
        <v>43584</v>
      </c>
      <c r="M122" s="224">
        <f t="shared" si="15"/>
        <v>0</v>
      </c>
      <c r="N122" s="224">
        <f t="shared" si="16"/>
        <v>1</v>
      </c>
      <c r="O122" s="224">
        <f t="shared" si="17"/>
        <v>0</v>
      </c>
      <c r="P122" s="224">
        <f t="shared" si="18"/>
        <v>1</v>
      </c>
      <c r="Q122" s="225">
        <f t="shared" si="19"/>
        <v>0</v>
      </c>
      <c r="R122" s="225">
        <f t="shared" si="19"/>
        <v>2</v>
      </c>
      <c r="S122" s="231">
        <v>4.2070999999999996</v>
      </c>
      <c r="T122" s="228">
        <f t="shared" si="20"/>
        <v>0.47538684604596992</v>
      </c>
      <c r="U122" s="228">
        <f t="shared" si="21"/>
        <v>2</v>
      </c>
      <c r="W122" s="224">
        <v>119</v>
      </c>
      <c r="X122" s="227">
        <v>43584</v>
      </c>
      <c r="Y122" s="224">
        <f t="shared" si="22"/>
        <v>762</v>
      </c>
      <c r="Z122" s="224">
        <f t="shared" si="23"/>
        <v>0</v>
      </c>
      <c r="AA122" s="224">
        <f t="shared" si="24"/>
        <v>92</v>
      </c>
      <c r="AB122" s="224">
        <f t="shared" si="25"/>
        <v>0</v>
      </c>
      <c r="AC122" s="225">
        <f t="shared" si="26"/>
        <v>854</v>
      </c>
      <c r="AD122" s="225">
        <f t="shared" si="27"/>
        <v>0</v>
      </c>
      <c r="AE122" s="231">
        <v>4.2070999999999996</v>
      </c>
      <c r="AF122" s="228">
        <f t="shared" si="28"/>
        <v>854</v>
      </c>
      <c r="AG122" s="228">
        <f t="shared" si="29"/>
        <v>3592.8633999999997</v>
      </c>
    </row>
    <row r="123" spans="11:33" x14ac:dyDescent="0.3">
      <c r="K123" s="224">
        <v>120</v>
      </c>
      <c r="L123" s="227">
        <v>43585</v>
      </c>
      <c r="M123" s="224">
        <f t="shared" si="15"/>
        <v>0</v>
      </c>
      <c r="N123" s="224">
        <f t="shared" si="16"/>
        <v>10</v>
      </c>
      <c r="O123" s="224">
        <f t="shared" si="17"/>
        <v>0</v>
      </c>
      <c r="P123" s="224">
        <f t="shared" si="18"/>
        <v>0</v>
      </c>
      <c r="Q123" s="225">
        <f t="shared" si="19"/>
        <v>0</v>
      </c>
      <c r="R123" s="225">
        <f t="shared" si="19"/>
        <v>10</v>
      </c>
      <c r="S123" s="231">
        <v>4.2378</v>
      </c>
      <c r="T123" s="228">
        <f t="shared" si="20"/>
        <v>2.3597149464344707</v>
      </c>
      <c r="U123" s="228">
        <f t="shared" si="21"/>
        <v>10</v>
      </c>
      <c r="W123" s="224">
        <v>120</v>
      </c>
      <c r="X123" s="227">
        <v>43585</v>
      </c>
      <c r="Y123" s="224">
        <f t="shared" si="22"/>
        <v>5730</v>
      </c>
      <c r="Z123" s="224">
        <f t="shared" si="23"/>
        <v>0</v>
      </c>
      <c r="AA123" s="224">
        <f t="shared" si="24"/>
        <v>549</v>
      </c>
      <c r="AB123" s="224">
        <f t="shared" si="25"/>
        <v>0</v>
      </c>
      <c r="AC123" s="225">
        <f t="shared" si="26"/>
        <v>6279</v>
      </c>
      <c r="AD123" s="225">
        <f t="shared" si="27"/>
        <v>0</v>
      </c>
      <c r="AE123" s="231">
        <v>4.2378</v>
      </c>
      <c r="AF123" s="228">
        <f t="shared" si="28"/>
        <v>6279</v>
      </c>
      <c r="AG123" s="228">
        <f t="shared" si="29"/>
        <v>26609.146199999999</v>
      </c>
    </row>
    <row r="124" spans="11:33" x14ac:dyDescent="0.3">
      <c r="K124" s="224">
        <v>121</v>
      </c>
      <c r="L124" s="227">
        <v>43586</v>
      </c>
      <c r="M124" s="224">
        <f t="shared" si="15"/>
        <v>0</v>
      </c>
      <c r="N124" s="224">
        <f t="shared" si="16"/>
        <v>0</v>
      </c>
      <c r="O124" s="224">
        <f t="shared" si="17"/>
        <v>0</v>
      </c>
      <c r="P124" s="224">
        <f t="shared" si="18"/>
        <v>0</v>
      </c>
      <c r="Q124" s="225">
        <f t="shared" si="19"/>
        <v>0</v>
      </c>
      <c r="R124" s="225">
        <f t="shared" si="19"/>
        <v>0</v>
      </c>
      <c r="S124" s="231">
        <v>4.2686500000000001</v>
      </c>
      <c r="T124" s="228">
        <f t="shared" si="20"/>
        <v>0</v>
      </c>
      <c r="U124" s="228">
        <f t="shared" si="21"/>
        <v>0</v>
      </c>
      <c r="W124" s="224">
        <v>121</v>
      </c>
      <c r="X124" s="227">
        <v>43586</v>
      </c>
      <c r="Y124" s="224">
        <f t="shared" si="22"/>
        <v>0</v>
      </c>
      <c r="Z124" s="224">
        <f t="shared" si="23"/>
        <v>0</v>
      </c>
      <c r="AA124" s="224">
        <f t="shared" si="24"/>
        <v>0</v>
      </c>
      <c r="AB124" s="224">
        <f t="shared" si="25"/>
        <v>0</v>
      </c>
      <c r="AC124" s="225">
        <f t="shared" si="26"/>
        <v>0</v>
      </c>
      <c r="AD124" s="225">
        <f t="shared" si="27"/>
        <v>0</v>
      </c>
      <c r="AE124" s="231">
        <v>4.2686500000000001</v>
      </c>
      <c r="AF124" s="228">
        <f t="shared" si="28"/>
        <v>0</v>
      </c>
      <c r="AG124" s="228">
        <f t="shared" si="29"/>
        <v>0</v>
      </c>
    </row>
    <row r="125" spans="11:33" x14ac:dyDescent="0.3">
      <c r="K125" s="224">
        <v>122</v>
      </c>
      <c r="L125" s="227">
        <v>43587</v>
      </c>
      <c r="M125" s="224">
        <f t="shared" si="15"/>
        <v>0</v>
      </c>
      <c r="N125" s="224">
        <f t="shared" si="16"/>
        <v>0</v>
      </c>
      <c r="O125" s="224">
        <f t="shared" si="17"/>
        <v>0</v>
      </c>
      <c r="P125" s="224">
        <f t="shared" si="18"/>
        <v>0</v>
      </c>
      <c r="Q125" s="225">
        <f t="shared" si="19"/>
        <v>0</v>
      </c>
      <c r="R125" s="225">
        <f t="shared" si="19"/>
        <v>0</v>
      </c>
      <c r="S125" s="231">
        <v>4.2996400000000001</v>
      </c>
      <c r="T125" s="228">
        <f t="shared" si="20"/>
        <v>0</v>
      </c>
      <c r="U125" s="228">
        <f t="shared" si="21"/>
        <v>0</v>
      </c>
      <c r="W125" s="224">
        <v>122</v>
      </c>
      <c r="X125" s="227">
        <v>43587</v>
      </c>
      <c r="Y125" s="224">
        <f t="shared" si="22"/>
        <v>2638</v>
      </c>
      <c r="Z125" s="224">
        <f t="shared" si="23"/>
        <v>0</v>
      </c>
      <c r="AA125" s="224">
        <f t="shared" si="24"/>
        <v>306</v>
      </c>
      <c r="AB125" s="224">
        <f t="shared" si="25"/>
        <v>0</v>
      </c>
      <c r="AC125" s="225">
        <f t="shared" si="26"/>
        <v>2944</v>
      </c>
      <c r="AD125" s="225">
        <f t="shared" si="27"/>
        <v>0</v>
      </c>
      <c r="AE125" s="231">
        <v>4.2996400000000001</v>
      </c>
      <c r="AF125" s="228">
        <f t="shared" si="28"/>
        <v>2944</v>
      </c>
      <c r="AG125" s="228">
        <f t="shared" si="29"/>
        <v>12658.140160000001</v>
      </c>
    </row>
    <row r="126" spans="11:33" x14ac:dyDescent="0.3">
      <c r="K126" s="224">
        <v>123</v>
      </c>
      <c r="L126" s="227">
        <v>43588</v>
      </c>
      <c r="M126" s="224">
        <f t="shared" si="15"/>
        <v>0</v>
      </c>
      <c r="N126" s="224">
        <f t="shared" si="16"/>
        <v>2</v>
      </c>
      <c r="O126" s="224">
        <f t="shared" si="17"/>
        <v>0</v>
      </c>
      <c r="P126" s="224">
        <f t="shared" si="18"/>
        <v>1</v>
      </c>
      <c r="Q126" s="225">
        <f t="shared" si="19"/>
        <v>0</v>
      </c>
      <c r="R126" s="225">
        <f t="shared" si="19"/>
        <v>3</v>
      </c>
      <c r="S126" s="231">
        <v>4.33073</v>
      </c>
      <c r="T126" s="228">
        <f t="shared" si="20"/>
        <v>0.69272385948789239</v>
      </c>
      <c r="U126" s="228">
        <f t="shared" si="21"/>
        <v>3</v>
      </c>
      <c r="W126" s="224">
        <v>123</v>
      </c>
      <c r="X126" s="227">
        <v>43588</v>
      </c>
      <c r="Y126" s="224">
        <f t="shared" si="22"/>
        <v>1316</v>
      </c>
      <c r="Z126" s="224">
        <f t="shared" si="23"/>
        <v>0</v>
      </c>
      <c r="AA126" s="224">
        <f t="shared" si="24"/>
        <v>186</v>
      </c>
      <c r="AB126" s="224">
        <f t="shared" si="25"/>
        <v>0</v>
      </c>
      <c r="AC126" s="225">
        <f t="shared" si="26"/>
        <v>1502</v>
      </c>
      <c r="AD126" s="225">
        <f t="shared" si="27"/>
        <v>0</v>
      </c>
      <c r="AE126" s="231">
        <v>4.33073</v>
      </c>
      <c r="AF126" s="228">
        <f t="shared" si="28"/>
        <v>1502</v>
      </c>
      <c r="AG126" s="228">
        <f t="shared" si="29"/>
        <v>6504.7564599999996</v>
      </c>
    </row>
    <row r="127" spans="11:33" x14ac:dyDescent="0.3">
      <c r="K127" s="224">
        <v>124</v>
      </c>
      <c r="L127" s="227">
        <v>43589</v>
      </c>
      <c r="M127" s="224">
        <f t="shared" si="15"/>
        <v>0</v>
      </c>
      <c r="N127" s="224">
        <f t="shared" si="16"/>
        <v>0</v>
      </c>
      <c r="O127" s="224">
        <f t="shared" si="17"/>
        <v>0</v>
      </c>
      <c r="P127" s="224">
        <f t="shared" si="18"/>
        <v>0</v>
      </c>
      <c r="Q127" s="225">
        <f t="shared" si="19"/>
        <v>0</v>
      </c>
      <c r="R127" s="225">
        <f t="shared" si="19"/>
        <v>0</v>
      </c>
      <c r="S127" s="231">
        <v>4.3619199999999996</v>
      </c>
      <c r="T127" s="228">
        <f t="shared" si="20"/>
        <v>0</v>
      </c>
      <c r="U127" s="228">
        <f t="shared" si="21"/>
        <v>0</v>
      </c>
      <c r="W127" s="224">
        <v>124</v>
      </c>
      <c r="X127" s="227">
        <v>43589</v>
      </c>
      <c r="Y127" s="224">
        <f t="shared" si="22"/>
        <v>0</v>
      </c>
      <c r="Z127" s="224">
        <f t="shared" si="23"/>
        <v>0</v>
      </c>
      <c r="AA127" s="224">
        <f t="shared" si="24"/>
        <v>0</v>
      </c>
      <c r="AB127" s="224">
        <f t="shared" si="25"/>
        <v>0</v>
      </c>
      <c r="AC127" s="225">
        <f t="shared" si="26"/>
        <v>0</v>
      </c>
      <c r="AD127" s="225">
        <f t="shared" si="27"/>
        <v>0</v>
      </c>
      <c r="AE127" s="231">
        <v>4.3619199999999996</v>
      </c>
      <c r="AF127" s="228">
        <f t="shared" si="28"/>
        <v>0</v>
      </c>
      <c r="AG127" s="228">
        <f t="shared" si="29"/>
        <v>0</v>
      </c>
    </row>
    <row r="128" spans="11:33" x14ac:dyDescent="0.3">
      <c r="K128" s="224">
        <v>125</v>
      </c>
      <c r="L128" s="227">
        <v>43590</v>
      </c>
      <c r="M128" s="224">
        <f t="shared" si="15"/>
        <v>0</v>
      </c>
      <c r="N128" s="224">
        <f t="shared" si="16"/>
        <v>0</v>
      </c>
      <c r="O128" s="224">
        <f t="shared" si="17"/>
        <v>0</v>
      </c>
      <c r="P128" s="224">
        <f t="shared" si="18"/>
        <v>4</v>
      </c>
      <c r="Q128" s="225">
        <f t="shared" si="19"/>
        <v>0</v>
      </c>
      <c r="R128" s="225">
        <f t="shared" si="19"/>
        <v>4</v>
      </c>
      <c r="S128" s="231">
        <v>4.3931800000000001</v>
      </c>
      <c r="T128" s="228">
        <f t="shared" si="20"/>
        <v>0.91050218748150535</v>
      </c>
      <c r="U128" s="228">
        <f t="shared" si="21"/>
        <v>4</v>
      </c>
      <c r="W128" s="224">
        <v>125</v>
      </c>
      <c r="X128" s="227">
        <v>43590</v>
      </c>
      <c r="Y128" s="224">
        <f t="shared" si="22"/>
        <v>599</v>
      </c>
      <c r="Z128" s="224">
        <f t="shared" si="23"/>
        <v>0</v>
      </c>
      <c r="AA128" s="224">
        <f t="shared" si="24"/>
        <v>518</v>
      </c>
      <c r="AB128" s="224">
        <f t="shared" si="25"/>
        <v>0</v>
      </c>
      <c r="AC128" s="225">
        <f t="shared" si="26"/>
        <v>1117</v>
      </c>
      <c r="AD128" s="225">
        <f t="shared" si="27"/>
        <v>0</v>
      </c>
      <c r="AE128" s="231">
        <v>4.3931800000000001</v>
      </c>
      <c r="AF128" s="228">
        <f t="shared" si="28"/>
        <v>1117</v>
      </c>
      <c r="AG128" s="228">
        <f t="shared" si="29"/>
        <v>4907.1820600000001</v>
      </c>
    </row>
    <row r="129" spans="11:33" x14ac:dyDescent="0.3">
      <c r="K129" s="224">
        <v>126</v>
      </c>
      <c r="L129" s="227">
        <v>43591</v>
      </c>
      <c r="M129" s="224">
        <f t="shared" si="15"/>
        <v>0</v>
      </c>
      <c r="N129" s="224">
        <f t="shared" si="16"/>
        <v>0</v>
      </c>
      <c r="O129" s="224">
        <f t="shared" si="17"/>
        <v>0</v>
      </c>
      <c r="P129" s="224">
        <f t="shared" si="18"/>
        <v>0</v>
      </c>
      <c r="Q129" s="225">
        <f t="shared" si="19"/>
        <v>0</v>
      </c>
      <c r="R129" s="225">
        <f t="shared" si="19"/>
        <v>0</v>
      </c>
      <c r="S129" s="231">
        <v>4.42448</v>
      </c>
      <c r="T129" s="228">
        <f t="shared" si="20"/>
        <v>0</v>
      </c>
      <c r="U129" s="228">
        <f t="shared" si="21"/>
        <v>0</v>
      </c>
      <c r="W129" s="224">
        <v>126</v>
      </c>
      <c r="X129" s="227">
        <v>43591</v>
      </c>
      <c r="Y129" s="224">
        <f t="shared" si="22"/>
        <v>174</v>
      </c>
      <c r="Z129" s="224">
        <f t="shared" si="23"/>
        <v>50</v>
      </c>
      <c r="AA129" s="224">
        <f t="shared" si="24"/>
        <v>16</v>
      </c>
      <c r="AB129" s="224">
        <f t="shared" si="25"/>
        <v>0</v>
      </c>
      <c r="AC129" s="225">
        <f t="shared" si="26"/>
        <v>190</v>
      </c>
      <c r="AD129" s="225">
        <f t="shared" si="27"/>
        <v>50</v>
      </c>
      <c r="AE129" s="231">
        <v>4.42448</v>
      </c>
      <c r="AF129" s="228">
        <f t="shared" si="28"/>
        <v>201.30076302751962</v>
      </c>
      <c r="AG129" s="228">
        <f t="shared" si="29"/>
        <v>890.65120000000002</v>
      </c>
    </row>
    <row r="130" spans="11:33" x14ac:dyDescent="0.3">
      <c r="K130" s="224">
        <v>127</v>
      </c>
      <c r="L130" s="227">
        <v>43592</v>
      </c>
      <c r="M130" s="224">
        <f t="shared" si="15"/>
        <v>0</v>
      </c>
      <c r="N130" s="224">
        <f t="shared" si="16"/>
        <v>2</v>
      </c>
      <c r="O130" s="224">
        <f t="shared" si="17"/>
        <v>0</v>
      </c>
      <c r="P130" s="224">
        <f t="shared" si="18"/>
        <v>0</v>
      </c>
      <c r="Q130" s="225">
        <f t="shared" si="19"/>
        <v>0</v>
      </c>
      <c r="R130" s="225">
        <f t="shared" si="19"/>
        <v>2</v>
      </c>
      <c r="S130" s="231">
        <v>4.4558</v>
      </c>
      <c r="T130" s="228">
        <f t="shared" si="20"/>
        <v>0.4488531801247812</v>
      </c>
      <c r="U130" s="228">
        <f t="shared" si="21"/>
        <v>2</v>
      </c>
      <c r="W130" s="224">
        <v>127</v>
      </c>
      <c r="X130" s="227">
        <v>43592</v>
      </c>
      <c r="Y130" s="224">
        <f t="shared" si="22"/>
        <v>119</v>
      </c>
      <c r="Z130" s="224">
        <f t="shared" si="23"/>
        <v>0</v>
      </c>
      <c r="AA130" s="224">
        <f t="shared" si="24"/>
        <v>0</v>
      </c>
      <c r="AB130" s="224">
        <f t="shared" si="25"/>
        <v>10</v>
      </c>
      <c r="AC130" s="225">
        <f t="shared" si="26"/>
        <v>119</v>
      </c>
      <c r="AD130" s="225">
        <f t="shared" si="27"/>
        <v>10</v>
      </c>
      <c r="AE130" s="231">
        <v>4.4558</v>
      </c>
      <c r="AF130" s="228">
        <f t="shared" si="28"/>
        <v>121.2442659006239</v>
      </c>
      <c r="AG130" s="228">
        <f t="shared" si="29"/>
        <v>540.24019999999996</v>
      </c>
    </row>
    <row r="131" spans="11:33" x14ac:dyDescent="0.3">
      <c r="K131" s="224">
        <v>128</v>
      </c>
      <c r="L131" s="227">
        <v>43593</v>
      </c>
      <c r="M131" s="224">
        <f t="shared" si="15"/>
        <v>0</v>
      </c>
      <c r="N131" s="224">
        <f t="shared" si="16"/>
        <v>0</v>
      </c>
      <c r="O131" s="224">
        <f t="shared" si="17"/>
        <v>0</v>
      </c>
      <c r="P131" s="224">
        <f t="shared" si="18"/>
        <v>0</v>
      </c>
      <c r="Q131" s="225">
        <f t="shared" si="19"/>
        <v>0</v>
      </c>
      <c r="R131" s="225">
        <f t="shared" si="19"/>
        <v>0</v>
      </c>
      <c r="S131" s="231">
        <v>4.4871100000000004</v>
      </c>
      <c r="T131" s="228">
        <f t="shared" si="20"/>
        <v>0</v>
      </c>
      <c r="U131" s="228">
        <f t="shared" si="21"/>
        <v>0</v>
      </c>
      <c r="W131" s="224">
        <v>128</v>
      </c>
      <c r="X131" s="227">
        <v>43593</v>
      </c>
      <c r="Y131" s="224">
        <f t="shared" si="22"/>
        <v>0</v>
      </c>
      <c r="Z131" s="224">
        <f t="shared" si="23"/>
        <v>0</v>
      </c>
      <c r="AA131" s="224">
        <f t="shared" si="24"/>
        <v>0</v>
      </c>
      <c r="AB131" s="224">
        <f t="shared" si="25"/>
        <v>0</v>
      </c>
      <c r="AC131" s="225">
        <f t="shared" si="26"/>
        <v>0</v>
      </c>
      <c r="AD131" s="225">
        <f t="shared" si="27"/>
        <v>0</v>
      </c>
      <c r="AE131" s="231">
        <v>4.4871100000000004</v>
      </c>
      <c r="AF131" s="228">
        <f t="shared" si="28"/>
        <v>0</v>
      </c>
      <c r="AG131" s="228">
        <f t="shared" si="29"/>
        <v>0</v>
      </c>
    </row>
    <row r="132" spans="11:33" x14ac:dyDescent="0.3">
      <c r="K132" s="224">
        <v>129</v>
      </c>
      <c r="L132" s="227">
        <v>43594</v>
      </c>
      <c r="M132" s="224">
        <f t="shared" si="15"/>
        <v>0</v>
      </c>
      <c r="N132" s="224">
        <f t="shared" si="16"/>
        <v>0</v>
      </c>
      <c r="O132" s="224">
        <f t="shared" si="17"/>
        <v>0</v>
      </c>
      <c r="P132" s="224">
        <f t="shared" si="18"/>
        <v>0</v>
      </c>
      <c r="Q132" s="225">
        <f t="shared" si="19"/>
        <v>0</v>
      </c>
      <c r="R132" s="225">
        <f t="shared" si="19"/>
        <v>0</v>
      </c>
      <c r="S132" s="231">
        <v>4.5183799999999996</v>
      </c>
      <c r="T132" s="228">
        <f t="shared" si="20"/>
        <v>0</v>
      </c>
      <c r="U132" s="228">
        <f t="shared" si="21"/>
        <v>0</v>
      </c>
      <c r="W132" s="224">
        <v>129</v>
      </c>
      <c r="X132" s="227">
        <v>43594</v>
      </c>
      <c r="Y132" s="224">
        <f t="shared" si="22"/>
        <v>23</v>
      </c>
      <c r="Z132" s="224">
        <f t="shared" si="23"/>
        <v>50</v>
      </c>
      <c r="AA132" s="224">
        <f t="shared" si="24"/>
        <v>0</v>
      </c>
      <c r="AB132" s="224">
        <f t="shared" si="25"/>
        <v>0</v>
      </c>
      <c r="AC132" s="225">
        <f t="shared" si="26"/>
        <v>23</v>
      </c>
      <c r="AD132" s="225">
        <f t="shared" si="27"/>
        <v>50</v>
      </c>
      <c r="AE132" s="231">
        <v>4.5183799999999996</v>
      </c>
      <c r="AF132" s="228">
        <f t="shared" si="28"/>
        <v>34.065913004218331</v>
      </c>
      <c r="AG132" s="228">
        <f t="shared" si="29"/>
        <v>153.92273999999998</v>
      </c>
    </row>
    <row r="133" spans="11:33" x14ac:dyDescent="0.3">
      <c r="K133" s="224">
        <v>130</v>
      </c>
      <c r="L133" s="227">
        <v>43595</v>
      </c>
      <c r="M133" s="224">
        <f t="shared" ref="M133:M196" si="30">IF(ISNUMBER(VLOOKUP(K133,$A$5:$B$22,2,FALSE)),VLOOKUP(K133,$A$5:$B$22,2,FALSE),0)</f>
        <v>0</v>
      </c>
      <c r="N133" s="224">
        <f t="shared" ref="N133:N196" si="31">IF(ISNUMBER(VLOOKUP(K133,$C$5:$D$22,2,FALSE)),VLOOKUP(K133,$C$5:$D$22,2,FALSE),0)</f>
        <v>0</v>
      </c>
      <c r="O133" s="224">
        <f t="shared" ref="O133:O196" si="32">IF(ISNUMBER(VLOOKUP(K133,$F$5:$G$22,2,FALSE)),VLOOKUP(K133,$F$5:$G$22,2,FALSE),0)</f>
        <v>0</v>
      </c>
      <c r="P133" s="224">
        <f t="shared" ref="P133:P196" si="33">IF(ISNUMBER(VLOOKUP(K133,$H$5:$I$22,2,FALSE)),VLOOKUP(K133,$H$5:$I$22,2,FALSE),0)</f>
        <v>0</v>
      </c>
      <c r="Q133" s="225">
        <f t="shared" ref="Q133:R196" si="34">M133+O133</f>
        <v>0</v>
      </c>
      <c r="R133" s="225">
        <f t="shared" si="34"/>
        <v>0</v>
      </c>
      <c r="S133" s="231">
        <v>4.5495900000000002</v>
      </c>
      <c r="T133" s="228">
        <f t="shared" ref="T133:T196" si="35">Q133+R133/S133</f>
        <v>0</v>
      </c>
      <c r="U133" s="228">
        <f t="shared" ref="U133:U196" si="36">R133+Q133*S133</f>
        <v>0</v>
      </c>
      <c r="W133" s="224">
        <v>130</v>
      </c>
      <c r="X133" s="227">
        <v>43595</v>
      </c>
      <c r="Y133" s="224">
        <f t="shared" ref="Y133:Y196" si="37">IF(ISNUMBER(VLOOKUP(W133,$A$25:$B$150,2,FALSE)),VLOOKUP(W133,$A$25:$B$150,2,FALSE),0)</f>
        <v>37</v>
      </c>
      <c r="Z133" s="224">
        <f t="shared" ref="Z133:Z196" si="38">IF(ISNUMBER(VLOOKUP(W133,$C$25:$D$150,2,FALSE)),VLOOKUP(W133,$C$25:$D$150,2,FALSE),0)</f>
        <v>0</v>
      </c>
      <c r="AA133" s="224">
        <f t="shared" ref="AA133:AA196" si="39">IF(ISNUMBER(VLOOKUP(W133,$F$25:$G$150,2,FALSE)),VLOOKUP(W133,$F$25:$G$150,2,FALSE),0)</f>
        <v>0</v>
      </c>
      <c r="AB133" s="224">
        <f t="shared" ref="AB133:AB196" si="40">IF(ISNUMBER(VLOOKUP(W133,$H$25:$I$150,2,FALSE)),VLOOKUP(W133,$H$25:$I$150,2,FALSE),0)</f>
        <v>0</v>
      </c>
      <c r="AC133" s="225">
        <f t="shared" ref="AC133:AC196" si="41">Y133+AA133</f>
        <v>37</v>
      </c>
      <c r="AD133" s="225">
        <f t="shared" ref="AD133:AD196" si="42">Z133+AB133</f>
        <v>0</v>
      </c>
      <c r="AE133" s="231">
        <v>4.5495900000000002</v>
      </c>
      <c r="AF133" s="228">
        <f t="shared" ref="AF133:AF196" si="43">AC133+AD133/AE133</f>
        <v>37</v>
      </c>
      <c r="AG133" s="228">
        <f t="shared" ref="AG133:AG196" si="44">AD133+AC133*AE133</f>
        <v>168.33483000000001</v>
      </c>
    </row>
    <row r="134" spans="11:33" x14ac:dyDescent="0.3">
      <c r="K134" s="224">
        <v>131</v>
      </c>
      <c r="L134" s="227">
        <v>43596</v>
      </c>
      <c r="M134" s="224">
        <f t="shared" si="30"/>
        <v>0</v>
      </c>
      <c r="N134" s="224">
        <f t="shared" si="31"/>
        <v>0</v>
      </c>
      <c r="O134" s="224">
        <f t="shared" si="32"/>
        <v>0</v>
      </c>
      <c r="P134" s="224">
        <f t="shared" si="33"/>
        <v>0</v>
      </c>
      <c r="Q134" s="225">
        <f t="shared" si="34"/>
        <v>0</v>
      </c>
      <c r="R134" s="225">
        <f t="shared" si="34"/>
        <v>0</v>
      </c>
      <c r="S134" s="231">
        <v>4.5807000000000002</v>
      </c>
      <c r="T134" s="228">
        <f t="shared" si="35"/>
        <v>0</v>
      </c>
      <c r="U134" s="228">
        <f t="shared" si="36"/>
        <v>0</v>
      </c>
      <c r="W134" s="224">
        <v>131</v>
      </c>
      <c r="X134" s="227">
        <v>43596</v>
      </c>
      <c r="Y134" s="224">
        <f t="shared" si="37"/>
        <v>24</v>
      </c>
      <c r="Z134" s="224">
        <f t="shared" si="38"/>
        <v>0</v>
      </c>
      <c r="AA134" s="224">
        <f t="shared" si="39"/>
        <v>0</v>
      </c>
      <c r="AB134" s="224">
        <f t="shared" si="40"/>
        <v>19</v>
      </c>
      <c r="AC134" s="225">
        <f t="shared" si="41"/>
        <v>24</v>
      </c>
      <c r="AD134" s="225">
        <f t="shared" si="42"/>
        <v>19</v>
      </c>
      <c r="AE134" s="231">
        <v>4.5807000000000002</v>
      </c>
      <c r="AF134" s="228">
        <f t="shared" si="43"/>
        <v>28.147837666732158</v>
      </c>
      <c r="AG134" s="228">
        <f t="shared" si="44"/>
        <v>128.93680000000001</v>
      </c>
    </row>
    <row r="135" spans="11:33" x14ac:dyDescent="0.3">
      <c r="K135" s="224">
        <v>132</v>
      </c>
      <c r="L135" s="227">
        <v>43597</v>
      </c>
      <c r="M135" s="224">
        <f t="shared" si="30"/>
        <v>0</v>
      </c>
      <c r="N135" s="224">
        <f t="shared" si="31"/>
        <v>0</v>
      </c>
      <c r="O135" s="224">
        <f t="shared" si="32"/>
        <v>0</v>
      </c>
      <c r="P135" s="224">
        <f t="shared" si="33"/>
        <v>0</v>
      </c>
      <c r="Q135" s="225">
        <f t="shared" si="34"/>
        <v>0</v>
      </c>
      <c r="R135" s="225">
        <f t="shared" si="34"/>
        <v>0</v>
      </c>
      <c r="S135" s="231">
        <v>4.6116799999999998</v>
      </c>
      <c r="T135" s="228">
        <f t="shared" si="35"/>
        <v>0</v>
      </c>
      <c r="U135" s="228">
        <f t="shared" si="36"/>
        <v>0</v>
      </c>
      <c r="W135" s="224">
        <v>132</v>
      </c>
      <c r="X135" s="227">
        <v>43597</v>
      </c>
      <c r="Y135" s="224">
        <f t="shared" si="37"/>
        <v>0</v>
      </c>
      <c r="Z135" s="224">
        <f t="shared" si="38"/>
        <v>0</v>
      </c>
      <c r="AA135" s="224">
        <f t="shared" si="39"/>
        <v>0</v>
      </c>
      <c r="AB135" s="224">
        <f t="shared" si="40"/>
        <v>0</v>
      </c>
      <c r="AC135" s="225">
        <f t="shared" si="41"/>
        <v>0</v>
      </c>
      <c r="AD135" s="225">
        <f t="shared" si="42"/>
        <v>0</v>
      </c>
      <c r="AE135" s="231">
        <v>4.6116799999999998</v>
      </c>
      <c r="AF135" s="228">
        <f t="shared" si="43"/>
        <v>0</v>
      </c>
      <c r="AG135" s="228">
        <f t="shared" si="44"/>
        <v>0</v>
      </c>
    </row>
    <row r="136" spans="11:33" x14ac:dyDescent="0.3">
      <c r="K136" s="224">
        <v>133</v>
      </c>
      <c r="L136" s="227">
        <v>43598</v>
      </c>
      <c r="M136" s="224">
        <f t="shared" si="30"/>
        <v>0</v>
      </c>
      <c r="N136" s="224">
        <f t="shared" si="31"/>
        <v>0</v>
      </c>
      <c r="O136" s="224">
        <f t="shared" si="32"/>
        <v>0</v>
      </c>
      <c r="P136" s="224">
        <f t="shared" si="33"/>
        <v>0</v>
      </c>
      <c r="Q136" s="225">
        <f t="shared" si="34"/>
        <v>0</v>
      </c>
      <c r="R136" s="225">
        <f t="shared" si="34"/>
        <v>0</v>
      </c>
      <c r="S136" s="231">
        <v>4.6424799999999999</v>
      </c>
      <c r="T136" s="228">
        <f t="shared" si="35"/>
        <v>0</v>
      </c>
      <c r="U136" s="228">
        <f t="shared" si="36"/>
        <v>0</v>
      </c>
      <c r="W136" s="224">
        <v>133</v>
      </c>
      <c r="X136" s="227">
        <v>43598</v>
      </c>
      <c r="Y136" s="224">
        <f t="shared" si="37"/>
        <v>27</v>
      </c>
      <c r="Z136" s="224">
        <f t="shared" si="38"/>
        <v>0</v>
      </c>
      <c r="AA136" s="224">
        <f t="shared" si="39"/>
        <v>275</v>
      </c>
      <c r="AB136" s="224">
        <f t="shared" si="40"/>
        <v>0</v>
      </c>
      <c r="AC136" s="225">
        <f t="shared" si="41"/>
        <v>302</v>
      </c>
      <c r="AD136" s="225">
        <f t="shared" si="42"/>
        <v>0</v>
      </c>
      <c r="AE136" s="231">
        <v>4.6424799999999999</v>
      </c>
      <c r="AF136" s="228">
        <f t="shared" si="43"/>
        <v>302</v>
      </c>
      <c r="AG136" s="228">
        <f t="shared" si="44"/>
        <v>1402.0289599999999</v>
      </c>
    </row>
    <row r="137" spans="11:33" x14ac:dyDescent="0.3">
      <c r="K137" s="224">
        <v>134</v>
      </c>
      <c r="L137" s="227">
        <v>43599</v>
      </c>
      <c r="M137" s="224">
        <f t="shared" si="30"/>
        <v>0</v>
      </c>
      <c r="N137" s="224">
        <f t="shared" si="31"/>
        <v>0</v>
      </c>
      <c r="O137" s="224">
        <f t="shared" si="32"/>
        <v>0</v>
      </c>
      <c r="P137" s="224">
        <f t="shared" si="33"/>
        <v>0</v>
      </c>
      <c r="Q137" s="225">
        <f t="shared" si="34"/>
        <v>0</v>
      </c>
      <c r="R137" s="225">
        <f t="shared" si="34"/>
        <v>0</v>
      </c>
      <c r="S137" s="231">
        <v>4.6730799999999997</v>
      </c>
      <c r="T137" s="228">
        <f t="shared" si="35"/>
        <v>0</v>
      </c>
      <c r="U137" s="228">
        <f t="shared" si="36"/>
        <v>0</v>
      </c>
      <c r="W137" s="224">
        <v>134</v>
      </c>
      <c r="X137" s="227">
        <v>43599</v>
      </c>
      <c r="Y137" s="224">
        <f t="shared" si="37"/>
        <v>0</v>
      </c>
      <c r="Z137" s="224">
        <f t="shared" si="38"/>
        <v>0</v>
      </c>
      <c r="AA137" s="224">
        <f t="shared" si="39"/>
        <v>0</v>
      </c>
      <c r="AB137" s="224">
        <f t="shared" si="40"/>
        <v>0</v>
      </c>
      <c r="AC137" s="225">
        <f t="shared" si="41"/>
        <v>0</v>
      </c>
      <c r="AD137" s="225">
        <f t="shared" si="42"/>
        <v>0</v>
      </c>
      <c r="AE137" s="231">
        <v>4.6730799999999997</v>
      </c>
      <c r="AF137" s="228">
        <f t="shared" si="43"/>
        <v>0</v>
      </c>
      <c r="AG137" s="228">
        <f t="shared" si="44"/>
        <v>0</v>
      </c>
    </row>
    <row r="138" spans="11:33" x14ac:dyDescent="0.3">
      <c r="K138" s="224">
        <v>135</v>
      </c>
      <c r="L138" s="227">
        <v>43600</v>
      </c>
      <c r="M138" s="224">
        <f t="shared" si="30"/>
        <v>0</v>
      </c>
      <c r="N138" s="224">
        <f t="shared" si="31"/>
        <v>0</v>
      </c>
      <c r="O138" s="224">
        <f t="shared" si="32"/>
        <v>0</v>
      </c>
      <c r="P138" s="224">
        <f t="shared" si="33"/>
        <v>0</v>
      </c>
      <c r="Q138" s="225">
        <f t="shared" si="34"/>
        <v>0</v>
      </c>
      <c r="R138" s="225">
        <f t="shared" si="34"/>
        <v>0</v>
      </c>
      <c r="S138" s="231">
        <v>4.7034399999999996</v>
      </c>
      <c r="T138" s="228">
        <f t="shared" si="35"/>
        <v>0</v>
      </c>
      <c r="U138" s="228">
        <f t="shared" si="36"/>
        <v>0</v>
      </c>
      <c r="W138" s="224">
        <v>135</v>
      </c>
      <c r="X138" s="227">
        <v>43600</v>
      </c>
      <c r="Y138" s="224">
        <f t="shared" si="37"/>
        <v>55</v>
      </c>
      <c r="Z138" s="224">
        <f t="shared" si="38"/>
        <v>0</v>
      </c>
      <c r="AA138" s="224">
        <f t="shared" si="39"/>
        <v>612</v>
      </c>
      <c r="AB138" s="224">
        <f t="shared" si="40"/>
        <v>0</v>
      </c>
      <c r="AC138" s="225">
        <f t="shared" si="41"/>
        <v>667</v>
      </c>
      <c r="AD138" s="225">
        <f t="shared" si="42"/>
        <v>0</v>
      </c>
      <c r="AE138" s="231">
        <v>4.7034399999999996</v>
      </c>
      <c r="AF138" s="228">
        <f t="shared" si="43"/>
        <v>667</v>
      </c>
      <c r="AG138" s="228">
        <f t="shared" si="44"/>
        <v>3137.1944799999997</v>
      </c>
    </row>
    <row r="139" spans="11:33" x14ac:dyDescent="0.3">
      <c r="K139" s="224">
        <v>136</v>
      </c>
      <c r="L139" s="227">
        <v>43601</v>
      </c>
      <c r="M139" s="224">
        <f t="shared" si="30"/>
        <v>0</v>
      </c>
      <c r="N139" s="224">
        <f t="shared" si="31"/>
        <v>0</v>
      </c>
      <c r="O139" s="224">
        <f t="shared" si="32"/>
        <v>0</v>
      </c>
      <c r="P139" s="224">
        <f t="shared" si="33"/>
        <v>0</v>
      </c>
      <c r="Q139" s="225">
        <f t="shared" si="34"/>
        <v>0</v>
      </c>
      <c r="R139" s="225">
        <f t="shared" si="34"/>
        <v>0</v>
      </c>
      <c r="S139" s="231">
        <v>4.7335000000000003</v>
      </c>
      <c r="T139" s="228">
        <f t="shared" si="35"/>
        <v>0</v>
      </c>
      <c r="U139" s="228">
        <f t="shared" si="36"/>
        <v>0</v>
      </c>
      <c r="W139" s="224">
        <v>136</v>
      </c>
      <c r="X139" s="227">
        <v>43601</v>
      </c>
      <c r="Y139" s="224">
        <f t="shared" si="37"/>
        <v>0</v>
      </c>
      <c r="Z139" s="224">
        <f t="shared" si="38"/>
        <v>0</v>
      </c>
      <c r="AA139" s="224">
        <f t="shared" si="39"/>
        <v>0</v>
      </c>
      <c r="AB139" s="224">
        <f t="shared" si="40"/>
        <v>0</v>
      </c>
      <c r="AC139" s="225">
        <f t="shared" si="41"/>
        <v>0</v>
      </c>
      <c r="AD139" s="225">
        <f t="shared" si="42"/>
        <v>0</v>
      </c>
      <c r="AE139" s="231">
        <v>4.7335000000000003</v>
      </c>
      <c r="AF139" s="228">
        <f t="shared" si="43"/>
        <v>0</v>
      </c>
      <c r="AG139" s="228">
        <f t="shared" si="44"/>
        <v>0</v>
      </c>
    </row>
    <row r="140" spans="11:33" x14ac:dyDescent="0.3">
      <c r="K140" s="224">
        <v>137</v>
      </c>
      <c r="L140" s="227">
        <v>43602</v>
      </c>
      <c r="M140" s="224">
        <f t="shared" si="30"/>
        <v>0</v>
      </c>
      <c r="N140" s="224">
        <f t="shared" si="31"/>
        <v>0</v>
      </c>
      <c r="O140" s="224">
        <f t="shared" si="32"/>
        <v>0</v>
      </c>
      <c r="P140" s="224">
        <f t="shared" si="33"/>
        <v>1</v>
      </c>
      <c r="Q140" s="225">
        <f t="shared" si="34"/>
        <v>0</v>
      </c>
      <c r="R140" s="225">
        <f t="shared" si="34"/>
        <v>1</v>
      </c>
      <c r="S140" s="231">
        <v>4.7632399999999997</v>
      </c>
      <c r="T140" s="228">
        <f t="shared" si="35"/>
        <v>0.20994113250644519</v>
      </c>
      <c r="U140" s="228">
        <f t="shared" si="36"/>
        <v>1</v>
      </c>
      <c r="W140" s="224">
        <v>137</v>
      </c>
      <c r="X140" s="227">
        <v>43602</v>
      </c>
      <c r="Y140" s="224">
        <f t="shared" si="37"/>
        <v>57</v>
      </c>
      <c r="Z140" s="224">
        <f t="shared" si="38"/>
        <v>0</v>
      </c>
      <c r="AA140" s="224">
        <f t="shared" si="39"/>
        <v>389</v>
      </c>
      <c r="AB140" s="224">
        <f t="shared" si="40"/>
        <v>0</v>
      </c>
      <c r="AC140" s="225">
        <f t="shared" si="41"/>
        <v>446</v>
      </c>
      <c r="AD140" s="225">
        <f t="shared" si="42"/>
        <v>0</v>
      </c>
      <c r="AE140" s="231">
        <v>4.7632399999999997</v>
      </c>
      <c r="AF140" s="228">
        <f t="shared" si="43"/>
        <v>446</v>
      </c>
      <c r="AG140" s="228">
        <f t="shared" si="44"/>
        <v>2124.4050399999996</v>
      </c>
    </row>
    <row r="141" spans="11:33" x14ac:dyDescent="0.3">
      <c r="K141" s="224">
        <v>138</v>
      </c>
      <c r="L141" s="227">
        <v>43603</v>
      </c>
      <c r="M141" s="224">
        <f t="shared" si="30"/>
        <v>0</v>
      </c>
      <c r="N141" s="224">
        <f t="shared" si="31"/>
        <v>1</v>
      </c>
      <c r="O141" s="224">
        <f t="shared" si="32"/>
        <v>0</v>
      </c>
      <c r="P141" s="224">
        <f t="shared" si="33"/>
        <v>0</v>
      </c>
      <c r="Q141" s="225">
        <f t="shared" si="34"/>
        <v>0</v>
      </c>
      <c r="R141" s="225">
        <f t="shared" si="34"/>
        <v>1</v>
      </c>
      <c r="S141" s="231">
        <v>4.7926099999999998</v>
      </c>
      <c r="T141" s="228">
        <f t="shared" si="35"/>
        <v>0.20865457443856272</v>
      </c>
      <c r="U141" s="228">
        <f t="shared" si="36"/>
        <v>1</v>
      </c>
      <c r="W141" s="224">
        <v>138</v>
      </c>
      <c r="X141" s="227">
        <v>43603</v>
      </c>
      <c r="Y141" s="224">
        <f t="shared" si="37"/>
        <v>206</v>
      </c>
      <c r="Z141" s="224">
        <f t="shared" si="38"/>
        <v>0</v>
      </c>
      <c r="AA141" s="224">
        <f t="shared" si="39"/>
        <v>0</v>
      </c>
      <c r="AB141" s="224">
        <f t="shared" si="40"/>
        <v>10</v>
      </c>
      <c r="AC141" s="225">
        <f t="shared" si="41"/>
        <v>206</v>
      </c>
      <c r="AD141" s="225">
        <f t="shared" si="42"/>
        <v>10</v>
      </c>
      <c r="AE141" s="231">
        <v>4.7926099999999998</v>
      </c>
      <c r="AF141" s="228">
        <f t="shared" si="43"/>
        <v>208.08654574438563</v>
      </c>
      <c r="AG141" s="228">
        <f t="shared" si="44"/>
        <v>997.27765999999997</v>
      </c>
    </row>
    <row r="142" spans="11:33" x14ac:dyDescent="0.3">
      <c r="K142" s="224">
        <v>139</v>
      </c>
      <c r="L142" s="227">
        <v>43604</v>
      </c>
      <c r="M142" s="224">
        <f t="shared" si="30"/>
        <v>0</v>
      </c>
      <c r="N142" s="224">
        <f t="shared" si="31"/>
        <v>0</v>
      </c>
      <c r="O142" s="224">
        <f t="shared" si="32"/>
        <v>0</v>
      </c>
      <c r="P142" s="224">
        <f t="shared" si="33"/>
        <v>0</v>
      </c>
      <c r="Q142" s="225">
        <f t="shared" si="34"/>
        <v>0</v>
      </c>
      <c r="R142" s="225">
        <f t="shared" si="34"/>
        <v>0</v>
      </c>
      <c r="S142" s="231">
        <v>4.8215500000000002</v>
      </c>
      <c r="T142" s="228">
        <f t="shared" si="35"/>
        <v>0</v>
      </c>
      <c r="U142" s="228">
        <f t="shared" si="36"/>
        <v>0</v>
      </c>
      <c r="W142" s="224">
        <v>139</v>
      </c>
      <c r="X142" s="227">
        <v>43604</v>
      </c>
      <c r="Y142" s="224">
        <f t="shared" si="37"/>
        <v>0</v>
      </c>
      <c r="Z142" s="224">
        <f t="shared" si="38"/>
        <v>0</v>
      </c>
      <c r="AA142" s="224">
        <f t="shared" si="39"/>
        <v>0</v>
      </c>
      <c r="AB142" s="224">
        <f t="shared" si="40"/>
        <v>0</v>
      </c>
      <c r="AC142" s="225">
        <f t="shared" si="41"/>
        <v>0</v>
      </c>
      <c r="AD142" s="225">
        <f t="shared" si="42"/>
        <v>0</v>
      </c>
      <c r="AE142" s="231">
        <v>4.8215500000000002</v>
      </c>
      <c r="AF142" s="228">
        <f t="shared" si="43"/>
        <v>0</v>
      </c>
      <c r="AG142" s="228">
        <f t="shared" si="44"/>
        <v>0</v>
      </c>
    </row>
    <row r="143" spans="11:33" x14ac:dyDescent="0.3">
      <c r="K143" s="224">
        <v>140</v>
      </c>
      <c r="L143" s="227">
        <v>43605</v>
      </c>
      <c r="M143" s="224">
        <f t="shared" si="30"/>
        <v>0</v>
      </c>
      <c r="N143" s="224">
        <f t="shared" si="31"/>
        <v>0</v>
      </c>
      <c r="O143" s="224">
        <f t="shared" si="32"/>
        <v>0</v>
      </c>
      <c r="P143" s="224">
        <f t="shared" si="33"/>
        <v>0</v>
      </c>
      <c r="Q143" s="225">
        <f t="shared" si="34"/>
        <v>0</v>
      </c>
      <c r="R143" s="225">
        <f t="shared" si="34"/>
        <v>0</v>
      </c>
      <c r="S143" s="231">
        <v>4.8500300000000003</v>
      </c>
      <c r="T143" s="228">
        <f t="shared" si="35"/>
        <v>0</v>
      </c>
      <c r="U143" s="228">
        <f t="shared" si="36"/>
        <v>0</v>
      </c>
      <c r="W143" s="224">
        <v>140</v>
      </c>
      <c r="X143" s="227">
        <v>43605</v>
      </c>
      <c r="Y143" s="224">
        <f t="shared" si="37"/>
        <v>324</v>
      </c>
      <c r="Z143" s="224">
        <f t="shared" si="38"/>
        <v>50</v>
      </c>
      <c r="AA143" s="224">
        <f t="shared" si="39"/>
        <v>10</v>
      </c>
      <c r="AB143" s="224">
        <f t="shared" si="40"/>
        <v>0</v>
      </c>
      <c r="AC143" s="225">
        <f t="shared" si="41"/>
        <v>334</v>
      </c>
      <c r="AD143" s="225">
        <f t="shared" si="42"/>
        <v>50</v>
      </c>
      <c r="AE143" s="231">
        <v>4.8500300000000003</v>
      </c>
      <c r="AF143" s="228">
        <f t="shared" si="43"/>
        <v>344.30921458217784</v>
      </c>
      <c r="AG143" s="228">
        <f t="shared" si="44"/>
        <v>1669.91002</v>
      </c>
    </row>
    <row r="144" spans="11:33" x14ac:dyDescent="0.3">
      <c r="K144" s="224">
        <v>141</v>
      </c>
      <c r="L144" s="227">
        <v>43606</v>
      </c>
      <c r="M144" s="224">
        <f t="shared" si="30"/>
        <v>0</v>
      </c>
      <c r="N144" s="224">
        <f t="shared" si="31"/>
        <v>0</v>
      </c>
      <c r="O144" s="224">
        <f t="shared" si="32"/>
        <v>0</v>
      </c>
      <c r="P144" s="224">
        <f t="shared" si="33"/>
        <v>0</v>
      </c>
      <c r="Q144" s="225">
        <f t="shared" si="34"/>
        <v>0</v>
      </c>
      <c r="R144" s="225">
        <f t="shared" si="34"/>
        <v>0</v>
      </c>
      <c r="S144" s="231">
        <v>4.8779899999999996</v>
      </c>
      <c r="T144" s="228">
        <f t="shared" si="35"/>
        <v>0</v>
      </c>
      <c r="U144" s="228">
        <f t="shared" si="36"/>
        <v>0</v>
      </c>
      <c r="W144" s="224">
        <v>141</v>
      </c>
      <c r="X144" s="227">
        <v>43606</v>
      </c>
      <c r="Y144" s="224">
        <f t="shared" si="37"/>
        <v>0</v>
      </c>
      <c r="Z144" s="224">
        <f t="shared" si="38"/>
        <v>0</v>
      </c>
      <c r="AA144" s="224">
        <f t="shared" si="39"/>
        <v>0</v>
      </c>
      <c r="AB144" s="224">
        <f t="shared" si="40"/>
        <v>0</v>
      </c>
      <c r="AC144" s="225">
        <f t="shared" si="41"/>
        <v>0</v>
      </c>
      <c r="AD144" s="225">
        <f t="shared" si="42"/>
        <v>0</v>
      </c>
      <c r="AE144" s="231">
        <v>4.8779899999999996</v>
      </c>
      <c r="AF144" s="228">
        <f t="shared" si="43"/>
        <v>0</v>
      </c>
      <c r="AG144" s="228">
        <f t="shared" si="44"/>
        <v>0</v>
      </c>
    </row>
    <row r="145" spans="11:33" x14ac:dyDescent="0.3">
      <c r="K145" s="224">
        <v>142</v>
      </c>
      <c r="L145" s="227">
        <v>43607</v>
      </c>
      <c r="M145" s="224">
        <f t="shared" si="30"/>
        <v>0</v>
      </c>
      <c r="N145" s="224">
        <f t="shared" si="31"/>
        <v>1</v>
      </c>
      <c r="O145" s="224">
        <f t="shared" si="32"/>
        <v>0</v>
      </c>
      <c r="P145" s="224">
        <f t="shared" si="33"/>
        <v>0</v>
      </c>
      <c r="Q145" s="225">
        <f t="shared" si="34"/>
        <v>0</v>
      </c>
      <c r="R145" s="225">
        <f t="shared" si="34"/>
        <v>1</v>
      </c>
      <c r="S145" s="231">
        <v>4.9053699999999996</v>
      </c>
      <c r="T145" s="228">
        <f t="shared" si="35"/>
        <v>0.20385822068467824</v>
      </c>
      <c r="U145" s="228">
        <f t="shared" si="36"/>
        <v>1</v>
      </c>
      <c r="W145" s="224">
        <v>142</v>
      </c>
      <c r="X145" s="227">
        <v>43607</v>
      </c>
      <c r="Y145" s="224">
        <f t="shared" si="37"/>
        <v>118</v>
      </c>
      <c r="Z145" s="224">
        <f t="shared" si="38"/>
        <v>0</v>
      </c>
      <c r="AA145" s="224">
        <f t="shared" si="39"/>
        <v>0</v>
      </c>
      <c r="AB145" s="224">
        <f t="shared" si="40"/>
        <v>1</v>
      </c>
      <c r="AC145" s="225">
        <f t="shared" si="41"/>
        <v>118</v>
      </c>
      <c r="AD145" s="225">
        <f t="shared" si="42"/>
        <v>1</v>
      </c>
      <c r="AE145" s="231">
        <v>4.9053699999999996</v>
      </c>
      <c r="AF145" s="228">
        <f t="shared" si="43"/>
        <v>118.20385822068468</v>
      </c>
      <c r="AG145" s="228">
        <f t="shared" si="44"/>
        <v>579.8336599999999</v>
      </c>
    </row>
    <row r="146" spans="11:33" x14ac:dyDescent="0.3">
      <c r="K146" s="224">
        <v>143</v>
      </c>
      <c r="L146" s="227">
        <v>43608</v>
      </c>
      <c r="M146" s="224">
        <f t="shared" si="30"/>
        <v>0</v>
      </c>
      <c r="N146" s="224">
        <f t="shared" si="31"/>
        <v>0</v>
      </c>
      <c r="O146" s="224">
        <f t="shared" si="32"/>
        <v>0</v>
      </c>
      <c r="P146" s="224">
        <f t="shared" si="33"/>
        <v>0</v>
      </c>
      <c r="Q146" s="225">
        <f t="shared" si="34"/>
        <v>0</v>
      </c>
      <c r="R146" s="225">
        <f t="shared" si="34"/>
        <v>0</v>
      </c>
      <c r="S146" s="231">
        <v>4.9321299999999999</v>
      </c>
      <c r="T146" s="228">
        <f t="shared" si="35"/>
        <v>0</v>
      </c>
      <c r="U146" s="228">
        <f t="shared" si="36"/>
        <v>0</v>
      </c>
      <c r="W146" s="224">
        <v>143</v>
      </c>
      <c r="X146" s="227">
        <v>43608</v>
      </c>
      <c r="Y146" s="224">
        <f t="shared" si="37"/>
        <v>0</v>
      </c>
      <c r="Z146" s="224">
        <f t="shared" si="38"/>
        <v>0</v>
      </c>
      <c r="AA146" s="224">
        <f t="shared" si="39"/>
        <v>0</v>
      </c>
      <c r="AB146" s="224">
        <f t="shared" si="40"/>
        <v>0</v>
      </c>
      <c r="AC146" s="225">
        <f t="shared" si="41"/>
        <v>0</v>
      </c>
      <c r="AD146" s="225">
        <f t="shared" si="42"/>
        <v>0</v>
      </c>
      <c r="AE146" s="231">
        <v>4.9321299999999999</v>
      </c>
      <c r="AF146" s="228">
        <f t="shared" si="43"/>
        <v>0</v>
      </c>
      <c r="AG146" s="228">
        <f t="shared" si="44"/>
        <v>0</v>
      </c>
    </row>
    <row r="147" spans="11:33" x14ac:dyDescent="0.3">
      <c r="K147" s="224">
        <v>144</v>
      </c>
      <c r="L147" s="227">
        <v>43609</v>
      </c>
      <c r="M147" s="224">
        <f t="shared" si="30"/>
        <v>0</v>
      </c>
      <c r="N147" s="224">
        <f t="shared" si="31"/>
        <v>0</v>
      </c>
      <c r="O147" s="224">
        <f t="shared" si="32"/>
        <v>0</v>
      </c>
      <c r="P147" s="224">
        <f t="shared" si="33"/>
        <v>2</v>
      </c>
      <c r="Q147" s="225">
        <f t="shared" si="34"/>
        <v>0</v>
      </c>
      <c r="R147" s="225">
        <f t="shared" si="34"/>
        <v>2</v>
      </c>
      <c r="S147" s="231">
        <v>4.9582100000000002</v>
      </c>
      <c r="T147" s="228">
        <f t="shared" si="35"/>
        <v>0.40337137797713285</v>
      </c>
      <c r="U147" s="228">
        <f t="shared" si="36"/>
        <v>2</v>
      </c>
      <c r="W147" s="224">
        <v>144</v>
      </c>
      <c r="X147" s="227">
        <v>43609</v>
      </c>
      <c r="Y147" s="224">
        <f t="shared" si="37"/>
        <v>229</v>
      </c>
      <c r="Z147" s="224">
        <f t="shared" si="38"/>
        <v>0</v>
      </c>
      <c r="AA147" s="224">
        <f t="shared" si="39"/>
        <v>27</v>
      </c>
      <c r="AB147" s="224">
        <f t="shared" si="40"/>
        <v>0</v>
      </c>
      <c r="AC147" s="225">
        <f t="shared" si="41"/>
        <v>256</v>
      </c>
      <c r="AD147" s="225">
        <f t="shared" si="42"/>
        <v>0</v>
      </c>
      <c r="AE147" s="231">
        <v>4.9582100000000002</v>
      </c>
      <c r="AF147" s="228">
        <f t="shared" si="43"/>
        <v>256</v>
      </c>
      <c r="AG147" s="228">
        <f t="shared" si="44"/>
        <v>1269.3017600000001</v>
      </c>
    </row>
    <row r="148" spans="11:33" x14ac:dyDescent="0.3">
      <c r="K148" s="224">
        <v>145</v>
      </c>
      <c r="L148" s="227">
        <v>43610</v>
      </c>
      <c r="M148" s="224">
        <f t="shared" si="30"/>
        <v>0</v>
      </c>
      <c r="N148" s="224">
        <f t="shared" si="31"/>
        <v>0</v>
      </c>
      <c r="O148" s="224">
        <f t="shared" si="32"/>
        <v>0</v>
      </c>
      <c r="P148" s="224">
        <f t="shared" si="33"/>
        <v>0</v>
      </c>
      <c r="Q148" s="225">
        <f t="shared" si="34"/>
        <v>0</v>
      </c>
      <c r="R148" s="225">
        <f t="shared" si="34"/>
        <v>0</v>
      </c>
      <c r="S148" s="231">
        <v>4.9835500000000001</v>
      </c>
      <c r="T148" s="228">
        <f t="shared" si="35"/>
        <v>0</v>
      </c>
      <c r="U148" s="228">
        <f t="shared" si="36"/>
        <v>0</v>
      </c>
      <c r="W148" s="224">
        <v>145</v>
      </c>
      <c r="X148" s="227">
        <v>43610</v>
      </c>
      <c r="Y148" s="224">
        <f t="shared" si="37"/>
        <v>0</v>
      </c>
      <c r="Z148" s="224">
        <f t="shared" si="38"/>
        <v>0</v>
      </c>
      <c r="AA148" s="224">
        <f t="shared" si="39"/>
        <v>0</v>
      </c>
      <c r="AB148" s="224">
        <f t="shared" si="40"/>
        <v>0</v>
      </c>
      <c r="AC148" s="225">
        <f t="shared" si="41"/>
        <v>0</v>
      </c>
      <c r="AD148" s="225">
        <f t="shared" si="42"/>
        <v>0</v>
      </c>
      <c r="AE148" s="231">
        <v>4.9835500000000001</v>
      </c>
      <c r="AF148" s="228">
        <f t="shared" si="43"/>
        <v>0</v>
      </c>
      <c r="AG148" s="228">
        <f t="shared" si="44"/>
        <v>0</v>
      </c>
    </row>
    <row r="149" spans="11:33" x14ac:dyDescent="0.3">
      <c r="K149" s="224">
        <v>146</v>
      </c>
      <c r="L149" s="227">
        <v>43611</v>
      </c>
      <c r="M149" s="224">
        <f t="shared" si="30"/>
        <v>0</v>
      </c>
      <c r="N149" s="224">
        <f t="shared" si="31"/>
        <v>0</v>
      </c>
      <c r="O149" s="224">
        <f t="shared" si="32"/>
        <v>0</v>
      </c>
      <c r="P149" s="224">
        <f t="shared" si="33"/>
        <v>0</v>
      </c>
      <c r="Q149" s="225">
        <f t="shared" si="34"/>
        <v>0</v>
      </c>
      <c r="R149" s="225">
        <f t="shared" si="34"/>
        <v>0</v>
      </c>
      <c r="S149" s="231">
        <v>5.0081100000000003</v>
      </c>
      <c r="T149" s="228">
        <f t="shared" si="35"/>
        <v>0</v>
      </c>
      <c r="U149" s="228">
        <f t="shared" si="36"/>
        <v>0</v>
      </c>
      <c r="W149" s="224">
        <v>146</v>
      </c>
      <c r="X149" s="227">
        <v>43611</v>
      </c>
      <c r="Y149" s="224">
        <f t="shared" si="37"/>
        <v>0</v>
      </c>
      <c r="Z149" s="224">
        <f t="shared" si="38"/>
        <v>0</v>
      </c>
      <c r="AA149" s="224">
        <f t="shared" si="39"/>
        <v>0</v>
      </c>
      <c r="AB149" s="224">
        <f t="shared" si="40"/>
        <v>0</v>
      </c>
      <c r="AC149" s="225">
        <f t="shared" si="41"/>
        <v>0</v>
      </c>
      <c r="AD149" s="225">
        <f t="shared" si="42"/>
        <v>0</v>
      </c>
      <c r="AE149" s="231">
        <v>5.0081100000000003</v>
      </c>
      <c r="AF149" s="228">
        <f t="shared" si="43"/>
        <v>0</v>
      </c>
      <c r="AG149" s="228">
        <f t="shared" si="44"/>
        <v>0</v>
      </c>
    </row>
    <row r="150" spans="11:33" x14ac:dyDescent="0.3">
      <c r="K150" s="224">
        <v>147</v>
      </c>
      <c r="L150" s="227">
        <v>43612</v>
      </c>
      <c r="M150" s="224">
        <f t="shared" si="30"/>
        <v>0</v>
      </c>
      <c r="N150" s="224">
        <f t="shared" si="31"/>
        <v>0</v>
      </c>
      <c r="O150" s="224">
        <f t="shared" si="32"/>
        <v>0</v>
      </c>
      <c r="P150" s="224">
        <f t="shared" si="33"/>
        <v>1</v>
      </c>
      <c r="Q150" s="225">
        <f t="shared" si="34"/>
        <v>0</v>
      </c>
      <c r="R150" s="225">
        <f t="shared" si="34"/>
        <v>1</v>
      </c>
      <c r="S150" s="231">
        <v>5.0318199999999997</v>
      </c>
      <c r="T150" s="228">
        <f t="shared" si="35"/>
        <v>0.19873524887615218</v>
      </c>
      <c r="U150" s="228">
        <f t="shared" si="36"/>
        <v>1</v>
      </c>
      <c r="W150" s="224">
        <v>147</v>
      </c>
      <c r="X150" s="227">
        <v>43612</v>
      </c>
      <c r="Y150" s="224">
        <f t="shared" si="37"/>
        <v>62</v>
      </c>
      <c r="Z150" s="224">
        <f t="shared" si="38"/>
        <v>50</v>
      </c>
      <c r="AA150" s="224">
        <f t="shared" si="39"/>
        <v>0</v>
      </c>
      <c r="AB150" s="224">
        <f t="shared" si="40"/>
        <v>27</v>
      </c>
      <c r="AC150" s="225">
        <f t="shared" si="41"/>
        <v>62</v>
      </c>
      <c r="AD150" s="225">
        <f t="shared" si="42"/>
        <v>77</v>
      </c>
      <c r="AE150" s="231">
        <v>5.0318199999999997</v>
      </c>
      <c r="AF150" s="228">
        <f t="shared" si="43"/>
        <v>77.302614163463716</v>
      </c>
      <c r="AG150" s="228">
        <f t="shared" si="44"/>
        <v>388.97283999999996</v>
      </c>
    </row>
    <row r="151" spans="11:33" x14ac:dyDescent="0.3">
      <c r="K151" s="224">
        <v>148</v>
      </c>
      <c r="L151" s="227">
        <v>43613</v>
      </c>
      <c r="M151" s="224">
        <f t="shared" si="30"/>
        <v>0</v>
      </c>
      <c r="N151" s="224">
        <f t="shared" si="31"/>
        <v>0</v>
      </c>
      <c r="O151" s="224">
        <f t="shared" si="32"/>
        <v>0</v>
      </c>
      <c r="P151" s="224">
        <f t="shared" si="33"/>
        <v>0</v>
      </c>
      <c r="Q151" s="225">
        <f t="shared" si="34"/>
        <v>0</v>
      </c>
      <c r="R151" s="225">
        <f t="shared" si="34"/>
        <v>0</v>
      </c>
      <c r="S151" s="231">
        <v>5.0546199999999999</v>
      </c>
      <c r="T151" s="228">
        <f t="shared" si="35"/>
        <v>0</v>
      </c>
      <c r="U151" s="228">
        <f t="shared" si="36"/>
        <v>0</v>
      </c>
      <c r="W151" s="224">
        <v>148</v>
      </c>
      <c r="X151" s="227">
        <v>43613</v>
      </c>
      <c r="Y151" s="224">
        <f t="shared" si="37"/>
        <v>0</v>
      </c>
      <c r="Z151" s="224">
        <f t="shared" si="38"/>
        <v>0</v>
      </c>
      <c r="AA151" s="224">
        <f t="shared" si="39"/>
        <v>0</v>
      </c>
      <c r="AB151" s="224">
        <f t="shared" si="40"/>
        <v>0</v>
      </c>
      <c r="AC151" s="225">
        <f t="shared" si="41"/>
        <v>0</v>
      </c>
      <c r="AD151" s="225">
        <f t="shared" si="42"/>
        <v>0</v>
      </c>
      <c r="AE151" s="231">
        <v>5.0546199999999999</v>
      </c>
      <c r="AF151" s="228">
        <f t="shared" si="43"/>
        <v>0</v>
      </c>
      <c r="AG151" s="228">
        <f t="shared" si="44"/>
        <v>0</v>
      </c>
    </row>
    <row r="152" spans="11:33" x14ac:dyDescent="0.3">
      <c r="K152" s="224">
        <v>149</v>
      </c>
      <c r="L152" s="227">
        <v>43614</v>
      </c>
      <c r="M152" s="224">
        <f t="shared" si="30"/>
        <v>0</v>
      </c>
      <c r="N152" s="224">
        <f t="shared" si="31"/>
        <v>0</v>
      </c>
      <c r="O152" s="224">
        <f t="shared" si="32"/>
        <v>0</v>
      </c>
      <c r="P152" s="224">
        <f t="shared" si="33"/>
        <v>0</v>
      </c>
      <c r="Q152" s="225">
        <f t="shared" si="34"/>
        <v>0</v>
      </c>
      <c r="R152" s="225">
        <f t="shared" si="34"/>
        <v>0</v>
      </c>
      <c r="S152" s="231">
        <v>5.0764699999999996</v>
      </c>
      <c r="T152" s="228">
        <f t="shared" si="35"/>
        <v>0</v>
      </c>
      <c r="U152" s="228">
        <f t="shared" si="36"/>
        <v>0</v>
      </c>
      <c r="W152" s="224">
        <v>149</v>
      </c>
      <c r="X152" s="227">
        <v>43614</v>
      </c>
      <c r="Y152" s="224">
        <f t="shared" si="37"/>
        <v>401</v>
      </c>
      <c r="Z152" s="224">
        <f t="shared" si="38"/>
        <v>0</v>
      </c>
      <c r="AA152" s="224">
        <f t="shared" si="39"/>
        <v>54</v>
      </c>
      <c r="AB152" s="224">
        <f t="shared" si="40"/>
        <v>0</v>
      </c>
      <c r="AC152" s="225">
        <f t="shared" si="41"/>
        <v>455</v>
      </c>
      <c r="AD152" s="225">
        <f t="shared" si="42"/>
        <v>0</v>
      </c>
      <c r="AE152" s="231">
        <v>5.0764699999999996</v>
      </c>
      <c r="AF152" s="228">
        <f t="shared" si="43"/>
        <v>455</v>
      </c>
      <c r="AG152" s="228">
        <f t="shared" si="44"/>
        <v>2309.79385</v>
      </c>
    </row>
    <row r="153" spans="11:33" x14ac:dyDescent="0.3">
      <c r="K153" s="224">
        <v>150</v>
      </c>
      <c r="L153" s="227">
        <v>43615</v>
      </c>
      <c r="M153" s="224">
        <f t="shared" si="30"/>
        <v>0</v>
      </c>
      <c r="N153" s="224">
        <f t="shared" si="31"/>
        <v>0</v>
      </c>
      <c r="O153" s="224">
        <f t="shared" si="32"/>
        <v>0</v>
      </c>
      <c r="P153" s="224">
        <f t="shared" si="33"/>
        <v>0</v>
      </c>
      <c r="Q153" s="225">
        <f t="shared" si="34"/>
        <v>0</v>
      </c>
      <c r="R153" s="225">
        <f t="shared" si="34"/>
        <v>0</v>
      </c>
      <c r="S153" s="231">
        <v>5.0972999999999997</v>
      </c>
      <c r="T153" s="228">
        <f t="shared" si="35"/>
        <v>0</v>
      </c>
      <c r="U153" s="228">
        <f t="shared" si="36"/>
        <v>0</v>
      </c>
      <c r="W153" s="224">
        <v>150</v>
      </c>
      <c r="X153" s="227">
        <v>43615</v>
      </c>
      <c r="Y153" s="224">
        <f t="shared" si="37"/>
        <v>0</v>
      </c>
      <c r="Z153" s="224">
        <f t="shared" si="38"/>
        <v>0</v>
      </c>
      <c r="AA153" s="224">
        <f t="shared" si="39"/>
        <v>0</v>
      </c>
      <c r="AB153" s="224">
        <f t="shared" si="40"/>
        <v>0</v>
      </c>
      <c r="AC153" s="225">
        <f t="shared" si="41"/>
        <v>0</v>
      </c>
      <c r="AD153" s="225">
        <f t="shared" si="42"/>
        <v>0</v>
      </c>
      <c r="AE153" s="231">
        <v>5.0972999999999997</v>
      </c>
      <c r="AF153" s="228">
        <f t="shared" si="43"/>
        <v>0</v>
      </c>
      <c r="AG153" s="228">
        <f t="shared" si="44"/>
        <v>0</v>
      </c>
    </row>
    <row r="154" spans="11:33" x14ac:dyDescent="0.3">
      <c r="K154" s="224">
        <v>151</v>
      </c>
      <c r="L154" s="227">
        <v>43616</v>
      </c>
      <c r="M154" s="224">
        <f t="shared" si="30"/>
        <v>0</v>
      </c>
      <c r="N154" s="224">
        <f t="shared" si="31"/>
        <v>0</v>
      </c>
      <c r="O154" s="224">
        <f t="shared" si="32"/>
        <v>0</v>
      </c>
      <c r="P154" s="224">
        <f t="shared" si="33"/>
        <v>0</v>
      </c>
      <c r="Q154" s="225">
        <f t="shared" si="34"/>
        <v>0</v>
      </c>
      <c r="R154" s="225">
        <f t="shared" si="34"/>
        <v>0</v>
      </c>
      <c r="S154" s="231">
        <v>5.1170600000000004</v>
      </c>
      <c r="T154" s="228">
        <f t="shared" si="35"/>
        <v>0</v>
      </c>
      <c r="U154" s="228">
        <f t="shared" si="36"/>
        <v>0</v>
      </c>
      <c r="W154" s="224">
        <v>151</v>
      </c>
      <c r="X154" s="227">
        <v>43616</v>
      </c>
      <c r="Y154" s="224">
        <f t="shared" si="37"/>
        <v>0</v>
      </c>
      <c r="Z154" s="224">
        <f t="shared" si="38"/>
        <v>0</v>
      </c>
      <c r="AA154" s="224">
        <f t="shared" si="39"/>
        <v>0</v>
      </c>
      <c r="AB154" s="224">
        <f t="shared" si="40"/>
        <v>0</v>
      </c>
      <c r="AC154" s="225">
        <f t="shared" si="41"/>
        <v>0</v>
      </c>
      <c r="AD154" s="225">
        <f t="shared" si="42"/>
        <v>0</v>
      </c>
      <c r="AE154" s="231">
        <v>5.1170600000000004</v>
      </c>
      <c r="AF154" s="228">
        <f t="shared" si="43"/>
        <v>0</v>
      </c>
      <c r="AG154" s="228">
        <f t="shared" si="44"/>
        <v>0</v>
      </c>
    </row>
    <row r="155" spans="11:33" x14ac:dyDescent="0.3">
      <c r="K155" s="224">
        <v>152</v>
      </c>
      <c r="L155" s="227">
        <v>43617</v>
      </c>
      <c r="M155" s="224">
        <f t="shared" si="30"/>
        <v>0</v>
      </c>
      <c r="N155" s="224">
        <f t="shared" si="31"/>
        <v>0</v>
      </c>
      <c r="O155" s="224">
        <f t="shared" si="32"/>
        <v>0</v>
      </c>
      <c r="P155" s="224">
        <f t="shared" si="33"/>
        <v>0</v>
      </c>
      <c r="Q155" s="225">
        <f t="shared" si="34"/>
        <v>0</v>
      </c>
      <c r="R155" s="225">
        <f t="shared" si="34"/>
        <v>0</v>
      </c>
      <c r="S155" s="231">
        <v>5.1356900000000003</v>
      </c>
      <c r="T155" s="228">
        <f t="shared" si="35"/>
        <v>0</v>
      </c>
      <c r="U155" s="228">
        <f t="shared" si="36"/>
        <v>0</v>
      </c>
      <c r="W155" s="224">
        <v>152</v>
      </c>
      <c r="X155" s="227">
        <v>43617</v>
      </c>
      <c r="Y155" s="224">
        <f t="shared" si="37"/>
        <v>0</v>
      </c>
      <c r="Z155" s="224">
        <f t="shared" si="38"/>
        <v>0</v>
      </c>
      <c r="AA155" s="224">
        <f t="shared" si="39"/>
        <v>0</v>
      </c>
      <c r="AB155" s="224">
        <f t="shared" si="40"/>
        <v>0</v>
      </c>
      <c r="AC155" s="225">
        <f t="shared" si="41"/>
        <v>0</v>
      </c>
      <c r="AD155" s="225">
        <f t="shared" si="42"/>
        <v>0</v>
      </c>
      <c r="AE155" s="231">
        <v>5.1356900000000003</v>
      </c>
      <c r="AF155" s="228">
        <f t="shared" si="43"/>
        <v>0</v>
      </c>
      <c r="AG155" s="228">
        <f t="shared" si="44"/>
        <v>0</v>
      </c>
    </row>
    <row r="156" spans="11:33" x14ac:dyDescent="0.3">
      <c r="K156" s="224">
        <v>153</v>
      </c>
      <c r="L156" s="227">
        <v>43618</v>
      </c>
      <c r="M156" s="224">
        <f t="shared" si="30"/>
        <v>0</v>
      </c>
      <c r="N156" s="224">
        <f t="shared" si="31"/>
        <v>12</v>
      </c>
      <c r="O156" s="224">
        <f t="shared" si="32"/>
        <v>0</v>
      </c>
      <c r="P156" s="224">
        <f t="shared" si="33"/>
        <v>0</v>
      </c>
      <c r="Q156" s="225">
        <f t="shared" si="34"/>
        <v>0</v>
      </c>
      <c r="R156" s="225">
        <f t="shared" si="34"/>
        <v>12</v>
      </c>
      <c r="S156" s="231">
        <v>5.1531399999999996</v>
      </c>
      <c r="T156" s="228">
        <f t="shared" si="35"/>
        <v>2.3286772724979334</v>
      </c>
      <c r="U156" s="228">
        <f t="shared" si="36"/>
        <v>12</v>
      </c>
      <c r="W156" s="224">
        <v>153</v>
      </c>
      <c r="X156" s="227">
        <v>43618</v>
      </c>
      <c r="Y156" s="224">
        <f t="shared" si="37"/>
        <v>27</v>
      </c>
      <c r="Z156" s="224">
        <f t="shared" si="38"/>
        <v>50</v>
      </c>
      <c r="AA156" s="224">
        <f t="shared" si="39"/>
        <v>7</v>
      </c>
      <c r="AB156" s="224">
        <f t="shared" si="40"/>
        <v>0</v>
      </c>
      <c r="AC156" s="225">
        <f t="shared" si="41"/>
        <v>34</v>
      </c>
      <c r="AD156" s="225">
        <f t="shared" si="42"/>
        <v>50</v>
      </c>
      <c r="AE156" s="231">
        <v>5.1531399999999996</v>
      </c>
      <c r="AF156" s="228">
        <f t="shared" si="43"/>
        <v>43.702821968741389</v>
      </c>
      <c r="AG156" s="228">
        <f t="shared" si="44"/>
        <v>225.20675999999997</v>
      </c>
    </row>
    <row r="157" spans="11:33" x14ac:dyDescent="0.3">
      <c r="K157" s="224">
        <v>154</v>
      </c>
      <c r="L157" s="227">
        <v>43619</v>
      </c>
      <c r="M157" s="224">
        <f t="shared" si="30"/>
        <v>0</v>
      </c>
      <c r="N157" s="224">
        <f t="shared" si="31"/>
        <v>0</v>
      </c>
      <c r="O157" s="224">
        <f t="shared" si="32"/>
        <v>0</v>
      </c>
      <c r="P157" s="224">
        <f t="shared" si="33"/>
        <v>0</v>
      </c>
      <c r="Q157" s="225">
        <f t="shared" si="34"/>
        <v>0</v>
      </c>
      <c r="R157" s="225">
        <f t="shared" si="34"/>
        <v>0</v>
      </c>
      <c r="S157" s="231">
        <v>5.1693499999999997</v>
      </c>
      <c r="T157" s="228">
        <f t="shared" si="35"/>
        <v>0</v>
      </c>
      <c r="U157" s="228">
        <f t="shared" si="36"/>
        <v>0</v>
      </c>
      <c r="W157" s="224">
        <v>154</v>
      </c>
      <c r="X157" s="227">
        <v>43619</v>
      </c>
      <c r="Y157" s="224">
        <f t="shared" si="37"/>
        <v>60</v>
      </c>
      <c r="Z157" s="224">
        <f t="shared" si="38"/>
        <v>0</v>
      </c>
      <c r="AA157" s="224">
        <f t="shared" si="39"/>
        <v>9</v>
      </c>
      <c r="AB157" s="224">
        <f t="shared" si="40"/>
        <v>0</v>
      </c>
      <c r="AC157" s="225">
        <f t="shared" si="41"/>
        <v>69</v>
      </c>
      <c r="AD157" s="225">
        <f t="shared" si="42"/>
        <v>0</v>
      </c>
      <c r="AE157" s="231">
        <v>5.1693499999999997</v>
      </c>
      <c r="AF157" s="228">
        <f t="shared" si="43"/>
        <v>69</v>
      </c>
      <c r="AG157" s="228">
        <f t="shared" si="44"/>
        <v>356.68514999999996</v>
      </c>
    </row>
    <row r="158" spans="11:33" x14ac:dyDescent="0.3">
      <c r="K158" s="224">
        <v>155</v>
      </c>
      <c r="L158" s="227">
        <v>43620</v>
      </c>
      <c r="M158" s="224">
        <f t="shared" si="30"/>
        <v>0</v>
      </c>
      <c r="N158" s="224">
        <f t="shared" si="31"/>
        <v>0</v>
      </c>
      <c r="O158" s="224">
        <f t="shared" si="32"/>
        <v>0</v>
      </c>
      <c r="P158" s="224">
        <f t="shared" si="33"/>
        <v>0</v>
      </c>
      <c r="Q158" s="225">
        <f t="shared" si="34"/>
        <v>0</v>
      </c>
      <c r="R158" s="225">
        <f t="shared" si="34"/>
        <v>0</v>
      </c>
      <c r="S158" s="231">
        <v>5.1842699999999997</v>
      </c>
      <c r="T158" s="228">
        <f t="shared" si="35"/>
        <v>0</v>
      </c>
      <c r="U158" s="228">
        <f t="shared" si="36"/>
        <v>0</v>
      </c>
      <c r="W158" s="224">
        <v>155</v>
      </c>
      <c r="X158" s="227">
        <v>43620</v>
      </c>
      <c r="Y158" s="224">
        <f t="shared" si="37"/>
        <v>0</v>
      </c>
      <c r="Z158" s="224">
        <f t="shared" si="38"/>
        <v>0</v>
      </c>
      <c r="AA158" s="224">
        <f t="shared" si="39"/>
        <v>0</v>
      </c>
      <c r="AB158" s="224">
        <f t="shared" si="40"/>
        <v>0</v>
      </c>
      <c r="AC158" s="225">
        <f t="shared" si="41"/>
        <v>0</v>
      </c>
      <c r="AD158" s="225">
        <f t="shared" si="42"/>
        <v>0</v>
      </c>
      <c r="AE158" s="231">
        <v>5.1842699999999997</v>
      </c>
      <c r="AF158" s="228">
        <f t="shared" si="43"/>
        <v>0</v>
      </c>
      <c r="AG158" s="228">
        <f t="shared" si="44"/>
        <v>0</v>
      </c>
    </row>
    <row r="159" spans="11:33" x14ac:dyDescent="0.3">
      <c r="K159" s="224">
        <v>156</v>
      </c>
      <c r="L159" s="227">
        <v>43621</v>
      </c>
      <c r="M159" s="224">
        <f t="shared" si="30"/>
        <v>0</v>
      </c>
      <c r="N159" s="224">
        <f t="shared" si="31"/>
        <v>0</v>
      </c>
      <c r="O159" s="224">
        <f t="shared" si="32"/>
        <v>0</v>
      </c>
      <c r="P159" s="224">
        <f t="shared" si="33"/>
        <v>0</v>
      </c>
      <c r="Q159" s="225">
        <f t="shared" si="34"/>
        <v>0</v>
      </c>
      <c r="R159" s="225">
        <f t="shared" si="34"/>
        <v>0</v>
      </c>
      <c r="S159" s="231">
        <v>5.1978499999999999</v>
      </c>
      <c r="T159" s="228">
        <f t="shared" si="35"/>
        <v>0</v>
      </c>
      <c r="U159" s="228">
        <f t="shared" si="36"/>
        <v>0</v>
      </c>
      <c r="W159" s="224">
        <v>156</v>
      </c>
      <c r="X159" s="227">
        <v>43621</v>
      </c>
      <c r="Y159" s="224">
        <f t="shared" si="37"/>
        <v>14</v>
      </c>
      <c r="Z159" s="224">
        <f t="shared" si="38"/>
        <v>0</v>
      </c>
      <c r="AA159" s="224">
        <f t="shared" si="39"/>
        <v>27</v>
      </c>
      <c r="AB159" s="224">
        <f t="shared" si="40"/>
        <v>0</v>
      </c>
      <c r="AC159" s="225">
        <f t="shared" si="41"/>
        <v>41</v>
      </c>
      <c r="AD159" s="225">
        <f t="shared" si="42"/>
        <v>0</v>
      </c>
      <c r="AE159" s="231">
        <v>5.1978499999999999</v>
      </c>
      <c r="AF159" s="228">
        <f t="shared" si="43"/>
        <v>41</v>
      </c>
      <c r="AG159" s="228">
        <f t="shared" si="44"/>
        <v>213.11185</v>
      </c>
    </row>
    <row r="160" spans="11:33" x14ac:dyDescent="0.3">
      <c r="K160" s="224">
        <v>157</v>
      </c>
      <c r="L160" s="227">
        <v>43622</v>
      </c>
      <c r="M160" s="224">
        <f t="shared" si="30"/>
        <v>0</v>
      </c>
      <c r="N160" s="224">
        <f t="shared" si="31"/>
        <v>0</v>
      </c>
      <c r="O160" s="224">
        <f t="shared" si="32"/>
        <v>0</v>
      </c>
      <c r="P160" s="224">
        <f t="shared" si="33"/>
        <v>0</v>
      </c>
      <c r="Q160" s="225">
        <f t="shared" si="34"/>
        <v>0</v>
      </c>
      <c r="R160" s="225">
        <f t="shared" si="34"/>
        <v>0</v>
      </c>
      <c r="S160" s="231">
        <v>5.2100400000000002</v>
      </c>
      <c r="T160" s="228">
        <f t="shared" si="35"/>
        <v>0</v>
      </c>
      <c r="U160" s="228">
        <f t="shared" si="36"/>
        <v>0</v>
      </c>
      <c r="W160" s="224">
        <v>157</v>
      </c>
      <c r="X160" s="227">
        <v>43622</v>
      </c>
      <c r="Y160" s="224">
        <f t="shared" si="37"/>
        <v>0</v>
      </c>
      <c r="Z160" s="224">
        <f t="shared" si="38"/>
        <v>0</v>
      </c>
      <c r="AA160" s="224">
        <f t="shared" si="39"/>
        <v>0</v>
      </c>
      <c r="AB160" s="224">
        <f t="shared" si="40"/>
        <v>0</v>
      </c>
      <c r="AC160" s="225">
        <f t="shared" si="41"/>
        <v>0</v>
      </c>
      <c r="AD160" s="225">
        <f t="shared" si="42"/>
        <v>0</v>
      </c>
      <c r="AE160" s="231">
        <v>5.2100400000000002</v>
      </c>
      <c r="AF160" s="228">
        <f t="shared" si="43"/>
        <v>0</v>
      </c>
      <c r="AG160" s="228">
        <f t="shared" si="44"/>
        <v>0</v>
      </c>
    </row>
    <row r="161" spans="11:33" x14ac:dyDescent="0.3">
      <c r="K161" s="224">
        <v>158</v>
      </c>
      <c r="L161" s="227">
        <v>43623</v>
      </c>
      <c r="M161" s="224">
        <f t="shared" si="30"/>
        <v>0</v>
      </c>
      <c r="N161" s="224">
        <f t="shared" si="31"/>
        <v>0</v>
      </c>
      <c r="O161" s="224">
        <f t="shared" si="32"/>
        <v>0</v>
      </c>
      <c r="P161" s="224">
        <f t="shared" si="33"/>
        <v>0</v>
      </c>
      <c r="Q161" s="225">
        <f t="shared" si="34"/>
        <v>0</v>
      </c>
      <c r="R161" s="225">
        <f t="shared" si="34"/>
        <v>0</v>
      </c>
      <c r="S161" s="231">
        <v>5.22079</v>
      </c>
      <c r="T161" s="228">
        <f t="shared" si="35"/>
        <v>0</v>
      </c>
      <c r="U161" s="228">
        <f t="shared" si="36"/>
        <v>0</v>
      </c>
      <c r="W161" s="224">
        <v>158</v>
      </c>
      <c r="X161" s="227">
        <v>43623</v>
      </c>
      <c r="Y161" s="224">
        <f t="shared" si="37"/>
        <v>0</v>
      </c>
      <c r="Z161" s="224">
        <f t="shared" si="38"/>
        <v>0</v>
      </c>
      <c r="AA161" s="224">
        <f t="shared" si="39"/>
        <v>25</v>
      </c>
      <c r="AB161" s="224">
        <f t="shared" si="40"/>
        <v>0</v>
      </c>
      <c r="AC161" s="225">
        <f t="shared" si="41"/>
        <v>25</v>
      </c>
      <c r="AD161" s="225">
        <f t="shared" si="42"/>
        <v>0</v>
      </c>
      <c r="AE161" s="231">
        <v>5.22079</v>
      </c>
      <c r="AF161" s="228">
        <f t="shared" si="43"/>
        <v>25</v>
      </c>
      <c r="AG161" s="228">
        <f t="shared" si="44"/>
        <v>130.51974999999999</v>
      </c>
    </row>
    <row r="162" spans="11:33" x14ac:dyDescent="0.3">
      <c r="K162" s="224">
        <v>159</v>
      </c>
      <c r="L162" s="227">
        <v>43624</v>
      </c>
      <c r="M162" s="224">
        <f t="shared" si="30"/>
        <v>0</v>
      </c>
      <c r="N162" s="224">
        <f t="shared" si="31"/>
        <v>0</v>
      </c>
      <c r="O162" s="224">
        <f t="shared" si="32"/>
        <v>0</v>
      </c>
      <c r="P162" s="224">
        <f t="shared" si="33"/>
        <v>0</v>
      </c>
      <c r="Q162" s="225">
        <f t="shared" si="34"/>
        <v>0</v>
      </c>
      <c r="R162" s="225">
        <f t="shared" si="34"/>
        <v>0</v>
      </c>
      <c r="S162" s="231">
        <v>5.2300599999999999</v>
      </c>
      <c r="T162" s="228">
        <f t="shared" si="35"/>
        <v>0</v>
      </c>
      <c r="U162" s="228">
        <f t="shared" si="36"/>
        <v>0</v>
      </c>
      <c r="W162" s="224">
        <v>159</v>
      </c>
      <c r="X162" s="227">
        <v>43624</v>
      </c>
      <c r="Y162" s="224">
        <f t="shared" si="37"/>
        <v>0</v>
      </c>
      <c r="Z162" s="224">
        <f t="shared" si="38"/>
        <v>0</v>
      </c>
      <c r="AA162" s="224">
        <f t="shared" si="39"/>
        <v>0</v>
      </c>
      <c r="AB162" s="224">
        <f t="shared" si="40"/>
        <v>0</v>
      </c>
      <c r="AC162" s="225">
        <f t="shared" si="41"/>
        <v>0</v>
      </c>
      <c r="AD162" s="225">
        <f t="shared" si="42"/>
        <v>0</v>
      </c>
      <c r="AE162" s="231">
        <v>5.2300599999999999</v>
      </c>
      <c r="AF162" s="228">
        <f t="shared" si="43"/>
        <v>0</v>
      </c>
      <c r="AG162" s="228">
        <f t="shared" si="44"/>
        <v>0</v>
      </c>
    </row>
    <row r="163" spans="11:33" x14ac:dyDescent="0.3">
      <c r="K163" s="224">
        <v>160</v>
      </c>
      <c r="L163" s="227">
        <v>43625</v>
      </c>
      <c r="M163" s="224">
        <f t="shared" si="30"/>
        <v>0</v>
      </c>
      <c r="N163" s="224">
        <f t="shared" si="31"/>
        <v>0</v>
      </c>
      <c r="O163" s="224">
        <f t="shared" si="32"/>
        <v>0</v>
      </c>
      <c r="P163" s="224">
        <f t="shared" si="33"/>
        <v>0</v>
      </c>
      <c r="Q163" s="225">
        <f t="shared" si="34"/>
        <v>0</v>
      </c>
      <c r="R163" s="225">
        <f t="shared" si="34"/>
        <v>0</v>
      </c>
      <c r="S163" s="231">
        <v>5.2377900000000004</v>
      </c>
      <c r="T163" s="228">
        <f t="shared" si="35"/>
        <v>0</v>
      </c>
      <c r="U163" s="228">
        <f t="shared" si="36"/>
        <v>0</v>
      </c>
      <c r="W163" s="224">
        <v>160</v>
      </c>
      <c r="X163" s="227">
        <v>43625</v>
      </c>
      <c r="Y163" s="224">
        <f t="shared" si="37"/>
        <v>16</v>
      </c>
      <c r="Z163" s="224">
        <f t="shared" si="38"/>
        <v>0</v>
      </c>
      <c r="AA163" s="224">
        <f t="shared" si="39"/>
        <v>41</v>
      </c>
      <c r="AB163" s="224">
        <f t="shared" si="40"/>
        <v>0</v>
      </c>
      <c r="AC163" s="225">
        <f t="shared" si="41"/>
        <v>57</v>
      </c>
      <c r="AD163" s="225">
        <f t="shared" si="42"/>
        <v>0</v>
      </c>
      <c r="AE163" s="231">
        <v>5.2377900000000004</v>
      </c>
      <c r="AF163" s="228">
        <f t="shared" si="43"/>
        <v>57</v>
      </c>
      <c r="AG163" s="228">
        <f t="shared" si="44"/>
        <v>298.55403000000001</v>
      </c>
    </row>
    <row r="164" spans="11:33" x14ac:dyDescent="0.3">
      <c r="K164" s="224">
        <v>161</v>
      </c>
      <c r="L164" s="227">
        <v>43626</v>
      </c>
      <c r="M164" s="224">
        <f t="shared" si="30"/>
        <v>0</v>
      </c>
      <c r="N164" s="224">
        <f t="shared" si="31"/>
        <v>0</v>
      </c>
      <c r="O164" s="224">
        <f t="shared" si="32"/>
        <v>0</v>
      </c>
      <c r="P164" s="224">
        <f t="shared" si="33"/>
        <v>0</v>
      </c>
      <c r="Q164" s="225">
        <f t="shared" si="34"/>
        <v>0</v>
      </c>
      <c r="R164" s="225">
        <f t="shared" si="34"/>
        <v>0</v>
      </c>
      <c r="S164" s="231">
        <v>5.2439499999999999</v>
      </c>
      <c r="T164" s="228">
        <f t="shared" si="35"/>
        <v>0</v>
      </c>
      <c r="U164" s="228">
        <f t="shared" si="36"/>
        <v>0</v>
      </c>
      <c r="W164" s="224">
        <v>161</v>
      </c>
      <c r="X164" s="227">
        <v>43626</v>
      </c>
      <c r="Y164" s="224">
        <f t="shared" si="37"/>
        <v>0</v>
      </c>
      <c r="Z164" s="224">
        <f t="shared" si="38"/>
        <v>0</v>
      </c>
      <c r="AA164" s="224">
        <f t="shared" si="39"/>
        <v>0</v>
      </c>
      <c r="AB164" s="224">
        <f t="shared" si="40"/>
        <v>0</v>
      </c>
      <c r="AC164" s="225">
        <f t="shared" si="41"/>
        <v>0</v>
      </c>
      <c r="AD164" s="225">
        <f t="shared" si="42"/>
        <v>0</v>
      </c>
      <c r="AE164" s="231">
        <v>5.2439499999999999</v>
      </c>
      <c r="AF164" s="228">
        <f t="shared" si="43"/>
        <v>0</v>
      </c>
      <c r="AG164" s="228">
        <f t="shared" si="44"/>
        <v>0</v>
      </c>
    </row>
    <row r="165" spans="11:33" x14ac:dyDescent="0.3">
      <c r="K165" s="224">
        <v>162</v>
      </c>
      <c r="L165" s="227">
        <v>43627</v>
      </c>
      <c r="M165" s="224">
        <f t="shared" si="30"/>
        <v>0</v>
      </c>
      <c r="N165" s="224">
        <f t="shared" si="31"/>
        <v>0</v>
      </c>
      <c r="O165" s="224">
        <f t="shared" si="32"/>
        <v>0</v>
      </c>
      <c r="P165" s="224">
        <f t="shared" si="33"/>
        <v>0</v>
      </c>
      <c r="Q165" s="225">
        <f t="shared" si="34"/>
        <v>0</v>
      </c>
      <c r="R165" s="225">
        <f t="shared" si="34"/>
        <v>0</v>
      </c>
      <c r="S165" s="231">
        <v>5.2484999999999999</v>
      </c>
      <c r="T165" s="228">
        <f t="shared" si="35"/>
        <v>0</v>
      </c>
      <c r="U165" s="228">
        <f t="shared" si="36"/>
        <v>0</v>
      </c>
      <c r="W165" s="224">
        <v>162</v>
      </c>
      <c r="X165" s="227">
        <v>43627</v>
      </c>
      <c r="Y165" s="224">
        <f t="shared" si="37"/>
        <v>6</v>
      </c>
      <c r="Z165" s="224">
        <f t="shared" si="38"/>
        <v>0</v>
      </c>
      <c r="AA165" s="224">
        <f t="shared" si="39"/>
        <v>6</v>
      </c>
      <c r="AB165" s="224">
        <f t="shared" si="40"/>
        <v>0</v>
      </c>
      <c r="AC165" s="225">
        <f t="shared" si="41"/>
        <v>12</v>
      </c>
      <c r="AD165" s="225">
        <f t="shared" si="42"/>
        <v>0</v>
      </c>
      <c r="AE165" s="231">
        <v>5.2484999999999999</v>
      </c>
      <c r="AF165" s="228">
        <f t="shared" si="43"/>
        <v>12</v>
      </c>
      <c r="AG165" s="228">
        <f t="shared" si="44"/>
        <v>62.981999999999999</v>
      </c>
    </row>
    <row r="166" spans="11:33" x14ac:dyDescent="0.3">
      <c r="K166" s="224">
        <v>163</v>
      </c>
      <c r="L166" s="227">
        <v>43628</v>
      </c>
      <c r="M166" s="224">
        <f t="shared" si="30"/>
        <v>0</v>
      </c>
      <c r="N166" s="224">
        <f t="shared" si="31"/>
        <v>0</v>
      </c>
      <c r="O166" s="224">
        <f t="shared" si="32"/>
        <v>0</v>
      </c>
      <c r="P166" s="224">
        <f t="shared" si="33"/>
        <v>0</v>
      </c>
      <c r="Q166" s="225">
        <f t="shared" si="34"/>
        <v>0</v>
      </c>
      <c r="R166" s="225">
        <f t="shared" si="34"/>
        <v>0</v>
      </c>
      <c r="S166" s="231">
        <v>5.2514000000000003</v>
      </c>
      <c r="T166" s="228">
        <f t="shared" si="35"/>
        <v>0</v>
      </c>
      <c r="U166" s="228">
        <f t="shared" si="36"/>
        <v>0</v>
      </c>
      <c r="W166" s="224">
        <v>163</v>
      </c>
      <c r="X166" s="227">
        <v>43628</v>
      </c>
      <c r="Y166" s="224">
        <f t="shared" si="37"/>
        <v>0</v>
      </c>
      <c r="Z166" s="224">
        <f t="shared" si="38"/>
        <v>0</v>
      </c>
      <c r="AA166" s="224">
        <f t="shared" si="39"/>
        <v>0</v>
      </c>
      <c r="AB166" s="224">
        <f t="shared" si="40"/>
        <v>0</v>
      </c>
      <c r="AC166" s="225">
        <f t="shared" si="41"/>
        <v>0</v>
      </c>
      <c r="AD166" s="225">
        <f t="shared" si="42"/>
        <v>0</v>
      </c>
      <c r="AE166" s="231">
        <v>5.2514000000000003</v>
      </c>
      <c r="AF166" s="228">
        <f t="shared" si="43"/>
        <v>0</v>
      </c>
      <c r="AG166" s="228">
        <f t="shared" si="44"/>
        <v>0</v>
      </c>
    </row>
    <row r="167" spans="11:33" x14ac:dyDescent="0.3">
      <c r="K167" s="224">
        <v>164</v>
      </c>
      <c r="L167" s="227">
        <v>43629</v>
      </c>
      <c r="M167" s="224">
        <f t="shared" si="30"/>
        <v>0</v>
      </c>
      <c r="N167" s="224">
        <f t="shared" si="31"/>
        <v>0</v>
      </c>
      <c r="O167" s="224">
        <f t="shared" si="32"/>
        <v>0</v>
      </c>
      <c r="P167" s="224">
        <f t="shared" si="33"/>
        <v>0</v>
      </c>
      <c r="Q167" s="225">
        <f t="shared" si="34"/>
        <v>0</v>
      </c>
      <c r="R167" s="225">
        <f t="shared" si="34"/>
        <v>0</v>
      </c>
      <c r="S167" s="231">
        <v>5.2526299999999999</v>
      </c>
      <c r="T167" s="228">
        <f t="shared" si="35"/>
        <v>0</v>
      </c>
      <c r="U167" s="228">
        <f t="shared" si="36"/>
        <v>0</v>
      </c>
      <c r="W167" s="224">
        <v>164</v>
      </c>
      <c r="X167" s="227">
        <v>43629</v>
      </c>
      <c r="Y167" s="224">
        <f t="shared" si="37"/>
        <v>0</v>
      </c>
      <c r="Z167" s="224">
        <f t="shared" si="38"/>
        <v>0</v>
      </c>
      <c r="AA167" s="224">
        <f t="shared" si="39"/>
        <v>11</v>
      </c>
      <c r="AB167" s="224">
        <f t="shared" si="40"/>
        <v>0</v>
      </c>
      <c r="AC167" s="225">
        <f t="shared" si="41"/>
        <v>11</v>
      </c>
      <c r="AD167" s="225">
        <f t="shared" si="42"/>
        <v>0</v>
      </c>
      <c r="AE167" s="231">
        <v>5.2526299999999999</v>
      </c>
      <c r="AF167" s="228">
        <f t="shared" si="43"/>
        <v>11</v>
      </c>
      <c r="AG167" s="228">
        <f t="shared" si="44"/>
        <v>57.778930000000003</v>
      </c>
    </row>
    <row r="168" spans="11:33" x14ac:dyDescent="0.3">
      <c r="K168" s="224">
        <v>165</v>
      </c>
      <c r="L168" s="227">
        <v>43630</v>
      </c>
      <c r="M168" s="224">
        <f t="shared" si="30"/>
        <v>0</v>
      </c>
      <c r="N168" s="224">
        <f t="shared" si="31"/>
        <v>0</v>
      </c>
      <c r="O168" s="224">
        <f t="shared" si="32"/>
        <v>0</v>
      </c>
      <c r="P168" s="224">
        <f t="shared" si="33"/>
        <v>0</v>
      </c>
      <c r="Q168" s="225">
        <f t="shared" si="34"/>
        <v>0</v>
      </c>
      <c r="R168" s="225">
        <f t="shared" si="34"/>
        <v>0</v>
      </c>
      <c r="S168" s="231">
        <v>5.2522200000000003</v>
      </c>
      <c r="T168" s="228">
        <f t="shared" si="35"/>
        <v>0</v>
      </c>
      <c r="U168" s="228">
        <f t="shared" si="36"/>
        <v>0</v>
      </c>
      <c r="W168" s="224">
        <v>165</v>
      </c>
      <c r="X168" s="227">
        <v>43630</v>
      </c>
      <c r="Y168" s="224">
        <f t="shared" si="37"/>
        <v>0</v>
      </c>
      <c r="Z168" s="224">
        <f t="shared" si="38"/>
        <v>0</v>
      </c>
      <c r="AA168" s="224">
        <f t="shared" si="39"/>
        <v>5</v>
      </c>
      <c r="AB168" s="224">
        <f t="shared" si="40"/>
        <v>0</v>
      </c>
      <c r="AC168" s="225">
        <f t="shared" si="41"/>
        <v>5</v>
      </c>
      <c r="AD168" s="225">
        <f t="shared" si="42"/>
        <v>0</v>
      </c>
      <c r="AE168" s="231">
        <v>5.2522200000000003</v>
      </c>
      <c r="AF168" s="228">
        <f t="shared" si="43"/>
        <v>5</v>
      </c>
      <c r="AG168" s="228">
        <f t="shared" si="44"/>
        <v>26.261100000000003</v>
      </c>
    </row>
    <row r="169" spans="11:33" x14ac:dyDescent="0.3">
      <c r="K169" s="224">
        <v>166</v>
      </c>
      <c r="L169" s="227">
        <v>43631</v>
      </c>
      <c r="M169" s="224">
        <f t="shared" si="30"/>
        <v>0</v>
      </c>
      <c r="N169" s="224">
        <f t="shared" si="31"/>
        <v>0</v>
      </c>
      <c r="O169" s="224">
        <f t="shared" si="32"/>
        <v>0</v>
      </c>
      <c r="P169" s="224">
        <f t="shared" si="33"/>
        <v>0</v>
      </c>
      <c r="Q169" s="225">
        <f t="shared" si="34"/>
        <v>0</v>
      </c>
      <c r="R169" s="225">
        <f t="shared" si="34"/>
        <v>0</v>
      </c>
      <c r="S169" s="231">
        <v>5.2502300000000002</v>
      </c>
      <c r="T169" s="228">
        <f t="shared" si="35"/>
        <v>0</v>
      </c>
      <c r="U169" s="228">
        <f t="shared" si="36"/>
        <v>0</v>
      </c>
      <c r="W169" s="224">
        <v>166</v>
      </c>
      <c r="X169" s="227">
        <v>43631</v>
      </c>
      <c r="Y169" s="224">
        <f t="shared" si="37"/>
        <v>4</v>
      </c>
      <c r="Z169" s="224">
        <f t="shared" si="38"/>
        <v>0</v>
      </c>
      <c r="AA169" s="224">
        <f t="shared" si="39"/>
        <v>4</v>
      </c>
      <c r="AB169" s="224">
        <f t="shared" si="40"/>
        <v>0</v>
      </c>
      <c r="AC169" s="225">
        <f t="shared" si="41"/>
        <v>8</v>
      </c>
      <c r="AD169" s="225">
        <f t="shared" si="42"/>
        <v>0</v>
      </c>
      <c r="AE169" s="231">
        <v>5.2502300000000002</v>
      </c>
      <c r="AF169" s="228">
        <f t="shared" si="43"/>
        <v>8</v>
      </c>
      <c r="AG169" s="228">
        <f t="shared" si="44"/>
        <v>42.001840000000001</v>
      </c>
    </row>
    <row r="170" spans="11:33" x14ac:dyDescent="0.3">
      <c r="K170" s="224">
        <v>167</v>
      </c>
      <c r="L170" s="227">
        <v>43632</v>
      </c>
      <c r="M170" s="224">
        <f t="shared" si="30"/>
        <v>0</v>
      </c>
      <c r="N170" s="224">
        <f t="shared" si="31"/>
        <v>0</v>
      </c>
      <c r="O170" s="224">
        <f t="shared" si="32"/>
        <v>0</v>
      </c>
      <c r="P170" s="224">
        <f t="shared" si="33"/>
        <v>0</v>
      </c>
      <c r="Q170" s="225">
        <f t="shared" si="34"/>
        <v>0</v>
      </c>
      <c r="R170" s="225">
        <f t="shared" si="34"/>
        <v>0</v>
      </c>
      <c r="S170" s="231">
        <v>5.2467499999999996</v>
      </c>
      <c r="T170" s="228">
        <f t="shared" si="35"/>
        <v>0</v>
      </c>
      <c r="U170" s="228">
        <f t="shared" si="36"/>
        <v>0</v>
      </c>
      <c r="W170" s="224">
        <v>167</v>
      </c>
      <c r="X170" s="227">
        <v>43632</v>
      </c>
      <c r="Y170" s="224">
        <f t="shared" si="37"/>
        <v>0</v>
      </c>
      <c r="Z170" s="224">
        <f t="shared" si="38"/>
        <v>0</v>
      </c>
      <c r="AA170" s="224">
        <f t="shared" si="39"/>
        <v>0</v>
      </c>
      <c r="AB170" s="224">
        <f t="shared" si="40"/>
        <v>0</v>
      </c>
      <c r="AC170" s="225">
        <f t="shared" si="41"/>
        <v>0</v>
      </c>
      <c r="AD170" s="225">
        <f t="shared" si="42"/>
        <v>0</v>
      </c>
      <c r="AE170" s="231">
        <v>5.2467499999999996</v>
      </c>
      <c r="AF170" s="228">
        <f t="shared" si="43"/>
        <v>0</v>
      </c>
      <c r="AG170" s="228">
        <f t="shared" si="44"/>
        <v>0</v>
      </c>
    </row>
    <row r="171" spans="11:33" x14ac:dyDescent="0.3">
      <c r="K171" s="224">
        <v>168</v>
      </c>
      <c r="L171" s="227">
        <v>43633</v>
      </c>
      <c r="M171" s="224">
        <f t="shared" si="30"/>
        <v>0</v>
      </c>
      <c r="N171" s="224">
        <f t="shared" si="31"/>
        <v>0</v>
      </c>
      <c r="O171" s="224">
        <f t="shared" si="32"/>
        <v>0</v>
      </c>
      <c r="P171" s="224">
        <f t="shared" si="33"/>
        <v>0</v>
      </c>
      <c r="Q171" s="225">
        <f t="shared" si="34"/>
        <v>0</v>
      </c>
      <c r="R171" s="225">
        <f t="shared" si="34"/>
        <v>0</v>
      </c>
      <c r="S171" s="231">
        <v>5.2418399999999998</v>
      </c>
      <c r="T171" s="228">
        <f t="shared" si="35"/>
        <v>0</v>
      </c>
      <c r="U171" s="228">
        <f t="shared" si="36"/>
        <v>0</v>
      </c>
      <c r="W171" s="224">
        <v>168</v>
      </c>
      <c r="X171" s="227">
        <v>43633</v>
      </c>
      <c r="Y171" s="224">
        <f t="shared" si="37"/>
        <v>5</v>
      </c>
      <c r="Z171" s="224">
        <f t="shared" si="38"/>
        <v>0</v>
      </c>
      <c r="AA171" s="224">
        <f t="shared" si="39"/>
        <v>6</v>
      </c>
      <c r="AB171" s="224">
        <f t="shared" si="40"/>
        <v>0</v>
      </c>
      <c r="AC171" s="225">
        <f t="shared" si="41"/>
        <v>11</v>
      </c>
      <c r="AD171" s="225">
        <f t="shared" si="42"/>
        <v>0</v>
      </c>
      <c r="AE171" s="231">
        <v>5.2418399999999998</v>
      </c>
      <c r="AF171" s="228">
        <f t="shared" si="43"/>
        <v>11</v>
      </c>
      <c r="AG171" s="228">
        <f t="shared" si="44"/>
        <v>57.660240000000002</v>
      </c>
    </row>
    <row r="172" spans="11:33" x14ac:dyDescent="0.3">
      <c r="K172" s="224">
        <v>169</v>
      </c>
      <c r="L172" s="227">
        <v>43634</v>
      </c>
      <c r="M172" s="224">
        <f t="shared" si="30"/>
        <v>0</v>
      </c>
      <c r="N172" s="224">
        <f t="shared" si="31"/>
        <v>0</v>
      </c>
      <c r="O172" s="224">
        <f t="shared" si="32"/>
        <v>0</v>
      </c>
      <c r="P172" s="224">
        <f t="shared" si="33"/>
        <v>0</v>
      </c>
      <c r="Q172" s="225">
        <f t="shared" si="34"/>
        <v>0</v>
      </c>
      <c r="R172" s="225">
        <f t="shared" si="34"/>
        <v>0</v>
      </c>
      <c r="S172" s="231">
        <v>5.2355999999999998</v>
      </c>
      <c r="T172" s="228">
        <f t="shared" si="35"/>
        <v>0</v>
      </c>
      <c r="U172" s="228">
        <f t="shared" si="36"/>
        <v>0</v>
      </c>
      <c r="W172" s="224">
        <v>169</v>
      </c>
      <c r="X172" s="227">
        <v>43634</v>
      </c>
      <c r="Y172" s="224">
        <f t="shared" si="37"/>
        <v>0</v>
      </c>
      <c r="Z172" s="224">
        <f t="shared" si="38"/>
        <v>0</v>
      </c>
      <c r="AA172" s="224">
        <f t="shared" si="39"/>
        <v>0</v>
      </c>
      <c r="AB172" s="224">
        <f t="shared" si="40"/>
        <v>0</v>
      </c>
      <c r="AC172" s="225">
        <f t="shared" si="41"/>
        <v>0</v>
      </c>
      <c r="AD172" s="225">
        <f t="shared" si="42"/>
        <v>0</v>
      </c>
      <c r="AE172" s="231">
        <v>5.2355999999999998</v>
      </c>
      <c r="AF172" s="228">
        <f t="shared" si="43"/>
        <v>0</v>
      </c>
      <c r="AG172" s="228">
        <f t="shared" si="44"/>
        <v>0</v>
      </c>
    </row>
    <row r="173" spans="11:33" x14ac:dyDescent="0.3">
      <c r="K173" s="224">
        <v>170</v>
      </c>
      <c r="L173" s="227">
        <v>43635</v>
      </c>
      <c r="M173" s="224">
        <f t="shared" si="30"/>
        <v>0</v>
      </c>
      <c r="N173" s="224">
        <f t="shared" si="31"/>
        <v>0</v>
      </c>
      <c r="O173" s="224">
        <f t="shared" si="32"/>
        <v>0</v>
      </c>
      <c r="P173" s="224">
        <f t="shared" si="33"/>
        <v>0</v>
      </c>
      <c r="Q173" s="225">
        <f t="shared" si="34"/>
        <v>0</v>
      </c>
      <c r="R173" s="225">
        <f t="shared" si="34"/>
        <v>0</v>
      </c>
      <c r="S173" s="231">
        <v>5.2280899999999999</v>
      </c>
      <c r="T173" s="228">
        <f t="shared" si="35"/>
        <v>0</v>
      </c>
      <c r="U173" s="228">
        <f t="shared" si="36"/>
        <v>0</v>
      </c>
      <c r="W173" s="224">
        <v>170</v>
      </c>
      <c r="X173" s="227">
        <v>43635</v>
      </c>
      <c r="Y173" s="224">
        <f t="shared" si="37"/>
        <v>7</v>
      </c>
      <c r="Z173" s="224">
        <f t="shared" si="38"/>
        <v>0</v>
      </c>
      <c r="AA173" s="224">
        <f t="shared" si="39"/>
        <v>5</v>
      </c>
      <c r="AB173" s="224">
        <f t="shared" si="40"/>
        <v>0</v>
      </c>
      <c r="AC173" s="225">
        <f t="shared" si="41"/>
        <v>12</v>
      </c>
      <c r="AD173" s="225">
        <f t="shared" si="42"/>
        <v>0</v>
      </c>
      <c r="AE173" s="231">
        <v>5.2280899999999999</v>
      </c>
      <c r="AF173" s="228">
        <f t="shared" si="43"/>
        <v>12</v>
      </c>
      <c r="AG173" s="228">
        <f t="shared" si="44"/>
        <v>62.737079999999999</v>
      </c>
    </row>
    <row r="174" spans="11:33" x14ac:dyDescent="0.3">
      <c r="K174" s="224">
        <v>171</v>
      </c>
      <c r="L174" s="227">
        <v>43636</v>
      </c>
      <c r="M174" s="224">
        <f t="shared" si="30"/>
        <v>0</v>
      </c>
      <c r="N174" s="224">
        <f t="shared" si="31"/>
        <v>0</v>
      </c>
      <c r="O174" s="224">
        <f t="shared" si="32"/>
        <v>0</v>
      </c>
      <c r="P174" s="224">
        <f t="shared" si="33"/>
        <v>0</v>
      </c>
      <c r="Q174" s="225">
        <f t="shared" si="34"/>
        <v>0</v>
      </c>
      <c r="R174" s="225">
        <f t="shared" si="34"/>
        <v>0</v>
      </c>
      <c r="S174" s="231">
        <v>5.2194099999999999</v>
      </c>
      <c r="T174" s="228">
        <f t="shared" si="35"/>
        <v>0</v>
      </c>
      <c r="U174" s="228">
        <f t="shared" si="36"/>
        <v>0</v>
      </c>
      <c r="W174" s="224">
        <v>171</v>
      </c>
      <c r="X174" s="227">
        <v>43636</v>
      </c>
      <c r="Y174" s="224">
        <f t="shared" si="37"/>
        <v>0</v>
      </c>
      <c r="Z174" s="224">
        <f t="shared" si="38"/>
        <v>0</v>
      </c>
      <c r="AA174" s="224">
        <f t="shared" si="39"/>
        <v>0</v>
      </c>
      <c r="AB174" s="224">
        <f t="shared" si="40"/>
        <v>0</v>
      </c>
      <c r="AC174" s="225">
        <f t="shared" si="41"/>
        <v>0</v>
      </c>
      <c r="AD174" s="225">
        <f t="shared" si="42"/>
        <v>0</v>
      </c>
      <c r="AE174" s="231">
        <v>5.2194099999999999</v>
      </c>
      <c r="AF174" s="228">
        <f t="shared" si="43"/>
        <v>0</v>
      </c>
      <c r="AG174" s="228">
        <f t="shared" si="44"/>
        <v>0</v>
      </c>
    </row>
    <row r="175" spans="11:33" x14ac:dyDescent="0.3">
      <c r="K175" s="224">
        <v>172</v>
      </c>
      <c r="L175" s="227">
        <v>43637</v>
      </c>
      <c r="M175" s="224">
        <f t="shared" si="30"/>
        <v>0</v>
      </c>
      <c r="N175" s="224">
        <f t="shared" si="31"/>
        <v>0</v>
      </c>
      <c r="O175" s="224">
        <f t="shared" si="32"/>
        <v>0</v>
      </c>
      <c r="P175" s="224">
        <f t="shared" si="33"/>
        <v>0</v>
      </c>
      <c r="Q175" s="225">
        <f t="shared" si="34"/>
        <v>0</v>
      </c>
      <c r="R175" s="225">
        <f t="shared" si="34"/>
        <v>0</v>
      </c>
      <c r="S175" s="231">
        <v>5.2096299999999998</v>
      </c>
      <c r="T175" s="228">
        <f t="shared" si="35"/>
        <v>0</v>
      </c>
      <c r="U175" s="228">
        <f t="shared" si="36"/>
        <v>0</v>
      </c>
      <c r="W175" s="224">
        <v>172</v>
      </c>
      <c r="X175" s="227">
        <v>43637</v>
      </c>
      <c r="Y175" s="224">
        <f t="shared" si="37"/>
        <v>4</v>
      </c>
      <c r="Z175" s="224">
        <f t="shared" si="38"/>
        <v>0</v>
      </c>
      <c r="AA175" s="224">
        <f t="shared" si="39"/>
        <v>8</v>
      </c>
      <c r="AB175" s="224">
        <f t="shared" si="40"/>
        <v>0</v>
      </c>
      <c r="AC175" s="225">
        <f t="shared" si="41"/>
        <v>12</v>
      </c>
      <c r="AD175" s="225">
        <f t="shared" si="42"/>
        <v>0</v>
      </c>
      <c r="AE175" s="231">
        <v>5.2096299999999998</v>
      </c>
      <c r="AF175" s="228">
        <f t="shared" si="43"/>
        <v>12</v>
      </c>
      <c r="AG175" s="228">
        <f t="shared" si="44"/>
        <v>62.515559999999994</v>
      </c>
    </row>
    <row r="176" spans="11:33" x14ac:dyDescent="0.3">
      <c r="K176" s="224">
        <v>173</v>
      </c>
      <c r="L176" s="227">
        <v>43638</v>
      </c>
      <c r="M176" s="224">
        <f t="shared" si="30"/>
        <v>0</v>
      </c>
      <c r="N176" s="224">
        <f t="shared" si="31"/>
        <v>0</v>
      </c>
      <c r="O176" s="224">
        <f t="shared" si="32"/>
        <v>0</v>
      </c>
      <c r="P176" s="224">
        <f t="shared" si="33"/>
        <v>0</v>
      </c>
      <c r="Q176" s="225">
        <f t="shared" si="34"/>
        <v>0</v>
      </c>
      <c r="R176" s="225">
        <f t="shared" si="34"/>
        <v>0</v>
      </c>
      <c r="S176" s="231">
        <v>5.1988399999999997</v>
      </c>
      <c r="T176" s="228">
        <f t="shared" si="35"/>
        <v>0</v>
      </c>
      <c r="U176" s="228">
        <f t="shared" si="36"/>
        <v>0</v>
      </c>
      <c r="W176" s="224">
        <v>173</v>
      </c>
      <c r="X176" s="227">
        <v>43638</v>
      </c>
      <c r="Y176" s="224">
        <f t="shared" si="37"/>
        <v>0</v>
      </c>
      <c r="Z176" s="224">
        <f t="shared" si="38"/>
        <v>0</v>
      </c>
      <c r="AA176" s="224">
        <f t="shared" si="39"/>
        <v>0</v>
      </c>
      <c r="AB176" s="224">
        <f t="shared" si="40"/>
        <v>0</v>
      </c>
      <c r="AC176" s="225">
        <f t="shared" si="41"/>
        <v>0</v>
      </c>
      <c r="AD176" s="225">
        <f t="shared" si="42"/>
        <v>0</v>
      </c>
      <c r="AE176" s="231">
        <v>5.1988399999999997</v>
      </c>
      <c r="AF176" s="228">
        <f t="shared" si="43"/>
        <v>0</v>
      </c>
      <c r="AG176" s="228">
        <f t="shared" si="44"/>
        <v>0</v>
      </c>
    </row>
    <row r="177" spans="11:33" x14ac:dyDescent="0.3">
      <c r="K177" s="224">
        <v>174</v>
      </c>
      <c r="L177" s="227">
        <v>43639</v>
      </c>
      <c r="M177" s="224">
        <f t="shared" si="30"/>
        <v>0</v>
      </c>
      <c r="N177" s="224">
        <f t="shared" si="31"/>
        <v>0</v>
      </c>
      <c r="O177" s="224">
        <f t="shared" si="32"/>
        <v>0</v>
      </c>
      <c r="P177" s="224">
        <f t="shared" si="33"/>
        <v>0</v>
      </c>
      <c r="Q177" s="225">
        <f t="shared" si="34"/>
        <v>0</v>
      </c>
      <c r="R177" s="225">
        <f t="shared" si="34"/>
        <v>0</v>
      </c>
      <c r="S177" s="231">
        <v>5.1871200000000002</v>
      </c>
      <c r="T177" s="228">
        <f t="shared" si="35"/>
        <v>0</v>
      </c>
      <c r="U177" s="228">
        <f t="shared" si="36"/>
        <v>0</v>
      </c>
      <c r="W177" s="224">
        <v>174</v>
      </c>
      <c r="X177" s="227">
        <v>43639</v>
      </c>
      <c r="Y177" s="224">
        <f t="shared" si="37"/>
        <v>0</v>
      </c>
      <c r="Z177" s="224">
        <f t="shared" si="38"/>
        <v>0</v>
      </c>
      <c r="AA177" s="224">
        <f t="shared" si="39"/>
        <v>0</v>
      </c>
      <c r="AB177" s="224">
        <f t="shared" si="40"/>
        <v>0</v>
      </c>
      <c r="AC177" s="225">
        <f t="shared" si="41"/>
        <v>0</v>
      </c>
      <c r="AD177" s="225">
        <f t="shared" si="42"/>
        <v>0</v>
      </c>
      <c r="AE177" s="231">
        <v>5.1871200000000002</v>
      </c>
      <c r="AF177" s="228">
        <f t="shared" si="43"/>
        <v>0</v>
      </c>
      <c r="AG177" s="228">
        <f t="shared" si="44"/>
        <v>0</v>
      </c>
    </row>
    <row r="178" spans="11:33" x14ac:dyDescent="0.3">
      <c r="K178" s="224">
        <v>175</v>
      </c>
      <c r="L178" s="227">
        <v>43640</v>
      </c>
      <c r="M178" s="224">
        <f t="shared" si="30"/>
        <v>0</v>
      </c>
      <c r="N178" s="224">
        <f t="shared" si="31"/>
        <v>1</v>
      </c>
      <c r="O178" s="224">
        <f t="shared" si="32"/>
        <v>0</v>
      </c>
      <c r="P178" s="224">
        <f t="shared" si="33"/>
        <v>0</v>
      </c>
      <c r="Q178" s="225">
        <f t="shared" si="34"/>
        <v>0</v>
      </c>
      <c r="R178" s="225">
        <f t="shared" si="34"/>
        <v>1</v>
      </c>
      <c r="S178" s="231">
        <v>5.17455</v>
      </c>
      <c r="T178" s="228">
        <f t="shared" si="35"/>
        <v>0.19325351962972626</v>
      </c>
      <c r="U178" s="228">
        <f t="shared" si="36"/>
        <v>1</v>
      </c>
      <c r="W178" s="224">
        <v>175</v>
      </c>
      <c r="X178" s="227">
        <v>43640</v>
      </c>
      <c r="Y178" s="224">
        <f t="shared" si="37"/>
        <v>29</v>
      </c>
      <c r="Z178" s="224">
        <f t="shared" si="38"/>
        <v>0</v>
      </c>
      <c r="AA178" s="224">
        <f t="shared" si="39"/>
        <v>4</v>
      </c>
      <c r="AB178" s="224">
        <f t="shared" si="40"/>
        <v>0</v>
      </c>
      <c r="AC178" s="225">
        <f t="shared" si="41"/>
        <v>33</v>
      </c>
      <c r="AD178" s="225">
        <f t="shared" si="42"/>
        <v>0</v>
      </c>
      <c r="AE178" s="231">
        <v>5.17455</v>
      </c>
      <c r="AF178" s="228">
        <f t="shared" si="43"/>
        <v>33</v>
      </c>
      <c r="AG178" s="228">
        <f t="shared" si="44"/>
        <v>170.76015000000001</v>
      </c>
    </row>
    <row r="179" spans="11:33" x14ac:dyDescent="0.3">
      <c r="K179" s="224">
        <v>176</v>
      </c>
      <c r="L179" s="227">
        <v>43641</v>
      </c>
      <c r="M179" s="224">
        <f t="shared" si="30"/>
        <v>0</v>
      </c>
      <c r="N179" s="224">
        <f t="shared" si="31"/>
        <v>0</v>
      </c>
      <c r="O179" s="224">
        <f t="shared" si="32"/>
        <v>0</v>
      </c>
      <c r="P179" s="224">
        <f t="shared" si="33"/>
        <v>0</v>
      </c>
      <c r="Q179" s="225">
        <f t="shared" si="34"/>
        <v>0</v>
      </c>
      <c r="R179" s="225">
        <f t="shared" si="34"/>
        <v>0</v>
      </c>
      <c r="S179" s="231">
        <v>5.1612099999999996</v>
      </c>
      <c r="T179" s="228">
        <f t="shared" si="35"/>
        <v>0</v>
      </c>
      <c r="U179" s="228">
        <f t="shared" si="36"/>
        <v>0</v>
      </c>
      <c r="W179" s="224">
        <v>176</v>
      </c>
      <c r="X179" s="227">
        <v>43641</v>
      </c>
      <c r="Y179" s="224">
        <f t="shared" si="37"/>
        <v>0</v>
      </c>
      <c r="Z179" s="224">
        <f t="shared" si="38"/>
        <v>0</v>
      </c>
      <c r="AA179" s="224">
        <f t="shared" si="39"/>
        <v>0</v>
      </c>
      <c r="AB179" s="224">
        <f t="shared" si="40"/>
        <v>0</v>
      </c>
      <c r="AC179" s="225">
        <f t="shared" si="41"/>
        <v>0</v>
      </c>
      <c r="AD179" s="225">
        <f t="shared" si="42"/>
        <v>0</v>
      </c>
      <c r="AE179" s="231">
        <v>5.1612099999999996</v>
      </c>
      <c r="AF179" s="228">
        <f t="shared" si="43"/>
        <v>0</v>
      </c>
      <c r="AG179" s="228">
        <f t="shared" si="44"/>
        <v>0</v>
      </c>
    </row>
    <row r="180" spans="11:33" x14ac:dyDescent="0.3">
      <c r="K180" s="224">
        <v>177</v>
      </c>
      <c r="L180" s="227">
        <v>43642</v>
      </c>
      <c r="M180" s="224">
        <f t="shared" si="30"/>
        <v>0</v>
      </c>
      <c r="N180" s="224">
        <f t="shared" si="31"/>
        <v>0</v>
      </c>
      <c r="O180" s="224">
        <f t="shared" si="32"/>
        <v>0</v>
      </c>
      <c r="P180" s="224">
        <f t="shared" si="33"/>
        <v>0</v>
      </c>
      <c r="Q180" s="225">
        <f t="shared" si="34"/>
        <v>0</v>
      </c>
      <c r="R180" s="225">
        <f t="shared" si="34"/>
        <v>0</v>
      </c>
      <c r="S180" s="231">
        <v>5.1471900000000002</v>
      </c>
      <c r="T180" s="228">
        <f t="shared" si="35"/>
        <v>0</v>
      </c>
      <c r="U180" s="228">
        <f t="shared" si="36"/>
        <v>0</v>
      </c>
      <c r="W180" s="224">
        <v>177</v>
      </c>
      <c r="X180" s="227">
        <v>43642</v>
      </c>
      <c r="Y180" s="224">
        <f t="shared" si="37"/>
        <v>0</v>
      </c>
      <c r="Z180" s="224">
        <f t="shared" si="38"/>
        <v>0</v>
      </c>
      <c r="AA180" s="224">
        <f t="shared" si="39"/>
        <v>0</v>
      </c>
      <c r="AB180" s="224">
        <f t="shared" si="40"/>
        <v>0</v>
      </c>
      <c r="AC180" s="225">
        <f t="shared" si="41"/>
        <v>0</v>
      </c>
      <c r="AD180" s="225">
        <f t="shared" si="42"/>
        <v>0</v>
      </c>
      <c r="AE180" s="231">
        <v>5.1471900000000002</v>
      </c>
      <c r="AF180" s="228">
        <f t="shared" si="43"/>
        <v>0</v>
      </c>
      <c r="AG180" s="228">
        <f t="shared" si="44"/>
        <v>0</v>
      </c>
    </row>
    <row r="181" spans="11:33" x14ac:dyDescent="0.3">
      <c r="K181" s="224">
        <v>178</v>
      </c>
      <c r="L181" s="227">
        <v>43643</v>
      </c>
      <c r="M181" s="224">
        <f t="shared" si="30"/>
        <v>0</v>
      </c>
      <c r="N181" s="224">
        <f t="shared" si="31"/>
        <v>0</v>
      </c>
      <c r="O181" s="224">
        <f t="shared" si="32"/>
        <v>0</v>
      </c>
      <c r="P181" s="224">
        <f t="shared" si="33"/>
        <v>0</v>
      </c>
      <c r="Q181" s="225">
        <f t="shared" si="34"/>
        <v>0</v>
      </c>
      <c r="R181" s="225">
        <f t="shared" si="34"/>
        <v>0</v>
      </c>
      <c r="S181" s="231">
        <v>5.1325599999999998</v>
      </c>
      <c r="T181" s="228">
        <f t="shared" si="35"/>
        <v>0</v>
      </c>
      <c r="U181" s="228">
        <f t="shared" si="36"/>
        <v>0</v>
      </c>
      <c r="W181" s="224">
        <v>178</v>
      </c>
      <c r="X181" s="227">
        <v>43643</v>
      </c>
      <c r="Y181" s="224">
        <f t="shared" si="37"/>
        <v>0</v>
      </c>
      <c r="Z181" s="224">
        <f t="shared" si="38"/>
        <v>0</v>
      </c>
      <c r="AA181" s="224">
        <f t="shared" si="39"/>
        <v>0</v>
      </c>
      <c r="AB181" s="224">
        <f t="shared" si="40"/>
        <v>0</v>
      </c>
      <c r="AC181" s="225">
        <f t="shared" si="41"/>
        <v>0</v>
      </c>
      <c r="AD181" s="225">
        <f t="shared" si="42"/>
        <v>0</v>
      </c>
      <c r="AE181" s="231">
        <v>5.1325599999999998</v>
      </c>
      <c r="AF181" s="228">
        <f t="shared" si="43"/>
        <v>0</v>
      </c>
      <c r="AG181" s="228">
        <f t="shared" si="44"/>
        <v>0</v>
      </c>
    </row>
    <row r="182" spans="11:33" x14ac:dyDescent="0.3">
      <c r="K182" s="224">
        <v>179</v>
      </c>
      <c r="L182" s="227">
        <v>43644</v>
      </c>
      <c r="M182" s="224">
        <f t="shared" si="30"/>
        <v>0</v>
      </c>
      <c r="N182" s="224">
        <f t="shared" si="31"/>
        <v>0</v>
      </c>
      <c r="O182" s="224">
        <f t="shared" si="32"/>
        <v>0</v>
      </c>
      <c r="P182" s="224">
        <f t="shared" si="33"/>
        <v>0</v>
      </c>
      <c r="Q182" s="225">
        <f t="shared" si="34"/>
        <v>0</v>
      </c>
      <c r="R182" s="225">
        <f t="shared" si="34"/>
        <v>0</v>
      </c>
      <c r="S182" s="231">
        <v>5.1173999999999999</v>
      </c>
      <c r="T182" s="228">
        <f t="shared" si="35"/>
        <v>0</v>
      </c>
      <c r="U182" s="228">
        <f t="shared" si="36"/>
        <v>0</v>
      </c>
      <c r="W182" s="224">
        <v>179</v>
      </c>
      <c r="X182" s="227">
        <v>43644</v>
      </c>
      <c r="Y182" s="224">
        <f t="shared" si="37"/>
        <v>12</v>
      </c>
      <c r="Z182" s="224">
        <f t="shared" si="38"/>
        <v>0</v>
      </c>
      <c r="AA182" s="224">
        <f t="shared" si="39"/>
        <v>9</v>
      </c>
      <c r="AB182" s="224">
        <f t="shared" si="40"/>
        <v>0</v>
      </c>
      <c r="AC182" s="225">
        <f t="shared" si="41"/>
        <v>21</v>
      </c>
      <c r="AD182" s="225">
        <f t="shared" si="42"/>
        <v>0</v>
      </c>
      <c r="AE182" s="231">
        <v>5.1173999999999999</v>
      </c>
      <c r="AF182" s="228">
        <f t="shared" si="43"/>
        <v>21</v>
      </c>
      <c r="AG182" s="228">
        <f t="shared" si="44"/>
        <v>107.4654</v>
      </c>
    </row>
    <row r="183" spans="11:33" x14ac:dyDescent="0.3">
      <c r="K183" s="224">
        <v>180</v>
      </c>
      <c r="L183" s="227">
        <v>43645</v>
      </c>
      <c r="M183" s="224">
        <f t="shared" si="30"/>
        <v>0</v>
      </c>
      <c r="N183" s="224">
        <f t="shared" si="31"/>
        <v>0</v>
      </c>
      <c r="O183" s="224">
        <f t="shared" si="32"/>
        <v>0</v>
      </c>
      <c r="P183" s="224">
        <f t="shared" si="33"/>
        <v>0</v>
      </c>
      <c r="Q183" s="225">
        <f t="shared" si="34"/>
        <v>0</v>
      </c>
      <c r="R183" s="225">
        <f t="shared" si="34"/>
        <v>0</v>
      </c>
      <c r="S183" s="231">
        <v>5.1017900000000003</v>
      </c>
      <c r="T183" s="228">
        <f t="shared" si="35"/>
        <v>0</v>
      </c>
      <c r="U183" s="228">
        <f t="shared" si="36"/>
        <v>0</v>
      </c>
      <c r="W183" s="224">
        <v>180</v>
      </c>
      <c r="X183" s="227">
        <v>43645</v>
      </c>
      <c r="Y183" s="224">
        <f t="shared" si="37"/>
        <v>29</v>
      </c>
      <c r="Z183" s="224">
        <f t="shared" si="38"/>
        <v>0</v>
      </c>
      <c r="AA183" s="224">
        <f t="shared" si="39"/>
        <v>0</v>
      </c>
      <c r="AB183" s="224">
        <f t="shared" si="40"/>
        <v>0</v>
      </c>
      <c r="AC183" s="225">
        <f t="shared" si="41"/>
        <v>29</v>
      </c>
      <c r="AD183" s="225">
        <f t="shared" si="42"/>
        <v>0</v>
      </c>
      <c r="AE183" s="231">
        <v>5.1017900000000003</v>
      </c>
      <c r="AF183" s="228">
        <f t="shared" si="43"/>
        <v>29</v>
      </c>
      <c r="AG183" s="228">
        <f t="shared" si="44"/>
        <v>147.95191</v>
      </c>
    </row>
    <row r="184" spans="11:33" x14ac:dyDescent="0.3">
      <c r="K184" s="224">
        <v>181</v>
      </c>
      <c r="L184" s="227">
        <v>43646</v>
      </c>
      <c r="M184" s="224">
        <f t="shared" si="30"/>
        <v>0</v>
      </c>
      <c r="N184" s="224">
        <f t="shared" si="31"/>
        <v>0</v>
      </c>
      <c r="O184" s="224">
        <f t="shared" si="32"/>
        <v>0</v>
      </c>
      <c r="P184" s="224">
        <f t="shared" si="33"/>
        <v>0</v>
      </c>
      <c r="Q184" s="225">
        <f t="shared" si="34"/>
        <v>0</v>
      </c>
      <c r="R184" s="225">
        <f t="shared" si="34"/>
        <v>0</v>
      </c>
      <c r="S184" s="231">
        <v>5.0858100000000004</v>
      </c>
      <c r="T184" s="228">
        <f t="shared" si="35"/>
        <v>0</v>
      </c>
      <c r="U184" s="228">
        <f t="shared" si="36"/>
        <v>0</v>
      </c>
      <c r="W184" s="224">
        <v>181</v>
      </c>
      <c r="X184" s="227">
        <v>43646</v>
      </c>
      <c r="Y184" s="224">
        <f t="shared" si="37"/>
        <v>0</v>
      </c>
      <c r="Z184" s="224">
        <f t="shared" si="38"/>
        <v>0</v>
      </c>
      <c r="AA184" s="224">
        <f t="shared" si="39"/>
        <v>0</v>
      </c>
      <c r="AB184" s="224">
        <f t="shared" si="40"/>
        <v>0</v>
      </c>
      <c r="AC184" s="225">
        <f t="shared" si="41"/>
        <v>0</v>
      </c>
      <c r="AD184" s="225">
        <f t="shared" si="42"/>
        <v>0</v>
      </c>
      <c r="AE184" s="231">
        <v>5.0858100000000004</v>
      </c>
      <c r="AF184" s="228">
        <f t="shared" si="43"/>
        <v>0</v>
      </c>
      <c r="AG184" s="228">
        <f t="shared" si="44"/>
        <v>0</v>
      </c>
    </row>
    <row r="185" spans="11:33" x14ac:dyDescent="0.3">
      <c r="K185" s="224">
        <v>182</v>
      </c>
      <c r="L185" s="227">
        <v>43647</v>
      </c>
      <c r="M185" s="224">
        <f t="shared" si="30"/>
        <v>0</v>
      </c>
      <c r="N185" s="224">
        <f t="shared" si="31"/>
        <v>0</v>
      </c>
      <c r="O185" s="224">
        <f t="shared" si="32"/>
        <v>0</v>
      </c>
      <c r="P185" s="224">
        <f t="shared" si="33"/>
        <v>0</v>
      </c>
      <c r="Q185" s="225">
        <f t="shared" si="34"/>
        <v>0</v>
      </c>
      <c r="R185" s="225">
        <f t="shared" si="34"/>
        <v>0</v>
      </c>
      <c r="S185" s="231">
        <v>5.0695300000000003</v>
      </c>
      <c r="T185" s="228">
        <f t="shared" si="35"/>
        <v>0</v>
      </c>
      <c r="U185" s="228">
        <f t="shared" si="36"/>
        <v>0</v>
      </c>
      <c r="W185" s="224">
        <v>182</v>
      </c>
      <c r="X185" s="227">
        <v>43647</v>
      </c>
      <c r="Y185" s="224">
        <f t="shared" si="37"/>
        <v>74</v>
      </c>
      <c r="Z185" s="224">
        <f t="shared" si="38"/>
        <v>0</v>
      </c>
      <c r="AA185" s="224">
        <f t="shared" si="39"/>
        <v>16</v>
      </c>
      <c r="AB185" s="224">
        <f t="shared" si="40"/>
        <v>0</v>
      </c>
      <c r="AC185" s="225">
        <f t="shared" si="41"/>
        <v>90</v>
      </c>
      <c r="AD185" s="225">
        <f t="shared" si="42"/>
        <v>0</v>
      </c>
      <c r="AE185" s="231">
        <v>5.0695300000000003</v>
      </c>
      <c r="AF185" s="228">
        <f t="shared" si="43"/>
        <v>90</v>
      </c>
      <c r="AG185" s="228">
        <f t="shared" si="44"/>
        <v>456.2577</v>
      </c>
    </row>
    <row r="186" spans="11:33" x14ac:dyDescent="0.3">
      <c r="K186" s="224">
        <v>183</v>
      </c>
      <c r="L186" s="227">
        <v>43648</v>
      </c>
      <c r="M186" s="224">
        <f t="shared" si="30"/>
        <v>0</v>
      </c>
      <c r="N186" s="224">
        <f t="shared" si="31"/>
        <v>0</v>
      </c>
      <c r="O186" s="224">
        <f t="shared" si="32"/>
        <v>0</v>
      </c>
      <c r="P186" s="224">
        <f t="shared" si="33"/>
        <v>0</v>
      </c>
      <c r="Q186" s="225">
        <f t="shared" si="34"/>
        <v>0</v>
      </c>
      <c r="R186" s="225">
        <f t="shared" si="34"/>
        <v>0</v>
      </c>
      <c r="S186" s="231">
        <v>5.0530200000000001</v>
      </c>
      <c r="T186" s="228">
        <f t="shared" si="35"/>
        <v>0</v>
      </c>
      <c r="U186" s="228">
        <f t="shared" si="36"/>
        <v>0</v>
      </c>
      <c r="W186" s="224">
        <v>183</v>
      </c>
      <c r="X186" s="227">
        <v>43648</v>
      </c>
      <c r="Y186" s="224">
        <f t="shared" si="37"/>
        <v>42</v>
      </c>
      <c r="Z186" s="224">
        <f t="shared" si="38"/>
        <v>0</v>
      </c>
      <c r="AA186" s="224">
        <f t="shared" si="39"/>
        <v>4</v>
      </c>
      <c r="AB186" s="224">
        <f t="shared" si="40"/>
        <v>0</v>
      </c>
      <c r="AC186" s="225">
        <f t="shared" si="41"/>
        <v>46</v>
      </c>
      <c r="AD186" s="225">
        <f t="shared" si="42"/>
        <v>0</v>
      </c>
      <c r="AE186" s="231">
        <v>5.0530200000000001</v>
      </c>
      <c r="AF186" s="228">
        <f t="shared" si="43"/>
        <v>46</v>
      </c>
      <c r="AG186" s="228">
        <f t="shared" si="44"/>
        <v>232.43892</v>
      </c>
    </row>
    <row r="187" spans="11:33" x14ac:dyDescent="0.3">
      <c r="K187" s="224">
        <v>184</v>
      </c>
      <c r="L187" s="227">
        <v>43649</v>
      </c>
      <c r="M187" s="224">
        <f t="shared" si="30"/>
        <v>0</v>
      </c>
      <c r="N187" s="224">
        <f t="shared" si="31"/>
        <v>0</v>
      </c>
      <c r="O187" s="224">
        <f t="shared" si="32"/>
        <v>0</v>
      </c>
      <c r="P187" s="224">
        <f t="shared" si="33"/>
        <v>0</v>
      </c>
      <c r="Q187" s="225">
        <f t="shared" si="34"/>
        <v>0</v>
      </c>
      <c r="R187" s="225">
        <f t="shared" si="34"/>
        <v>0</v>
      </c>
      <c r="S187" s="231">
        <v>5.0363600000000002</v>
      </c>
      <c r="T187" s="228">
        <f t="shared" si="35"/>
        <v>0</v>
      </c>
      <c r="U187" s="228">
        <f t="shared" si="36"/>
        <v>0</v>
      </c>
      <c r="W187" s="224">
        <v>184</v>
      </c>
      <c r="X187" s="227">
        <v>43649</v>
      </c>
      <c r="Y187" s="224">
        <f t="shared" si="37"/>
        <v>14</v>
      </c>
      <c r="Z187" s="224">
        <f t="shared" si="38"/>
        <v>0</v>
      </c>
      <c r="AA187" s="224">
        <f t="shared" si="39"/>
        <v>3</v>
      </c>
      <c r="AB187" s="224">
        <f t="shared" si="40"/>
        <v>0</v>
      </c>
      <c r="AC187" s="225">
        <f t="shared" si="41"/>
        <v>17</v>
      </c>
      <c r="AD187" s="225">
        <f t="shared" si="42"/>
        <v>0</v>
      </c>
      <c r="AE187" s="231">
        <v>5.0363600000000002</v>
      </c>
      <c r="AF187" s="228">
        <f t="shared" si="43"/>
        <v>17</v>
      </c>
      <c r="AG187" s="228">
        <f t="shared" si="44"/>
        <v>85.618120000000005</v>
      </c>
    </row>
    <row r="188" spans="11:33" x14ac:dyDescent="0.3">
      <c r="K188" s="224">
        <v>185</v>
      </c>
      <c r="L188" s="227">
        <v>43650</v>
      </c>
      <c r="M188" s="224">
        <f t="shared" si="30"/>
        <v>0</v>
      </c>
      <c r="N188" s="224">
        <f t="shared" si="31"/>
        <v>0</v>
      </c>
      <c r="O188" s="224">
        <f t="shared" si="32"/>
        <v>0</v>
      </c>
      <c r="P188" s="224">
        <f t="shared" si="33"/>
        <v>0</v>
      </c>
      <c r="Q188" s="225">
        <f t="shared" si="34"/>
        <v>0</v>
      </c>
      <c r="R188" s="225">
        <f t="shared" si="34"/>
        <v>0</v>
      </c>
      <c r="S188" s="231">
        <v>5.0195999999999996</v>
      </c>
      <c r="T188" s="228">
        <f t="shared" si="35"/>
        <v>0</v>
      </c>
      <c r="U188" s="228">
        <f t="shared" si="36"/>
        <v>0</v>
      </c>
      <c r="W188" s="224">
        <v>185</v>
      </c>
      <c r="X188" s="227">
        <v>43650</v>
      </c>
      <c r="Y188" s="224">
        <f t="shared" si="37"/>
        <v>14</v>
      </c>
      <c r="Z188" s="224">
        <f t="shared" si="38"/>
        <v>0</v>
      </c>
      <c r="AA188" s="224">
        <f t="shared" si="39"/>
        <v>7</v>
      </c>
      <c r="AB188" s="224">
        <f t="shared" si="40"/>
        <v>0</v>
      </c>
      <c r="AC188" s="225">
        <f t="shared" si="41"/>
        <v>21</v>
      </c>
      <c r="AD188" s="225">
        <f t="shared" si="42"/>
        <v>0</v>
      </c>
      <c r="AE188" s="231">
        <v>5.0195999999999996</v>
      </c>
      <c r="AF188" s="228">
        <f t="shared" si="43"/>
        <v>21</v>
      </c>
      <c r="AG188" s="228">
        <f t="shared" si="44"/>
        <v>105.41159999999999</v>
      </c>
    </row>
    <row r="189" spans="11:33" x14ac:dyDescent="0.3">
      <c r="K189" s="224">
        <v>186</v>
      </c>
      <c r="L189" s="227">
        <v>43651</v>
      </c>
      <c r="M189" s="224">
        <f t="shared" si="30"/>
        <v>0</v>
      </c>
      <c r="N189" s="224">
        <f t="shared" si="31"/>
        <v>0</v>
      </c>
      <c r="O189" s="224">
        <f t="shared" si="32"/>
        <v>0</v>
      </c>
      <c r="P189" s="224">
        <f t="shared" si="33"/>
        <v>0</v>
      </c>
      <c r="Q189" s="225">
        <f t="shared" si="34"/>
        <v>0</v>
      </c>
      <c r="R189" s="225">
        <f t="shared" si="34"/>
        <v>0</v>
      </c>
      <c r="S189" s="231">
        <v>5.0028199999999998</v>
      </c>
      <c r="T189" s="228">
        <f t="shared" si="35"/>
        <v>0</v>
      </c>
      <c r="U189" s="228">
        <f t="shared" si="36"/>
        <v>0</v>
      </c>
      <c r="W189" s="224">
        <v>186</v>
      </c>
      <c r="X189" s="227">
        <v>43651</v>
      </c>
      <c r="Y189" s="224">
        <f t="shared" si="37"/>
        <v>51</v>
      </c>
      <c r="Z189" s="224">
        <f t="shared" si="38"/>
        <v>0</v>
      </c>
      <c r="AA189" s="224">
        <f t="shared" si="39"/>
        <v>0</v>
      </c>
      <c r="AB189" s="224">
        <f t="shared" si="40"/>
        <v>0</v>
      </c>
      <c r="AC189" s="225">
        <f t="shared" si="41"/>
        <v>51</v>
      </c>
      <c r="AD189" s="225">
        <f t="shared" si="42"/>
        <v>0</v>
      </c>
      <c r="AE189" s="231">
        <v>5.0028199999999998</v>
      </c>
      <c r="AF189" s="228">
        <f t="shared" si="43"/>
        <v>51</v>
      </c>
      <c r="AG189" s="228">
        <f t="shared" si="44"/>
        <v>255.14382000000001</v>
      </c>
    </row>
    <row r="190" spans="11:33" x14ac:dyDescent="0.3">
      <c r="K190" s="224">
        <v>187</v>
      </c>
      <c r="L190" s="227">
        <v>43652</v>
      </c>
      <c r="M190" s="224">
        <f t="shared" si="30"/>
        <v>0</v>
      </c>
      <c r="N190" s="224">
        <f t="shared" si="31"/>
        <v>0</v>
      </c>
      <c r="O190" s="224">
        <f t="shared" si="32"/>
        <v>0</v>
      </c>
      <c r="P190" s="224">
        <f t="shared" si="33"/>
        <v>0</v>
      </c>
      <c r="Q190" s="225">
        <f t="shared" si="34"/>
        <v>0</v>
      </c>
      <c r="R190" s="225">
        <f t="shared" si="34"/>
        <v>0</v>
      </c>
      <c r="S190" s="231">
        <v>4.9860899999999999</v>
      </c>
      <c r="T190" s="228">
        <f t="shared" si="35"/>
        <v>0</v>
      </c>
      <c r="U190" s="228">
        <f t="shared" si="36"/>
        <v>0</v>
      </c>
      <c r="W190" s="224">
        <v>187</v>
      </c>
      <c r="X190" s="227">
        <v>43652</v>
      </c>
      <c r="Y190" s="224">
        <f t="shared" si="37"/>
        <v>0</v>
      </c>
      <c r="Z190" s="224">
        <f t="shared" si="38"/>
        <v>0</v>
      </c>
      <c r="AA190" s="224">
        <f t="shared" si="39"/>
        <v>0</v>
      </c>
      <c r="AB190" s="224">
        <f t="shared" si="40"/>
        <v>0</v>
      </c>
      <c r="AC190" s="225">
        <f t="shared" si="41"/>
        <v>0</v>
      </c>
      <c r="AD190" s="225">
        <f t="shared" si="42"/>
        <v>0</v>
      </c>
      <c r="AE190" s="231">
        <v>4.9860899999999999</v>
      </c>
      <c r="AF190" s="228">
        <f t="shared" si="43"/>
        <v>0</v>
      </c>
      <c r="AG190" s="228">
        <f t="shared" si="44"/>
        <v>0</v>
      </c>
    </row>
    <row r="191" spans="11:33" x14ac:dyDescent="0.3">
      <c r="K191" s="224">
        <v>188</v>
      </c>
      <c r="L191" s="227">
        <v>43653</v>
      </c>
      <c r="M191" s="224">
        <f t="shared" si="30"/>
        <v>0</v>
      </c>
      <c r="N191" s="224">
        <f t="shared" si="31"/>
        <v>0</v>
      </c>
      <c r="O191" s="224">
        <f t="shared" si="32"/>
        <v>0</v>
      </c>
      <c r="P191" s="224">
        <f t="shared" si="33"/>
        <v>0</v>
      </c>
      <c r="Q191" s="225">
        <f t="shared" si="34"/>
        <v>0</v>
      </c>
      <c r="R191" s="225">
        <f t="shared" si="34"/>
        <v>0</v>
      </c>
      <c r="S191" s="231">
        <v>4.9694700000000003</v>
      </c>
      <c r="T191" s="228">
        <f t="shared" si="35"/>
        <v>0</v>
      </c>
      <c r="U191" s="228">
        <f t="shared" si="36"/>
        <v>0</v>
      </c>
      <c r="W191" s="224">
        <v>188</v>
      </c>
      <c r="X191" s="227">
        <v>43653</v>
      </c>
      <c r="Y191" s="224">
        <f t="shared" si="37"/>
        <v>0</v>
      </c>
      <c r="Z191" s="224">
        <f t="shared" si="38"/>
        <v>0</v>
      </c>
      <c r="AA191" s="224">
        <f t="shared" si="39"/>
        <v>0</v>
      </c>
      <c r="AB191" s="224">
        <f t="shared" si="40"/>
        <v>0</v>
      </c>
      <c r="AC191" s="225">
        <f t="shared" si="41"/>
        <v>0</v>
      </c>
      <c r="AD191" s="225">
        <f t="shared" si="42"/>
        <v>0</v>
      </c>
      <c r="AE191" s="231">
        <v>4.9694700000000003</v>
      </c>
      <c r="AF191" s="228">
        <f t="shared" si="43"/>
        <v>0</v>
      </c>
      <c r="AG191" s="228">
        <f t="shared" si="44"/>
        <v>0</v>
      </c>
    </row>
    <row r="192" spans="11:33" x14ac:dyDescent="0.3">
      <c r="K192" s="224">
        <v>189</v>
      </c>
      <c r="L192" s="227">
        <v>43654</v>
      </c>
      <c r="M192" s="224">
        <f t="shared" si="30"/>
        <v>0</v>
      </c>
      <c r="N192" s="224">
        <f t="shared" si="31"/>
        <v>1</v>
      </c>
      <c r="O192" s="224">
        <f t="shared" si="32"/>
        <v>0</v>
      </c>
      <c r="P192" s="224">
        <f t="shared" si="33"/>
        <v>0</v>
      </c>
      <c r="Q192" s="225">
        <f t="shared" si="34"/>
        <v>0</v>
      </c>
      <c r="R192" s="225">
        <f t="shared" si="34"/>
        <v>1</v>
      </c>
      <c r="S192" s="231">
        <v>4.9530099999999999</v>
      </c>
      <c r="T192" s="228">
        <f t="shared" si="35"/>
        <v>0.20189743206656155</v>
      </c>
      <c r="U192" s="228">
        <f t="shared" si="36"/>
        <v>1</v>
      </c>
      <c r="W192" s="224">
        <v>189</v>
      </c>
      <c r="X192" s="227">
        <v>43654</v>
      </c>
      <c r="Y192" s="224">
        <f t="shared" si="37"/>
        <v>65</v>
      </c>
      <c r="Z192" s="224">
        <f t="shared" si="38"/>
        <v>0</v>
      </c>
      <c r="AA192" s="224">
        <f t="shared" si="39"/>
        <v>5</v>
      </c>
      <c r="AB192" s="224">
        <f t="shared" si="40"/>
        <v>0</v>
      </c>
      <c r="AC192" s="225">
        <f t="shared" si="41"/>
        <v>70</v>
      </c>
      <c r="AD192" s="225">
        <f t="shared" si="42"/>
        <v>0</v>
      </c>
      <c r="AE192" s="231">
        <v>4.9530099999999999</v>
      </c>
      <c r="AF192" s="228">
        <f t="shared" si="43"/>
        <v>70</v>
      </c>
      <c r="AG192" s="228">
        <f t="shared" si="44"/>
        <v>346.71069999999997</v>
      </c>
    </row>
    <row r="193" spans="11:33" x14ac:dyDescent="0.3">
      <c r="K193" s="224">
        <v>190</v>
      </c>
      <c r="L193" s="227">
        <v>43655</v>
      </c>
      <c r="M193" s="224">
        <f t="shared" si="30"/>
        <v>0</v>
      </c>
      <c r="N193" s="224">
        <f t="shared" si="31"/>
        <v>0</v>
      </c>
      <c r="O193" s="224">
        <f t="shared" si="32"/>
        <v>0</v>
      </c>
      <c r="P193" s="224">
        <f t="shared" si="33"/>
        <v>0</v>
      </c>
      <c r="Q193" s="225">
        <f t="shared" si="34"/>
        <v>0</v>
      </c>
      <c r="R193" s="225">
        <f t="shared" si="34"/>
        <v>0</v>
      </c>
      <c r="S193" s="231">
        <v>4.9367900000000002</v>
      </c>
      <c r="T193" s="228">
        <f t="shared" si="35"/>
        <v>0</v>
      </c>
      <c r="U193" s="228">
        <f t="shared" si="36"/>
        <v>0</v>
      </c>
      <c r="W193" s="224">
        <v>190</v>
      </c>
      <c r="X193" s="227">
        <v>43655</v>
      </c>
      <c r="Y193" s="224">
        <f t="shared" si="37"/>
        <v>0</v>
      </c>
      <c r="Z193" s="224">
        <f t="shared" si="38"/>
        <v>0</v>
      </c>
      <c r="AA193" s="224">
        <f t="shared" si="39"/>
        <v>0</v>
      </c>
      <c r="AB193" s="224">
        <f t="shared" si="40"/>
        <v>0</v>
      </c>
      <c r="AC193" s="225">
        <f t="shared" si="41"/>
        <v>0</v>
      </c>
      <c r="AD193" s="225">
        <f t="shared" si="42"/>
        <v>0</v>
      </c>
      <c r="AE193" s="231">
        <v>4.9367900000000002</v>
      </c>
      <c r="AF193" s="228">
        <f t="shared" si="43"/>
        <v>0</v>
      </c>
      <c r="AG193" s="228">
        <f t="shared" si="44"/>
        <v>0</v>
      </c>
    </row>
    <row r="194" spans="11:33" x14ac:dyDescent="0.3">
      <c r="K194" s="224">
        <v>191</v>
      </c>
      <c r="L194" s="227">
        <v>43656</v>
      </c>
      <c r="M194" s="224">
        <f t="shared" si="30"/>
        <v>0</v>
      </c>
      <c r="N194" s="224">
        <f t="shared" si="31"/>
        <v>0</v>
      </c>
      <c r="O194" s="224">
        <f t="shared" si="32"/>
        <v>0</v>
      </c>
      <c r="P194" s="224">
        <f t="shared" si="33"/>
        <v>0</v>
      </c>
      <c r="Q194" s="225">
        <f t="shared" si="34"/>
        <v>0</v>
      </c>
      <c r="R194" s="225">
        <f t="shared" si="34"/>
        <v>0</v>
      </c>
      <c r="S194" s="231">
        <v>4.9208499999999997</v>
      </c>
      <c r="T194" s="228">
        <f t="shared" si="35"/>
        <v>0</v>
      </c>
      <c r="U194" s="228">
        <f t="shared" si="36"/>
        <v>0</v>
      </c>
      <c r="W194" s="224">
        <v>191</v>
      </c>
      <c r="X194" s="227">
        <v>43656</v>
      </c>
      <c r="Y194" s="224">
        <f t="shared" si="37"/>
        <v>24</v>
      </c>
      <c r="Z194" s="224">
        <f t="shared" si="38"/>
        <v>0</v>
      </c>
      <c r="AA194" s="224">
        <f t="shared" si="39"/>
        <v>0</v>
      </c>
      <c r="AB194" s="224">
        <f t="shared" si="40"/>
        <v>8</v>
      </c>
      <c r="AC194" s="225">
        <f t="shared" si="41"/>
        <v>24</v>
      </c>
      <c r="AD194" s="225">
        <f t="shared" si="42"/>
        <v>8</v>
      </c>
      <c r="AE194" s="231">
        <v>4.9208499999999997</v>
      </c>
      <c r="AF194" s="228">
        <f t="shared" si="43"/>
        <v>25.625735391243381</v>
      </c>
      <c r="AG194" s="228">
        <f t="shared" si="44"/>
        <v>126.10039999999999</v>
      </c>
    </row>
    <row r="195" spans="11:33" x14ac:dyDescent="0.3">
      <c r="K195" s="224">
        <v>192</v>
      </c>
      <c r="L195" s="227">
        <v>43657</v>
      </c>
      <c r="M195" s="224">
        <f t="shared" si="30"/>
        <v>0</v>
      </c>
      <c r="N195" s="224">
        <f t="shared" si="31"/>
        <v>0</v>
      </c>
      <c r="O195" s="224">
        <f t="shared" si="32"/>
        <v>0</v>
      </c>
      <c r="P195" s="224">
        <f t="shared" si="33"/>
        <v>0</v>
      </c>
      <c r="Q195" s="225">
        <f t="shared" si="34"/>
        <v>0</v>
      </c>
      <c r="R195" s="225">
        <f t="shared" si="34"/>
        <v>0</v>
      </c>
      <c r="S195" s="231">
        <v>4.9052600000000002</v>
      </c>
      <c r="T195" s="228">
        <f t="shared" si="35"/>
        <v>0</v>
      </c>
      <c r="U195" s="228">
        <f t="shared" si="36"/>
        <v>0</v>
      </c>
      <c r="W195" s="224">
        <v>192</v>
      </c>
      <c r="X195" s="227">
        <v>43657</v>
      </c>
      <c r="Y195" s="224">
        <f t="shared" si="37"/>
        <v>0</v>
      </c>
      <c r="Z195" s="224">
        <f t="shared" si="38"/>
        <v>0</v>
      </c>
      <c r="AA195" s="224">
        <f t="shared" si="39"/>
        <v>0</v>
      </c>
      <c r="AB195" s="224">
        <f t="shared" si="40"/>
        <v>0</v>
      </c>
      <c r="AC195" s="225">
        <f t="shared" si="41"/>
        <v>0</v>
      </c>
      <c r="AD195" s="225">
        <f t="shared" si="42"/>
        <v>0</v>
      </c>
      <c r="AE195" s="231">
        <v>4.9052600000000002</v>
      </c>
      <c r="AF195" s="228">
        <f t="shared" si="43"/>
        <v>0</v>
      </c>
      <c r="AG195" s="228">
        <f t="shared" si="44"/>
        <v>0</v>
      </c>
    </row>
    <row r="196" spans="11:33" x14ac:dyDescent="0.3">
      <c r="K196" s="224">
        <v>193</v>
      </c>
      <c r="L196" s="227">
        <v>43658</v>
      </c>
      <c r="M196" s="224">
        <f t="shared" si="30"/>
        <v>0</v>
      </c>
      <c r="N196" s="224">
        <f t="shared" si="31"/>
        <v>0</v>
      </c>
      <c r="O196" s="224">
        <f t="shared" si="32"/>
        <v>0</v>
      </c>
      <c r="P196" s="224">
        <f t="shared" si="33"/>
        <v>0</v>
      </c>
      <c r="Q196" s="225">
        <f t="shared" si="34"/>
        <v>0</v>
      </c>
      <c r="R196" s="225">
        <f t="shared" si="34"/>
        <v>0</v>
      </c>
      <c r="S196" s="231">
        <v>4.8900600000000001</v>
      </c>
      <c r="T196" s="228">
        <f t="shared" si="35"/>
        <v>0</v>
      </c>
      <c r="U196" s="228">
        <f t="shared" si="36"/>
        <v>0</v>
      </c>
      <c r="W196" s="224">
        <v>193</v>
      </c>
      <c r="X196" s="227">
        <v>43658</v>
      </c>
      <c r="Y196" s="224">
        <f t="shared" si="37"/>
        <v>0</v>
      </c>
      <c r="Z196" s="224">
        <f t="shared" si="38"/>
        <v>22</v>
      </c>
      <c r="AA196" s="224">
        <f t="shared" si="39"/>
        <v>0</v>
      </c>
      <c r="AB196" s="224">
        <f t="shared" si="40"/>
        <v>7</v>
      </c>
      <c r="AC196" s="225">
        <f t="shared" si="41"/>
        <v>0</v>
      </c>
      <c r="AD196" s="225">
        <f t="shared" si="42"/>
        <v>29</v>
      </c>
      <c r="AE196" s="231">
        <v>4.8900600000000001</v>
      </c>
      <c r="AF196" s="228">
        <f t="shared" si="43"/>
        <v>5.9303975820337582</v>
      </c>
      <c r="AG196" s="228">
        <f t="shared" si="44"/>
        <v>29</v>
      </c>
    </row>
    <row r="197" spans="11:33" x14ac:dyDescent="0.3">
      <c r="K197" s="224">
        <v>194</v>
      </c>
      <c r="L197" s="227">
        <v>43659</v>
      </c>
      <c r="M197" s="224">
        <f t="shared" ref="M197:M260" si="45">IF(ISNUMBER(VLOOKUP(K197,$A$5:$B$22,2,FALSE)),VLOOKUP(K197,$A$5:$B$22,2,FALSE),0)</f>
        <v>0</v>
      </c>
      <c r="N197" s="224">
        <f t="shared" ref="N197:N260" si="46">IF(ISNUMBER(VLOOKUP(K197,$C$5:$D$22,2,FALSE)),VLOOKUP(K197,$C$5:$D$22,2,FALSE),0)</f>
        <v>0</v>
      </c>
      <c r="O197" s="224">
        <f t="shared" ref="O197:O260" si="47">IF(ISNUMBER(VLOOKUP(K197,$F$5:$G$22,2,FALSE)),VLOOKUP(K197,$F$5:$G$22,2,FALSE),0)</f>
        <v>0</v>
      </c>
      <c r="P197" s="224">
        <f t="shared" ref="P197:P260" si="48">IF(ISNUMBER(VLOOKUP(K197,$H$5:$I$22,2,FALSE)),VLOOKUP(K197,$H$5:$I$22,2,FALSE),0)</f>
        <v>0</v>
      </c>
      <c r="Q197" s="225">
        <f t="shared" ref="Q197:R217" si="49">M197+O197</f>
        <v>0</v>
      </c>
      <c r="R197" s="225">
        <f t="shared" si="49"/>
        <v>0</v>
      </c>
      <c r="S197" s="231">
        <v>4.8753299999999999</v>
      </c>
      <c r="T197" s="228">
        <f t="shared" ref="T197:T260" si="50">Q197+R197/S197</f>
        <v>0</v>
      </c>
      <c r="U197" s="228">
        <f t="shared" ref="U197:U260" si="51">R197+Q197*S197</f>
        <v>0</v>
      </c>
      <c r="W197" s="224">
        <v>194</v>
      </c>
      <c r="X197" s="227">
        <v>43659</v>
      </c>
      <c r="Y197" s="224">
        <f t="shared" ref="Y197:Y260" si="52">IF(ISNUMBER(VLOOKUP(W197,$A$25:$B$150,2,FALSE)),VLOOKUP(W197,$A$25:$B$150,2,FALSE),0)</f>
        <v>0</v>
      </c>
      <c r="Z197" s="224">
        <f t="shared" ref="Z197:Z260" si="53">IF(ISNUMBER(VLOOKUP(W197,$C$25:$D$150,2,FALSE)),VLOOKUP(W197,$C$25:$D$150,2,FALSE),0)</f>
        <v>0</v>
      </c>
      <c r="AA197" s="224">
        <f t="shared" ref="AA197:AA260" si="54">IF(ISNUMBER(VLOOKUP(W197,$F$25:$G$150,2,FALSE)),VLOOKUP(W197,$F$25:$G$150,2,FALSE),0)</f>
        <v>0</v>
      </c>
      <c r="AB197" s="224">
        <f t="shared" ref="AB197:AB260" si="55">IF(ISNUMBER(VLOOKUP(W197,$H$25:$I$150,2,FALSE)),VLOOKUP(W197,$H$25:$I$150,2,FALSE),0)</f>
        <v>0</v>
      </c>
      <c r="AC197" s="225">
        <f t="shared" ref="AC197:AC260" si="56">Y197+AA197</f>
        <v>0</v>
      </c>
      <c r="AD197" s="225">
        <f t="shared" ref="AD197:AD260" si="57">Z197+AB197</f>
        <v>0</v>
      </c>
      <c r="AE197" s="231">
        <v>4.8753299999999999</v>
      </c>
      <c r="AF197" s="228">
        <f t="shared" ref="AF197:AF260" si="58">AC197+AD197/AE197</f>
        <v>0</v>
      </c>
      <c r="AG197" s="228">
        <f t="shared" ref="AG197:AG260" si="59">AD197+AC197*AE197</f>
        <v>0</v>
      </c>
    </row>
    <row r="198" spans="11:33" x14ac:dyDescent="0.3">
      <c r="K198" s="224">
        <v>195</v>
      </c>
      <c r="L198" s="227">
        <v>43660</v>
      </c>
      <c r="M198" s="224">
        <f t="shared" si="45"/>
        <v>0</v>
      </c>
      <c r="N198" s="224">
        <f t="shared" si="46"/>
        <v>0</v>
      </c>
      <c r="O198" s="224">
        <f t="shared" si="47"/>
        <v>0</v>
      </c>
      <c r="P198" s="224">
        <f t="shared" si="48"/>
        <v>0</v>
      </c>
      <c r="Q198" s="225">
        <f t="shared" si="49"/>
        <v>0</v>
      </c>
      <c r="R198" s="225">
        <f t="shared" si="49"/>
        <v>0</v>
      </c>
      <c r="S198" s="231">
        <v>4.8611000000000004</v>
      </c>
      <c r="T198" s="228">
        <f t="shared" si="50"/>
        <v>0</v>
      </c>
      <c r="U198" s="228">
        <f t="shared" si="51"/>
        <v>0</v>
      </c>
      <c r="W198" s="224">
        <v>195</v>
      </c>
      <c r="X198" s="227">
        <v>43660</v>
      </c>
      <c r="Y198" s="224">
        <f t="shared" si="52"/>
        <v>0</v>
      </c>
      <c r="Z198" s="224">
        <f t="shared" si="53"/>
        <v>0</v>
      </c>
      <c r="AA198" s="224">
        <f t="shared" si="54"/>
        <v>0</v>
      </c>
      <c r="AB198" s="224">
        <f t="shared" si="55"/>
        <v>0</v>
      </c>
      <c r="AC198" s="225">
        <f t="shared" si="56"/>
        <v>0</v>
      </c>
      <c r="AD198" s="225">
        <f t="shared" si="57"/>
        <v>0</v>
      </c>
      <c r="AE198" s="231">
        <v>4.8611000000000004</v>
      </c>
      <c r="AF198" s="228">
        <f t="shared" si="58"/>
        <v>0</v>
      </c>
      <c r="AG198" s="228">
        <f t="shared" si="59"/>
        <v>0</v>
      </c>
    </row>
    <row r="199" spans="11:33" x14ac:dyDescent="0.3">
      <c r="K199" s="224">
        <v>196</v>
      </c>
      <c r="L199" s="227">
        <v>43661</v>
      </c>
      <c r="M199" s="224">
        <f t="shared" si="45"/>
        <v>0</v>
      </c>
      <c r="N199" s="224">
        <f t="shared" si="46"/>
        <v>0</v>
      </c>
      <c r="O199" s="224">
        <f t="shared" si="47"/>
        <v>0</v>
      </c>
      <c r="P199" s="224">
        <f t="shared" si="48"/>
        <v>1</v>
      </c>
      <c r="Q199" s="225">
        <f t="shared" si="49"/>
        <v>0</v>
      </c>
      <c r="R199" s="225">
        <f t="shared" si="49"/>
        <v>1</v>
      </c>
      <c r="S199" s="231">
        <v>4.8474199999999996</v>
      </c>
      <c r="T199" s="228">
        <f t="shared" si="50"/>
        <v>0.20629530760693318</v>
      </c>
      <c r="U199" s="228">
        <f t="shared" si="51"/>
        <v>1</v>
      </c>
      <c r="W199" s="224">
        <v>196</v>
      </c>
      <c r="X199" s="227">
        <v>43661</v>
      </c>
      <c r="Y199" s="224">
        <f t="shared" si="52"/>
        <v>0</v>
      </c>
      <c r="Z199" s="224">
        <f t="shared" si="53"/>
        <v>20</v>
      </c>
      <c r="AA199" s="224">
        <f t="shared" si="54"/>
        <v>0</v>
      </c>
      <c r="AB199" s="224">
        <f t="shared" si="55"/>
        <v>1</v>
      </c>
      <c r="AC199" s="225">
        <f t="shared" si="56"/>
        <v>0</v>
      </c>
      <c r="AD199" s="225">
        <f t="shared" si="57"/>
        <v>21</v>
      </c>
      <c r="AE199" s="231">
        <v>4.8474199999999996</v>
      </c>
      <c r="AF199" s="228">
        <f t="shared" si="58"/>
        <v>4.3322014597455967</v>
      </c>
      <c r="AG199" s="228">
        <f t="shared" si="59"/>
        <v>21</v>
      </c>
    </row>
    <row r="200" spans="11:33" x14ac:dyDescent="0.3">
      <c r="K200" s="224">
        <v>197</v>
      </c>
      <c r="L200" s="227">
        <v>43662</v>
      </c>
      <c r="M200" s="224">
        <f t="shared" si="45"/>
        <v>0</v>
      </c>
      <c r="N200" s="224">
        <f t="shared" si="46"/>
        <v>0</v>
      </c>
      <c r="O200" s="224">
        <f t="shared" si="47"/>
        <v>0</v>
      </c>
      <c r="P200" s="224">
        <f t="shared" si="48"/>
        <v>0</v>
      </c>
      <c r="Q200" s="225">
        <f t="shared" si="49"/>
        <v>0</v>
      </c>
      <c r="R200" s="225">
        <f t="shared" si="49"/>
        <v>0</v>
      </c>
      <c r="S200" s="231">
        <v>4.8343600000000002</v>
      </c>
      <c r="T200" s="228">
        <f t="shared" si="50"/>
        <v>0</v>
      </c>
      <c r="U200" s="228">
        <f t="shared" si="51"/>
        <v>0</v>
      </c>
      <c r="W200" s="224">
        <v>197</v>
      </c>
      <c r="X200" s="227">
        <v>43662</v>
      </c>
      <c r="Y200" s="224">
        <f t="shared" si="52"/>
        <v>0</v>
      </c>
      <c r="Z200" s="224">
        <f t="shared" si="53"/>
        <v>0</v>
      </c>
      <c r="AA200" s="224">
        <f t="shared" si="54"/>
        <v>0</v>
      </c>
      <c r="AB200" s="224">
        <f t="shared" si="55"/>
        <v>0</v>
      </c>
      <c r="AC200" s="225">
        <f t="shared" si="56"/>
        <v>0</v>
      </c>
      <c r="AD200" s="225">
        <f t="shared" si="57"/>
        <v>0</v>
      </c>
      <c r="AE200" s="231">
        <v>4.8343600000000002</v>
      </c>
      <c r="AF200" s="228">
        <f t="shared" si="58"/>
        <v>0</v>
      </c>
      <c r="AG200" s="228">
        <f t="shared" si="59"/>
        <v>0</v>
      </c>
    </row>
    <row r="201" spans="11:33" x14ac:dyDescent="0.3">
      <c r="K201" s="224">
        <v>198</v>
      </c>
      <c r="L201" s="227">
        <v>43663</v>
      </c>
      <c r="M201" s="224">
        <f t="shared" si="45"/>
        <v>0</v>
      </c>
      <c r="N201" s="224">
        <f t="shared" si="46"/>
        <v>0</v>
      </c>
      <c r="O201" s="224">
        <f t="shared" si="47"/>
        <v>0</v>
      </c>
      <c r="P201" s="224">
        <f t="shared" si="48"/>
        <v>0</v>
      </c>
      <c r="Q201" s="225">
        <f t="shared" si="49"/>
        <v>0</v>
      </c>
      <c r="R201" s="225">
        <f t="shared" si="49"/>
        <v>0</v>
      </c>
      <c r="S201" s="231">
        <v>4.8219599999999998</v>
      </c>
      <c r="T201" s="228">
        <f t="shared" si="50"/>
        <v>0</v>
      </c>
      <c r="U201" s="228">
        <f t="shared" si="51"/>
        <v>0</v>
      </c>
      <c r="W201" s="224">
        <v>198</v>
      </c>
      <c r="X201" s="227">
        <v>43663</v>
      </c>
      <c r="Y201" s="224">
        <f t="shared" si="52"/>
        <v>0</v>
      </c>
      <c r="Z201" s="224">
        <f t="shared" si="53"/>
        <v>0</v>
      </c>
      <c r="AA201" s="224">
        <f t="shared" si="54"/>
        <v>0</v>
      </c>
      <c r="AB201" s="224">
        <f t="shared" si="55"/>
        <v>0</v>
      </c>
      <c r="AC201" s="225">
        <f t="shared" si="56"/>
        <v>0</v>
      </c>
      <c r="AD201" s="225">
        <f t="shared" si="57"/>
        <v>0</v>
      </c>
      <c r="AE201" s="231">
        <v>4.8219599999999998</v>
      </c>
      <c r="AF201" s="228">
        <f t="shared" si="58"/>
        <v>0</v>
      </c>
      <c r="AG201" s="228">
        <f t="shared" si="59"/>
        <v>0</v>
      </c>
    </row>
    <row r="202" spans="11:33" x14ac:dyDescent="0.3">
      <c r="K202" s="224">
        <v>199</v>
      </c>
      <c r="L202" s="227">
        <v>43664</v>
      </c>
      <c r="M202" s="224">
        <f t="shared" si="45"/>
        <v>0</v>
      </c>
      <c r="N202" s="224">
        <f t="shared" si="46"/>
        <v>0</v>
      </c>
      <c r="O202" s="224">
        <f t="shared" si="47"/>
        <v>0</v>
      </c>
      <c r="P202" s="224">
        <f t="shared" si="48"/>
        <v>0</v>
      </c>
      <c r="Q202" s="225">
        <f t="shared" si="49"/>
        <v>0</v>
      </c>
      <c r="R202" s="225">
        <f t="shared" si="49"/>
        <v>0</v>
      </c>
      <c r="S202" s="231">
        <v>4.81027</v>
      </c>
      <c r="T202" s="228">
        <f t="shared" si="50"/>
        <v>0</v>
      </c>
      <c r="U202" s="228">
        <f t="shared" si="51"/>
        <v>0</v>
      </c>
      <c r="W202" s="224">
        <v>199</v>
      </c>
      <c r="X202" s="227">
        <v>43664</v>
      </c>
      <c r="Y202" s="224">
        <f t="shared" si="52"/>
        <v>0</v>
      </c>
      <c r="Z202" s="224">
        <f t="shared" si="53"/>
        <v>4</v>
      </c>
      <c r="AA202" s="224">
        <f t="shared" si="54"/>
        <v>0</v>
      </c>
      <c r="AB202" s="224">
        <f t="shared" si="55"/>
        <v>2</v>
      </c>
      <c r="AC202" s="225">
        <f t="shared" si="56"/>
        <v>0</v>
      </c>
      <c r="AD202" s="225">
        <f t="shared" si="57"/>
        <v>6</v>
      </c>
      <c r="AE202" s="231">
        <v>4.81027</v>
      </c>
      <c r="AF202" s="228">
        <f t="shared" si="58"/>
        <v>1.2473312308872475</v>
      </c>
      <c r="AG202" s="228">
        <f t="shared" si="59"/>
        <v>6</v>
      </c>
    </row>
    <row r="203" spans="11:33" x14ac:dyDescent="0.3">
      <c r="K203" s="224">
        <v>200</v>
      </c>
      <c r="L203" s="227">
        <v>43665</v>
      </c>
      <c r="M203" s="224">
        <f t="shared" si="45"/>
        <v>0</v>
      </c>
      <c r="N203" s="224">
        <f t="shared" si="46"/>
        <v>0</v>
      </c>
      <c r="O203" s="224">
        <f t="shared" si="47"/>
        <v>0</v>
      </c>
      <c r="P203" s="224">
        <f t="shared" si="48"/>
        <v>0</v>
      </c>
      <c r="Q203" s="225">
        <f t="shared" si="49"/>
        <v>0</v>
      </c>
      <c r="R203" s="225">
        <f t="shared" si="49"/>
        <v>0</v>
      </c>
      <c r="S203" s="231">
        <v>4.7993300000000003</v>
      </c>
      <c r="T203" s="228">
        <f t="shared" si="50"/>
        <v>0</v>
      </c>
      <c r="U203" s="228">
        <f t="shared" si="51"/>
        <v>0</v>
      </c>
      <c r="W203" s="224">
        <v>200</v>
      </c>
      <c r="X203" s="227">
        <v>43665</v>
      </c>
      <c r="Y203" s="224">
        <f t="shared" si="52"/>
        <v>0</v>
      </c>
      <c r="Z203" s="224">
        <f t="shared" si="53"/>
        <v>1</v>
      </c>
      <c r="AA203" s="224">
        <f t="shared" si="54"/>
        <v>0</v>
      </c>
      <c r="AB203" s="224">
        <f t="shared" si="55"/>
        <v>1</v>
      </c>
      <c r="AC203" s="225">
        <f t="shared" si="56"/>
        <v>0</v>
      </c>
      <c r="AD203" s="225">
        <f t="shared" si="57"/>
        <v>2</v>
      </c>
      <c r="AE203" s="231">
        <v>4.7993300000000003</v>
      </c>
      <c r="AF203" s="228">
        <f t="shared" si="58"/>
        <v>0.41672483450815007</v>
      </c>
      <c r="AG203" s="228">
        <f t="shared" si="59"/>
        <v>2</v>
      </c>
    </row>
    <row r="204" spans="11:33" x14ac:dyDescent="0.3">
      <c r="K204" s="224">
        <v>201</v>
      </c>
      <c r="L204" s="227">
        <v>43666</v>
      </c>
      <c r="M204" s="224">
        <f t="shared" si="45"/>
        <v>0</v>
      </c>
      <c r="N204" s="224">
        <f t="shared" si="46"/>
        <v>0</v>
      </c>
      <c r="O204" s="224">
        <f t="shared" si="47"/>
        <v>0</v>
      </c>
      <c r="P204" s="224">
        <f t="shared" si="48"/>
        <v>0</v>
      </c>
      <c r="Q204" s="225">
        <f t="shared" si="49"/>
        <v>0</v>
      </c>
      <c r="R204" s="225">
        <f t="shared" si="49"/>
        <v>0</v>
      </c>
      <c r="S204" s="231">
        <v>4.7892000000000001</v>
      </c>
      <c r="T204" s="228">
        <f t="shared" si="50"/>
        <v>0</v>
      </c>
      <c r="U204" s="228">
        <f t="shared" si="51"/>
        <v>0</v>
      </c>
      <c r="W204" s="224">
        <v>201</v>
      </c>
      <c r="X204" s="227">
        <v>43666</v>
      </c>
      <c r="Y204" s="224">
        <f t="shared" si="52"/>
        <v>0</v>
      </c>
      <c r="Z204" s="224">
        <f t="shared" si="53"/>
        <v>0</v>
      </c>
      <c r="AA204" s="224">
        <f t="shared" si="54"/>
        <v>0</v>
      </c>
      <c r="AB204" s="224">
        <f t="shared" si="55"/>
        <v>0</v>
      </c>
      <c r="AC204" s="225">
        <f t="shared" si="56"/>
        <v>0</v>
      </c>
      <c r="AD204" s="225">
        <f t="shared" si="57"/>
        <v>0</v>
      </c>
      <c r="AE204" s="231">
        <v>4.7892000000000001</v>
      </c>
      <c r="AF204" s="228">
        <f t="shared" si="58"/>
        <v>0</v>
      </c>
      <c r="AG204" s="228">
        <f t="shared" si="59"/>
        <v>0</v>
      </c>
    </row>
    <row r="205" spans="11:33" x14ac:dyDescent="0.3">
      <c r="K205" s="224">
        <v>202</v>
      </c>
      <c r="L205" s="227">
        <v>43667</v>
      </c>
      <c r="M205" s="224">
        <f t="shared" si="45"/>
        <v>0</v>
      </c>
      <c r="N205" s="224">
        <f t="shared" si="46"/>
        <v>0</v>
      </c>
      <c r="O205" s="224">
        <f t="shared" si="47"/>
        <v>0</v>
      </c>
      <c r="P205" s="224">
        <f t="shared" si="48"/>
        <v>0</v>
      </c>
      <c r="Q205" s="225">
        <f t="shared" si="49"/>
        <v>0</v>
      </c>
      <c r="R205" s="225">
        <f t="shared" si="49"/>
        <v>0</v>
      </c>
      <c r="S205" s="231">
        <v>4.7799199999999997</v>
      </c>
      <c r="T205" s="228">
        <f t="shared" si="50"/>
        <v>0</v>
      </c>
      <c r="U205" s="228">
        <f t="shared" si="51"/>
        <v>0</v>
      </c>
      <c r="W205" s="224">
        <v>202</v>
      </c>
      <c r="X205" s="227">
        <v>43667</v>
      </c>
      <c r="Y205" s="224">
        <f t="shared" si="52"/>
        <v>0</v>
      </c>
      <c r="Z205" s="224">
        <f t="shared" si="53"/>
        <v>0</v>
      </c>
      <c r="AA205" s="224">
        <f t="shared" si="54"/>
        <v>0</v>
      </c>
      <c r="AB205" s="224">
        <f t="shared" si="55"/>
        <v>0</v>
      </c>
      <c r="AC205" s="225">
        <f t="shared" si="56"/>
        <v>0</v>
      </c>
      <c r="AD205" s="225">
        <f t="shared" si="57"/>
        <v>0</v>
      </c>
      <c r="AE205" s="231">
        <v>4.7799199999999997</v>
      </c>
      <c r="AF205" s="228">
        <f t="shared" si="58"/>
        <v>0</v>
      </c>
      <c r="AG205" s="228">
        <f t="shared" si="59"/>
        <v>0</v>
      </c>
    </row>
    <row r="206" spans="11:33" x14ac:dyDescent="0.3">
      <c r="K206" s="224">
        <v>203</v>
      </c>
      <c r="L206" s="227">
        <v>43668</v>
      </c>
      <c r="M206" s="224">
        <f t="shared" si="45"/>
        <v>0</v>
      </c>
      <c r="N206" s="224">
        <f t="shared" si="46"/>
        <v>0</v>
      </c>
      <c r="O206" s="224">
        <f t="shared" si="47"/>
        <v>0</v>
      </c>
      <c r="P206" s="224">
        <f t="shared" si="48"/>
        <v>0</v>
      </c>
      <c r="Q206" s="225">
        <f t="shared" si="49"/>
        <v>0</v>
      </c>
      <c r="R206" s="225">
        <f t="shared" si="49"/>
        <v>0</v>
      </c>
      <c r="S206" s="231">
        <v>4.7714299999999996</v>
      </c>
      <c r="T206" s="228">
        <f t="shared" si="50"/>
        <v>0</v>
      </c>
      <c r="U206" s="228">
        <f t="shared" si="51"/>
        <v>0</v>
      </c>
      <c r="W206" s="224">
        <v>203</v>
      </c>
      <c r="X206" s="227">
        <v>43668</v>
      </c>
      <c r="Y206" s="224">
        <f t="shared" si="52"/>
        <v>0</v>
      </c>
      <c r="Z206" s="224">
        <f t="shared" si="53"/>
        <v>1</v>
      </c>
      <c r="AA206" s="224">
        <f t="shared" si="54"/>
        <v>0</v>
      </c>
      <c r="AB206" s="224">
        <f t="shared" si="55"/>
        <v>3</v>
      </c>
      <c r="AC206" s="225">
        <f t="shared" si="56"/>
        <v>0</v>
      </c>
      <c r="AD206" s="225">
        <f t="shared" si="57"/>
        <v>4</v>
      </c>
      <c r="AE206" s="231">
        <v>4.7714299999999996</v>
      </c>
      <c r="AF206" s="228">
        <f t="shared" si="58"/>
        <v>0.8383231022984724</v>
      </c>
      <c r="AG206" s="228">
        <f t="shared" si="59"/>
        <v>4</v>
      </c>
    </row>
    <row r="207" spans="11:33" x14ac:dyDescent="0.3">
      <c r="K207" s="224">
        <v>204</v>
      </c>
      <c r="L207" s="227">
        <v>43669</v>
      </c>
      <c r="M207" s="224">
        <f t="shared" si="45"/>
        <v>0</v>
      </c>
      <c r="N207" s="224">
        <f t="shared" si="46"/>
        <v>0</v>
      </c>
      <c r="O207" s="224">
        <f t="shared" si="47"/>
        <v>0</v>
      </c>
      <c r="P207" s="224">
        <f t="shared" si="48"/>
        <v>0</v>
      </c>
      <c r="Q207" s="225">
        <f t="shared" si="49"/>
        <v>0</v>
      </c>
      <c r="R207" s="225">
        <f t="shared" si="49"/>
        <v>0</v>
      </c>
      <c r="S207" s="231">
        <v>4.7636900000000004</v>
      </c>
      <c r="T207" s="228">
        <f t="shared" si="50"/>
        <v>0</v>
      </c>
      <c r="U207" s="228">
        <f t="shared" si="51"/>
        <v>0</v>
      </c>
      <c r="W207" s="224">
        <v>204</v>
      </c>
      <c r="X207" s="227">
        <v>43669</v>
      </c>
      <c r="Y207" s="224">
        <f t="shared" si="52"/>
        <v>0</v>
      </c>
      <c r="Z207" s="224">
        <f t="shared" si="53"/>
        <v>0</v>
      </c>
      <c r="AA207" s="224">
        <f t="shared" si="54"/>
        <v>0</v>
      </c>
      <c r="AB207" s="224">
        <f t="shared" si="55"/>
        <v>0</v>
      </c>
      <c r="AC207" s="225">
        <f t="shared" si="56"/>
        <v>0</v>
      </c>
      <c r="AD207" s="225">
        <f t="shared" si="57"/>
        <v>0</v>
      </c>
      <c r="AE207" s="231">
        <v>4.7636900000000004</v>
      </c>
      <c r="AF207" s="228">
        <f t="shared" si="58"/>
        <v>0</v>
      </c>
      <c r="AG207" s="228">
        <f t="shared" si="59"/>
        <v>0</v>
      </c>
    </row>
    <row r="208" spans="11:33" x14ac:dyDescent="0.3">
      <c r="K208" s="224">
        <v>205</v>
      </c>
      <c r="L208" s="227">
        <v>43670</v>
      </c>
      <c r="M208" s="224">
        <f t="shared" si="45"/>
        <v>0</v>
      </c>
      <c r="N208" s="224">
        <f t="shared" si="46"/>
        <v>0</v>
      </c>
      <c r="O208" s="224">
        <f t="shared" si="47"/>
        <v>0</v>
      </c>
      <c r="P208" s="224">
        <f t="shared" si="48"/>
        <v>0</v>
      </c>
      <c r="Q208" s="225">
        <f t="shared" si="49"/>
        <v>0</v>
      </c>
      <c r="R208" s="225">
        <f t="shared" si="49"/>
        <v>0</v>
      </c>
      <c r="S208" s="231">
        <v>4.75664</v>
      </c>
      <c r="T208" s="228">
        <f t="shared" si="50"/>
        <v>0</v>
      </c>
      <c r="U208" s="228">
        <f t="shared" si="51"/>
        <v>0</v>
      </c>
      <c r="W208" s="224">
        <v>205</v>
      </c>
      <c r="X208" s="227">
        <v>43670</v>
      </c>
      <c r="Y208" s="224">
        <f t="shared" si="52"/>
        <v>0</v>
      </c>
      <c r="Z208" s="224">
        <f t="shared" si="53"/>
        <v>1</v>
      </c>
      <c r="AA208" s="224">
        <f t="shared" si="54"/>
        <v>0</v>
      </c>
      <c r="AB208" s="224">
        <f t="shared" si="55"/>
        <v>3</v>
      </c>
      <c r="AC208" s="225">
        <f t="shared" si="56"/>
        <v>0</v>
      </c>
      <c r="AD208" s="225">
        <f t="shared" si="57"/>
        <v>4</v>
      </c>
      <c r="AE208" s="231">
        <v>4.75664</v>
      </c>
      <c r="AF208" s="228">
        <f t="shared" si="58"/>
        <v>0.84092973191160147</v>
      </c>
      <c r="AG208" s="228">
        <f t="shared" si="59"/>
        <v>4</v>
      </c>
    </row>
    <row r="209" spans="11:33" x14ac:dyDescent="0.3">
      <c r="K209" s="224">
        <v>206</v>
      </c>
      <c r="L209" s="227">
        <v>43671</v>
      </c>
      <c r="M209" s="224">
        <f t="shared" si="45"/>
        <v>0</v>
      </c>
      <c r="N209" s="224">
        <f t="shared" si="46"/>
        <v>0</v>
      </c>
      <c r="O209" s="224">
        <f t="shared" si="47"/>
        <v>0</v>
      </c>
      <c r="P209" s="224">
        <f t="shared" si="48"/>
        <v>0</v>
      </c>
      <c r="Q209" s="225">
        <f t="shared" si="49"/>
        <v>0</v>
      </c>
      <c r="R209" s="225">
        <f t="shared" si="49"/>
        <v>0</v>
      </c>
      <c r="S209" s="231">
        <v>4.75021</v>
      </c>
      <c r="T209" s="228">
        <f t="shared" si="50"/>
        <v>0</v>
      </c>
      <c r="U209" s="228">
        <f t="shared" si="51"/>
        <v>0</v>
      </c>
      <c r="W209" s="224">
        <v>206</v>
      </c>
      <c r="X209" s="227">
        <v>43671</v>
      </c>
      <c r="Y209" s="224">
        <f t="shared" si="52"/>
        <v>0</v>
      </c>
      <c r="Z209" s="224">
        <f t="shared" si="53"/>
        <v>0</v>
      </c>
      <c r="AA209" s="224">
        <f t="shared" si="54"/>
        <v>0</v>
      </c>
      <c r="AB209" s="224">
        <f t="shared" si="55"/>
        <v>0</v>
      </c>
      <c r="AC209" s="225">
        <f t="shared" si="56"/>
        <v>0</v>
      </c>
      <c r="AD209" s="225">
        <f t="shared" si="57"/>
        <v>0</v>
      </c>
      <c r="AE209" s="231">
        <v>4.75021</v>
      </c>
      <c r="AF209" s="228">
        <f t="shared" si="58"/>
        <v>0</v>
      </c>
      <c r="AG209" s="228">
        <f t="shared" si="59"/>
        <v>0</v>
      </c>
    </row>
    <row r="210" spans="11:33" x14ac:dyDescent="0.3">
      <c r="K210" s="224">
        <v>207</v>
      </c>
      <c r="L210" s="227">
        <v>43672</v>
      </c>
      <c r="M210" s="224">
        <f t="shared" si="45"/>
        <v>0</v>
      </c>
      <c r="N210" s="224">
        <f t="shared" si="46"/>
        <v>0</v>
      </c>
      <c r="O210" s="224">
        <f t="shared" si="47"/>
        <v>0</v>
      </c>
      <c r="P210" s="224">
        <f t="shared" si="48"/>
        <v>0</v>
      </c>
      <c r="Q210" s="225">
        <f t="shared" si="49"/>
        <v>0</v>
      </c>
      <c r="R210" s="225">
        <f t="shared" si="49"/>
        <v>0</v>
      </c>
      <c r="S210" s="231">
        <v>4.7443600000000004</v>
      </c>
      <c r="T210" s="228">
        <f t="shared" si="50"/>
        <v>0</v>
      </c>
      <c r="U210" s="228">
        <f t="shared" si="51"/>
        <v>0</v>
      </c>
      <c r="W210" s="224">
        <v>207</v>
      </c>
      <c r="X210" s="227">
        <v>43672</v>
      </c>
      <c r="Y210" s="224">
        <f t="shared" si="52"/>
        <v>0</v>
      </c>
      <c r="Z210" s="224">
        <f t="shared" si="53"/>
        <v>5</v>
      </c>
      <c r="AA210" s="224">
        <f t="shared" si="54"/>
        <v>0</v>
      </c>
      <c r="AB210" s="224">
        <f t="shared" si="55"/>
        <v>12</v>
      </c>
      <c r="AC210" s="225">
        <f t="shared" si="56"/>
        <v>0</v>
      </c>
      <c r="AD210" s="225">
        <f t="shared" si="57"/>
        <v>17</v>
      </c>
      <c r="AE210" s="231">
        <v>4.7443600000000004</v>
      </c>
      <c r="AF210" s="228">
        <f t="shared" si="58"/>
        <v>3.5832019492618601</v>
      </c>
      <c r="AG210" s="228">
        <f t="shared" si="59"/>
        <v>17</v>
      </c>
    </row>
    <row r="211" spans="11:33" x14ac:dyDescent="0.3">
      <c r="K211" s="224">
        <v>208</v>
      </c>
      <c r="L211" s="227">
        <v>43673</v>
      </c>
      <c r="M211" s="224">
        <f t="shared" si="45"/>
        <v>0</v>
      </c>
      <c r="N211" s="224">
        <f t="shared" si="46"/>
        <v>0</v>
      </c>
      <c r="O211" s="224">
        <f t="shared" si="47"/>
        <v>0</v>
      </c>
      <c r="P211" s="224">
        <f t="shared" si="48"/>
        <v>0</v>
      </c>
      <c r="Q211" s="225">
        <f t="shared" si="49"/>
        <v>0</v>
      </c>
      <c r="R211" s="225">
        <f t="shared" si="49"/>
        <v>0</v>
      </c>
      <c r="S211" s="231">
        <v>4.7390299999999996</v>
      </c>
      <c r="T211" s="228">
        <f t="shared" si="50"/>
        <v>0</v>
      </c>
      <c r="U211" s="228">
        <f t="shared" si="51"/>
        <v>0</v>
      </c>
      <c r="W211" s="224">
        <v>208</v>
      </c>
      <c r="X211" s="227">
        <v>43673</v>
      </c>
      <c r="Y211" s="224">
        <f t="shared" si="52"/>
        <v>0</v>
      </c>
      <c r="Z211" s="224">
        <f t="shared" si="53"/>
        <v>0</v>
      </c>
      <c r="AA211" s="224">
        <f t="shared" si="54"/>
        <v>0</v>
      </c>
      <c r="AB211" s="224">
        <f t="shared" si="55"/>
        <v>0</v>
      </c>
      <c r="AC211" s="225">
        <f t="shared" si="56"/>
        <v>0</v>
      </c>
      <c r="AD211" s="225">
        <f t="shared" si="57"/>
        <v>0</v>
      </c>
      <c r="AE211" s="231">
        <v>4.7390299999999996</v>
      </c>
      <c r="AF211" s="228">
        <f t="shared" si="58"/>
        <v>0</v>
      </c>
      <c r="AG211" s="228">
        <f t="shared" si="59"/>
        <v>0</v>
      </c>
    </row>
    <row r="212" spans="11:33" x14ac:dyDescent="0.3">
      <c r="K212" s="224">
        <v>209</v>
      </c>
      <c r="L212" s="227">
        <v>43674</v>
      </c>
      <c r="M212" s="224">
        <f t="shared" si="45"/>
        <v>0</v>
      </c>
      <c r="N212" s="224">
        <f t="shared" si="46"/>
        <v>0</v>
      </c>
      <c r="O212" s="224">
        <f t="shared" si="47"/>
        <v>0</v>
      </c>
      <c r="P212" s="224">
        <f t="shared" si="48"/>
        <v>0</v>
      </c>
      <c r="Q212" s="225">
        <f t="shared" si="49"/>
        <v>0</v>
      </c>
      <c r="R212" s="225">
        <f t="shared" si="49"/>
        <v>0</v>
      </c>
      <c r="S212" s="231">
        <v>4.7341699999999998</v>
      </c>
      <c r="T212" s="228">
        <f t="shared" si="50"/>
        <v>0</v>
      </c>
      <c r="U212" s="228">
        <f t="shared" si="51"/>
        <v>0</v>
      </c>
      <c r="W212" s="224">
        <v>209</v>
      </c>
      <c r="X212" s="227">
        <v>43674</v>
      </c>
      <c r="Y212" s="224">
        <f t="shared" si="52"/>
        <v>0</v>
      </c>
      <c r="Z212" s="224">
        <f t="shared" si="53"/>
        <v>0</v>
      </c>
      <c r="AA212" s="224">
        <f t="shared" si="54"/>
        <v>0</v>
      </c>
      <c r="AB212" s="224">
        <f t="shared" si="55"/>
        <v>0</v>
      </c>
      <c r="AC212" s="225">
        <f t="shared" si="56"/>
        <v>0</v>
      </c>
      <c r="AD212" s="225">
        <f t="shared" si="57"/>
        <v>0</v>
      </c>
      <c r="AE212" s="231">
        <v>4.7341699999999998</v>
      </c>
      <c r="AF212" s="228">
        <f t="shared" si="58"/>
        <v>0</v>
      </c>
      <c r="AG212" s="228">
        <f t="shared" si="59"/>
        <v>0</v>
      </c>
    </row>
    <row r="213" spans="11:33" x14ac:dyDescent="0.3">
      <c r="K213" s="224">
        <v>210</v>
      </c>
      <c r="L213" s="227">
        <v>43675</v>
      </c>
      <c r="M213" s="224">
        <f t="shared" si="45"/>
        <v>0</v>
      </c>
      <c r="N213" s="224">
        <f t="shared" si="46"/>
        <v>0</v>
      </c>
      <c r="O213" s="224">
        <f t="shared" si="47"/>
        <v>0</v>
      </c>
      <c r="P213" s="224">
        <f t="shared" si="48"/>
        <v>0</v>
      </c>
      <c r="Q213" s="225">
        <f t="shared" si="49"/>
        <v>0</v>
      </c>
      <c r="R213" s="225">
        <f t="shared" si="49"/>
        <v>0</v>
      </c>
      <c r="S213" s="231">
        <v>4.7297200000000004</v>
      </c>
      <c r="T213" s="228">
        <f t="shared" si="50"/>
        <v>0</v>
      </c>
      <c r="U213" s="228">
        <f t="shared" si="51"/>
        <v>0</v>
      </c>
      <c r="W213" s="224">
        <v>210</v>
      </c>
      <c r="X213" s="227">
        <v>43675</v>
      </c>
      <c r="Y213" s="224">
        <f t="shared" si="52"/>
        <v>0</v>
      </c>
      <c r="Z213" s="224">
        <f t="shared" si="53"/>
        <v>3</v>
      </c>
      <c r="AA213" s="224">
        <f t="shared" si="54"/>
        <v>0</v>
      </c>
      <c r="AB213" s="224">
        <f t="shared" si="55"/>
        <v>5</v>
      </c>
      <c r="AC213" s="225">
        <f t="shared" si="56"/>
        <v>0</v>
      </c>
      <c r="AD213" s="225">
        <f t="shared" si="57"/>
        <v>8</v>
      </c>
      <c r="AE213" s="231">
        <v>4.7297200000000004</v>
      </c>
      <c r="AF213" s="228">
        <f t="shared" si="58"/>
        <v>1.6914320509459333</v>
      </c>
      <c r="AG213" s="228">
        <f t="shared" si="59"/>
        <v>8</v>
      </c>
    </row>
    <row r="214" spans="11:33" x14ac:dyDescent="0.3">
      <c r="K214" s="224">
        <v>211</v>
      </c>
      <c r="L214" s="227">
        <v>43676</v>
      </c>
      <c r="M214" s="224">
        <f t="shared" si="45"/>
        <v>0</v>
      </c>
      <c r="N214" s="224">
        <f t="shared" si="46"/>
        <v>0</v>
      </c>
      <c r="O214" s="224">
        <f t="shared" si="47"/>
        <v>0</v>
      </c>
      <c r="P214" s="224">
        <f t="shared" si="48"/>
        <v>0</v>
      </c>
      <c r="Q214" s="225">
        <f t="shared" si="49"/>
        <v>0</v>
      </c>
      <c r="R214" s="225">
        <f t="shared" si="49"/>
        <v>0</v>
      </c>
      <c r="S214" s="231">
        <v>4.7256299999999998</v>
      </c>
      <c r="T214" s="228">
        <f t="shared" si="50"/>
        <v>0</v>
      </c>
      <c r="U214" s="228">
        <f t="shared" si="51"/>
        <v>0</v>
      </c>
      <c r="W214" s="224">
        <v>211</v>
      </c>
      <c r="X214" s="227">
        <v>43676</v>
      </c>
      <c r="Y214" s="224">
        <f t="shared" si="52"/>
        <v>0</v>
      </c>
      <c r="Z214" s="224">
        <f t="shared" si="53"/>
        <v>0</v>
      </c>
      <c r="AA214" s="224">
        <f t="shared" si="54"/>
        <v>0</v>
      </c>
      <c r="AB214" s="224">
        <f t="shared" si="55"/>
        <v>0</v>
      </c>
      <c r="AC214" s="225">
        <f t="shared" si="56"/>
        <v>0</v>
      </c>
      <c r="AD214" s="225">
        <f t="shared" si="57"/>
        <v>0</v>
      </c>
      <c r="AE214" s="231">
        <v>4.7256299999999998</v>
      </c>
      <c r="AF214" s="228">
        <f t="shared" si="58"/>
        <v>0</v>
      </c>
      <c r="AG214" s="228">
        <f t="shared" si="59"/>
        <v>0</v>
      </c>
    </row>
    <row r="215" spans="11:33" x14ac:dyDescent="0.3">
      <c r="K215" s="224">
        <v>212</v>
      </c>
      <c r="L215" s="227">
        <v>43677</v>
      </c>
      <c r="M215" s="224">
        <f t="shared" si="45"/>
        <v>0</v>
      </c>
      <c r="N215" s="224">
        <f t="shared" si="46"/>
        <v>0</v>
      </c>
      <c r="O215" s="224">
        <f t="shared" si="47"/>
        <v>0</v>
      </c>
      <c r="P215" s="224">
        <f t="shared" si="48"/>
        <v>0</v>
      </c>
      <c r="Q215" s="225">
        <f t="shared" si="49"/>
        <v>0</v>
      </c>
      <c r="R215" s="225">
        <f t="shared" si="49"/>
        <v>0</v>
      </c>
      <c r="S215" s="231">
        <v>4.7218499999999999</v>
      </c>
      <c r="T215" s="228">
        <f t="shared" si="50"/>
        <v>0</v>
      </c>
      <c r="U215" s="228">
        <f t="shared" si="51"/>
        <v>0</v>
      </c>
      <c r="W215" s="224">
        <v>212</v>
      </c>
      <c r="X215" s="227">
        <v>43677</v>
      </c>
      <c r="Y215" s="224">
        <f t="shared" si="52"/>
        <v>0</v>
      </c>
      <c r="Z215" s="224">
        <f t="shared" si="53"/>
        <v>1</v>
      </c>
      <c r="AA215" s="224">
        <f t="shared" si="54"/>
        <v>0</v>
      </c>
      <c r="AB215" s="224">
        <f t="shared" si="55"/>
        <v>2</v>
      </c>
      <c r="AC215" s="225">
        <f t="shared" si="56"/>
        <v>0</v>
      </c>
      <c r="AD215" s="225">
        <f t="shared" si="57"/>
        <v>3</v>
      </c>
      <c r="AE215" s="231">
        <v>4.7218499999999999</v>
      </c>
      <c r="AF215" s="228">
        <f t="shared" si="58"/>
        <v>0.63534419771911432</v>
      </c>
      <c r="AG215" s="228">
        <f t="shared" si="59"/>
        <v>3</v>
      </c>
    </row>
    <row r="216" spans="11:33" x14ac:dyDescent="0.3">
      <c r="K216" s="224">
        <v>213</v>
      </c>
      <c r="L216" s="227">
        <v>43678</v>
      </c>
      <c r="M216" s="224">
        <f t="shared" si="45"/>
        <v>0</v>
      </c>
      <c r="N216" s="224">
        <f t="shared" si="46"/>
        <v>0</v>
      </c>
      <c r="O216" s="224">
        <f t="shared" si="47"/>
        <v>0</v>
      </c>
      <c r="P216" s="224">
        <f t="shared" si="48"/>
        <v>0</v>
      </c>
      <c r="Q216" s="225">
        <f t="shared" si="49"/>
        <v>0</v>
      </c>
      <c r="R216" s="225">
        <f t="shared" si="49"/>
        <v>0</v>
      </c>
      <c r="S216" s="230">
        <v>4.33751</v>
      </c>
      <c r="T216" s="228">
        <f t="shared" si="50"/>
        <v>0</v>
      </c>
      <c r="U216" s="228">
        <f t="shared" si="51"/>
        <v>0</v>
      </c>
      <c r="W216" s="224">
        <v>213</v>
      </c>
      <c r="X216" s="227">
        <v>43678</v>
      </c>
      <c r="Y216" s="224">
        <f t="shared" si="52"/>
        <v>0</v>
      </c>
      <c r="Z216" s="224">
        <f t="shared" si="53"/>
        <v>0</v>
      </c>
      <c r="AA216" s="224">
        <f t="shared" si="54"/>
        <v>0</v>
      </c>
      <c r="AB216" s="224">
        <f t="shared" si="55"/>
        <v>0</v>
      </c>
      <c r="AC216" s="225">
        <f t="shared" si="56"/>
        <v>0</v>
      </c>
      <c r="AD216" s="225">
        <f t="shared" si="57"/>
        <v>0</v>
      </c>
      <c r="AE216" s="230">
        <v>4.33751</v>
      </c>
      <c r="AF216" s="228">
        <f t="shared" si="58"/>
        <v>0</v>
      </c>
      <c r="AG216" s="228">
        <f t="shared" si="59"/>
        <v>0</v>
      </c>
    </row>
    <row r="217" spans="11:33" x14ac:dyDescent="0.3">
      <c r="K217" s="224">
        <v>214</v>
      </c>
      <c r="L217" s="227">
        <v>43679</v>
      </c>
      <c r="M217" s="224">
        <f t="shared" si="45"/>
        <v>0</v>
      </c>
      <c r="N217" s="224">
        <f t="shared" si="46"/>
        <v>0</v>
      </c>
      <c r="O217" s="224">
        <f t="shared" si="47"/>
        <v>0</v>
      </c>
      <c r="P217" s="224">
        <f t="shared" si="48"/>
        <v>0</v>
      </c>
      <c r="Q217" s="225">
        <f t="shared" si="49"/>
        <v>0</v>
      </c>
      <c r="R217" s="225">
        <f t="shared" si="49"/>
        <v>0</v>
      </c>
      <c r="S217" s="230">
        <v>4.3288599999999997</v>
      </c>
      <c r="T217" s="228">
        <f t="shared" si="50"/>
        <v>0</v>
      </c>
      <c r="U217" s="228">
        <f t="shared" si="51"/>
        <v>0</v>
      </c>
      <c r="W217" s="224">
        <v>214</v>
      </c>
      <c r="X217" s="227">
        <v>43679</v>
      </c>
      <c r="Y217" s="224">
        <f t="shared" si="52"/>
        <v>0</v>
      </c>
      <c r="Z217" s="224">
        <f t="shared" si="53"/>
        <v>3</v>
      </c>
      <c r="AA217" s="224">
        <f t="shared" si="54"/>
        <v>0</v>
      </c>
      <c r="AB217" s="224">
        <f t="shared" si="55"/>
        <v>15</v>
      </c>
      <c r="AC217" s="225">
        <f t="shared" si="56"/>
        <v>0</v>
      </c>
      <c r="AD217" s="225">
        <f t="shared" si="57"/>
        <v>18</v>
      </c>
      <c r="AE217" s="230">
        <v>4.3288599999999997</v>
      </c>
      <c r="AF217" s="228">
        <f t="shared" si="58"/>
        <v>4.1581386323420029</v>
      </c>
      <c r="AG217" s="228">
        <f t="shared" si="59"/>
        <v>18</v>
      </c>
    </row>
    <row r="218" spans="11:33" x14ac:dyDescent="0.3">
      <c r="K218" s="224">
        <v>215</v>
      </c>
      <c r="L218" s="227">
        <v>43680</v>
      </c>
      <c r="M218" s="224">
        <f t="shared" si="45"/>
        <v>0</v>
      </c>
      <c r="N218" s="224">
        <f t="shared" si="46"/>
        <v>0</v>
      </c>
      <c r="O218" s="224">
        <f t="shared" si="47"/>
        <v>0</v>
      </c>
      <c r="P218" s="224">
        <f t="shared" si="48"/>
        <v>0</v>
      </c>
      <c r="Q218" s="225">
        <f t="shared" ref="Q218:R281" si="60">M218+O218</f>
        <v>0</v>
      </c>
      <c r="R218" s="225">
        <f t="shared" si="60"/>
        <v>0</v>
      </c>
      <c r="S218" s="230">
        <v>4.3203399999999998</v>
      </c>
      <c r="T218" s="228">
        <f t="shared" si="50"/>
        <v>0</v>
      </c>
      <c r="U218" s="228">
        <f t="shared" si="51"/>
        <v>0</v>
      </c>
      <c r="W218" s="224">
        <v>215</v>
      </c>
      <c r="X218" s="227">
        <v>43680</v>
      </c>
      <c r="Y218" s="224">
        <f t="shared" si="52"/>
        <v>0</v>
      </c>
      <c r="Z218" s="224">
        <f t="shared" si="53"/>
        <v>0</v>
      </c>
      <c r="AA218" s="224">
        <f t="shared" si="54"/>
        <v>0</v>
      </c>
      <c r="AB218" s="224">
        <f t="shared" si="55"/>
        <v>0</v>
      </c>
      <c r="AC218" s="225">
        <f t="shared" si="56"/>
        <v>0</v>
      </c>
      <c r="AD218" s="225">
        <f t="shared" si="57"/>
        <v>0</v>
      </c>
      <c r="AE218" s="230">
        <v>4.3203399999999998</v>
      </c>
      <c r="AF218" s="228">
        <f t="shared" si="58"/>
        <v>0</v>
      </c>
      <c r="AG218" s="228">
        <f t="shared" si="59"/>
        <v>0</v>
      </c>
    </row>
    <row r="219" spans="11:33" x14ac:dyDescent="0.3">
      <c r="K219" s="224">
        <v>216</v>
      </c>
      <c r="L219" s="227">
        <v>43681</v>
      </c>
      <c r="M219" s="224">
        <f t="shared" si="45"/>
        <v>0</v>
      </c>
      <c r="N219" s="224">
        <f t="shared" si="46"/>
        <v>0</v>
      </c>
      <c r="O219" s="224">
        <f t="shared" si="47"/>
        <v>0</v>
      </c>
      <c r="P219" s="224">
        <f t="shared" si="48"/>
        <v>0</v>
      </c>
      <c r="Q219" s="225">
        <f t="shared" si="60"/>
        <v>0</v>
      </c>
      <c r="R219" s="225">
        <f t="shared" si="60"/>
        <v>0</v>
      </c>
      <c r="S219" s="230">
        <v>4.3119300000000003</v>
      </c>
      <c r="T219" s="228">
        <f t="shared" si="50"/>
        <v>0</v>
      </c>
      <c r="U219" s="228">
        <f t="shared" si="51"/>
        <v>0</v>
      </c>
      <c r="W219" s="224">
        <v>216</v>
      </c>
      <c r="X219" s="227">
        <v>43681</v>
      </c>
      <c r="Y219" s="224">
        <f t="shared" si="52"/>
        <v>0</v>
      </c>
      <c r="Z219" s="224">
        <f t="shared" si="53"/>
        <v>0</v>
      </c>
      <c r="AA219" s="224">
        <f t="shared" si="54"/>
        <v>0</v>
      </c>
      <c r="AB219" s="224">
        <f t="shared" si="55"/>
        <v>0</v>
      </c>
      <c r="AC219" s="225">
        <f t="shared" si="56"/>
        <v>0</v>
      </c>
      <c r="AD219" s="225">
        <f t="shared" si="57"/>
        <v>0</v>
      </c>
      <c r="AE219" s="230">
        <v>4.3119300000000003</v>
      </c>
      <c r="AF219" s="228">
        <f t="shared" si="58"/>
        <v>0</v>
      </c>
      <c r="AG219" s="228">
        <f t="shared" si="59"/>
        <v>0</v>
      </c>
    </row>
    <row r="220" spans="11:33" x14ac:dyDescent="0.3">
      <c r="K220" s="224">
        <v>217</v>
      </c>
      <c r="L220" s="227">
        <v>43682</v>
      </c>
      <c r="M220" s="224">
        <f t="shared" si="45"/>
        <v>0</v>
      </c>
      <c r="N220" s="224">
        <f t="shared" si="46"/>
        <v>0</v>
      </c>
      <c r="O220" s="224">
        <f t="shared" si="47"/>
        <v>0</v>
      </c>
      <c r="P220" s="224">
        <f t="shared" si="48"/>
        <v>0</v>
      </c>
      <c r="Q220" s="225">
        <f t="shared" si="60"/>
        <v>0</v>
      </c>
      <c r="R220" s="225">
        <f t="shared" si="60"/>
        <v>0</v>
      </c>
      <c r="S220" s="230">
        <v>4.3035899999999998</v>
      </c>
      <c r="T220" s="228">
        <f t="shared" si="50"/>
        <v>0</v>
      </c>
      <c r="U220" s="228">
        <f t="shared" si="51"/>
        <v>0</v>
      </c>
      <c r="W220" s="224">
        <v>217</v>
      </c>
      <c r="X220" s="227">
        <v>43682</v>
      </c>
      <c r="Y220" s="224">
        <f t="shared" si="52"/>
        <v>0</v>
      </c>
      <c r="Z220" s="224">
        <f t="shared" si="53"/>
        <v>0</v>
      </c>
      <c r="AA220" s="224">
        <f t="shared" si="54"/>
        <v>0</v>
      </c>
      <c r="AB220" s="224">
        <f t="shared" si="55"/>
        <v>4</v>
      </c>
      <c r="AC220" s="225">
        <f t="shared" si="56"/>
        <v>0</v>
      </c>
      <c r="AD220" s="225">
        <f t="shared" si="57"/>
        <v>4</v>
      </c>
      <c r="AE220" s="230">
        <v>4.3035899999999998</v>
      </c>
      <c r="AF220" s="228">
        <f t="shared" si="58"/>
        <v>0.92945656997994697</v>
      </c>
      <c r="AG220" s="228">
        <f t="shared" si="59"/>
        <v>4</v>
      </c>
    </row>
    <row r="221" spans="11:33" x14ac:dyDescent="0.3">
      <c r="K221" s="224">
        <v>218</v>
      </c>
      <c r="L221" s="227">
        <v>43683</v>
      </c>
      <c r="M221" s="224">
        <f t="shared" si="45"/>
        <v>0</v>
      </c>
      <c r="N221" s="224">
        <f t="shared" si="46"/>
        <v>0</v>
      </c>
      <c r="O221" s="224">
        <f t="shared" si="47"/>
        <v>0</v>
      </c>
      <c r="P221" s="224">
        <f t="shared" si="48"/>
        <v>0</v>
      </c>
      <c r="Q221" s="225">
        <f t="shared" si="60"/>
        <v>0</v>
      </c>
      <c r="R221" s="225">
        <f t="shared" si="60"/>
        <v>0</v>
      </c>
      <c r="S221" s="230">
        <v>4.2952700000000004</v>
      </c>
      <c r="T221" s="228">
        <f t="shared" si="50"/>
        <v>0</v>
      </c>
      <c r="U221" s="228">
        <f t="shared" si="51"/>
        <v>0</v>
      </c>
      <c r="W221" s="224">
        <v>218</v>
      </c>
      <c r="X221" s="227">
        <v>43683</v>
      </c>
      <c r="Y221" s="224">
        <f t="shared" si="52"/>
        <v>0</v>
      </c>
      <c r="Z221" s="224">
        <f t="shared" si="53"/>
        <v>0</v>
      </c>
      <c r="AA221" s="224">
        <f t="shared" si="54"/>
        <v>0</v>
      </c>
      <c r="AB221" s="224">
        <f t="shared" si="55"/>
        <v>0</v>
      </c>
      <c r="AC221" s="225">
        <f t="shared" si="56"/>
        <v>0</v>
      </c>
      <c r="AD221" s="225">
        <f t="shared" si="57"/>
        <v>0</v>
      </c>
      <c r="AE221" s="230">
        <v>4.2952700000000004</v>
      </c>
      <c r="AF221" s="228">
        <f t="shared" si="58"/>
        <v>0</v>
      </c>
      <c r="AG221" s="228">
        <f t="shared" si="59"/>
        <v>0</v>
      </c>
    </row>
    <row r="222" spans="11:33" x14ac:dyDescent="0.3">
      <c r="K222" s="224">
        <v>219</v>
      </c>
      <c r="L222" s="227">
        <v>43684</v>
      </c>
      <c r="M222" s="224">
        <f t="shared" si="45"/>
        <v>0</v>
      </c>
      <c r="N222" s="224">
        <f t="shared" si="46"/>
        <v>0</v>
      </c>
      <c r="O222" s="224">
        <f t="shared" si="47"/>
        <v>0</v>
      </c>
      <c r="P222" s="224">
        <f t="shared" si="48"/>
        <v>0</v>
      </c>
      <c r="Q222" s="225">
        <f t="shared" si="60"/>
        <v>0</v>
      </c>
      <c r="R222" s="225">
        <f t="shared" si="60"/>
        <v>0</v>
      </c>
      <c r="S222" s="230">
        <v>4.2869299999999999</v>
      </c>
      <c r="T222" s="228">
        <f t="shared" si="50"/>
        <v>0</v>
      </c>
      <c r="U222" s="228">
        <f t="shared" si="51"/>
        <v>0</v>
      </c>
      <c r="W222" s="224">
        <v>219</v>
      </c>
      <c r="X222" s="227">
        <v>43684</v>
      </c>
      <c r="Y222" s="224">
        <f t="shared" si="52"/>
        <v>0</v>
      </c>
      <c r="Z222" s="224">
        <f t="shared" si="53"/>
        <v>3</v>
      </c>
      <c r="AA222" s="224">
        <f t="shared" si="54"/>
        <v>0</v>
      </c>
      <c r="AB222" s="224">
        <f t="shared" si="55"/>
        <v>2</v>
      </c>
      <c r="AC222" s="225">
        <f t="shared" si="56"/>
        <v>0</v>
      </c>
      <c r="AD222" s="225">
        <f t="shared" si="57"/>
        <v>5</v>
      </c>
      <c r="AE222" s="230">
        <v>4.2869299999999999</v>
      </c>
      <c r="AF222" s="228">
        <f t="shared" si="58"/>
        <v>1.1663358160735071</v>
      </c>
      <c r="AG222" s="228">
        <f t="shared" si="59"/>
        <v>5</v>
      </c>
    </row>
    <row r="223" spans="11:33" x14ac:dyDescent="0.3">
      <c r="K223" s="224">
        <v>220</v>
      </c>
      <c r="L223" s="227">
        <v>43685</v>
      </c>
      <c r="M223" s="224">
        <f t="shared" si="45"/>
        <v>0</v>
      </c>
      <c r="N223" s="224">
        <f t="shared" si="46"/>
        <v>0</v>
      </c>
      <c r="O223" s="224">
        <f t="shared" si="47"/>
        <v>0</v>
      </c>
      <c r="P223" s="224">
        <f t="shared" si="48"/>
        <v>0</v>
      </c>
      <c r="Q223" s="225">
        <f t="shared" si="60"/>
        <v>0</v>
      </c>
      <c r="R223" s="225">
        <f t="shared" si="60"/>
        <v>0</v>
      </c>
      <c r="S223" s="230">
        <v>4.2785500000000001</v>
      </c>
      <c r="T223" s="228">
        <f t="shared" si="50"/>
        <v>0</v>
      </c>
      <c r="U223" s="228">
        <f t="shared" si="51"/>
        <v>0</v>
      </c>
      <c r="W223" s="224">
        <v>220</v>
      </c>
      <c r="X223" s="227">
        <v>43685</v>
      </c>
      <c r="Y223" s="224">
        <f t="shared" si="52"/>
        <v>0</v>
      </c>
      <c r="Z223" s="224">
        <f t="shared" si="53"/>
        <v>0</v>
      </c>
      <c r="AA223" s="224">
        <f t="shared" si="54"/>
        <v>0</v>
      </c>
      <c r="AB223" s="224">
        <f t="shared" si="55"/>
        <v>0</v>
      </c>
      <c r="AC223" s="225">
        <f t="shared" si="56"/>
        <v>0</v>
      </c>
      <c r="AD223" s="225">
        <f t="shared" si="57"/>
        <v>0</v>
      </c>
      <c r="AE223" s="230">
        <v>4.2785500000000001</v>
      </c>
      <c r="AF223" s="228">
        <f t="shared" si="58"/>
        <v>0</v>
      </c>
      <c r="AG223" s="228">
        <f t="shared" si="59"/>
        <v>0</v>
      </c>
    </row>
    <row r="224" spans="11:33" x14ac:dyDescent="0.3">
      <c r="K224" s="224">
        <v>221</v>
      </c>
      <c r="L224" s="227">
        <v>43686</v>
      </c>
      <c r="M224" s="224">
        <f t="shared" si="45"/>
        <v>0</v>
      </c>
      <c r="N224" s="224">
        <f t="shared" si="46"/>
        <v>0</v>
      </c>
      <c r="O224" s="224">
        <f t="shared" si="47"/>
        <v>0</v>
      </c>
      <c r="P224" s="224">
        <f t="shared" si="48"/>
        <v>0</v>
      </c>
      <c r="Q224" s="225">
        <f t="shared" si="60"/>
        <v>0</v>
      </c>
      <c r="R224" s="225">
        <f t="shared" si="60"/>
        <v>0</v>
      </c>
      <c r="S224" s="230">
        <v>4.2700800000000001</v>
      </c>
      <c r="T224" s="228">
        <f t="shared" si="50"/>
        <v>0</v>
      </c>
      <c r="U224" s="228">
        <f t="shared" si="51"/>
        <v>0</v>
      </c>
      <c r="W224" s="224">
        <v>221</v>
      </c>
      <c r="X224" s="227">
        <v>43686</v>
      </c>
      <c r="Y224" s="224">
        <f t="shared" si="52"/>
        <v>0</v>
      </c>
      <c r="Z224" s="224">
        <f t="shared" si="53"/>
        <v>4</v>
      </c>
      <c r="AA224" s="224">
        <f t="shared" si="54"/>
        <v>0</v>
      </c>
      <c r="AB224" s="224">
        <f t="shared" si="55"/>
        <v>6</v>
      </c>
      <c r="AC224" s="225">
        <f t="shared" si="56"/>
        <v>0</v>
      </c>
      <c r="AD224" s="225">
        <f t="shared" si="57"/>
        <v>10</v>
      </c>
      <c r="AE224" s="230">
        <v>4.2700800000000001</v>
      </c>
      <c r="AF224" s="228">
        <f t="shared" si="58"/>
        <v>2.3418764988009593</v>
      </c>
      <c r="AG224" s="228">
        <f t="shared" si="59"/>
        <v>10</v>
      </c>
    </row>
    <row r="225" spans="11:33" x14ac:dyDescent="0.3">
      <c r="K225" s="224">
        <v>222</v>
      </c>
      <c r="L225" s="227">
        <v>43687</v>
      </c>
      <c r="M225" s="224">
        <f t="shared" si="45"/>
        <v>0</v>
      </c>
      <c r="N225" s="224">
        <f t="shared" si="46"/>
        <v>0</v>
      </c>
      <c r="O225" s="224">
        <f t="shared" si="47"/>
        <v>0</v>
      </c>
      <c r="P225" s="224">
        <f t="shared" si="48"/>
        <v>0</v>
      </c>
      <c r="Q225" s="225">
        <f t="shared" si="60"/>
        <v>0</v>
      </c>
      <c r="R225" s="225">
        <f t="shared" si="60"/>
        <v>0</v>
      </c>
      <c r="S225" s="230">
        <v>4.2614999999999998</v>
      </c>
      <c r="T225" s="228">
        <f t="shared" si="50"/>
        <v>0</v>
      </c>
      <c r="U225" s="228">
        <f t="shared" si="51"/>
        <v>0</v>
      </c>
      <c r="W225" s="224">
        <v>222</v>
      </c>
      <c r="X225" s="227">
        <v>43687</v>
      </c>
      <c r="Y225" s="224">
        <f t="shared" si="52"/>
        <v>0</v>
      </c>
      <c r="Z225" s="224">
        <f t="shared" si="53"/>
        <v>0</v>
      </c>
      <c r="AA225" s="224">
        <f t="shared" si="54"/>
        <v>0</v>
      </c>
      <c r="AB225" s="224">
        <f t="shared" si="55"/>
        <v>0</v>
      </c>
      <c r="AC225" s="225">
        <f t="shared" si="56"/>
        <v>0</v>
      </c>
      <c r="AD225" s="225">
        <f t="shared" si="57"/>
        <v>0</v>
      </c>
      <c r="AE225" s="230">
        <v>4.2614999999999998</v>
      </c>
      <c r="AF225" s="228">
        <f t="shared" si="58"/>
        <v>0</v>
      </c>
      <c r="AG225" s="228">
        <f t="shared" si="59"/>
        <v>0</v>
      </c>
    </row>
    <row r="226" spans="11:33" x14ac:dyDescent="0.3">
      <c r="K226" s="224">
        <v>223</v>
      </c>
      <c r="L226" s="227">
        <v>43688</v>
      </c>
      <c r="M226" s="224">
        <f t="shared" si="45"/>
        <v>0</v>
      </c>
      <c r="N226" s="224">
        <f t="shared" si="46"/>
        <v>0</v>
      </c>
      <c r="O226" s="224">
        <f t="shared" si="47"/>
        <v>0</v>
      </c>
      <c r="P226" s="224">
        <f t="shared" si="48"/>
        <v>0</v>
      </c>
      <c r="Q226" s="225">
        <f t="shared" si="60"/>
        <v>0</v>
      </c>
      <c r="R226" s="225">
        <f t="shared" si="60"/>
        <v>0</v>
      </c>
      <c r="S226" s="230">
        <v>4.2527600000000003</v>
      </c>
      <c r="T226" s="228">
        <f t="shared" si="50"/>
        <v>0</v>
      </c>
      <c r="U226" s="228">
        <f t="shared" si="51"/>
        <v>0</v>
      </c>
      <c r="W226" s="224">
        <v>223</v>
      </c>
      <c r="X226" s="227">
        <v>43688</v>
      </c>
      <c r="Y226" s="224">
        <f t="shared" si="52"/>
        <v>0</v>
      </c>
      <c r="Z226" s="224">
        <f t="shared" si="53"/>
        <v>0</v>
      </c>
      <c r="AA226" s="224">
        <f t="shared" si="54"/>
        <v>0</v>
      </c>
      <c r="AB226" s="224">
        <f t="shared" si="55"/>
        <v>0</v>
      </c>
      <c r="AC226" s="225">
        <f t="shared" si="56"/>
        <v>0</v>
      </c>
      <c r="AD226" s="225">
        <f t="shared" si="57"/>
        <v>0</v>
      </c>
      <c r="AE226" s="230">
        <v>4.2527600000000003</v>
      </c>
      <c r="AF226" s="228">
        <f t="shared" si="58"/>
        <v>0</v>
      </c>
      <c r="AG226" s="228">
        <f t="shared" si="59"/>
        <v>0</v>
      </c>
    </row>
    <row r="227" spans="11:33" x14ac:dyDescent="0.3">
      <c r="K227" s="224">
        <v>224</v>
      </c>
      <c r="L227" s="227">
        <v>43689</v>
      </c>
      <c r="M227" s="224">
        <f t="shared" si="45"/>
        <v>0</v>
      </c>
      <c r="N227" s="224">
        <f t="shared" si="46"/>
        <v>0</v>
      </c>
      <c r="O227" s="224">
        <f t="shared" si="47"/>
        <v>0</v>
      </c>
      <c r="P227" s="224">
        <f t="shared" si="48"/>
        <v>0</v>
      </c>
      <c r="Q227" s="225">
        <f t="shared" si="60"/>
        <v>0</v>
      </c>
      <c r="R227" s="225">
        <f t="shared" si="60"/>
        <v>0</v>
      </c>
      <c r="S227" s="230">
        <v>4.24383</v>
      </c>
      <c r="T227" s="228">
        <f t="shared" si="50"/>
        <v>0</v>
      </c>
      <c r="U227" s="228">
        <f t="shared" si="51"/>
        <v>0</v>
      </c>
      <c r="W227" s="224">
        <v>224</v>
      </c>
      <c r="X227" s="227">
        <v>43689</v>
      </c>
      <c r="Y227" s="224">
        <f t="shared" si="52"/>
        <v>0</v>
      </c>
      <c r="Z227" s="224">
        <f t="shared" si="53"/>
        <v>1</v>
      </c>
      <c r="AA227" s="224">
        <f t="shared" si="54"/>
        <v>0</v>
      </c>
      <c r="AB227" s="224">
        <f t="shared" si="55"/>
        <v>3</v>
      </c>
      <c r="AC227" s="225">
        <f t="shared" si="56"/>
        <v>0</v>
      </c>
      <c r="AD227" s="225">
        <f t="shared" si="57"/>
        <v>4</v>
      </c>
      <c r="AE227" s="230">
        <v>4.24383</v>
      </c>
      <c r="AF227" s="228">
        <f t="shared" si="58"/>
        <v>0.94254482389728145</v>
      </c>
      <c r="AG227" s="228">
        <f t="shared" si="59"/>
        <v>4</v>
      </c>
    </row>
    <row r="228" spans="11:33" x14ac:dyDescent="0.3">
      <c r="K228" s="224">
        <v>225</v>
      </c>
      <c r="L228" s="227">
        <v>43690</v>
      </c>
      <c r="M228" s="224">
        <f t="shared" si="45"/>
        <v>0</v>
      </c>
      <c r="N228" s="224">
        <f t="shared" si="46"/>
        <v>0</v>
      </c>
      <c r="O228" s="224">
        <f t="shared" si="47"/>
        <v>0</v>
      </c>
      <c r="P228" s="224">
        <f t="shared" si="48"/>
        <v>0</v>
      </c>
      <c r="Q228" s="225">
        <f t="shared" si="60"/>
        <v>0</v>
      </c>
      <c r="R228" s="225">
        <f t="shared" si="60"/>
        <v>0</v>
      </c>
      <c r="S228" s="230">
        <v>4.23468</v>
      </c>
      <c r="T228" s="228">
        <f t="shared" si="50"/>
        <v>0</v>
      </c>
      <c r="U228" s="228">
        <f t="shared" si="51"/>
        <v>0</v>
      </c>
      <c r="W228" s="224">
        <v>225</v>
      </c>
      <c r="X228" s="227">
        <v>43690</v>
      </c>
      <c r="Y228" s="224">
        <f t="shared" si="52"/>
        <v>0</v>
      </c>
      <c r="Z228" s="224">
        <f t="shared" si="53"/>
        <v>0</v>
      </c>
      <c r="AA228" s="224">
        <f t="shared" si="54"/>
        <v>0</v>
      </c>
      <c r="AB228" s="224">
        <f t="shared" si="55"/>
        <v>0</v>
      </c>
      <c r="AC228" s="225">
        <f t="shared" si="56"/>
        <v>0</v>
      </c>
      <c r="AD228" s="225">
        <f t="shared" si="57"/>
        <v>0</v>
      </c>
      <c r="AE228" s="230">
        <v>4.23468</v>
      </c>
      <c r="AF228" s="228">
        <f t="shared" si="58"/>
        <v>0</v>
      </c>
      <c r="AG228" s="228">
        <f t="shared" si="59"/>
        <v>0</v>
      </c>
    </row>
    <row r="229" spans="11:33" x14ac:dyDescent="0.3">
      <c r="K229" s="224">
        <v>226</v>
      </c>
      <c r="L229" s="227">
        <v>43691</v>
      </c>
      <c r="M229" s="224">
        <f t="shared" si="45"/>
        <v>0</v>
      </c>
      <c r="N229" s="224">
        <f t="shared" si="46"/>
        <v>0</v>
      </c>
      <c r="O229" s="224">
        <f t="shared" si="47"/>
        <v>0</v>
      </c>
      <c r="P229" s="224">
        <f t="shared" si="48"/>
        <v>0</v>
      </c>
      <c r="Q229" s="225">
        <f t="shared" si="60"/>
        <v>0</v>
      </c>
      <c r="R229" s="225">
        <f t="shared" si="60"/>
        <v>0</v>
      </c>
      <c r="S229" s="230">
        <v>4.2252700000000001</v>
      </c>
      <c r="T229" s="228">
        <f t="shared" si="50"/>
        <v>0</v>
      </c>
      <c r="U229" s="228">
        <f t="shared" si="51"/>
        <v>0</v>
      </c>
      <c r="W229" s="224">
        <v>226</v>
      </c>
      <c r="X229" s="227">
        <v>43691</v>
      </c>
      <c r="Y229" s="224">
        <f t="shared" si="52"/>
        <v>0</v>
      </c>
      <c r="Z229" s="224">
        <f t="shared" si="53"/>
        <v>1</v>
      </c>
      <c r="AA229" s="224">
        <f t="shared" si="54"/>
        <v>0</v>
      </c>
      <c r="AB229" s="224">
        <f t="shared" si="55"/>
        <v>0</v>
      </c>
      <c r="AC229" s="225">
        <f t="shared" si="56"/>
        <v>0</v>
      </c>
      <c r="AD229" s="225">
        <f t="shared" si="57"/>
        <v>1</v>
      </c>
      <c r="AE229" s="230">
        <v>4.2252700000000001</v>
      </c>
      <c r="AF229" s="228">
        <f t="shared" si="58"/>
        <v>0.23667126597826885</v>
      </c>
      <c r="AG229" s="228">
        <f t="shared" si="59"/>
        <v>1</v>
      </c>
    </row>
    <row r="230" spans="11:33" x14ac:dyDescent="0.3">
      <c r="K230" s="224">
        <v>227</v>
      </c>
      <c r="L230" s="227">
        <v>43692</v>
      </c>
      <c r="M230" s="224">
        <f t="shared" si="45"/>
        <v>0</v>
      </c>
      <c r="N230" s="224">
        <f t="shared" si="46"/>
        <v>0</v>
      </c>
      <c r="O230" s="224">
        <f t="shared" si="47"/>
        <v>0</v>
      </c>
      <c r="P230" s="224">
        <f t="shared" si="48"/>
        <v>0</v>
      </c>
      <c r="Q230" s="225">
        <f t="shared" si="60"/>
        <v>0</v>
      </c>
      <c r="R230" s="225">
        <f t="shared" si="60"/>
        <v>0</v>
      </c>
      <c r="S230" s="230">
        <v>4.2155699999999996</v>
      </c>
      <c r="T230" s="228">
        <f t="shared" si="50"/>
        <v>0</v>
      </c>
      <c r="U230" s="228">
        <f t="shared" si="51"/>
        <v>0</v>
      </c>
      <c r="W230" s="224">
        <v>227</v>
      </c>
      <c r="X230" s="227">
        <v>43692</v>
      </c>
      <c r="Y230" s="224">
        <f t="shared" si="52"/>
        <v>0</v>
      </c>
      <c r="Z230" s="224">
        <f t="shared" si="53"/>
        <v>0</v>
      </c>
      <c r="AA230" s="224">
        <f t="shared" si="54"/>
        <v>0</v>
      </c>
      <c r="AB230" s="224">
        <f t="shared" si="55"/>
        <v>0</v>
      </c>
      <c r="AC230" s="225">
        <f t="shared" si="56"/>
        <v>0</v>
      </c>
      <c r="AD230" s="225">
        <f t="shared" si="57"/>
        <v>0</v>
      </c>
      <c r="AE230" s="230">
        <v>4.2155699999999996</v>
      </c>
      <c r="AF230" s="228">
        <f t="shared" si="58"/>
        <v>0</v>
      </c>
      <c r="AG230" s="228">
        <f t="shared" si="59"/>
        <v>0</v>
      </c>
    </row>
    <row r="231" spans="11:33" x14ac:dyDescent="0.3">
      <c r="K231" s="224">
        <v>228</v>
      </c>
      <c r="L231" s="227">
        <v>43693</v>
      </c>
      <c r="M231" s="224">
        <f t="shared" si="45"/>
        <v>0</v>
      </c>
      <c r="N231" s="224">
        <f t="shared" si="46"/>
        <v>0</v>
      </c>
      <c r="O231" s="224">
        <f t="shared" si="47"/>
        <v>0</v>
      </c>
      <c r="P231" s="224">
        <f t="shared" si="48"/>
        <v>0</v>
      </c>
      <c r="Q231" s="225">
        <f t="shared" si="60"/>
        <v>0</v>
      </c>
      <c r="R231" s="225">
        <f t="shared" si="60"/>
        <v>0</v>
      </c>
      <c r="S231" s="230">
        <v>4.2055600000000002</v>
      </c>
      <c r="T231" s="228">
        <f t="shared" si="50"/>
        <v>0</v>
      </c>
      <c r="U231" s="228">
        <f t="shared" si="51"/>
        <v>0</v>
      </c>
      <c r="W231" s="224">
        <v>228</v>
      </c>
      <c r="X231" s="227">
        <v>43693</v>
      </c>
      <c r="Y231" s="224">
        <f t="shared" si="52"/>
        <v>0</v>
      </c>
      <c r="Z231" s="224">
        <f t="shared" si="53"/>
        <v>2</v>
      </c>
      <c r="AA231" s="224">
        <f t="shared" si="54"/>
        <v>0</v>
      </c>
      <c r="AB231" s="224">
        <f t="shared" si="55"/>
        <v>4</v>
      </c>
      <c r="AC231" s="225">
        <f t="shared" si="56"/>
        <v>0</v>
      </c>
      <c r="AD231" s="225">
        <f t="shared" si="57"/>
        <v>6</v>
      </c>
      <c r="AE231" s="230">
        <v>4.2055600000000002</v>
      </c>
      <c r="AF231" s="228">
        <f t="shared" si="58"/>
        <v>1.4266827723299631</v>
      </c>
      <c r="AG231" s="228">
        <f t="shared" si="59"/>
        <v>6</v>
      </c>
    </row>
    <row r="232" spans="11:33" x14ac:dyDescent="0.3">
      <c r="K232" s="224">
        <v>229</v>
      </c>
      <c r="L232" s="227">
        <v>43694</v>
      </c>
      <c r="M232" s="224">
        <f t="shared" si="45"/>
        <v>0</v>
      </c>
      <c r="N232" s="224">
        <f t="shared" si="46"/>
        <v>0</v>
      </c>
      <c r="O232" s="224">
        <f t="shared" si="47"/>
        <v>0</v>
      </c>
      <c r="P232" s="224">
        <f t="shared" si="48"/>
        <v>0</v>
      </c>
      <c r="Q232" s="225">
        <f t="shared" si="60"/>
        <v>0</v>
      </c>
      <c r="R232" s="225">
        <f t="shared" si="60"/>
        <v>0</v>
      </c>
      <c r="S232" s="230">
        <v>4.1951999999999998</v>
      </c>
      <c r="T232" s="228">
        <f t="shared" si="50"/>
        <v>0</v>
      </c>
      <c r="U232" s="228">
        <f t="shared" si="51"/>
        <v>0</v>
      </c>
      <c r="W232" s="224">
        <v>229</v>
      </c>
      <c r="X232" s="227">
        <v>43694</v>
      </c>
      <c r="Y232" s="224">
        <f t="shared" si="52"/>
        <v>0</v>
      </c>
      <c r="Z232" s="224">
        <f t="shared" si="53"/>
        <v>0</v>
      </c>
      <c r="AA232" s="224">
        <f t="shared" si="54"/>
        <v>0</v>
      </c>
      <c r="AB232" s="224">
        <f t="shared" si="55"/>
        <v>0</v>
      </c>
      <c r="AC232" s="225">
        <f t="shared" si="56"/>
        <v>0</v>
      </c>
      <c r="AD232" s="225">
        <f t="shared" si="57"/>
        <v>0</v>
      </c>
      <c r="AE232" s="230">
        <v>4.1951999999999998</v>
      </c>
      <c r="AF232" s="228">
        <f t="shared" si="58"/>
        <v>0</v>
      </c>
      <c r="AG232" s="228">
        <f t="shared" si="59"/>
        <v>0</v>
      </c>
    </row>
    <row r="233" spans="11:33" x14ac:dyDescent="0.3">
      <c r="K233" s="224">
        <v>230</v>
      </c>
      <c r="L233" s="227">
        <v>43695</v>
      </c>
      <c r="M233" s="224">
        <f t="shared" si="45"/>
        <v>0</v>
      </c>
      <c r="N233" s="224">
        <f t="shared" si="46"/>
        <v>0</v>
      </c>
      <c r="O233" s="224">
        <f t="shared" si="47"/>
        <v>0</v>
      </c>
      <c r="P233" s="224">
        <f t="shared" si="48"/>
        <v>0</v>
      </c>
      <c r="Q233" s="225">
        <f t="shared" si="60"/>
        <v>0</v>
      </c>
      <c r="R233" s="225">
        <f t="shared" si="60"/>
        <v>0</v>
      </c>
      <c r="S233" s="230">
        <v>4.18445</v>
      </c>
      <c r="T233" s="228">
        <f t="shared" si="50"/>
        <v>0</v>
      </c>
      <c r="U233" s="228">
        <f t="shared" si="51"/>
        <v>0</v>
      </c>
      <c r="W233" s="224">
        <v>230</v>
      </c>
      <c r="X233" s="227">
        <v>43695</v>
      </c>
      <c r="Y233" s="224">
        <f t="shared" si="52"/>
        <v>0</v>
      </c>
      <c r="Z233" s="224">
        <f t="shared" si="53"/>
        <v>0</v>
      </c>
      <c r="AA233" s="224">
        <f t="shared" si="54"/>
        <v>0</v>
      </c>
      <c r="AB233" s="224">
        <f t="shared" si="55"/>
        <v>0</v>
      </c>
      <c r="AC233" s="225">
        <f t="shared" si="56"/>
        <v>0</v>
      </c>
      <c r="AD233" s="225">
        <f t="shared" si="57"/>
        <v>0</v>
      </c>
      <c r="AE233" s="230">
        <v>4.18445</v>
      </c>
      <c r="AF233" s="228">
        <f t="shared" si="58"/>
        <v>0</v>
      </c>
      <c r="AG233" s="228">
        <f t="shared" si="59"/>
        <v>0</v>
      </c>
    </row>
    <row r="234" spans="11:33" x14ac:dyDescent="0.3">
      <c r="K234" s="224">
        <v>231</v>
      </c>
      <c r="L234" s="227">
        <v>43696</v>
      </c>
      <c r="M234" s="224">
        <f t="shared" si="45"/>
        <v>0</v>
      </c>
      <c r="N234" s="224">
        <f t="shared" si="46"/>
        <v>0</v>
      </c>
      <c r="O234" s="224">
        <f t="shared" si="47"/>
        <v>0</v>
      </c>
      <c r="P234" s="224">
        <f t="shared" si="48"/>
        <v>0</v>
      </c>
      <c r="Q234" s="225">
        <f t="shared" si="60"/>
        <v>0</v>
      </c>
      <c r="R234" s="225">
        <f t="shared" si="60"/>
        <v>0</v>
      </c>
      <c r="S234" s="230">
        <v>4.1733000000000002</v>
      </c>
      <c r="T234" s="228">
        <f t="shared" si="50"/>
        <v>0</v>
      </c>
      <c r="U234" s="228">
        <f t="shared" si="51"/>
        <v>0</v>
      </c>
      <c r="W234" s="224">
        <v>231</v>
      </c>
      <c r="X234" s="227">
        <v>43696</v>
      </c>
      <c r="Y234" s="224">
        <f t="shared" si="52"/>
        <v>0</v>
      </c>
      <c r="Z234" s="224">
        <f t="shared" si="53"/>
        <v>0</v>
      </c>
      <c r="AA234" s="224">
        <f t="shared" si="54"/>
        <v>0</v>
      </c>
      <c r="AB234" s="224">
        <f t="shared" si="55"/>
        <v>0</v>
      </c>
      <c r="AC234" s="225">
        <f t="shared" si="56"/>
        <v>0</v>
      </c>
      <c r="AD234" s="225">
        <f t="shared" si="57"/>
        <v>0</v>
      </c>
      <c r="AE234" s="230">
        <v>4.1733000000000002</v>
      </c>
      <c r="AF234" s="228">
        <f t="shared" si="58"/>
        <v>0</v>
      </c>
      <c r="AG234" s="228">
        <f t="shared" si="59"/>
        <v>0</v>
      </c>
    </row>
    <row r="235" spans="11:33" x14ac:dyDescent="0.3">
      <c r="K235" s="224">
        <v>232</v>
      </c>
      <c r="L235" s="227">
        <v>43697</v>
      </c>
      <c r="M235" s="224">
        <f t="shared" si="45"/>
        <v>0</v>
      </c>
      <c r="N235" s="224">
        <f t="shared" si="46"/>
        <v>0</v>
      </c>
      <c r="O235" s="224">
        <f t="shared" si="47"/>
        <v>0</v>
      </c>
      <c r="P235" s="224">
        <f t="shared" si="48"/>
        <v>0</v>
      </c>
      <c r="Q235" s="225">
        <f t="shared" si="60"/>
        <v>0</v>
      </c>
      <c r="R235" s="225">
        <f t="shared" si="60"/>
        <v>0</v>
      </c>
      <c r="S235" s="230">
        <v>4.1617100000000002</v>
      </c>
      <c r="T235" s="228">
        <f t="shared" si="50"/>
        <v>0</v>
      </c>
      <c r="U235" s="228">
        <f t="shared" si="51"/>
        <v>0</v>
      </c>
      <c r="W235" s="224">
        <v>232</v>
      </c>
      <c r="X235" s="227">
        <v>43697</v>
      </c>
      <c r="Y235" s="224">
        <f t="shared" si="52"/>
        <v>0</v>
      </c>
      <c r="Z235" s="224">
        <f t="shared" si="53"/>
        <v>0</v>
      </c>
      <c r="AA235" s="224">
        <f t="shared" si="54"/>
        <v>0</v>
      </c>
      <c r="AB235" s="224">
        <f t="shared" si="55"/>
        <v>0</v>
      </c>
      <c r="AC235" s="225">
        <f t="shared" si="56"/>
        <v>0</v>
      </c>
      <c r="AD235" s="225">
        <f t="shared" si="57"/>
        <v>0</v>
      </c>
      <c r="AE235" s="230">
        <v>4.1617100000000002</v>
      </c>
      <c r="AF235" s="228">
        <f t="shared" si="58"/>
        <v>0</v>
      </c>
      <c r="AG235" s="228">
        <f t="shared" si="59"/>
        <v>0</v>
      </c>
    </row>
    <row r="236" spans="11:33" x14ac:dyDescent="0.3">
      <c r="K236" s="224">
        <v>233</v>
      </c>
      <c r="L236" s="227">
        <v>43698</v>
      </c>
      <c r="M236" s="224">
        <f t="shared" si="45"/>
        <v>0</v>
      </c>
      <c r="N236" s="224">
        <f t="shared" si="46"/>
        <v>0</v>
      </c>
      <c r="O236" s="224">
        <f t="shared" si="47"/>
        <v>0</v>
      </c>
      <c r="P236" s="224">
        <f t="shared" si="48"/>
        <v>0</v>
      </c>
      <c r="Q236" s="225">
        <f t="shared" si="60"/>
        <v>0</v>
      </c>
      <c r="R236" s="225">
        <f t="shared" si="60"/>
        <v>0</v>
      </c>
      <c r="S236" s="230">
        <v>4.1496599999999999</v>
      </c>
      <c r="T236" s="228">
        <f t="shared" si="50"/>
        <v>0</v>
      </c>
      <c r="U236" s="228">
        <f t="shared" si="51"/>
        <v>0</v>
      </c>
      <c r="W236" s="224">
        <v>233</v>
      </c>
      <c r="X236" s="227">
        <v>43698</v>
      </c>
      <c r="Y236" s="224">
        <f t="shared" si="52"/>
        <v>0</v>
      </c>
      <c r="Z236" s="224">
        <f t="shared" si="53"/>
        <v>0</v>
      </c>
      <c r="AA236" s="224">
        <f t="shared" si="54"/>
        <v>0</v>
      </c>
      <c r="AB236" s="224">
        <f t="shared" si="55"/>
        <v>0</v>
      </c>
      <c r="AC236" s="225">
        <f t="shared" si="56"/>
        <v>0</v>
      </c>
      <c r="AD236" s="225">
        <f t="shared" si="57"/>
        <v>0</v>
      </c>
      <c r="AE236" s="230">
        <v>4.1496599999999999</v>
      </c>
      <c r="AF236" s="228">
        <f t="shared" si="58"/>
        <v>0</v>
      </c>
      <c r="AG236" s="228">
        <f t="shared" si="59"/>
        <v>0</v>
      </c>
    </row>
    <row r="237" spans="11:33" x14ac:dyDescent="0.3">
      <c r="K237" s="224">
        <v>234</v>
      </c>
      <c r="L237" s="227">
        <v>43699</v>
      </c>
      <c r="M237" s="224">
        <f t="shared" si="45"/>
        <v>0</v>
      </c>
      <c r="N237" s="224">
        <f t="shared" si="46"/>
        <v>0</v>
      </c>
      <c r="O237" s="224">
        <f t="shared" si="47"/>
        <v>0</v>
      </c>
      <c r="P237" s="224">
        <f t="shared" si="48"/>
        <v>0</v>
      </c>
      <c r="Q237" s="225">
        <f t="shared" si="60"/>
        <v>0</v>
      </c>
      <c r="R237" s="225">
        <f t="shared" si="60"/>
        <v>0</v>
      </c>
      <c r="S237" s="230">
        <v>4.1371200000000004</v>
      </c>
      <c r="T237" s="228">
        <f t="shared" si="50"/>
        <v>0</v>
      </c>
      <c r="U237" s="228">
        <f t="shared" si="51"/>
        <v>0</v>
      </c>
      <c r="W237" s="224">
        <v>234</v>
      </c>
      <c r="X237" s="227">
        <v>43699</v>
      </c>
      <c r="Y237" s="224">
        <f t="shared" si="52"/>
        <v>0</v>
      </c>
      <c r="Z237" s="224">
        <f t="shared" si="53"/>
        <v>0</v>
      </c>
      <c r="AA237" s="224">
        <f t="shared" si="54"/>
        <v>0</v>
      </c>
      <c r="AB237" s="224">
        <f t="shared" si="55"/>
        <v>0</v>
      </c>
      <c r="AC237" s="225">
        <f t="shared" si="56"/>
        <v>0</v>
      </c>
      <c r="AD237" s="225">
        <f t="shared" si="57"/>
        <v>0</v>
      </c>
      <c r="AE237" s="230">
        <v>4.1371200000000004</v>
      </c>
      <c r="AF237" s="228">
        <f t="shared" si="58"/>
        <v>0</v>
      </c>
      <c r="AG237" s="228">
        <f t="shared" si="59"/>
        <v>0</v>
      </c>
    </row>
    <row r="238" spans="11:33" x14ac:dyDescent="0.3">
      <c r="K238" s="224">
        <v>235</v>
      </c>
      <c r="L238" s="227">
        <v>43700</v>
      </c>
      <c r="M238" s="224">
        <f t="shared" si="45"/>
        <v>0</v>
      </c>
      <c r="N238" s="224">
        <f t="shared" si="46"/>
        <v>0</v>
      </c>
      <c r="O238" s="224">
        <f t="shared" si="47"/>
        <v>0</v>
      </c>
      <c r="P238" s="224">
        <f t="shared" si="48"/>
        <v>0</v>
      </c>
      <c r="Q238" s="225">
        <f t="shared" si="60"/>
        <v>0</v>
      </c>
      <c r="R238" s="225">
        <f t="shared" si="60"/>
        <v>0</v>
      </c>
      <c r="S238" s="230">
        <v>4.1240600000000001</v>
      </c>
      <c r="T238" s="228">
        <f t="shared" si="50"/>
        <v>0</v>
      </c>
      <c r="U238" s="228">
        <f t="shared" si="51"/>
        <v>0</v>
      </c>
      <c r="W238" s="224">
        <v>235</v>
      </c>
      <c r="X238" s="227">
        <v>43700</v>
      </c>
      <c r="Y238" s="224">
        <f t="shared" si="52"/>
        <v>0</v>
      </c>
      <c r="Z238" s="224">
        <f t="shared" si="53"/>
        <v>3</v>
      </c>
      <c r="AA238" s="224">
        <f t="shared" si="54"/>
        <v>0</v>
      </c>
      <c r="AB238" s="224">
        <f t="shared" si="55"/>
        <v>0</v>
      </c>
      <c r="AC238" s="225">
        <f t="shared" si="56"/>
        <v>0</v>
      </c>
      <c r="AD238" s="225">
        <f t="shared" si="57"/>
        <v>3</v>
      </c>
      <c r="AE238" s="230">
        <v>4.1240600000000001</v>
      </c>
      <c r="AF238" s="228">
        <f t="shared" si="58"/>
        <v>0.72743849507524139</v>
      </c>
      <c r="AG238" s="228">
        <f t="shared" si="59"/>
        <v>3</v>
      </c>
    </row>
    <row r="239" spans="11:33" x14ac:dyDescent="0.3">
      <c r="K239" s="224">
        <v>236</v>
      </c>
      <c r="L239" s="227">
        <v>43701</v>
      </c>
      <c r="M239" s="224">
        <f t="shared" si="45"/>
        <v>0</v>
      </c>
      <c r="N239" s="224">
        <f t="shared" si="46"/>
        <v>0</v>
      </c>
      <c r="O239" s="224">
        <f t="shared" si="47"/>
        <v>0</v>
      </c>
      <c r="P239" s="224">
        <f t="shared" si="48"/>
        <v>0</v>
      </c>
      <c r="Q239" s="225">
        <f t="shared" si="60"/>
        <v>0</v>
      </c>
      <c r="R239" s="225">
        <f t="shared" si="60"/>
        <v>0</v>
      </c>
      <c r="S239" s="230">
        <v>4.1104700000000003</v>
      </c>
      <c r="T239" s="228">
        <f t="shared" si="50"/>
        <v>0</v>
      </c>
      <c r="U239" s="228">
        <f t="shared" si="51"/>
        <v>0</v>
      </c>
      <c r="W239" s="224">
        <v>236</v>
      </c>
      <c r="X239" s="227">
        <v>43701</v>
      </c>
      <c r="Y239" s="224">
        <f t="shared" si="52"/>
        <v>0</v>
      </c>
      <c r="Z239" s="224">
        <f t="shared" si="53"/>
        <v>0</v>
      </c>
      <c r="AA239" s="224">
        <f t="shared" si="54"/>
        <v>0</v>
      </c>
      <c r="AB239" s="224">
        <f t="shared" si="55"/>
        <v>0</v>
      </c>
      <c r="AC239" s="225">
        <f t="shared" si="56"/>
        <v>0</v>
      </c>
      <c r="AD239" s="225">
        <f t="shared" si="57"/>
        <v>0</v>
      </c>
      <c r="AE239" s="230">
        <v>4.1104700000000003</v>
      </c>
      <c r="AF239" s="228">
        <f t="shared" si="58"/>
        <v>0</v>
      </c>
      <c r="AG239" s="228">
        <f t="shared" si="59"/>
        <v>0</v>
      </c>
    </row>
    <row r="240" spans="11:33" x14ac:dyDescent="0.3">
      <c r="K240" s="224">
        <v>237</v>
      </c>
      <c r="L240" s="227">
        <v>43702</v>
      </c>
      <c r="M240" s="224">
        <f t="shared" si="45"/>
        <v>0</v>
      </c>
      <c r="N240" s="224">
        <f t="shared" si="46"/>
        <v>0</v>
      </c>
      <c r="O240" s="224">
        <f t="shared" si="47"/>
        <v>0</v>
      </c>
      <c r="P240" s="224">
        <f t="shared" si="48"/>
        <v>0</v>
      </c>
      <c r="Q240" s="225">
        <f t="shared" si="60"/>
        <v>0</v>
      </c>
      <c r="R240" s="225">
        <f t="shared" si="60"/>
        <v>0</v>
      </c>
      <c r="S240" s="230">
        <v>4.0963099999999999</v>
      </c>
      <c r="T240" s="228">
        <f t="shared" si="50"/>
        <v>0</v>
      </c>
      <c r="U240" s="228">
        <f t="shared" si="51"/>
        <v>0</v>
      </c>
      <c r="W240" s="224">
        <v>237</v>
      </c>
      <c r="X240" s="227">
        <v>43702</v>
      </c>
      <c r="Y240" s="224">
        <f t="shared" si="52"/>
        <v>0</v>
      </c>
      <c r="Z240" s="224">
        <f t="shared" si="53"/>
        <v>0</v>
      </c>
      <c r="AA240" s="224">
        <f t="shared" si="54"/>
        <v>0</v>
      </c>
      <c r="AB240" s="224">
        <f t="shared" si="55"/>
        <v>0</v>
      </c>
      <c r="AC240" s="225">
        <f t="shared" si="56"/>
        <v>0</v>
      </c>
      <c r="AD240" s="225">
        <f t="shared" si="57"/>
        <v>0</v>
      </c>
      <c r="AE240" s="230">
        <v>4.0963099999999999</v>
      </c>
      <c r="AF240" s="228">
        <f t="shared" si="58"/>
        <v>0</v>
      </c>
      <c r="AG240" s="228">
        <f t="shared" si="59"/>
        <v>0</v>
      </c>
    </row>
    <row r="241" spans="11:33" x14ac:dyDescent="0.3">
      <c r="K241" s="224">
        <v>238</v>
      </c>
      <c r="L241" s="227">
        <v>43703</v>
      </c>
      <c r="M241" s="224">
        <f t="shared" si="45"/>
        <v>0</v>
      </c>
      <c r="N241" s="224">
        <f t="shared" si="46"/>
        <v>0</v>
      </c>
      <c r="O241" s="224">
        <f t="shared" si="47"/>
        <v>0</v>
      </c>
      <c r="P241" s="224">
        <f t="shared" si="48"/>
        <v>0</v>
      </c>
      <c r="Q241" s="225">
        <f t="shared" si="60"/>
        <v>0</v>
      </c>
      <c r="R241" s="225">
        <f t="shared" si="60"/>
        <v>0</v>
      </c>
      <c r="S241" s="230">
        <v>4.0815900000000003</v>
      </c>
      <c r="T241" s="228">
        <f t="shared" si="50"/>
        <v>0</v>
      </c>
      <c r="U241" s="228">
        <f t="shared" si="51"/>
        <v>0</v>
      </c>
      <c r="W241" s="224">
        <v>238</v>
      </c>
      <c r="X241" s="227">
        <v>43703</v>
      </c>
      <c r="Y241" s="224">
        <f t="shared" si="52"/>
        <v>0</v>
      </c>
      <c r="Z241" s="224">
        <f t="shared" si="53"/>
        <v>2</v>
      </c>
      <c r="AA241" s="224">
        <f t="shared" si="54"/>
        <v>0</v>
      </c>
      <c r="AB241" s="224">
        <f t="shared" si="55"/>
        <v>0</v>
      </c>
      <c r="AC241" s="225">
        <f t="shared" si="56"/>
        <v>0</v>
      </c>
      <c r="AD241" s="225">
        <f t="shared" si="57"/>
        <v>2</v>
      </c>
      <c r="AE241" s="230">
        <v>4.0815900000000003</v>
      </c>
      <c r="AF241" s="228">
        <f t="shared" si="58"/>
        <v>0.49000512055350975</v>
      </c>
      <c r="AG241" s="228">
        <f t="shared" si="59"/>
        <v>2</v>
      </c>
    </row>
    <row r="242" spans="11:33" x14ac:dyDescent="0.3">
      <c r="K242" s="224">
        <v>239</v>
      </c>
      <c r="L242" s="227">
        <v>43704</v>
      </c>
      <c r="M242" s="224">
        <f t="shared" si="45"/>
        <v>0</v>
      </c>
      <c r="N242" s="224">
        <f t="shared" si="46"/>
        <v>0</v>
      </c>
      <c r="O242" s="224">
        <f t="shared" si="47"/>
        <v>0</v>
      </c>
      <c r="P242" s="224">
        <f t="shared" si="48"/>
        <v>0</v>
      </c>
      <c r="Q242" s="225">
        <f t="shared" si="60"/>
        <v>0</v>
      </c>
      <c r="R242" s="225">
        <f t="shared" si="60"/>
        <v>0</v>
      </c>
      <c r="S242" s="230">
        <v>4.0663299999999998</v>
      </c>
      <c r="T242" s="228">
        <f t="shared" si="50"/>
        <v>0</v>
      </c>
      <c r="U242" s="228">
        <f t="shared" si="51"/>
        <v>0</v>
      </c>
      <c r="W242" s="224">
        <v>239</v>
      </c>
      <c r="X242" s="227">
        <v>43704</v>
      </c>
      <c r="Y242" s="224">
        <f t="shared" si="52"/>
        <v>0</v>
      </c>
      <c r="Z242" s="224">
        <f t="shared" si="53"/>
        <v>0</v>
      </c>
      <c r="AA242" s="224">
        <f t="shared" si="54"/>
        <v>0</v>
      </c>
      <c r="AB242" s="224">
        <f t="shared" si="55"/>
        <v>0</v>
      </c>
      <c r="AC242" s="225">
        <f t="shared" si="56"/>
        <v>0</v>
      </c>
      <c r="AD242" s="225">
        <f t="shared" si="57"/>
        <v>0</v>
      </c>
      <c r="AE242" s="230">
        <v>4.0663299999999998</v>
      </c>
      <c r="AF242" s="228">
        <f t="shared" si="58"/>
        <v>0</v>
      </c>
      <c r="AG242" s="228">
        <f t="shared" si="59"/>
        <v>0</v>
      </c>
    </row>
    <row r="243" spans="11:33" x14ac:dyDescent="0.3">
      <c r="K243" s="224">
        <v>240</v>
      </c>
      <c r="L243" s="227">
        <v>43705</v>
      </c>
      <c r="M243" s="224">
        <f t="shared" si="45"/>
        <v>0</v>
      </c>
      <c r="N243" s="224">
        <f t="shared" si="46"/>
        <v>0</v>
      </c>
      <c r="O243" s="224">
        <f t="shared" si="47"/>
        <v>0</v>
      </c>
      <c r="P243" s="224">
        <f t="shared" si="48"/>
        <v>0</v>
      </c>
      <c r="Q243" s="225">
        <f t="shared" si="60"/>
        <v>0</v>
      </c>
      <c r="R243" s="225">
        <f t="shared" si="60"/>
        <v>0</v>
      </c>
      <c r="S243" s="230">
        <v>4.0505800000000001</v>
      </c>
      <c r="T243" s="228">
        <f t="shared" si="50"/>
        <v>0</v>
      </c>
      <c r="U243" s="228">
        <f t="shared" si="51"/>
        <v>0</v>
      </c>
      <c r="W243" s="224">
        <v>240</v>
      </c>
      <c r="X243" s="227">
        <v>43705</v>
      </c>
      <c r="Y243" s="224">
        <f t="shared" si="52"/>
        <v>0</v>
      </c>
      <c r="Z243" s="224">
        <f t="shared" si="53"/>
        <v>6</v>
      </c>
      <c r="AA243" s="224">
        <f t="shared" si="54"/>
        <v>0</v>
      </c>
      <c r="AB243" s="224">
        <f t="shared" si="55"/>
        <v>1</v>
      </c>
      <c r="AC243" s="225">
        <f t="shared" si="56"/>
        <v>0</v>
      </c>
      <c r="AD243" s="225">
        <f t="shared" si="57"/>
        <v>7</v>
      </c>
      <c r="AE243" s="230">
        <v>4.0505800000000001</v>
      </c>
      <c r="AF243" s="228">
        <f t="shared" si="58"/>
        <v>1.7281475739276844</v>
      </c>
      <c r="AG243" s="228">
        <f t="shared" si="59"/>
        <v>7</v>
      </c>
    </row>
    <row r="244" spans="11:33" x14ac:dyDescent="0.3">
      <c r="K244" s="224">
        <v>241</v>
      </c>
      <c r="L244" s="227">
        <v>43706</v>
      </c>
      <c r="M244" s="224">
        <f t="shared" si="45"/>
        <v>0</v>
      </c>
      <c r="N244" s="224">
        <f t="shared" si="46"/>
        <v>0</v>
      </c>
      <c r="O244" s="224">
        <f t="shared" si="47"/>
        <v>0</v>
      </c>
      <c r="P244" s="224">
        <f t="shared" si="48"/>
        <v>0</v>
      </c>
      <c r="Q244" s="225">
        <f t="shared" si="60"/>
        <v>0</v>
      </c>
      <c r="R244" s="225">
        <f t="shared" si="60"/>
        <v>0</v>
      </c>
      <c r="S244" s="230">
        <v>4.03437</v>
      </c>
      <c r="T244" s="228">
        <f t="shared" si="50"/>
        <v>0</v>
      </c>
      <c r="U244" s="228">
        <f t="shared" si="51"/>
        <v>0</v>
      </c>
      <c r="W244" s="224">
        <v>241</v>
      </c>
      <c r="X244" s="227">
        <v>43706</v>
      </c>
      <c r="Y244" s="224">
        <f t="shared" si="52"/>
        <v>0</v>
      </c>
      <c r="Z244" s="224">
        <f t="shared" si="53"/>
        <v>0</v>
      </c>
      <c r="AA244" s="224">
        <f t="shared" si="54"/>
        <v>0</v>
      </c>
      <c r="AB244" s="224">
        <f t="shared" si="55"/>
        <v>0</v>
      </c>
      <c r="AC244" s="225">
        <f t="shared" si="56"/>
        <v>0</v>
      </c>
      <c r="AD244" s="225">
        <f t="shared" si="57"/>
        <v>0</v>
      </c>
      <c r="AE244" s="230">
        <v>4.03437</v>
      </c>
      <c r="AF244" s="228">
        <f t="shared" si="58"/>
        <v>0</v>
      </c>
      <c r="AG244" s="228">
        <f t="shared" si="59"/>
        <v>0</v>
      </c>
    </row>
    <row r="245" spans="11:33" x14ac:dyDescent="0.3">
      <c r="K245" s="224">
        <v>242</v>
      </c>
      <c r="L245" s="227">
        <v>43707</v>
      </c>
      <c r="M245" s="224">
        <f t="shared" si="45"/>
        <v>0</v>
      </c>
      <c r="N245" s="224">
        <f t="shared" si="46"/>
        <v>0</v>
      </c>
      <c r="O245" s="224">
        <f t="shared" si="47"/>
        <v>0</v>
      </c>
      <c r="P245" s="224">
        <f t="shared" si="48"/>
        <v>0</v>
      </c>
      <c r="Q245" s="225">
        <f t="shared" si="60"/>
        <v>0</v>
      </c>
      <c r="R245" s="225">
        <f t="shared" si="60"/>
        <v>0</v>
      </c>
      <c r="S245" s="230">
        <v>4.0177300000000002</v>
      </c>
      <c r="T245" s="228">
        <f t="shared" si="50"/>
        <v>0</v>
      </c>
      <c r="U245" s="228">
        <f t="shared" si="51"/>
        <v>0</v>
      </c>
      <c r="W245" s="224">
        <v>242</v>
      </c>
      <c r="X245" s="227">
        <v>43707</v>
      </c>
      <c r="Y245" s="224">
        <f t="shared" si="52"/>
        <v>0</v>
      </c>
      <c r="Z245" s="224">
        <f t="shared" si="53"/>
        <v>0</v>
      </c>
      <c r="AA245" s="224">
        <f t="shared" si="54"/>
        <v>0</v>
      </c>
      <c r="AB245" s="224">
        <f t="shared" si="55"/>
        <v>0</v>
      </c>
      <c r="AC245" s="225">
        <f t="shared" si="56"/>
        <v>0</v>
      </c>
      <c r="AD245" s="225">
        <f t="shared" si="57"/>
        <v>0</v>
      </c>
      <c r="AE245" s="230">
        <v>4.0177300000000002</v>
      </c>
      <c r="AF245" s="228">
        <f t="shared" si="58"/>
        <v>0</v>
      </c>
      <c r="AG245" s="228">
        <f t="shared" si="59"/>
        <v>0</v>
      </c>
    </row>
    <row r="246" spans="11:33" x14ac:dyDescent="0.3">
      <c r="K246" s="224">
        <v>243</v>
      </c>
      <c r="L246" s="227">
        <v>43708</v>
      </c>
      <c r="M246" s="224">
        <f t="shared" si="45"/>
        <v>0</v>
      </c>
      <c r="N246" s="224">
        <f t="shared" si="46"/>
        <v>0</v>
      </c>
      <c r="O246" s="224">
        <f t="shared" si="47"/>
        <v>0</v>
      </c>
      <c r="P246" s="224">
        <f t="shared" si="48"/>
        <v>0</v>
      </c>
      <c r="Q246" s="225">
        <f t="shared" si="60"/>
        <v>0</v>
      </c>
      <c r="R246" s="225">
        <f t="shared" si="60"/>
        <v>0</v>
      </c>
      <c r="S246" s="230">
        <v>4.0007099999999998</v>
      </c>
      <c r="T246" s="228">
        <f t="shared" si="50"/>
        <v>0</v>
      </c>
      <c r="U246" s="228">
        <f t="shared" si="51"/>
        <v>0</v>
      </c>
      <c r="W246" s="224">
        <v>243</v>
      </c>
      <c r="X246" s="227">
        <v>43708</v>
      </c>
      <c r="Y246" s="224">
        <f t="shared" si="52"/>
        <v>0</v>
      </c>
      <c r="Z246" s="224">
        <f t="shared" si="53"/>
        <v>0</v>
      </c>
      <c r="AA246" s="224">
        <f t="shared" si="54"/>
        <v>0</v>
      </c>
      <c r="AB246" s="224">
        <f t="shared" si="55"/>
        <v>0</v>
      </c>
      <c r="AC246" s="225">
        <f t="shared" si="56"/>
        <v>0</v>
      </c>
      <c r="AD246" s="225">
        <f t="shared" si="57"/>
        <v>0</v>
      </c>
      <c r="AE246" s="230">
        <v>4.0007099999999998</v>
      </c>
      <c r="AF246" s="228">
        <f t="shared" si="58"/>
        <v>0</v>
      </c>
      <c r="AG246" s="228">
        <f t="shared" si="59"/>
        <v>0</v>
      </c>
    </row>
    <row r="247" spans="11:33" x14ac:dyDescent="0.3">
      <c r="K247" s="224">
        <v>244</v>
      </c>
      <c r="L247" s="227">
        <v>43709</v>
      </c>
      <c r="M247" s="224">
        <f t="shared" si="45"/>
        <v>0</v>
      </c>
      <c r="N247" s="224">
        <f t="shared" si="46"/>
        <v>0</v>
      </c>
      <c r="O247" s="224">
        <f t="shared" si="47"/>
        <v>0</v>
      </c>
      <c r="P247" s="224">
        <f t="shared" si="48"/>
        <v>0</v>
      </c>
      <c r="Q247" s="225">
        <f t="shared" si="60"/>
        <v>0</v>
      </c>
      <c r="R247" s="225">
        <f t="shared" si="60"/>
        <v>0</v>
      </c>
      <c r="S247" s="230">
        <v>3.98333</v>
      </c>
      <c r="T247" s="228">
        <f t="shared" si="50"/>
        <v>0</v>
      </c>
      <c r="U247" s="228">
        <f t="shared" si="51"/>
        <v>0</v>
      </c>
      <c r="W247" s="224">
        <v>244</v>
      </c>
      <c r="X247" s="227">
        <v>43709</v>
      </c>
      <c r="Y247" s="224">
        <f t="shared" si="52"/>
        <v>0</v>
      </c>
      <c r="Z247" s="224">
        <f t="shared" si="53"/>
        <v>0</v>
      </c>
      <c r="AA247" s="224">
        <f t="shared" si="54"/>
        <v>0</v>
      </c>
      <c r="AB247" s="224">
        <f t="shared" si="55"/>
        <v>0</v>
      </c>
      <c r="AC247" s="225">
        <f t="shared" si="56"/>
        <v>0</v>
      </c>
      <c r="AD247" s="225">
        <f t="shared" si="57"/>
        <v>0</v>
      </c>
      <c r="AE247" s="230">
        <v>3.98333</v>
      </c>
      <c r="AF247" s="228">
        <f t="shared" si="58"/>
        <v>0</v>
      </c>
      <c r="AG247" s="228">
        <f t="shared" si="59"/>
        <v>0</v>
      </c>
    </row>
    <row r="248" spans="11:33" x14ac:dyDescent="0.3">
      <c r="K248" s="224">
        <v>245</v>
      </c>
      <c r="L248" s="227">
        <v>43710</v>
      </c>
      <c r="M248" s="224">
        <f t="shared" si="45"/>
        <v>0</v>
      </c>
      <c r="N248" s="224">
        <f t="shared" si="46"/>
        <v>0</v>
      </c>
      <c r="O248" s="224">
        <f t="shared" si="47"/>
        <v>0</v>
      </c>
      <c r="P248" s="224">
        <f t="shared" si="48"/>
        <v>0</v>
      </c>
      <c r="Q248" s="225">
        <f t="shared" si="60"/>
        <v>0</v>
      </c>
      <c r="R248" s="225">
        <f t="shared" si="60"/>
        <v>0</v>
      </c>
      <c r="S248" s="230">
        <v>3.9656400000000001</v>
      </c>
      <c r="T248" s="228">
        <f t="shared" si="50"/>
        <v>0</v>
      </c>
      <c r="U248" s="228">
        <f t="shared" si="51"/>
        <v>0</v>
      </c>
      <c r="W248" s="224">
        <v>245</v>
      </c>
      <c r="X248" s="227">
        <v>43710</v>
      </c>
      <c r="Y248" s="224">
        <f t="shared" si="52"/>
        <v>0</v>
      </c>
      <c r="Z248" s="224">
        <f t="shared" si="53"/>
        <v>5</v>
      </c>
      <c r="AA248" s="224">
        <f t="shared" si="54"/>
        <v>0</v>
      </c>
      <c r="AB248" s="224">
        <f t="shared" si="55"/>
        <v>3</v>
      </c>
      <c r="AC248" s="225">
        <f t="shared" si="56"/>
        <v>0</v>
      </c>
      <c r="AD248" s="225">
        <f t="shared" si="57"/>
        <v>8</v>
      </c>
      <c r="AE248" s="230">
        <v>3.9656400000000001</v>
      </c>
      <c r="AF248" s="228">
        <f t="shared" si="58"/>
        <v>2.0173288548632753</v>
      </c>
      <c r="AG248" s="228">
        <f t="shared" si="59"/>
        <v>8</v>
      </c>
    </row>
    <row r="249" spans="11:33" x14ac:dyDescent="0.3">
      <c r="K249" s="224">
        <v>246</v>
      </c>
      <c r="L249" s="227">
        <v>43711</v>
      </c>
      <c r="M249" s="224">
        <f t="shared" si="45"/>
        <v>0</v>
      </c>
      <c r="N249" s="224">
        <f t="shared" si="46"/>
        <v>0</v>
      </c>
      <c r="O249" s="224">
        <f t="shared" si="47"/>
        <v>0</v>
      </c>
      <c r="P249" s="224">
        <f t="shared" si="48"/>
        <v>0</v>
      </c>
      <c r="Q249" s="225">
        <f t="shared" si="60"/>
        <v>0</v>
      </c>
      <c r="R249" s="225">
        <f t="shared" si="60"/>
        <v>0</v>
      </c>
      <c r="S249" s="230">
        <v>3.94767</v>
      </c>
      <c r="T249" s="228">
        <f t="shared" si="50"/>
        <v>0</v>
      </c>
      <c r="U249" s="228">
        <f t="shared" si="51"/>
        <v>0</v>
      </c>
      <c r="W249" s="224">
        <v>246</v>
      </c>
      <c r="X249" s="227">
        <v>43711</v>
      </c>
      <c r="Y249" s="224">
        <f t="shared" si="52"/>
        <v>0</v>
      </c>
      <c r="Z249" s="224">
        <f t="shared" si="53"/>
        <v>0</v>
      </c>
      <c r="AA249" s="224">
        <f t="shared" si="54"/>
        <v>0</v>
      </c>
      <c r="AB249" s="224">
        <f t="shared" si="55"/>
        <v>0</v>
      </c>
      <c r="AC249" s="225">
        <f t="shared" si="56"/>
        <v>0</v>
      </c>
      <c r="AD249" s="225">
        <f t="shared" si="57"/>
        <v>0</v>
      </c>
      <c r="AE249" s="230">
        <v>3.94767</v>
      </c>
      <c r="AF249" s="228">
        <f t="shared" si="58"/>
        <v>0</v>
      </c>
      <c r="AG249" s="228">
        <f t="shared" si="59"/>
        <v>0</v>
      </c>
    </row>
    <row r="250" spans="11:33" x14ac:dyDescent="0.3">
      <c r="K250" s="224">
        <v>247</v>
      </c>
      <c r="L250" s="227">
        <v>43712</v>
      </c>
      <c r="M250" s="224">
        <f t="shared" si="45"/>
        <v>0</v>
      </c>
      <c r="N250" s="224">
        <f t="shared" si="46"/>
        <v>0</v>
      </c>
      <c r="O250" s="224">
        <f t="shared" si="47"/>
        <v>0</v>
      </c>
      <c r="P250" s="224">
        <f t="shared" si="48"/>
        <v>0</v>
      </c>
      <c r="Q250" s="225">
        <f t="shared" si="60"/>
        <v>0</v>
      </c>
      <c r="R250" s="225">
        <f t="shared" si="60"/>
        <v>0</v>
      </c>
      <c r="S250" s="230">
        <v>3.92944</v>
      </c>
      <c r="T250" s="228">
        <f t="shared" si="50"/>
        <v>0</v>
      </c>
      <c r="U250" s="228">
        <f t="shared" si="51"/>
        <v>0</v>
      </c>
      <c r="W250" s="224">
        <v>247</v>
      </c>
      <c r="X250" s="227">
        <v>43712</v>
      </c>
      <c r="Y250" s="224">
        <f t="shared" si="52"/>
        <v>0</v>
      </c>
      <c r="Z250" s="224">
        <f t="shared" si="53"/>
        <v>3</v>
      </c>
      <c r="AA250" s="224">
        <f t="shared" si="54"/>
        <v>0</v>
      </c>
      <c r="AB250" s="224">
        <f t="shared" si="55"/>
        <v>0</v>
      </c>
      <c r="AC250" s="225">
        <f t="shared" si="56"/>
        <v>0</v>
      </c>
      <c r="AD250" s="225">
        <f t="shared" si="57"/>
        <v>3</v>
      </c>
      <c r="AE250" s="230">
        <v>3.92944</v>
      </c>
      <c r="AF250" s="228">
        <f t="shared" si="58"/>
        <v>0.76346756789771575</v>
      </c>
      <c r="AG250" s="228">
        <f t="shared" si="59"/>
        <v>3</v>
      </c>
    </row>
    <row r="251" spans="11:33" x14ac:dyDescent="0.3">
      <c r="K251" s="224">
        <v>248</v>
      </c>
      <c r="L251" s="227">
        <v>43713</v>
      </c>
      <c r="M251" s="224">
        <f t="shared" si="45"/>
        <v>0</v>
      </c>
      <c r="N251" s="224">
        <f t="shared" si="46"/>
        <v>0</v>
      </c>
      <c r="O251" s="224">
        <f t="shared" si="47"/>
        <v>0</v>
      </c>
      <c r="P251" s="224">
        <f t="shared" si="48"/>
        <v>0</v>
      </c>
      <c r="Q251" s="225">
        <f t="shared" si="60"/>
        <v>0</v>
      </c>
      <c r="R251" s="225">
        <f t="shared" si="60"/>
        <v>0</v>
      </c>
      <c r="S251" s="230">
        <v>3.911</v>
      </c>
      <c r="T251" s="228">
        <f t="shared" si="50"/>
        <v>0</v>
      </c>
      <c r="U251" s="228">
        <f t="shared" si="51"/>
        <v>0</v>
      </c>
      <c r="W251" s="224">
        <v>248</v>
      </c>
      <c r="X251" s="227">
        <v>43713</v>
      </c>
      <c r="Y251" s="224">
        <f t="shared" si="52"/>
        <v>0</v>
      </c>
      <c r="Z251" s="224">
        <f t="shared" si="53"/>
        <v>0</v>
      </c>
      <c r="AA251" s="224">
        <f t="shared" si="54"/>
        <v>0</v>
      </c>
      <c r="AB251" s="224">
        <f t="shared" si="55"/>
        <v>0</v>
      </c>
      <c r="AC251" s="225">
        <f t="shared" si="56"/>
        <v>0</v>
      </c>
      <c r="AD251" s="225">
        <f t="shared" si="57"/>
        <v>0</v>
      </c>
      <c r="AE251" s="230">
        <v>3.911</v>
      </c>
      <c r="AF251" s="228">
        <f t="shared" si="58"/>
        <v>0</v>
      </c>
      <c r="AG251" s="228">
        <f t="shared" si="59"/>
        <v>0</v>
      </c>
    </row>
    <row r="252" spans="11:33" x14ac:dyDescent="0.3">
      <c r="K252" s="224">
        <v>249</v>
      </c>
      <c r="L252" s="227">
        <v>43714</v>
      </c>
      <c r="M252" s="224">
        <f t="shared" si="45"/>
        <v>0</v>
      </c>
      <c r="N252" s="224">
        <f t="shared" si="46"/>
        <v>0</v>
      </c>
      <c r="O252" s="224">
        <f t="shared" si="47"/>
        <v>0</v>
      </c>
      <c r="P252" s="224">
        <f t="shared" si="48"/>
        <v>0</v>
      </c>
      <c r="Q252" s="225">
        <f t="shared" si="60"/>
        <v>0</v>
      </c>
      <c r="R252" s="225">
        <f t="shared" si="60"/>
        <v>0</v>
      </c>
      <c r="S252" s="230">
        <v>3.8923700000000001</v>
      </c>
      <c r="T252" s="228">
        <f t="shared" si="50"/>
        <v>0</v>
      </c>
      <c r="U252" s="228">
        <f t="shared" si="51"/>
        <v>0</v>
      </c>
      <c r="W252" s="224">
        <v>249</v>
      </c>
      <c r="X252" s="227">
        <v>43714</v>
      </c>
      <c r="Y252" s="224">
        <f t="shared" si="52"/>
        <v>0</v>
      </c>
      <c r="Z252" s="224">
        <f t="shared" si="53"/>
        <v>2</v>
      </c>
      <c r="AA252" s="224">
        <f t="shared" si="54"/>
        <v>0</v>
      </c>
      <c r="AB252" s="224">
        <f t="shared" si="55"/>
        <v>1</v>
      </c>
      <c r="AC252" s="225">
        <f t="shared" si="56"/>
        <v>0</v>
      </c>
      <c r="AD252" s="225">
        <f t="shared" si="57"/>
        <v>3</v>
      </c>
      <c r="AE252" s="230">
        <v>3.8923700000000001</v>
      </c>
      <c r="AF252" s="228">
        <f t="shared" si="58"/>
        <v>0.77073865023109311</v>
      </c>
      <c r="AG252" s="228">
        <f t="shared" si="59"/>
        <v>3</v>
      </c>
    </row>
    <row r="253" spans="11:33" x14ac:dyDescent="0.3">
      <c r="K253" s="224">
        <v>250</v>
      </c>
      <c r="L253" s="227">
        <v>43715</v>
      </c>
      <c r="M253" s="224">
        <f t="shared" si="45"/>
        <v>0</v>
      </c>
      <c r="N253" s="224">
        <f t="shared" si="46"/>
        <v>0</v>
      </c>
      <c r="O253" s="224">
        <f t="shared" si="47"/>
        <v>0</v>
      </c>
      <c r="P253" s="224">
        <f t="shared" si="48"/>
        <v>0</v>
      </c>
      <c r="Q253" s="225">
        <f t="shared" si="60"/>
        <v>0</v>
      </c>
      <c r="R253" s="225">
        <f t="shared" si="60"/>
        <v>0</v>
      </c>
      <c r="S253" s="230">
        <v>3.87358</v>
      </c>
      <c r="T253" s="228">
        <f t="shared" si="50"/>
        <v>0</v>
      </c>
      <c r="U253" s="228">
        <f t="shared" si="51"/>
        <v>0</v>
      </c>
      <c r="W253" s="224">
        <v>250</v>
      </c>
      <c r="X253" s="227">
        <v>43715</v>
      </c>
      <c r="Y253" s="224">
        <f t="shared" si="52"/>
        <v>0</v>
      </c>
      <c r="Z253" s="224">
        <f t="shared" si="53"/>
        <v>0</v>
      </c>
      <c r="AA253" s="224">
        <f t="shared" si="54"/>
        <v>0</v>
      </c>
      <c r="AB253" s="224">
        <f t="shared" si="55"/>
        <v>0</v>
      </c>
      <c r="AC253" s="225">
        <f t="shared" si="56"/>
        <v>0</v>
      </c>
      <c r="AD253" s="225">
        <f t="shared" si="57"/>
        <v>0</v>
      </c>
      <c r="AE253" s="230">
        <v>3.87358</v>
      </c>
      <c r="AF253" s="228">
        <f t="shared" si="58"/>
        <v>0</v>
      </c>
      <c r="AG253" s="228">
        <f t="shared" si="59"/>
        <v>0</v>
      </c>
    </row>
    <row r="254" spans="11:33" x14ac:dyDescent="0.3">
      <c r="K254" s="224">
        <v>251</v>
      </c>
      <c r="L254" s="227">
        <v>43716</v>
      </c>
      <c r="M254" s="224">
        <f t="shared" si="45"/>
        <v>0</v>
      </c>
      <c r="N254" s="224">
        <f t="shared" si="46"/>
        <v>0</v>
      </c>
      <c r="O254" s="224">
        <f t="shared" si="47"/>
        <v>0</v>
      </c>
      <c r="P254" s="224">
        <f t="shared" si="48"/>
        <v>0</v>
      </c>
      <c r="Q254" s="225">
        <f t="shared" si="60"/>
        <v>0</v>
      </c>
      <c r="R254" s="225">
        <f t="shared" si="60"/>
        <v>0</v>
      </c>
      <c r="S254" s="230">
        <v>3.85466</v>
      </c>
      <c r="T254" s="228">
        <f t="shared" si="50"/>
        <v>0</v>
      </c>
      <c r="U254" s="228">
        <f t="shared" si="51"/>
        <v>0</v>
      </c>
      <c r="W254" s="224">
        <v>251</v>
      </c>
      <c r="X254" s="227">
        <v>43716</v>
      </c>
      <c r="Y254" s="224">
        <f t="shared" si="52"/>
        <v>0</v>
      </c>
      <c r="Z254" s="224">
        <f t="shared" si="53"/>
        <v>0</v>
      </c>
      <c r="AA254" s="224">
        <f t="shared" si="54"/>
        <v>0</v>
      </c>
      <c r="AB254" s="224">
        <f t="shared" si="55"/>
        <v>0</v>
      </c>
      <c r="AC254" s="225">
        <f t="shared" si="56"/>
        <v>0</v>
      </c>
      <c r="AD254" s="225">
        <f t="shared" si="57"/>
        <v>0</v>
      </c>
      <c r="AE254" s="230">
        <v>3.85466</v>
      </c>
      <c r="AF254" s="228">
        <f t="shared" si="58"/>
        <v>0</v>
      </c>
      <c r="AG254" s="228">
        <f t="shared" si="59"/>
        <v>0</v>
      </c>
    </row>
    <row r="255" spans="11:33" x14ac:dyDescent="0.3">
      <c r="K255" s="224">
        <v>252</v>
      </c>
      <c r="L255" s="227">
        <v>43717</v>
      </c>
      <c r="M255" s="224">
        <f t="shared" si="45"/>
        <v>0</v>
      </c>
      <c r="N255" s="224">
        <f t="shared" si="46"/>
        <v>0</v>
      </c>
      <c r="O255" s="224">
        <f t="shared" si="47"/>
        <v>0</v>
      </c>
      <c r="P255" s="224">
        <f t="shared" si="48"/>
        <v>0</v>
      </c>
      <c r="Q255" s="225">
        <f t="shared" si="60"/>
        <v>0</v>
      </c>
      <c r="R255" s="225">
        <f t="shared" si="60"/>
        <v>0</v>
      </c>
      <c r="S255" s="230">
        <v>3.8356499999999998</v>
      </c>
      <c r="T255" s="228">
        <f t="shared" si="50"/>
        <v>0</v>
      </c>
      <c r="U255" s="228">
        <f t="shared" si="51"/>
        <v>0</v>
      </c>
      <c r="W255" s="224">
        <v>252</v>
      </c>
      <c r="X255" s="227">
        <v>43717</v>
      </c>
      <c r="Y255" s="224">
        <f t="shared" si="52"/>
        <v>0</v>
      </c>
      <c r="Z255" s="224">
        <f t="shared" si="53"/>
        <v>0</v>
      </c>
      <c r="AA255" s="224">
        <f t="shared" si="54"/>
        <v>0</v>
      </c>
      <c r="AB255" s="224">
        <f t="shared" si="55"/>
        <v>0</v>
      </c>
      <c r="AC255" s="225">
        <f t="shared" si="56"/>
        <v>0</v>
      </c>
      <c r="AD255" s="225">
        <f t="shared" si="57"/>
        <v>0</v>
      </c>
      <c r="AE255" s="230">
        <v>3.8356499999999998</v>
      </c>
      <c r="AF255" s="228">
        <f t="shared" si="58"/>
        <v>0</v>
      </c>
      <c r="AG255" s="228">
        <f t="shared" si="59"/>
        <v>0</v>
      </c>
    </row>
    <row r="256" spans="11:33" x14ac:dyDescent="0.3">
      <c r="K256" s="224">
        <v>253</v>
      </c>
      <c r="L256" s="227">
        <v>43718</v>
      </c>
      <c r="M256" s="224">
        <f t="shared" si="45"/>
        <v>0</v>
      </c>
      <c r="N256" s="224">
        <f t="shared" si="46"/>
        <v>0</v>
      </c>
      <c r="O256" s="224">
        <f t="shared" si="47"/>
        <v>0</v>
      </c>
      <c r="P256" s="224">
        <f t="shared" si="48"/>
        <v>0</v>
      </c>
      <c r="Q256" s="225">
        <f t="shared" si="60"/>
        <v>0</v>
      </c>
      <c r="R256" s="225">
        <f t="shared" si="60"/>
        <v>0</v>
      </c>
      <c r="S256" s="230">
        <v>3.81656</v>
      </c>
      <c r="T256" s="228">
        <f t="shared" si="50"/>
        <v>0</v>
      </c>
      <c r="U256" s="228">
        <f t="shared" si="51"/>
        <v>0</v>
      </c>
      <c r="W256" s="224">
        <v>253</v>
      </c>
      <c r="X256" s="227">
        <v>43718</v>
      </c>
      <c r="Y256" s="224">
        <f t="shared" si="52"/>
        <v>0</v>
      </c>
      <c r="Z256" s="224">
        <f t="shared" si="53"/>
        <v>0</v>
      </c>
      <c r="AA256" s="224">
        <f t="shared" si="54"/>
        <v>0</v>
      </c>
      <c r="AB256" s="224">
        <f t="shared" si="55"/>
        <v>0</v>
      </c>
      <c r="AC256" s="225">
        <f t="shared" si="56"/>
        <v>0</v>
      </c>
      <c r="AD256" s="225">
        <f t="shared" si="57"/>
        <v>0</v>
      </c>
      <c r="AE256" s="230">
        <v>3.81656</v>
      </c>
      <c r="AF256" s="228">
        <f t="shared" si="58"/>
        <v>0</v>
      </c>
      <c r="AG256" s="228">
        <f t="shared" si="59"/>
        <v>0</v>
      </c>
    </row>
    <row r="257" spans="11:33" x14ac:dyDescent="0.3">
      <c r="K257" s="224">
        <v>254</v>
      </c>
      <c r="L257" s="227">
        <v>43719</v>
      </c>
      <c r="M257" s="224">
        <f t="shared" si="45"/>
        <v>0</v>
      </c>
      <c r="N257" s="224">
        <f t="shared" si="46"/>
        <v>0</v>
      </c>
      <c r="O257" s="224">
        <f t="shared" si="47"/>
        <v>0</v>
      </c>
      <c r="P257" s="224">
        <f t="shared" si="48"/>
        <v>0</v>
      </c>
      <c r="Q257" s="225">
        <f t="shared" si="60"/>
        <v>0</v>
      </c>
      <c r="R257" s="225">
        <f t="shared" si="60"/>
        <v>0</v>
      </c>
      <c r="S257" s="230">
        <v>3.7974299999999999</v>
      </c>
      <c r="T257" s="228">
        <f t="shared" si="50"/>
        <v>0</v>
      </c>
      <c r="U257" s="228">
        <f t="shared" si="51"/>
        <v>0</v>
      </c>
      <c r="W257" s="224">
        <v>254</v>
      </c>
      <c r="X257" s="227">
        <v>43719</v>
      </c>
      <c r="Y257" s="224">
        <f t="shared" si="52"/>
        <v>0</v>
      </c>
      <c r="Z257" s="224">
        <f t="shared" si="53"/>
        <v>0</v>
      </c>
      <c r="AA257" s="224">
        <f t="shared" si="54"/>
        <v>0</v>
      </c>
      <c r="AB257" s="224">
        <f t="shared" si="55"/>
        <v>0</v>
      </c>
      <c r="AC257" s="225">
        <f t="shared" si="56"/>
        <v>0</v>
      </c>
      <c r="AD257" s="225">
        <f t="shared" si="57"/>
        <v>0</v>
      </c>
      <c r="AE257" s="230">
        <v>3.7974299999999999</v>
      </c>
      <c r="AF257" s="228">
        <f t="shared" si="58"/>
        <v>0</v>
      </c>
      <c r="AG257" s="228">
        <f t="shared" si="59"/>
        <v>0</v>
      </c>
    </row>
    <row r="258" spans="11:33" x14ac:dyDescent="0.3">
      <c r="K258" s="224">
        <v>255</v>
      </c>
      <c r="L258" s="227">
        <v>43720</v>
      </c>
      <c r="M258" s="224">
        <f t="shared" si="45"/>
        <v>0</v>
      </c>
      <c r="N258" s="224">
        <f t="shared" si="46"/>
        <v>0</v>
      </c>
      <c r="O258" s="224">
        <f t="shared" si="47"/>
        <v>0</v>
      </c>
      <c r="P258" s="224">
        <f t="shared" si="48"/>
        <v>0</v>
      </c>
      <c r="Q258" s="225">
        <f t="shared" si="60"/>
        <v>0</v>
      </c>
      <c r="R258" s="225">
        <f t="shared" si="60"/>
        <v>0</v>
      </c>
      <c r="S258" s="230">
        <v>3.7782800000000001</v>
      </c>
      <c r="T258" s="228">
        <f t="shared" si="50"/>
        <v>0</v>
      </c>
      <c r="U258" s="228">
        <f t="shared" si="51"/>
        <v>0</v>
      </c>
      <c r="W258" s="224">
        <v>255</v>
      </c>
      <c r="X258" s="227">
        <v>43720</v>
      </c>
      <c r="Y258" s="224">
        <f t="shared" si="52"/>
        <v>0</v>
      </c>
      <c r="Z258" s="224">
        <f t="shared" si="53"/>
        <v>0</v>
      </c>
      <c r="AA258" s="224">
        <f t="shared" si="54"/>
        <v>0</v>
      </c>
      <c r="AB258" s="224">
        <f t="shared" si="55"/>
        <v>0</v>
      </c>
      <c r="AC258" s="225">
        <f t="shared" si="56"/>
        <v>0</v>
      </c>
      <c r="AD258" s="225">
        <f t="shared" si="57"/>
        <v>0</v>
      </c>
      <c r="AE258" s="230">
        <v>3.7782800000000001</v>
      </c>
      <c r="AF258" s="228">
        <f t="shared" si="58"/>
        <v>0</v>
      </c>
      <c r="AG258" s="228">
        <f t="shared" si="59"/>
        <v>0</v>
      </c>
    </row>
    <row r="259" spans="11:33" x14ac:dyDescent="0.3">
      <c r="K259" s="224">
        <v>256</v>
      </c>
      <c r="L259" s="227">
        <v>43721</v>
      </c>
      <c r="M259" s="224">
        <f t="shared" si="45"/>
        <v>0</v>
      </c>
      <c r="N259" s="224">
        <f t="shared" si="46"/>
        <v>0</v>
      </c>
      <c r="O259" s="224">
        <f t="shared" si="47"/>
        <v>0</v>
      </c>
      <c r="P259" s="224">
        <f t="shared" si="48"/>
        <v>0</v>
      </c>
      <c r="Q259" s="225">
        <f t="shared" si="60"/>
        <v>0</v>
      </c>
      <c r="R259" s="225">
        <f t="shared" si="60"/>
        <v>0</v>
      </c>
      <c r="S259" s="230">
        <v>3.7591299999999999</v>
      </c>
      <c r="T259" s="228">
        <f t="shared" si="50"/>
        <v>0</v>
      </c>
      <c r="U259" s="228">
        <f t="shared" si="51"/>
        <v>0</v>
      </c>
      <c r="W259" s="224">
        <v>256</v>
      </c>
      <c r="X259" s="227">
        <v>43721</v>
      </c>
      <c r="Y259" s="224">
        <f t="shared" si="52"/>
        <v>0</v>
      </c>
      <c r="Z259" s="224">
        <f t="shared" si="53"/>
        <v>1</v>
      </c>
      <c r="AA259" s="224">
        <f t="shared" si="54"/>
        <v>0</v>
      </c>
      <c r="AB259" s="224">
        <f t="shared" si="55"/>
        <v>0</v>
      </c>
      <c r="AC259" s="225">
        <f t="shared" si="56"/>
        <v>0</v>
      </c>
      <c r="AD259" s="225">
        <f t="shared" si="57"/>
        <v>1</v>
      </c>
      <c r="AE259" s="230">
        <v>3.7591299999999999</v>
      </c>
      <c r="AF259" s="228">
        <f t="shared" si="58"/>
        <v>0.26601899907691406</v>
      </c>
      <c r="AG259" s="228">
        <f t="shared" si="59"/>
        <v>1</v>
      </c>
    </row>
    <row r="260" spans="11:33" x14ac:dyDescent="0.3">
      <c r="K260" s="224">
        <v>257</v>
      </c>
      <c r="L260" s="227">
        <v>43722</v>
      </c>
      <c r="M260" s="224">
        <f t="shared" si="45"/>
        <v>0</v>
      </c>
      <c r="N260" s="224">
        <f t="shared" si="46"/>
        <v>0</v>
      </c>
      <c r="O260" s="224">
        <f t="shared" si="47"/>
        <v>0</v>
      </c>
      <c r="P260" s="224">
        <f t="shared" si="48"/>
        <v>0</v>
      </c>
      <c r="Q260" s="225">
        <f t="shared" si="60"/>
        <v>0</v>
      </c>
      <c r="R260" s="225">
        <f t="shared" si="60"/>
        <v>0</v>
      </c>
      <c r="S260" s="230">
        <v>3.7400199999999999</v>
      </c>
      <c r="T260" s="228">
        <f t="shared" si="50"/>
        <v>0</v>
      </c>
      <c r="U260" s="228">
        <f t="shared" si="51"/>
        <v>0</v>
      </c>
      <c r="W260" s="224">
        <v>257</v>
      </c>
      <c r="X260" s="227">
        <v>43722</v>
      </c>
      <c r="Y260" s="224">
        <f t="shared" si="52"/>
        <v>0</v>
      </c>
      <c r="Z260" s="224">
        <f t="shared" si="53"/>
        <v>0</v>
      </c>
      <c r="AA260" s="224">
        <f t="shared" si="54"/>
        <v>0</v>
      </c>
      <c r="AB260" s="224">
        <f t="shared" si="55"/>
        <v>0</v>
      </c>
      <c r="AC260" s="225">
        <f t="shared" si="56"/>
        <v>0</v>
      </c>
      <c r="AD260" s="225">
        <f t="shared" si="57"/>
        <v>0</v>
      </c>
      <c r="AE260" s="230">
        <v>3.7400199999999999</v>
      </c>
      <c r="AF260" s="228">
        <f t="shared" si="58"/>
        <v>0</v>
      </c>
      <c r="AG260" s="228">
        <f t="shared" si="59"/>
        <v>0</v>
      </c>
    </row>
    <row r="261" spans="11:33" x14ac:dyDescent="0.3">
      <c r="K261" s="224">
        <v>258</v>
      </c>
      <c r="L261" s="227">
        <v>43723</v>
      </c>
      <c r="M261" s="224">
        <f t="shared" ref="M261:M324" si="61">IF(ISNUMBER(VLOOKUP(K261,$A$5:$B$22,2,FALSE)),VLOOKUP(K261,$A$5:$B$22,2,FALSE),0)</f>
        <v>0</v>
      </c>
      <c r="N261" s="224">
        <f t="shared" ref="N261:N324" si="62">IF(ISNUMBER(VLOOKUP(K261,$C$5:$D$22,2,FALSE)),VLOOKUP(K261,$C$5:$D$22,2,FALSE),0)</f>
        <v>0</v>
      </c>
      <c r="O261" s="224">
        <f t="shared" ref="O261:O324" si="63">IF(ISNUMBER(VLOOKUP(K261,$F$5:$G$22,2,FALSE)),VLOOKUP(K261,$F$5:$G$22,2,FALSE),0)</f>
        <v>0</v>
      </c>
      <c r="P261" s="224">
        <f t="shared" ref="P261:P324" si="64">IF(ISNUMBER(VLOOKUP(K261,$H$5:$I$22,2,FALSE)),VLOOKUP(K261,$H$5:$I$22,2,FALSE),0)</f>
        <v>0</v>
      </c>
      <c r="Q261" s="225">
        <f t="shared" si="60"/>
        <v>0</v>
      </c>
      <c r="R261" s="225">
        <f t="shared" si="60"/>
        <v>0</v>
      </c>
      <c r="S261" s="230">
        <v>3.7209599999999998</v>
      </c>
      <c r="T261" s="228">
        <f t="shared" ref="T261:T324" si="65">Q261+R261/S261</f>
        <v>0</v>
      </c>
      <c r="U261" s="228">
        <f t="shared" ref="U261:U324" si="66">R261+Q261*S261</f>
        <v>0</v>
      </c>
      <c r="W261" s="224">
        <v>258</v>
      </c>
      <c r="X261" s="227">
        <v>43723</v>
      </c>
      <c r="Y261" s="224">
        <f t="shared" ref="Y261:Y324" si="67">IF(ISNUMBER(VLOOKUP(W261,$A$25:$B$150,2,FALSE)),VLOOKUP(W261,$A$25:$B$150,2,FALSE),0)</f>
        <v>0</v>
      </c>
      <c r="Z261" s="224">
        <f t="shared" ref="Z261:Z324" si="68">IF(ISNUMBER(VLOOKUP(W261,$C$25:$D$150,2,FALSE)),VLOOKUP(W261,$C$25:$D$150,2,FALSE),0)</f>
        <v>0</v>
      </c>
      <c r="AA261" s="224">
        <f t="shared" ref="AA261:AA324" si="69">IF(ISNUMBER(VLOOKUP(W261,$F$25:$G$150,2,FALSE)),VLOOKUP(W261,$F$25:$G$150,2,FALSE),0)</f>
        <v>0</v>
      </c>
      <c r="AB261" s="224">
        <f t="shared" ref="AB261:AB324" si="70">IF(ISNUMBER(VLOOKUP(W261,$H$25:$I$150,2,FALSE)),VLOOKUP(W261,$H$25:$I$150,2,FALSE),0)</f>
        <v>0</v>
      </c>
      <c r="AC261" s="225">
        <f t="shared" ref="AC261:AD324" si="71">Y261+AA261</f>
        <v>0</v>
      </c>
      <c r="AD261" s="225">
        <f t="shared" si="71"/>
        <v>0</v>
      </c>
      <c r="AE261" s="230">
        <v>3.7209599999999998</v>
      </c>
      <c r="AF261" s="228">
        <f t="shared" ref="AF261:AF324" si="72">AC261+AD261/AE261</f>
        <v>0</v>
      </c>
      <c r="AG261" s="228">
        <f t="shared" ref="AG261:AG324" si="73">AD261+AC261*AE261</f>
        <v>0</v>
      </c>
    </row>
    <row r="262" spans="11:33" x14ac:dyDescent="0.3">
      <c r="K262" s="224">
        <v>259</v>
      </c>
      <c r="L262" s="227">
        <v>43724</v>
      </c>
      <c r="M262" s="224">
        <f t="shared" si="61"/>
        <v>0</v>
      </c>
      <c r="N262" s="224">
        <f t="shared" si="62"/>
        <v>0</v>
      </c>
      <c r="O262" s="224">
        <f t="shared" si="63"/>
        <v>0</v>
      </c>
      <c r="P262" s="224">
        <f t="shared" si="64"/>
        <v>0</v>
      </c>
      <c r="Q262" s="225">
        <f t="shared" si="60"/>
        <v>0</v>
      </c>
      <c r="R262" s="225">
        <f t="shared" si="60"/>
        <v>0</v>
      </c>
      <c r="S262" s="230">
        <v>3.7019700000000002</v>
      </c>
      <c r="T262" s="228">
        <f t="shared" si="65"/>
        <v>0</v>
      </c>
      <c r="U262" s="228">
        <f t="shared" si="66"/>
        <v>0</v>
      </c>
      <c r="W262" s="224">
        <v>259</v>
      </c>
      <c r="X262" s="227">
        <v>43724</v>
      </c>
      <c r="Y262" s="224">
        <f t="shared" si="67"/>
        <v>0</v>
      </c>
      <c r="Z262" s="224">
        <f t="shared" si="68"/>
        <v>0</v>
      </c>
      <c r="AA262" s="224">
        <f t="shared" si="69"/>
        <v>0</v>
      </c>
      <c r="AB262" s="224">
        <f t="shared" si="70"/>
        <v>0</v>
      </c>
      <c r="AC262" s="225">
        <f t="shared" si="71"/>
        <v>0</v>
      </c>
      <c r="AD262" s="225">
        <f t="shared" si="71"/>
        <v>0</v>
      </c>
      <c r="AE262" s="230">
        <v>3.7019700000000002</v>
      </c>
      <c r="AF262" s="228">
        <f t="shared" si="72"/>
        <v>0</v>
      </c>
      <c r="AG262" s="228">
        <f t="shared" si="73"/>
        <v>0</v>
      </c>
    </row>
    <row r="263" spans="11:33" x14ac:dyDescent="0.3">
      <c r="K263" s="224">
        <v>260</v>
      </c>
      <c r="L263" s="227">
        <v>43725</v>
      </c>
      <c r="M263" s="224">
        <f t="shared" si="61"/>
        <v>0</v>
      </c>
      <c r="N263" s="224">
        <f t="shared" si="62"/>
        <v>0</v>
      </c>
      <c r="O263" s="224">
        <f t="shared" si="63"/>
        <v>0</v>
      </c>
      <c r="P263" s="224">
        <f t="shared" si="64"/>
        <v>0</v>
      </c>
      <c r="Q263" s="225">
        <f t="shared" si="60"/>
        <v>0</v>
      </c>
      <c r="R263" s="225">
        <f t="shared" si="60"/>
        <v>0</v>
      </c>
      <c r="S263" s="230">
        <v>3.6830799999999999</v>
      </c>
      <c r="T263" s="228">
        <f t="shared" si="65"/>
        <v>0</v>
      </c>
      <c r="U263" s="228">
        <f t="shared" si="66"/>
        <v>0</v>
      </c>
      <c r="W263" s="224">
        <v>260</v>
      </c>
      <c r="X263" s="227">
        <v>43725</v>
      </c>
      <c r="Y263" s="224">
        <f t="shared" si="67"/>
        <v>0</v>
      </c>
      <c r="Z263" s="224">
        <f t="shared" si="68"/>
        <v>0</v>
      </c>
      <c r="AA263" s="224">
        <f t="shared" si="69"/>
        <v>0</v>
      </c>
      <c r="AB263" s="224">
        <f t="shared" si="70"/>
        <v>0</v>
      </c>
      <c r="AC263" s="225">
        <f t="shared" si="71"/>
        <v>0</v>
      </c>
      <c r="AD263" s="225">
        <f t="shared" si="71"/>
        <v>0</v>
      </c>
      <c r="AE263" s="230">
        <v>3.6830799999999999</v>
      </c>
      <c r="AF263" s="228">
        <f t="shared" si="72"/>
        <v>0</v>
      </c>
      <c r="AG263" s="228">
        <f t="shared" si="73"/>
        <v>0</v>
      </c>
    </row>
    <row r="264" spans="11:33" x14ac:dyDescent="0.3">
      <c r="K264" s="224">
        <v>261</v>
      </c>
      <c r="L264" s="227">
        <v>43726</v>
      </c>
      <c r="M264" s="224">
        <f t="shared" si="61"/>
        <v>0</v>
      </c>
      <c r="N264" s="224">
        <f t="shared" si="62"/>
        <v>0</v>
      </c>
      <c r="O264" s="224">
        <f t="shared" si="63"/>
        <v>0</v>
      </c>
      <c r="P264" s="224">
        <f t="shared" si="64"/>
        <v>0</v>
      </c>
      <c r="Q264" s="225">
        <f t="shared" si="60"/>
        <v>0</v>
      </c>
      <c r="R264" s="225">
        <f t="shared" si="60"/>
        <v>0</v>
      </c>
      <c r="S264" s="230">
        <v>3.6642999999999999</v>
      </c>
      <c r="T264" s="228">
        <f t="shared" si="65"/>
        <v>0</v>
      </c>
      <c r="U264" s="228">
        <f t="shared" si="66"/>
        <v>0</v>
      </c>
      <c r="W264" s="224">
        <v>261</v>
      </c>
      <c r="X264" s="227">
        <v>43726</v>
      </c>
      <c r="Y264" s="224">
        <f t="shared" si="67"/>
        <v>0</v>
      </c>
      <c r="Z264" s="224">
        <f t="shared" si="68"/>
        <v>1</v>
      </c>
      <c r="AA264" s="224">
        <f t="shared" si="69"/>
        <v>0</v>
      </c>
      <c r="AB264" s="224">
        <f t="shared" si="70"/>
        <v>0</v>
      </c>
      <c r="AC264" s="225">
        <f t="shared" si="71"/>
        <v>0</v>
      </c>
      <c r="AD264" s="225">
        <f t="shared" si="71"/>
        <v>1</v>
      </c>
      <c r="AE264" s="230">
        <v>3.6642999999999999</v>
      </c>
      <c r="AF264" s="228">
        <f t="shared" si="72"/>
        <v>0.27290341947984609</v>
      </c>
      <c r="AG264" s="228">
        <f t="shared" si="73"/>
        <v>1</v>
      </c>
    </row>
    <row r="265" spans="11:33" x14ac:dyDescent="0.3">
      <c r="K265" s="224">
        <v>262</v>
      </c>
      <c r="L265" s="227">
        <v>43727</v>
      </c>
      <c r="M265" s="224">
        <f t="shared" si="61"/>
        <v>0</v>
      </c>
      <c r="N265" s="224">
        <f t="shared" si="62"/>
        <v>0</v>
      </c>
      <c r="O265" s="224">
        <f t="shared" si="63"/>
        <v>0</v>
      </c>
      <c r="P265" s="224">
        <f t="shared" si="64"/>
        <v>0</v>
      </c>
      <c r="Q265" s="225">
        <f t="shared" si="60"/>
        <v>0</v>
      </c>
      <c r="R265" s="225">
        <f t="shared" si="60"/>
        <v>0</v>
      </c>
      <c r="S265" s="230">
        <v>3.6456599999999999</v>
      </c>
      <c r="T265" s="228">
        <f t="shared" si="65"/>
        <v>0</v>
      </c>
      <c r="U265" s="228">
        <f t="shared" si="66"/>
        <v>0</v>
      </c>
      <c r="W265" s="224">
        <v>262</v>
      </c>
      <c r="X265" s="227">
        <v>43727</v>
      </c>
      <c r="Y265" s="224">
        <f t="shared" si="67"/>
        <v>0</v>
      </c>
      <c r="Z265" s="224">
        <f t="shared" si="68"/>
        <v>0</v>
      </c>
      <c r="AA265" s="224">
        <f t="shared" si="69"/>
        <v>0</v>
      </c>
      <c r="AB265" s="224">
        <f t="shared" si="70"/>
        <v>0</v>
      </c>
      <c r="AC265" s="225">
        <f t="shared" si="71"/>
        <v>0</v>
      </c>
      <c r="AD265" s="225">
        <f t="shared" si="71"/>
        <v>0</v>
      </c>
      <c r="AE265" s="230">
        <v>3.6456599999999999</v>
      </c>
      <c r="AF265" s="228">
        <f t="shared" si="72"/>
        <v>0</v>
      </c>
      <c r="AG265" s="228">
        <f t="shared" si="73"/>
        <v>0</v>
      </c>
    </row>
    <row r="266" spans="11:33" x14ac:dyDescent="0.3">
      <c r="K266" s="224">
        <v>263</v>
      </c>
      <c r="L266" s="227">
        <v>43728</v>
      </c>
      <c r="M266" s="224">
        <f t="shared" si="61"/>
        <v>0</v>
      </c>
      <c r="N266" s="224">
        <f t="shared" si="62"/>
        <v>0</v>
      </c>
      <c r="O266" s="224">
        <f t="shared" si="63"/>
        <v>0</v>
      </c>
      <c r="P266" s="224">
        <f t="shared" si="64"/>
        <v>0</v>
      </c>
      <c r="Q266" s="225">
        <f t="shared" si="60"/>
        <v>0</v>
      </c>
      <c r="R266" s="225">
        <f t="shared" si="60"/>
        <v>0</v>
      </c>
      <c r="S266" s="230">
        <v>3.6271800000000001</v>
      </c>
      <c r="T266" s="228">
        <f t="shared" si="65"/>
        <v>0</v>
      </c>
      <c r="U266" s="228">
        <f t="shared" si="66"/>
        <v>0</v>
      </c>
      <c r="W266" s="224">
        <v>263</v>
      </c>
      <c r="X266" s="227">
        <v>43728</v>
      </c>
      <c r="Y266" s="224">
        <f t="shared" si="67"/>
        <v>0</v>
      </c>
      <c r="Z266" s="224">
        <f t="shared" si="68"/>
        <v>0</v>
      </c>
      <c r="AA266" s="224">
        <f t="shared" si="69"/>
        <v>0</v>
      </c>
      <c r="AB266" s="224">
        <f t="shared" si="70"/>
        <v>0</v>
      </c>
      <c r="AC266" s="225">
        <f t="shared" si="71"/>
        <v>0</v>
      </c>
      <c r="AD266" s="225">
        <f t="shared" si="71"/>
        <v>0</v>
      </c>
      <c r="AE266" s="230">
        <v>3.6271800000000001</v>
      </c>
      <c r="AF266" s="228">
        <f t="shared" si="72"/>
        <v>0</v>
      </c>
      <c r="AG266" s="228">
        <f t="shared" si="73"/>
        <v>0</v>
      </c>
    </row>
    <row r="267" spans="11:33" x14ac:dyDescent="0.3">
      <c r="K267" s="224">
        <v>264</v>
      </c>
      <c r="L267" s="227">
        <v>43729</v>
      </c>
      <c r="M267" s="224">
        <f t="shared" si="61"/>
        <v>0</v>
      </c>
      <c r="N267" s="224">
        <f t="shared" si="62"/>
        <v>0</v>
      </c>
      <c r="O267" s="224">
        <f t="shared" si="63"/>
        <v>0</v>
      </c>
      <c r="P267" s="224">
        <f t="shared" si="64"/>
        <v>0</v>
      </c>
      <c r="Q267" s="225">
        <f t="shared" si="60"/>
        <v>0</v>
      </c>
      <c r="R267" s="225">
        <f t="shared" si="60"/>
        <v>0</v>
      </c>
      <c r="S267" s="230">
        <v>3.60887</v>
      </c>
      <c r="T267" s="228">
        <f t="shared" si="65"/>
        <v>0</v>
      </c>
      <c r="U267" s="228">
        <f t="shared" si="66"/>
        <v>0</v>
      </c>
      <c r="W267" s="224">
        <v>264</v>
      </c>
      <c r="X267" s="227">
        <v>43729</v>
      </c>
      <c r="Y267" s="224">
        <f t="shared" si="67"/>
        <v>0</v>
      </c>
      <c r="Z267" s="224">
        <f t="shared" si="68"/>
        <v>0</v>
      </c>
      <c r="AA267" s="224">
        <f t="shared" si="69"/>
        <v>0</v>
      </c>
      <c r="AB267" s="224">
        <f t="shared" si="70"/>
        <v>1</v>
      </c>
      <c r="AC267" s="225">
        <f t="shared" si="71"/>
        <v>0</v>
      </c>
      <c r="AD267" s="225">
        <f t="shared" si="71"/>
        <v>1</v>
      </c>
      <c r="AE267" s="230">
        <v>3.60887</v>
      </c>
      <c r="AF267" s="228">
        <f t="shared" si="72"/>
        <v>0.277095046371856</v>
      </c>
      <c r="AG267" s="228">
        <f t="shared" si="73"/>
        <v>1</v>
      </c>
    </row>
    <row r="268" spans="11:33" x14ac:dyDescent="0.3">
      <c r="K268" s="224">
        <v>265</v>
      </c>
      <c r="L268" s="227">
        <v>43730</v>
      </c>
      <c r="M268" s="224">
        <f t="shared" si="61"/>
        <v>0</v>
      </c>
      <c r="N268" s="224">
        <f t="shared" si="62"/>
        <v>0</v>
      </c>
      <c r="O268" s="224">
        <f t="shared" si="63"/>
        <v>0</v>
      </c>
      <c r="P268" s="224">
        <f t="shared" si="64"/>
        <v>0</v>
      </c>
      <c r="Q268" s="225">
        <f t="shared" si="60"/>
        <v>0</v>
      </c>
      <c r="R268" s="225">
        <f t="shared" si="60"/>
        <v>0</v>
      </c>
      <c r="S268" s="230">
        <v>3.5907399999999998</v>
      </c>
      <c r="T268" s="228">
        <f t="shared" si="65"/>
        <v>0</v>
      </c>
      <c r="U268" s="228">
        <f t="shared" si="66"/>
        <v>0</v>
      </c>
      <c r="W268" s="224">
        <v>265</v>
      </c>
      <c r="X268" s="227">
        <v>43730</v>
      </c>
      <c r="Y268" s="224">
        <f t="shared" si="67"/>
        <v>0</v>
      </c>
      <c r="Z268" s="224">
        <f t="shared" si="68"/>
        <v>0</v>
      </c>
      <c r="AA268" s="224">
        <f t="shared" si="69"/>
        <v>0</v>
      </c>
      <c r="AB268" s="224">
        <f t="shared" si="70"/>
        <v>0</v>
      </c>
      <c r="AC268" s="225">
        <f t="shared" si="71"/>
        <v>0</v>
      </c>
      <c r="AD268" s="225">
        <f t="shared" si="71"/>
        <v>0</v>
      </c>
      <c r="AE268" s="230">
        <v>3.5907399999999998</v>
      </c>
      <c r="AF268" s="228">
        <f t="shared" si="72"/>
        <v>0</v>
      </c>
      <c r="AG268" s="228">
        <f t="shared" si="73"/>
        <v>0</v>
      </c>
    </row>
    <row r="269" spans="11:33" x14ac:dyDescent="0.3">
      <c r="K269" s="224">
        <v>266</v>
      </c>
      <c r="L269" s="227">
        <v>43731</v>
      </c>
      <c r="M269" s="224">
        <f t="shared" si="61"/>
        <v>0</v>
      </c>
      <c r="N269" s="224">
        <f t="shared" si="62"/>
        <v>0</v>
      </c>
      <c r="O269" s="224">
        <f t="shared" si="63"/>
        <v>0</v>
      </c>
      <c r="P269" s="224">
        <f t="shared" si="64"/>
        <v>0</v>
      </c>
      <c r="Q269" s="225">
        <f t="shared" si="60"/>
        <v>0</v>
      </c>
      <c r="R269" s="225">
        <f t="shared" si="60"/>
        <v>0</v>
      </c>
      <c r="S269" s="230">
        <v>3.5728300000000002</v>
      </c>
      <c r="T269" s="228">
        <f t="shared" si="65"/>
        <v>0</v>
      </c>
      <c r="U269" s="228">
        <f t="shared" si="66"/>
        <v>0</v>
      </c>
      <c r="W269" s="224">
        <v>266</v>
      </c>
      <c r="X269" s="227">
        <v>43731</v>
      </c>
      <c r="Y269" s="224">
        <f t="shared" si="67"/>
        <v>0</v>
      </c>
      <c r="Z269" s="224">
        <f t="shared" si="68"/>
        <v>0</v>
      </c>
      <c r="AA269" s="224">
        <f t="shared" si="69"/>
        <v>0</v>
      </c>
      <c r="AB269" s="224">
        <f t="shared" si="70"/>
        <v>0</v>
      </c>
      <c r="AC269" s="225">
        <f t="shared" si="71"/>
        <v>0</v>
      </c>
      <c r="AD269" s="225">
        <f t="shared" si="71"/>
        <v>0</v>
      </c>
      <c r="AE269" s="230">
        <v>3.5728300000000002</v>
      </c>
      <c r="AF269" s="228">
        <f t="shared" si="72"/>
        <v>0</v>
      </c>
      <c r="AG269" s="228">
        <f t="shared" si="73"/>
        <v>0</v>
      </c>
    </row>
    <row r="270" spans="11:33" x14ac:dyDescent="0.3">
      <c r="K270" s="224">
        <v>267</v>
      </c>
      <c r="L270" s="227">
        <v>43732</v>
      </c>
      <c r="M270" s="224">
        <f t="shared" si="61"/>
        <v>0</v>
      </c>
      <c r="N270" s="224">
        <f t="shared" si="62"/>
        <v>0</v>
      </c>
      <c r="O270" s="224">
        <f t="shared" si="63"/>
        <v>0</v>
      </c>
      <c r="P270" s="224">
        <f t="shared" si="64"/>
        <v>0</v>
      </c>
      <c r="Q270" s="225">
        <f t="shared" si="60"/>
        <v>0</v>
      </c>
      <c r="R270" s="225">
        <f t="shared" si="60"/>
        <v>0</v>
      </c>
      <c r="S270" s="230">
        <v>3.5551400000000002</v>
      </c>
      <c r="T270" s="228">
        <f t="shared" si="65"/>
        <v>0</v>
      </c>
      <c r="U270" s="228">
        <f t="shared" si="66"/>
        <v>0</v>
      </c>
      <c r="W270" s="224">
        <v>267</v>
      </c>
      <c r="X270" s="227">
        <v>43732</v>
      </c>
      <c r="Y270" s="224">
        <f t="shared" si="67"/>
        <v>0</v>
      </c>
      <c r="Z270" s="224">
        <f t="shared" si="68"/>
        <v>0</v>
      </c>
      <c r="AA270" s="224">
        <f t="shared" si="69"/>
        <v>0</v>
      </c>
      <c r="AB270" s="224">
        <f t="shared" si="70"/>
        <v>0</v>
      </c>
      <c r="AC270" s="225">
        <f t="shared" si="71"/>
        <v>0</v>
      </c>
      <c r="AD270" s="225">
        <f t="shared" si="71"/>
        <v>0</v>
      </c>
      <c r="AE270" s="230">
        <v>3.5551400000000002</v>
      </c>
      <c r="AF270" s="228">
        <f t="shared" si="72"/>
        <v>0</v>
      </c>
      <c r="AG270" s="228">
        <f t="shared" si="73"/>
        <v>0</v>
      </c>
    </row>
    <row r="271" spans="11:33" x14ac:dyDescent="0.3">
      <c r="K271" s="224">
        <v>268</v>
      </c>
      <c r="L271" s="227">
        <v>43733</v>
      </c>
      <c r="M271" s="224">
        <f t="shared" si="61"/>
        <v>0</v>
      </c>
      <c r="N271" s="224">
        <f t="shared" si="62"/>
        <v>0</v>
      </c>
      <c r="O271" s="224">
        <f t="shared" si="63"/>
        <v>0</v>
      </c>
      <c r="P271" s="224">
        <f t="shared" si="64"/>
        <v>0</v>
      </c>
      <c r="Q271" s="225">
        <f t="shared" si="60"/>
        <v>0</v>
      </c>
      <c r="R271" s="225">
        <f t="shared" si="60"/>
        <v>0</v>
      </c>
      <c r="S271" s="230">
        <v>3.5376799999999999</v>
      </c>
      <c r="T271" s="228">
        <f t="shared" si="65"/>
        <v>0</v>
      </c>
      <c r="U271" s="228">
        <f t="shared" si="66"/>
        <v>0</v>
      </c>
      <c r="W271" s="224">
        <v>268</v>
      </c>
      <c r="X271" s="227">
        <v>43733</v>
      </c>
      <c r="Y271" s="224">
        <f t="shared" si="67"/>
        <v>0</v>
      </c>
      <c r="Z271" s="224">
        <f t="shared" si="68"/>
        <v>0</v>
      </c>
      <c r="AA271" s="224">
        <f t="shared" si="69"/>
        <v>0</v>
      </c>
      <c r="AB271" s="224">
        <f t="shared" si="70"/>
        <v>0</v>
      </c>
      <c r="AC271" s="225">
        <f t="shared" si="71"/>
        <v>0</v>
      </c>
      <c r="AD271" s="225">
        <f t="shared" si="71"/>
        <v>0</v>
      </c>
      <c r="AE271" s="230">
        <v>3.5376799999999999</v>
      </c>
      <c r="AF271" s="228">
        <f t="shared" si="72"/>
        <v>0</v>
      </c>
      <c r="AG271" s="228">
        <f t="shared" si="73"/>
        <v>0</v>
      </c>
    </row>
    <row r="272" spans="11:33" x14ac:dyDescent="0.3">
      <c r="K272" s="224">
        <v>269</v>
      </c>
      <c r="L272" s="227">
        <v>43734</v>
      </c>
      <c r="M272" s="224">
        <f t="shared" si="61"/>
        <v>0</v>
      </c>
      <c r="N272" s="224">
        <f t="shared" si="62"/>
        <v>0</v>
      </c>
      <c r="O272" s="224">
        <f t="shared" si="63"/>
        <v>0</v>
      </c>
      <c r="P272" s="224">
        <f t="shared" si="64"/>
        <v>0</v>
      </c>
      <c r="Q272" s="225">
        <f t="shared" si="60"/>
        <v>0</v>
      </c>
      <c r="R272" s="225">
        <f t="shared" si="60"/>
        <v>0</v>
      </c>
      <c r="S272" s="230">
        <v>3.5204800000000001</v>
      </c>
      <c r="T272" s="228">
        <f t="shared" si="65"/>
        <v>0</v>
      </c>
      <c r="U272" s="228">
        <f t="shared" si="66"/>
        <v>0</v>
      </c>
      <c r="W272" s="224">
        <v>269</v>
      </c>
      <c r="X272" s="227">
        <v>43734</v>
      </c>
      <c r="Y272" s="224">
        <f t="shared" si="67"/>
        <v>0</v>
      </c>
      <c r="Z272" s="224">
        <f t="shared" si="68"/>
        <v>0</v>
      </c>
      <c r="AA272" s="224">
        <f t="shared" si="69"/>
        <v>0</v>
      </c>
      <c r="AB272" s="224">
        <f t="shared" si="70"/>
        <v>0</v>
      </c>
      <c r="AC272" s="225">
        <f t="shared" si="71"/>
        <v>0</v>
      </c>
      <c r="AD272" s="225">
        <f t="shared" si="71"/>
        <v>0</v>
      </c>
      <c r="AE272" s="230">
        <v>3.5204800000000001</v>
      </c>
      <c r="AF272" s="228">
        <f t="shared" si="72"/>
        <v>0</v>
      </c>
      <c r="AG272" s="228">
        <f t="shared" si="73"/>
        <v>0</v>
      </c>
    </row>
    <row r="273" spans="11:33" x14ac:dyDescent="0.3">
      <c r="K273" s="224">
        <v>270</v>
      </c>
      <c r="L273" s="227">
        <v>43735</v>
      </c>
      <c r="M273" s="224">
        <f t="shared" si="61"/>
        <v>0</v>
      </c>
      <c r="N273" s="224">
        <f t="shared" si="62"/>
        <v>0</v>
      </c>
      <c r="O273" s="224">
        <f t="shared" si="63"/>
        <v>0</v>
      </c>
      <c r="P273" s="224">
        <f t="shared" si="64"/>
        <v>0</v>
      </c>
      <c r="Q273" s="225">
        <f t="shared" si="60"/>
        <v>0</v>
      </c>
      <c r="R273" s="225">
        <f t="shared" si="60"/>
        <v>0</v>
      </c>
      <c r="S273" s="230">
        <v>3.5035400000000001</v>
      </c>
      <c r="T273" s="228">
        <f t="shared" si="65"/>
        <v>0</v>
      </c>
      <c r="U273" s="228">
        <f t="shared" si="66"/>
        <v>0</v>
      </c>
      <c r="W273" s="224">
        <v>270</v>
      </c>
      <c r="X273" s="227">
        <v>43735</v>
      </c>
      <c r="Y273" s="224">
        <f t="shared" si="67"/>
        <v>0</v>
      </c>
      <c r="Z273" s="224">
        <f t="shared" si="68"/>
        <v>0</v>
      </c>
      <c r="AA273" s="224">
        <f t="shared" si="69"/>
        <v>0</v>
      </c>
      <c r="AB273" s="224">
        <f t="shared" si="70"/>
        <v>0</v>
      </c>
      <c r="AC273" s="225">
        <f t="shared" si="71"/>
        <v>0</v>
      </c>
      <c r="AD273" s="225">
        <f t="shared" si="71"/>
        <v>0</v>
      </c>
      <c r="AE273" s="230">
        <v>3.5035400000000001</v>
      </c>
      <c r="AF273" s="228">
        <f t="shared" si="72"/>
        <v>0</v>
      </c>
      <c r="AG273" s="228">
        <f t="shared" si="73"/>
        <v>0</v>
      </c>
    </row>
    <row r="274" spans="11:33" x14ac:dyDescent="0.3">
      <c r="K274" s="224">
        <v>271</v>
      </c>
      <c r="L274" s="227">
        <v>43736</v>
      </c>
      <c r="M274" s="224">
        <f t="shared" si="61"/>
        <v>0</v>
      </c>
      <c r="N274" s="224">
        <f t="shared" si="62"/>
        <v>0</v>
      </c>
      <c r="O274" s="224">
        <f t="shared" si="63"/>
        <v>0</v>
      </c>
      <c r="P274" s="224">
        <f t="shared" si="64"/>
        <v>0</v>
      </c>
      <c r="Q274" s="225">
        <f t="shared" si="60"/>
        <v>0</v>
      </c>
      <c r="R274" s="225">
        <f t="shared" si="60"/>
        <v>0</v>
      </c>
      <c r="S274" s="230">
        <v>3.4868800000000002</v>
      </c>
      <c r="T274" s="228">
        <f t="shared" si="65"/>
        <v>0</v>
      </c>
      <c r="U274" s="228">
        <f t="shared" si="66"/>
        <v>0</v>
      </c>
      <c r="W274" s="224">
        <v>271</v>
      </c>
      <c r="X274" s="227">
        <v>43736</v>
      </c>
      <c r="Y274" s="224">
        <f t="shared" si="67"/>
        <v>0</v>
      </c>
      <c r="Z274" s="224">
        <f t="shared" si="68"/>
        <v>0</v>
      </c>
      <c r="AA274" s="224">
        <f t="shared" si="69"/>
        <v>0</v>
      </c>
      <c r="AB274" s="224">
        <f t="shared" si="70"/>
        <v>0</v>
      </c>
      <c r="AC274" s="225">
        <f t="shared" si="71"/>
        <v>0</v>
      </c>
      <c r="AD274" s="225">
        <f t="shared" si="71"/>
        <v>0</v>
      </c>
      <c r="AE274" s="230">
        <v>3.4868800000000002</v>
      </c>
      <c r="AF274" s="228">
        <f t="shared" si="72"/>
        <v>0</v>
      </c>
      <c r="AG274" s="228">
        <f t="shared" si="73"/>
        <v>0</v>
      </c>
    </row>
    <row r="275" spans="11:33" x14ac:dyDescent="0.3">
      <c r="K275" s="224">
        <v>272</v>
      </c>
      <c r="L275" s="227">
        <v>43737</v>
      </c>
      <c r="M275" s="224">
        <f t="shared" si="61"/>
        <v>0</v>
      </c>
      <c r="N275" s="224">
        <f t="shared" si="62"/>
        <v>0</v>
      </c>
      <c r="O275" s="224">
        <f t="shared" si="63"/>
        <v>0</v>
      </c>
      <c r="P275" s="224">
        <f t="shared" si="64"/>
        <v>0</v>
      </c>
      <c r="Q275" s="225">
        <f t="shared" si="60"/>
        <v>0</v>
      </c>
      <c r="R275" s="225">
        <f t="shared" si="60"/>
        <v>0</v>
      </c>
      <c r="S275" s="230">
        <v>3.47052</v>
      </c>
      <c r="T275" s="228">
        <f t="shared" si="65"/>
        <v>0</v>
      </c>
      <c r="U275" s="228">
        <f t="shared" si="66"/>
        <v>0</v>
      </c>
      <c r="W275" s="224">
        <v>272</v>
      </c>
      <c r="X275" s="227">
        <v>43737</v>
      </c>
      <c r="Y275" s="224">
        <f t="shared" si="67"/>
        <v>0</v>
      </c>
      <c r="Z275" s="224">
        <f t="shared" si="68"/>
        <v>0</v>
      </c>
      <c r="AA275" s="224">
        <f t="shared" si="69"/>
        <v>0</v>
      </c>
      <c r="AB275" s="224">
        <f t="shared" si="70"/>
        <v>0</v>
      </c>
      <c r="AC275" s="225">
        <f t="shared" si="71"/>
        <v>0</v>
      </c>
      <c r="AD275" s="225">
        <f t="shared" si="71"/>
        <v>0</v>
      </c>
      <c r="AE275" s="230">
        <v>3.47052</v>
      </c>
      <c r="AF275" s="228">
        <f t="shared" si="72"/>
        <v>0</v>
      </c>
      <c r="AG275" s="228">
        <f t="shared" si="73"/>
        <v>0</v>
      </c>
    </row>
    <row r="276" spans="11:33" x14ac:dyDescent="0.3">
      <c r="K276" s="224">
        <v>273</v>
      </c>
      <c r="L276" s="227">
        <v>43738</v>
      </c>
      <c r="M276" s="224">
        <f t="shared" si="61"/>
        <v>0</v>
      </c>
      <c r="N276" s="224">
        <f t="shared" si="62"/>
        <v>0</v>
      </c>
      <c r="O276" s="224">
        <f t="shared" si="63"/>
        <v>0</v>
      </c>
      <c r="P276" s="224">
        <f t="shared" si="64"/>
        <v>0</v>
      </c>
      <c r="Q276" s="225">
        <f t="shared" si="60"/>
        <v>0</v>
      </c>
      <c r="R276" s="225">
        <f t="shared" si="60"/>
        <v>0</v>
      </c>
      <c r="S276" s="230">
        <v>3.4544600000000001</v>
      </c>
      <c r="T276" s="228">
        <f t="shared" si="65"/>
        <v>0</v>
      </c>
      <c r="U276" s="228">
        <f t="shared" si="66"/>
        <v>0</v>
      </c>
      <c r="W276" s="224">
        <v>273</v>
      </c>
      <c r="X276" s="227">
        <v>43738</v>
      </c>
      <c r="Y276" s="224">
        <f t="shared" si="67"/>
        <v>0</v>
      </c>
      <c r="Z276" s="224">
        <f t="shared" si="68"/>
        <v>3</v>
      </c>
      <c r="AA276" s="224">
        <f t="shared" si="69"/>
        <v>0</v>
      </c>
      <c r="AB276" s="224">
        <f t="shared" si="70"/>
        <v>0</v>
      </c>
      <c r="AC276" s="225">
        <f t="shared" si="71"/>
        <v>0</v>
      </c>
      <c r="AD276" s="225">
        <f t="shared" si="71"/>
        <v>3</v>
      </c>
      <c r="AE276" s="230">
        <v>3.4544600000000001</v>
      </c>
      <c r="AF276" s="228">
        <f t="shared" si="72"/>
        <v>0.86844253515744863</v>
      </c>
      <c r="AG276" s="228">
        <f t="shared" si="73"/>
        <v>3</v>
      </c>
    </row>
    <row r="277" spans="11:33" x14ac:dyDescent="0.3">
      <c r="K277" s="224">
        <v>274</v>
      </c>
      <c r="L277" s="227">
        <v>43739</v>
      </c>
      <c r="M277" s="224">
        <f t="shared" si="61"/>
        <v>0</v>
      </c>
      <c r="N277" s="224">
        <f t="shared" si="62"/>
        <v>0</v>
      </c>
      <c r="O277" s="224">
        <f t="shared" si="63"/>
        <v>0</v>
      </c>
      <c r="P277" s="224">
        <f t="shared" si="64"/>
        <v>0</v>
      </c>
      <c r="Q277" s="225">
        <f t="shared" si="60"/>
        <v>0</v>
      </c>
      <c r="R277" s="225">
        <f t="shared" si="60"/>
        <v>0</v>
      </c>
      <c r="S277" s="230">
        <v>3.4387099999999999</v>
      </c>
      <c r="T277" s="228">
        <f t="shared" si="65"/>
        <v>0</v>
      </c>
      <c r="U277" s="228">
        <f t="shared" si="66"/>
        <v>0</v>
      </c>
      <c r="W277" s="224">
        <v>274</v>
      </c>
      <c r="X277" s="227">
        <v>43739</v>
      </c>
      <c r="Y277" s="224">
        <f t="shared" si="67"/>
        <v>0</v>
      </c>
      <c r="Z277" s="224">
        <f t="shared" si="68"/>
        <v>0</v>
      </c>
      <c r="AA277" s="224">
        <f t="shared" si="69"/>
        <v>0</v>
      </c>
      <c r="AB277" s="224">
        <f t="shared" si="70"/>
        <v>0</v>
      </c>
      <c r="AC277" s="225">
        <f t="shared" si="71"/>
        <v>0</v>
      </c>
      <c r="AD277" s="225">
        <f t="shared" si="71"/>
        <v>0</v>
      </c>
      <c r="AE277" s="230">
        <v>3.4387099999999999</v>
      </c>
      <c r="AF277" s="228">
        <f t="shared" si="72"/>
        <v>0</v>
      </c>
      <c r="AG277" s="228">
        <f t="shared" si="73"/>
        <v>0</v>
      </c>
    </row>
    <row r="278" spans="11:33" x14ac:dyDescent="0.3">
      <c r="K278" s="224">
        <v>275</v>
      </c>
      <c r="L278" s="227">
        <v>43740</v>
      </c>
      <c r="M278" s="224">
        <f t="shared" si="61"/>
        <v>0</v>
      </c>
      <c r="N278" s="224">
        <f t="shared" si="62"/>
        <v>0</v>
      </c>
      <c r="O278" s="224">
        <f t="shared" si="63"/>
        <v>0</v>
      </c>
      <c r="P278" s="224">
        <f t="shared" si="64"/>
        <v>0</v>
      </c>
      <c r="Q278" s="225">
        <f t="shared" si="60"/>
        <v>0</v>
      </c>
      <c r="R278" s="225">
        <f t="shared" si="60"/>
        <v>0</v>
      </c>
      <c r="S278" s="230">
        <v>3.4232999999999998</v>
      </c>
      <c r="T278" s="228">
        <f t="shared" si="65"/>
        <v>0</v>
      </c>
      <c r="U278" s="228">
        <f t="shared" si="66"/>
        <v>0</v>
      </c>
      <c r="W278" s="224">
        <v>275</v>
      </c>
      <c r="X278" s="227">
        <v>43740</v>
      </c>
      <c r="Y278" s="224">
        <f t="shared" si="67"/>
        <v>0</v>
      </c>
      <c r="Z278" s="224">
        <f t="shared" si="68"/>
        <v>2</v>
      </c>
      <c r="AA278" s="224">
        <f t="shared" si="69"/>
        <v>0</v>
      </c>
      <c r="AB278" s="224">
        <f t="shared" si="70"/>
        <v>0</v>
      </c>
      <c r="AC278" s="225">
        <f t="shared" si="71"/>
        <v>0</v>
      </c>
      <c r="AD278" s="225">
        <f t="shared" si="71"/>
        <v>2</v>
      </c>
      <c r="AE278" s="230">
        <v>3.4232999999999998</v>
      </c>
      <c r="AF278" s="228">
        <f t="shared" si="72"/>
        <v>0.58423158940203901</v>
      </c>
      <c r="AG278" s="228">
        <f t="shared" si="73"/>
        <v>2</v>
      </c>
    </row>
    <row r="279" spans="11:33" x14ac:dyDescent="0.3">
      <c r="K279" s="224">
        <v>276</v>
      </c>
      <c r="L279" s="227">
        <v>43741</v>
      </c>
      <c r="M279" s="224">
        <f t="shared" si="61"/>
        <v>0</v>
      </c>
      <c r="N279" s="224">
        <f t="shared" si="62"/>
        <v>0</v>
      </c>
      <c r="O279" s="224">
        <f t="shared" si="63"/>
        <v>0</v>
      </c>
      <c r="P279" s="224">
        <f t="shared" si="64"/>
        <v>0</v>
      </c>
      <c r="Q279" s="225">
        <f t="shared" si="60"/>
        <v>0</v>
      </c>
      <c r="R279" s="225">
        <f t="shared" si="60"/>
        <v>0</v>
      </c>
      <c r="S279" s="230">
        <v>3.40822</v>
      </c>
      <c r="T279" s="228">
        <f t="shared" si="65"/>
        <v>0</v>
      </c>
      <c r="U279" s="228">
        <f t="shared" si="66"/>
        <v>0</v>
      </c>
      <c r="W279" s="224">
        <v>276</v>
      </c>
      <c r="X279" s="227">
        <v>43741</v>
      </c>
      <c r="Y279" s="224">
        <f t="shared" si="67"/>
        <v>0</v>
      </c>
      <c r="Z279" s="224">
        <f t="shared" si="68"/>
        <v>0</v>
      </c>
      <c r="AA279" s="224">
        <f t="shared" si="69"/>
        <v>0</v>
      </c>
      <c r="AB279" s="224">
        <f t="shared" si="70"/>
        <v>0</v>
      </c>
      <c r="AC279" s="225">
        <f t="shared" si="71"/>
        <v>0</v>
      </c>
      <c r="AD279" s="225">
        <f t="shared" si="71"/>
        <v>0</v>
      </c>
      <c r="AE279" s="230">
        <v>3.40822</v>
      </c>
      <c r="AF279" s="228">
        <f t="shared" si="72"/>
        <v>0</v>
      </c>
      <c r="AG279" s="228">
        <f t="shared" si="73"/>
        <v>0</v>
      </c>
    </row>
    <row r="280" spans="11:33" x14ac:dyDescent="0.3">
      <c r="K280" s="224">
        <v>277</v>
      </c>
      <c r="L280" s="227">
        <v>43742</v>
      </c>
      <c r="M280" s="224">
        <f t="shared" si="61"/>
        <v>0</v>
      </c>
      <c r="N280" s="224">
        <f t="shared" si="62"/>
        <v>0</v>
      </c>
      <c r="O280" s="224">
        <f t="shared" si="63"/>
        <v>0</v>
      </c>
      <c r="P280" s="224">
        <f t="shared" si="64"/>
        <v>0</v>
      </c>
      <c r="Q280" s="225">
        <f t="shared" si="60"/>
        <v>0</v>
      </c>
      <c r="R280" s="225">
        <f t="shared" si="60"/>
        <v>0</v>
      </c>
      <c r="S280" s="230">
        <v>3.3934799999999998</v>
      </c>
      <c r="T280" s="228">
        <f t="shared" si="65"/>
        <v>0</v>
      </c>
      <c r="U280" s="228">
        <f t="shared" si="66"/>
        <v>0</v>
      </c>
      <c r="W280" s="224">
        <v>277</v>
      </c>
      <c r="X280" s="227">
        <v>43742</v>
      </c>
      <c r="Y280" s="224">
        <f t="shared" si="67"/>
        <v>0</v>
      </c>
      <c r="Z280" s="224">
        <f t="shared" si="68"/>
        <v>1</v>
      </c>
      <c r="AA280" s="224">
        <f t="shared" si="69"/>
        <v>0</v>
      </c>
      <c r="AB280" s="224">
        <f t="shared" si="70"/>
        <v>0</v>
      </c>
      <c r="AC280" s="225">
        <f t="shared" si="71"/>
        <v>0</v>
      </c>
      <c r="AD280" s="225">
        <f t="shared" si="71"/>
        <v>1</v>
      </c>
      <c r="AE280" s="230">
        <v>3.3934799999999998</v>
      </c>
      <c r="AF280" s="228">
        <f t="shared" si="72"/>
        <v>0.29468274455720972</v>
      </c>
      <c r="AG280" s="228">
        <f t="shared" si="73"/>
        <v>1</v>
      </c>
    </row>
    <row r="281" spans="11:33" x14ac:dyDescent="0.3">
      <c r="K281" s="224">
        <v>278</v>
      </c>
      <c r="L281" s="227">
        <v>43743</v>
      </c>
      <c r="M281" s="224">
        <f t="shared" si="61"/>
        <v>0</v>
      </c>
      <c r="N281" s="224">
        <f t="shared" si="62"/>
        <v>0</v>
      </c>
      <c r="O281" s="224">
        <f t="shared" si="63"/>
        <v>0</v>
      </c>
      <c r="P281" s="224">
        <f t="shared" si="64"/>
        <v>0</v>
      </c>
      <c r="Q281" s="225">
        <f t="shared" si="60"/>
        <v>0</v>
      </c>
      <c r="R281" s="225">
        <f t="shared" si="60"/>
        <v>0</v>
      </c>
      <c r="S281" s="230">
        <v>3.37907</v>
      </c>
      <c r="T281" s="228">
        <f t="shared" si="65"/>
        <v>0</v>
      </c>
      <c r="U281" s="228">
        <f t="shared" si="66"/>
        <v>0</v>
      </c>
      <c r="W281" s="224">
        <v>278</v>
      </c>
      <c r="X281" s="227">
        <v>43743</v>
      </c>
      <c r="Y281" s="224">
        <f t="shared" si="67"/>
        <v>0</v>
      </c>
      <c r="Z281" s="224">
        <f t="shared" si="68"/>
        <v>0</v>
      </c>
      <c r="AA281" s="224">
        <f t="shared" si="69"/>
        <v>0</v>
      </c>
      <c r="AB281" s="224">
        <f t="shared" si="70"/>
        <v>0</v>
      </c>
      <c r="AC281" s="225">
        <f t="shared" si="71"/>
        <v>0</v>
      </c>
      <c r="AD281" s="225">
        <f t="shared" si="71"/>
        <v>0</v>
      </c>
      <c r="AE281" s="230">
        <v>3.37907</v>
      </c>
      <c r="AF281" s="228">
        <f t="shared" si="72"/>
        <v>0</v>
      </c>
      <c r="AG281" s="228">
        <f t="shared" si="73"/>
        <v>0</v>
      </c>
    </row>
    <row r="282" spans="11:33" x14ac:dyDescent="0.3">
      <c r="K282" s="224">
        <v>279</v>
      </c>
      <c r="L282" s="227">
        <v>43744</v>
      </c>
      <c r="M282" s="224">
        <f t="shared" si="61"/>
        <v>0</v>
      </c>
      <c r="N282" s="224">
        <f t="shared" si="62"/>
        <v>0</v>
      </c>
      <c r="O282" s="224">
        <f t="shared" si="63"/>
        <v>0</v>
      </c>
      <c r="P282" s="224">
        <f t="shared" si="64"/>
        <v>0</v>
      </c>
      <c r="Q282" s="225">
        <f t="shared" ref="Q282:R345" si="74">M282+O282</f>
        <v>0</v>
      </c>
      <c r="R282" s="225">
        <f t="shared" si="74"/>
        <v>0</v>
      </c>
      <c r="S282" s="230">
        <v>3.3649900000000001</v>
      </c>
      <c r="T282" s="228">
        <f t="shared" si="65"/>
        <v>0</v>
      </c>
      <c r="U282" s="228">
        <f t="shared" si="66"/>
        <v>0</v>
      </c>
      <c r="W282" s="224">
        <v>279</v>
      </c>
      <c r="X282" s="227">
        <v>43744</v>
      </c>
      <c r="Y282" s="224">
        <f t="shared" si="67"/>
        <v>0</v>
      </c>
      <c r="Z282" s="224">
        <f t="shared" si="68"/>
        <v>0</v>
      </c>
      <c r="AA282" s="224">
        <f t="shared" si="69"/>
        <v>0</v>
      </c>
      <c r="AB282" s="224">
        <f t="shared" si="70"/>
        <v>0</v>
      </c>
      <c r="AC282" s="225">
        <f t="shared" si="71"/>
        <v>0</v>
      </c>
      <c r="AD282" s="225">
        <f t="shared" si="71"/>
        <v>0</v>
      </c>
      <c r="AE282" s="230">
        <v>3.3649900000000001</v>
      </c>
      <c r="AF282" s="228">
        <f t="shared" si="72"/>
        <v>0</v>
      </c>
      <c r="AG282" s="228">
        <f t="shared" si="73"/>
        <v>0</v>
      </c>
    </row>
    <row r="283" spans="11:33" x14ac:dyDescent="0.3">
      <c r="K283" s="224">
        <v>280</v>
      </c>
      <c r="L283" s="227">
        <v>43745</v>
      </c>
      <c r="M283" s="224">
        <f t="shared" si="61"/>
        <v>0</v>
      </c>
      <c r="N283" s="224">
        <f t="shared" si="62"/>
        <v>0</v>
      </c>
      <c r="O283" s="224">
        <f t="shared" si="63"/>
        <v>0</v>
      </c>
      <c r="P283" s="224">
        <f t="shared" si="64"/>
        <v>0</v>
      </c>
      <c r="Q283" s="225">
        <f t="shared" si="74"/>
        <v>0</v>
      </c>
      <c r="R283" s="225">
        <f t="shared" si="74"/>
        <v>0</v>
      </c>
      <c r="S283" s="230">
        <v>3.3512300000000002</v>
      </c>
      <c r="T283" s="228">
        <f t="shared" si="65"/>
        <v>0</v>
      </c>
      <c r="U283" s="228">
        <f t="shared" si="66"/>
        <v>0</v>
      </c>
      <c r="W283" s="224">
        <v>280</v>
      </c>
      <c r="X283" s="227">
        <v>43745</v>
      </c>
      <c r="Y283" s="224">
        <f t="shared" si="67"/>
        <v>0</v>
      </c>
      <c r="Z283" s="224">
        <f t="shared" si="68"/>
        <v>0</v>
      </c>
      <c r="AA283" s="224">
        <f t="shared" si="69"/>
        <v>0</v>
      </c>
      <c r="AB283" s="224">
        <f t="shared" si="70"/>
        <v>0</v>
      </c>
      <c r="AC283" s="225">
        <f t="shared" si="71"/>
        <v>0</v>
      </c>
      <c r="AD283" s="225">
        <f t="shared" si="71"/>
        <v>0</v>
      </c>
      <c r="AE283" s="230">
        <v>3.3512300000000002</v>
      </c>
      <c r="AF283" s="228">
        <f t="shared" si="72"/>
        <v>0</v>
      </c>
      <c r="AG283" s="228">
        <f t="shared" si="73"/>
        <v>0</v>
      </c>
    </row>
    <row r="284" spans="11:33" x14ac:dyDescent="0.3">
      <c r="K284" s="224">
        <v>281</v>
      </c>
      <c r="L284" s="227">
        <v>43746</v>
      </c>
      <c r="M284" s="224">
        <f t="shared" si="61"/>
        <v>0</v>
      </c>
      <c r="N284" s="224">
        <f t="shared" si="62"/>
        <v>0</v>
      </c>
      <c r="O284" s="224">
        <f t="shared" si="63"/>
        <v>0</v>
      </c>
      <c r="P284" s="224">
        <f t="shared" si="64"/>
        <v>0</v>
      </c>
      <c r="Q284" s="225">
        <f t="shared" si="74"/>
        <v>0</v>
      </c>
      <c r="R284" s="225">
        <f t="shared" si="74"/>
        <v>0</v>
      </c>
      <c r="S284" s="230">
        <v>3.3377699999999999</v>
      </c>
      <c r="T284" s="228">
        <f t="shared" si="65"/>
        <v>0</v>
      </c>
      <c r="U284" s="228">
        <f t="shared" si="66"/>
        <v>0</v>
      </c>
      <c r="W284" s="224">
        <v>281</v>
      </c>
      <c r="X284" s="227">
        <v>43746</v>
      </c>
      <c r="Y284" s="224">
        <f t="shared" si="67"/>
        <v>0</v>
      </c>
      <c r="Z284" s="224">
        <f t="shared" si="68"/>
        <v>0</v>
      </c>
      <c r="AA284" s="224">
        <f t="shared" si="69"/>
        <v>0</v>
      </c>
      <c r="AB284" s="224">
        <f t="shared" si="70"/>
        <v>0</v>
      </c>
      <c r="AC284" s="225">
        <f t="shared" si="71"/>
        <v>0</v>
      </c>
      <c r="AD284" s="225">
        <f t="shared" si="71"/>
        <v>0</v>
      </c>
      <c r="AE284" s="230">
        <v>3.3377699999999999</v>
      </c>
      <c r="AF284" s="228">
        <f t="shared" si="72"/>
        <v>0</v>
      </c>
      <c r="AG284" s="228">
        <f t="shared" si="73"/>
        <v>0</v>
      </c>
    </row>
    <row r="285" spans="11:33" x14ac:dyDescent="0.3">
      <c r="K285" s="224">
        <v>282</v>
      </c>
      <c r="L285" s="227">
        <v>43747</v>
      </c>
      <c r="M285" s="224">
        <f t="shared" si="61"/>
        <v>0</v>
      </c>
      <c r="N285" s="224">
        <f t="shared" si="62"/>
        <v>0</v>
      </c>
      <c r="O285" s="224">
        <f t="shared" si="63"/>
        <v>0</v>
      </c>
      <c r="P285" s="224">
        <f t="shared" si="64"/>
        <v>0</v>
      </c>
      <c r="Q285" s="225">
        <f t="shared" si="74"/>
        <v>0</v>
      </c>
      <c r="R285" s="225">
        <f t="shared" si="74"/>
        <v>0</v>
      </c>
      <c r="S285" s="230">
        <v>3.3246199999999999</v>
      </c>
      <c r="T285" s="228">
        <f t="shared" si="65"/>
        <v>0</v>
      </c>
      <c r="U285" s="228">
        <f t="shared" si="66"/>
        <v>0</v>
      </c>
      <c r="W285" s="224">
        <v>282</v>
      </c>
      <c r="X285" s="227">
        <v>43747</v>
      </c>
      <c r="Y285" s="224">
        <f t="shared" si="67"/>
        <v>0</v>
      </c>
      <c r="Z285" s="224">
        <f t="shared" si="68"/>
        <v>0</v>
      </c>
      <c r="AA285" s="224">
        <f t="shared" si="69"/>
        <v>0</v>
      </c>
      <c r="AB285" s="224">
        <f t="shared" si="70"/>
        <v>0</v>
      </c>
      <c r="AC285" s="225">
        <f t="shared" si="71"/>
        <v>0</v>
      </c>
      <c r="AD285" s="225">
        <f t="shared" si="71"/>
        <v>0</v>
      </c>
      <c r="AE285" s="230">
        <v>3.3246199999999999</v>
      </c>
      <c r="AF285" s="228">
        <f t="shared" si="72"/>
        <v>0</v>
      </c>
      <c r="AG285" s="228">
        <f t="shared" si="73"/>
        <v>0</v>
      </c>
    </row>
    <row r="286" spans="11:33" x14ac:dyDescent="0.3">
      <c r="K286" s="224">
        <v>283</v>
      </c>
      <c r="L286" s="227">
        <v>43748</v>
      </c>
      <c r="M286" s="224">
        <f t="shared" si="61"/>
        <v>0</v>
      </c>
      <c r="N286" s="224">
        <f t="shared" si="62"/>
        <v>0</v>
      </c>
      <c r="O286" s="224">
        <f t="shared" si="63"/>
        <v>0</v>
      </c>
      <c r="P286" s="224">
        <f t="shared" si="64"/>
        <v>0</v>
      </c>
      <c r="Q286" s="225">
        <f t="shared" si="74"/>
        <v>0</v>
      </c>
      <c r="R286" s="225">
        <f t="shared" si="74"/>
        <v>0</v>
      </c>
      <c r="S286" s="230">
        <v>3.31176</v>
      </c>
      <c r="T286" s="228">
        <f t="shared" si="65"/>
        <v>0</v>
      </c>
      <c r="U286" s="228">
        <f t="shared" si="66"/>
        <v>0</v>
      </c>
      <c r="W286" s="224">
        <v>283</v>
      </c>
      <c r="X286" s="227">
        <v>43748</v>
      </c>
      <c r="Y286" s="224">
        <f t="shared" si="67"/>
        <v>0</v>
      </c>
      <c r="Z286" s="224">
        <f t="shared" si="68"/>
        <v>0</v>
      </c>
      <c r="AA286" s="224">
        <f t="shared" si="69"/>
        <v>0</v>
      </c>
      <c r="AB286" s="224">
        <f t="shared" si="70"/>
        <v>0</v>
      </c>
      <c r="AC286" s="225">
        <f t="shared" si="71"/>
        <v>0</v>
      </c>
      <c r="AD286" s="225">
        <f t="shared" si="71"/>
        <v>0</v>
      </c>
      <c r="AE286" s="230">
        <v>3.31176</v>
      </c>
      <c r="AF286" s="228">
        <f t="shared" si="72"/>
        <v>0</v>
      </c>
      <c r="AG286" s="228">
        <f t="shared" si="73"/>
        <v>0</v>
      </c>
    </row>
    <row r="287" spans="11:33" x14ac:dyDescent="0.3">
      <c r="K287" s="224">
        <v>284</v>
      </c>
      <c r="L287" s="227">
        <v>43749</v>
      </c>
      <c r="M287" s="224">
        <f t="shared" si="61"/>
        <v>0</v>
      </c>
      <c r="N287" s="224">
        <f t="shared" si="62"/>
        <v>0</v>
      </c>
      <c r="O287" s="224">
        <f t="shared" si="63"/>
        <v>0</v>
      </c>
      <c r="P287" s="224">
        <f t="shared" si="64"/>
        <v>0</v>
      </c>
      <c r="Q287" s="225">
        <f t="shared" si="74"/>
        <v>0</v>
      </c>
      <c r="R287" s="225">
        <f t="shared" si="74"/>
        <v>0</v>
      </c>
      <c r="S287" s="230">
        <v>3.2991999999999999</v>
      </c>
      <c r="T287" s="228">
        <f t="shared" si="65"/>
        <v>0</v>
      </c>
      <c r="U287" s="228">
        <f t="shared" si="66"/>
        <v>0</v>
      </c>
      <c r="W287" s="224">
        <v>284</v>
      </c>
      <c r="X287" s="227">
        <v>43749</v>
      </c>
      <c r="Y287" s="224">
        <f t="shared" si="67"/>
        <v>0</v>
      </c>
      <c r="Z287" s="224">
        <f t="shared" si="68"/>
        <v>0</v>
      </c>
      <c r="AA287" s="224">
        <f t="shared" si="69"/>
        <v>0</v>
      </c>
      <c r="AB287" s="224">
        <f t="shared" si="70"/>
        <v>0</v>
      </c>
      <c r="AC287" s="225">
        <f t="shared" si="71"/>
        <v>0</v>
      </c>
      <c r="AD287" s="225">
        <f t="shared" si="71"/>
        <v>0</v>
      </c>
      <c r="AE287" s="230">
        <v>3.2991999999999999</v>
      </c>
      <c r="AF287" s="228">
        <f t="shared" si="72"/>
        <v>0</v>
      </c>
      <c r="AG287" s="228">
        <f t="shared" si="73"/>
        <v>0</v>
      </c>
    </row>
    <row r="288" spans="11:33" x14ac:dyDescent="0.3">
      <c r="K288" s="224">
        <v>285</v>
      </c>
      <c r="L288" s="227">
        <v>43750</v>
      </c>
      <c r="M288" s="224">
        <f t="shared" si="61"/>
        <v>0</v>
      </c>
      <c r="N288" s="224">
        <f t="shared" si="62"/>
        <v>0</v>
      </c>
      <c r="O288" s="224">
        <f t="shared" si="63"/>
        <v>0</v>
      </c>
      <c r="P288" s="224">
        <f t="shared" si="64"/>
        <v>0</v>
      </c>
      <c r="Q288" s="225">
        <f t="shared" si="74"/>
        <v>0</v>
      </c>
      <c r="R288" s="225">
        <f t="shared" si="74"/>
        <v>0</v>
      </c>
      <c r="S288" s="230">
        <v>3.2869100000000002</v>
      </c>
      <c r="T288" s="228">
        <f t="shared" si="65"/>
        <v>0</v>
      </c>
      <c r="U288" s="228">
        <f t="shared" si="66"/>
        <v>0</v>
      </c>
      <c r="W288" s="224">
        <v>285</v>
      </c>
      <c r="X288" s="227">
        <v>43750</v>
      </c>
      <c r="Y288" s="224">
        <f t="shared" si="67"/>
        <v>0</v>
      </c>
      <c r="Z288" s="224">
        <f t="shared" si="68"/>
        <v>0</v>
      </c>
      <c r="AA288" s="224">
        <f t="shared" si="69"/>
        <v>0</v>
      </c>
      <c r="AB288" s="224">
        <f t="shared" si="70"/>
        <v>0</v>
      </c>
      <c r="AC288" s="225">
        <f t="shared" si="71"/>
        <v>0</v>
      </c>
      <c r="AD288" s="225">
        <f t="shared" si="71"/>
        <v>0</v>
      </c>
      <c r="AE288" s="230">
        <v>3.2869100000000002</v>
      </c>
      <c r="AF288" s="228">
        <f t="shared" si="72"/>
        <v>0</v>
      </c>
      <c r="AG288" s="228">
        <f t="shared" si="73"/>
        <v>0</v>
      </c>
    </row>
    <row r="289" spans="11:33" x14ac:dyDescent="0.3">
      <c r="K289" s="224">
        <v>286</v>
      </c>
      <c r="L289" s="227">
        <v>43751</v>
      </c>
      <c r="M289" s="224">
        <f t="shared" si="61"/>
        <v>0</v>
      </c>
      <c r="N289" s="224">
        <f t="shared" si="62"/>
        <v>0</v>
      </c>
      <c r="O289" s="224">
        <f t="shared" si="63"/>
        <v>0</v>
      </c>
      <c r="P289" s="224">
        <f t="shared" si="64"/>
        <v>0</v>
      </c>
      <c r="Q289" s="225">
        <f t="shared" si="74"/>
        <v>0</v>
      </c>
      <c r="R289" s="225">
        <f t="shared" si="74"/>
        <v>0</v>
      </c>
      <c r="S289" s="230">
        <v>3.2749000000000001</v>
      </c>
      <c r="T289" s="228">
        <f t="shared" si="65"/>
        <v>0</v>
      </c>
      <c r="U289" s="228">
        <f t="shared" si="66"/>
        <v>0</v>
      </c>
      <c r="W289" s="224">
        <v>286</v>
      </c>
      <c r="X289" s="227">
        <v>43751</v>
      </c>
      <c r="Y289" s="224">
        <f t="shared" si="67"/>
        <v>0</v>
      </c>
      <c r="Z289" s="224">
        <f t="shared" si="68"/>
        <v>0</v>
      </c>
      <c r="AA289" s="224">
        <f t="shared" si="69"/>
        <v>0</v>
      </c>
      <c r="AB289" s="224">
        <f t="shared" si="70"/>
        <v>0</v>
      </c>
      <c r="AC289" s="225">
        <f t="shared" si="71"/>
        <v>0</v>
      </c>
      <c r="AD289" s="225">
        <f t="shared" si="71"/>
        <v>0</v>
      </c>
      <c r="AE289" s="230">
        <v>3.2749000000000001</v>
      </c>
      <c r="AF289" s="228">
        <f t="shared" si="72"/>
        <v>0</v>
      </c>
      <c r="AG289" s="228">
        <f t="shared" si="73"/>
        <v>0</v>
      </c>
    </row>
    <row r="290" spans="11:33" x14ac:dyDescent="0.3">
      <c r="K290" s="224">
        <v>287</v>
      </c>
      <c r="L290" s="227">
        <v>43752</v>
      </c>
      <c r="M290" s="224">
        <f t="shared" si="61"/>
        <v>0</v>
      </c>
      <c r="N290" s="224">
        <f t="shared" si="62"/>
        <v>0</v>
      </c>
      <c r="O290" s="224">
        <f t="shared" si="63"/>
        <v>0</v>
      </c>
      <c r="P290" s="224">
        <f t="shared" si="64"/>
        <v>0</v>
      </c>
      <c r="Q290" s="225">
        <f t="shared" si="74"/>
        <v>0</v>
      </c>
      <c r="R290" s="225">
        <f t="shared" si="74"/>
        <v>0</v>
      </c>
      <c r="S290" s="230">
        <v>3.26315</v>
      </c>
      <c r="T290" s="228">
        <f t="shared" si="65"/>
        <v>0</v>
      </c>
      <c r="U290" s="228">
        <f t="shared" si="66"/>
        <v>0</v>
      </c>
      <c r="W290" s="224">
        <v>287</v>
      </c>
      <c r="X290" s="227">
        <v>43752</v>
      </c>
      <c r="Y290" s="224">
        <f t="shared" si="67"/>
        <v>0</v>
      </c>
      <c r="Z290" s="224">
        <f t="shared" si="68"/>
        <v>1</v>
      </c>
      <c r="AA290" s="224">
        <f t="shared" si="69"/>
        <v>0</v>
      </c>
      <c r="AB290" s="224">
        <f t="shared" si="70"/>
        <v>0</v>
      </c>
      <c r="AC290" s="225">
        <f t="shared" si="71"/>
        <v>0</v>
      </c>
      <c r="AD290" s="225">
        <f t="shared" si="71"/>
        <v>1</v>
      </c>
      <c r="AE290" s="230">
        <v>3.26315</v>
      </c>
      <c r="AF290" s="228">
        <f t="shared" si="72"/>
        <v>0.30645235432021206</v>
      </c>
      <c r="AG290" s="228">
        <f t="shared" si="73"/>
        <v>1</v>
      </c>
    </row>
    <row r="291" spans="11:33" x14ac:dyDescent="0.3">
      <c r="K291" s="224">
        <v>288</v>
      </c>
      <c r="L291" s="227">
        <v>43753</v>
      </c>
      <c r="M291" s="224">
        <f t="shared" si="61"/>
        <v>0</v>
      </c>
      <c r="N291" s="224">
        <f t="shared" si="62"/>
        <v>0</v>
      </c>
      <c r="O291" s="224">
        <f t="shared" si="63"/>
        <v>0</v>
      </c>
      <c r="P291" s="224">
        <f t="shared" si="64"/>
        <v>0</v>
      </c>
      <c r="Q291" s="225">
        <f t="shared" si="74"/>
        <v>0</v>
      </c>
      <c r="R291" s="225">
        <f t="shared" si="74"/>
        <v>0</v>
      </c>
      <c r="S291" s="230">
        <v>3.2516799999999999</v>
      </c>
      <c r="T291" s="228">
        <f t="shared" si="65"/>
        <v>0</v>
      </c>
      <c r="U291" s="228">
        <f t="shared" si="66"/>
        <v>0</v>
      </c>
      <c r="W291" s="224">
        <v>288</v>
      </c>
      <c r="X291" s="227">
        <v>43753</v>
      </c>
      <c r="Y291" s="224">
        <f t="shared" si="67"/>
        <v>0</v>
      </c>
      <c r="Z291" s="224">
        <f t="shared" si="68"/>
        <v>0</v>
      </c>
      <c r="AA291" s="224">
        <f t="shared" si="69"/>
        <v>0</v>
      </c>
      <c r="AB291" s="224">
        <f t="shared" si="70"/>
        <v>0</v>
      </c>
      <c r="AC291" s="225">
        <f t="shared" si="71"/>
        <v>0</v>
      </c>
      <c r="AD291" s="225">
        <f t="shared" si="71"/>
        <v>0</v>
      </c>
      <c r="AE291" s="230">
        <v>3.2516799999999999</v>
      </c>
      <c r="AF291" s="228">
        <f t="shared" si="72"/>
        <v>0</v>
      </c>
      <c r="AG291" s="228">
        <f t="shared" si="73"/>
        <v>0</v>
      </c>
    </row>
    <row r="292" spans="11:33" x14ac:dyDescent="0.3">
      <c r="K292" s="224">
        <v>289</v>
      </c>
      <c r="L292" s="227">
        <v>43754</v>
      </c>
      <c r="M292" s="224">
        <f t="shared" si="61"/>
        <v>0</v>
      </c>
      <c r="N292" s="224">
        <f t="shared" si="62"/>
        <v>0</v>
      </c>
      <c r="O292" s="224">
        <f t="shared" si="63"/>
        <v>0</v>
      </c>
      <c r="P292" s="224">
        <f t="shared" si="64"/>
        <v>0</v>
      </c>
      <c r="Q292" s="225">
        <f t="shared" si="74"/>
        <v>0</v>
      </c>
      <c r="R292" s="225">
        <f t="shared" si="74"/>
        <v>0</v>
      </c>
      <c r="S292" s="230">
        <v>3.2404600000000001</v>
      </c>
      <c r="T292" s="228">
        <f t="shared" si="65"/>
        <v>0</v>
      </c>
      <c r="U292" s="228">
        <f t="shared" si="66"/>
        <v>0</v>
      </c>
      <c r="W292" s="224">
        <v>289</v>
      </c>
      <c r="X292" s="227">
        <v>43754</v>
      </c>
      <c r="Y292" s="224">
        <f t="shared" si="67"/>
        <v>0</v>
      </c>
      <c r="Z292" s="224">
        <f t="shared" si="68"/>
        <v>0</v>
      </c>
      <c r="AA292" s="224">
        <f t="shared" si="69"/>
        <v>0</v>
      </c>
      <c r="AB292" s="224">
        <f t="shared" si="70"/>
        <v>0</v>
      </c>
      <c r="AC292" s="225">
        <f t="shared" si="71"/>
        <v>0</v>
      </c>
      <c r="AD292" s="225">
        <f t="shared" si="71"/>
        <v>0</v>
      </c>
      <c r="AE292" s="230">
        <v>3.2404600000000001</v>
      </c>
      <c r="AF292" s="228">
        <f t="shared" si="72"/>
        <v>0</v>
      </c>
      <c r="AG292" s="228">
        <f t="shared" si="73"/>
        <v>0</v>
      </c>
    </row>
    <row r="293" spans="11:33" x14ac:dyDescent="0.3">
      <c r="K293" s="224">
        <v>290</v>
      </c>
      <c r="L293" s="227">
        <v>43755</v>
      </c>
      <c r="M293" s="224">
        <f t="shared" si="61"/>
        <v>0</v>
      </c>
      <c r="N293" s="224">
        <f t="shared" si="62"/>
        <v>0</v>
      </c>
      <c r="O293" s="224">
        <f t="shared" si="63"/>
        <v>0</v>
      </c>
      <c r="P293" s="224">
        <f t="shared" si="64"/>
        <v>0</v>
      </c>
      <c r="Q293" s="225">
        <f t="shared" si="74"/>
        <v>0</v>
      </c>
      <c r="R293" s="225">
        <f t="shared" si="74"/>
        <v>0</v>
      </c>
      <c r="S293" s="230">
        <v>3.2294900000000002</v>
      </c>
      <c r="T293" s="228">
        <f t="shared" si="65"/>
        <v>0</v>
      </c>
      <c r="U293" s="228">
        <f t="shared" si="66"/>
        <v>0</v>
      </c>
      <c r="W293" s="224">
        <v>290</v>
      </c>
      <c r="X293" s="227">
        <v>43755</v>
      </c>
      <c r="Y293" s="224">
        <f t="shared" si="67"/>
        <v>0</v>
      </c>
      <c r="Z293" s="224">
        <f t="shared" si="68"/>
        <v>0</v>
      </c>
      <c r="AA293" s="224">
        <f t="shared" si="69"/>
        <v>0</v>
      </c>
      <c r="AB293" s="224">
        <f t="shared" si="70"/>
        <v>0</v>
      </c>
      <c r="AC293" s="225">
        <f t="shared" si="71"/>
        <v>0</v>
      </c>
      <c r="AD293" s="225">
        <f t="shared" si="71"/>
        <v>0</v>
      </c>
      <c r="AE293" s="230">
        <v>3.2294900000000002</v>
      </c>
      <c r="AF293" s="228">
        <f t="shared" si="72"/>
        <v>0</v>
      </c>
      <c r="AG293" s="228">
        <f t="shared" si="73"/>
        <v>0</v>
      </c>
    </row>
    <row r="294" spans="11:33" x14ac:dyDescent="0.3">
      <c r="K294" s="224">
        <v>291</v>
      </c>
      <c r="L294" s="227">
        <v>43756</v>
      </c>
      <c r="M294" s="224">
        <f t="shared" si="61"/>
        <v>0</v>
      </c>
      <c r="N294" s="224">
        <f t="shared" si="62"/>
        <v>0</v>
      </c>
      <c r="O294" s="224">
        <f t="shared" si="63"/>
        <v>0</v>
      </c>
      <c r="P294" s="224">
        <f t="shared" si="64"/>
        <v>0</v>
      </c>
      <c r="Q294" s="225">
        <f t="shared" si="74"/>
        <v>0</v>
      </c>
      <c r="R294" s="225">
        <f t="shared" si="74"/>
        <v>0</v>
      </c>
      <c r="S294" s="230">
        <v>3.2187700000000001</v>
      </c>
      <c r="T294" s="228">
        <f t="shared" si="65"/>
        <v>0</v>
      </c>
      <c r="U294" s="228">
        <f t="shared" si="66"/>
        <v>0</v>
      </c>
      <c r="W294" s="224">
        <v>291</v>
      </c>
      <c r="X294" s="227">
        <v>43756</v>
      </c>
      <c r="Y294" s="224">
        <f t="shared" si="67"/>
        <v>0</v>
      </c>
      <c r="Z294" s="224">
        <f t="shared" si="68"/>
        <v>0</v>
      </c>
      <c r="AA294" s="224">
        <f t="shared" si="69"/>
        <v>0</v>
      </c>
      <c r="AB294" s="224">
        <f t="shared" si="70"/>
        <v>0</v>
      </c>
      <c r="AC294" s="225">
        <f t="shared" si="71"/>
        <v>0</v>
      </c>
      <c r="AD294" s="225">
        <f t="shared" si="71"/>
        <v>0</v>
      </c>
      <c r="AE294" s="230">
        <v>3.2187700000000001</v>
      </c>
      <c r="AF294" s="228">
        <f t="shared" si="72"/>
        <v>0</v>
      </c>
      <c r="AG294" s="228">
        <f t="shared" si="73"/>
        <v>0</v>
      </c>
    </row>
    <row r="295" spans="11:33" x14ac:dyDescent="0.3">
      <c r="K295" s="224">
        <v>292</v>
      </c>
      <c r="L295" s="227">
        <v>43757</v>
      </c>
      <c r="M295" s="224">
        <f t="shared" si="61"/>
        <v>0</v>
      </c>
      <c r="N295" s="224">
        <f t="shared" si="62"/>
        <v>0</v>
      </c>
      <c r="O295" s="224">
        <f t="shared" si="63"/>
        <v>0</v>
      </c>
      <c r="P295" s="224">
        <f t="shared" si="64"/>
        <v>0</v>
      </c>
      <c r="Q295" s="225">
        <f t="shared" si="74"/>
        <v>0</v>
      </c>
      <c r="R295" s="225">
        <f t="shared" si="74"/>
        <v>0</v>
      </c>
      <c r="S295" s="230">
        <v>3.2082899999999999</v>
      </c>
      <c r="T295" s="228">
        <f t="shared" si="65"/>
        <v>0</v>
      </c>
      <c r="U295" s="228">
        <f t="shared" si="66"/>
        <v>0</v>
      </c>
      <c r="W295" s="224">
        <v>292</v>
      </c>
      <c r="X295" s="227">
        <v>43757</v>
      </c>
      <c r="Y295" s="224">
        <f t="shared" si="67"/>
        <v>0</v>
      </c>
      <c r="Z295" s="224">
        <f t="shared" si="68"/>
        <v>0</v>
      </c>
      <c r="AA295" s="224">
        <f t="shared" si="69"/>
        <v>0</v>
      </c>
      <c r="AB295" s="224">
        <f t="shared" si="70"/>
        <v>0</v>
      </c>
      <c r="AC295" s="225">
        <f t="shared" si="71"/>
        <v>0</v>
      </c>
      <c r="AD295" s="225">
        <f t="shared" si="71"/>
        <v>0</v>
      </c>
      <c r="AE295" s="230">
        <v>3.2082899999999999</v>
      </c>
      <c r="AF295" s="228">
        <f t="shared" si="72"/>
        <v>0</v>
      </c>
      <c r="AG295" s="228">
        <f t="shared" si="73"/>
        <v>0</v>
      </c>
    </row>
    <row r="296" spans="11:33" x14ac:dyDescent="0.3">
      <c r="K296" s="224">
        <v>293</v>
      </c>
      <c r="L296" s="227">
        <v>43758</v>
      </c>
      <c r="M296" s="224">
        <f t="shared" si="61"/>
        <v>0</v>
      </c>
      <c r="N296" s="224">
        <f t="shared" si="62"/>
        <v>0</v>
      </c>
      <c r="O296" s="224">
        <f t="shared" si="63"/>
        <v>0</v>
      </c>
      <c r="P296" s="224">
        <f t="shared" si="64"/>
        <v>0</v>
      </c>
      <c r="Q296" s="225">
        <f t="shared" si="74"/>
        <v>0</v>
      </c>
      <c r="R296" s="225">
        <f t="shared" si="74"/>
        <v>0</v>
      </c>
      <c r="S296" s="230">
        <v>3.1980499999999998</v>
      </c>
      <c r="T296" s="228">
        <f t="shared" si="65"/>
        <v>0</v>
      </c>
      <c r="U296" s="228">
        <f t="shared" si="66"/>
        <v>0</v>
      </c>
      <c r="W296" s="224">
        <v>293</v>
      </c>
      <c r="X296" s="227">
        <v>43758</v>
      </c>
      <c r="Y296" s="224">
        <f t="shared" si="67"/>
        <v>0</v>
      </c>
      <c r="Z296" s="224">
        <f t="shared" si="68"/>
        <v>0</v>
      </c>
      <c r="AA296" s="224">
        <f t="shared" si="69"/>
        <v>0</v>
      </c>
      <c r="AB296" s="224">
        <f t="shared" si="70"/>
        <v>0</v>
      </c>
      <c r="AC296" s="225">
        <f t="shared" si="71"/>
        <v>0</v>
      </c>
      <c r="AD296" s="225">
        <f t="shared" si="71"/>
        <v>0</v>
      </c>
      <c r="AE296" s="230">
        <v>3.1980499999999998</v>
      </c>
      <c r="AF296" s="228">
        <f t="shared" si="72"/>
        <v>0</v>
      </c>
      <c r="AG296" s="228">
        <f t="shared" si="73"/>
        <v>0</v>
      </c>
    </row>
    <row r="297" spans="11:33" x14ac:dyDescent="0.3">
      <c r="K297" s="224">
        <v>294</v>
      </c>
      <c r="L297" s="227">
        <v>43759</v>
      </c>
      <c r="M297" s="224">
        <f t="shared" si="61"/>
        <v>0</v>
      </c>
      <c r="N297" s="224">
        <f t="shared" si="62"/>
        <v>0</v>
      </c>
      <c r="O297" s="224">
        <f t="shared" si="63"/>
        <v>0</v>
      </c>
      <c r="P297" s="224">
        <f t="shared" si="64"/>
        <v>0</v>
      </c>
      <c r="Q297" s="225">
        <f t="shared" si="74"/>
        <v>0</v>
      </c>
      <c r="R297" s="225">
        <f t="shared" si="74"/>
        <v>0</v>
      </c>
      <c r="S297" s="230">
        <v>3.18804</v>
      </c>
      <c r="T297" s="228">
        <f t="shared" si="65"/>
        <v>0</v>
      </c>
      <c r="U297" s="228">
        <f t="shared" si="66"/>
        <v>0</v>
      </c>
      <c r="W297" s="224">
        <v>294</v>
      </c>
      <c r="X297" s="227">
        <v>43759</v>
      </c>
      <c r="Y297" s="224">
        <f t="shared" si="67"/>
        <v>0</v>
      </c>
      <c r="Z297" s="224">
        <f t="shared" si="68"/>
        <v>0</v>
      </c>
      <c r="AA297" s="224">
        <f t="shared" si="69"/>
        <v>0</v>
      </c>
      <c r="AB297" s="224">
        <f t="shared" si="70"/>
        <v>0</v>
      </c>
      <c r="AC297" s="225">
        <f t="shared" si="71"/>
        <v>0</v>
      </c>
      <c r="AD297" s="225">
        <f t="shared" si="71"/>
        <v>0</v>
      </c>
      <c r="AE297" s="230">
        <v>3.18804</v>
      </c>
      <c r="AF297" s="228">
        <f t="shared" si="72"/>
        <v>0</v>
      </c>
      <c r="AG297" s="228">
        <f t="shared" si="73"/>
        <v>0</v>
      </c>
    </row>
    <row r="298" spans="11:33" x14ac:dyDescent="0.3">
      <c r="K298" s="224">
        <v>295</v>
      </c>
      <c r="L298" s="227">
        <v>43760</v>
      </c>
      <c r="M298" s="224">
        <f t="shared" si="61"/>
        <v>0</v>
      </c>
      <c r="N298" s="224">
        <f t="shared" si="62"/>
        <v>0</v>
      </c>
      <c r="O298" s="224">
        <f t="shared" si="63"/>
        <v>0</v>
      </c>
      <c r="P298" s="224">
        <f t="shared" si="64"/>
        <v>0</v>
      </c>
      <c r="Q298" s="225">
        <f t="shared" si="74"/>
        <v>0</v>
      </c>
      <c r="R298" s="225">
        <f t="shared" si="74"/>
        <v>0</v>
      </c>
      <c r="S298" s="230">
        <v>3.1782499999999998</v>
      </c>
      <c r="T298" s="228">
        <f t="shared" si="65"/>
        <v>0</v>
      </c>
      <c r="U298" s="228">
        <f t="shared" si="66"/>
        <v>0</v>
      </c>
      <c r="W298" s="224">
        <v>295</v>
      </c>
      <c r="X298" s="227">
        <v>43760</v>
      </c>
      <c r="Y298" s="224">
        <f t="shared" si="67"/>
        <v>0</v>
      </c>
      <c r="Z298" s="224">
        <f t="shared" si="68"/>
        <v>0</v>
      </c>
      <c r="AA298" s="224">
        <f t="shared" si="69"/>
        <v>0</v>
      </c>
      <c r="AB298" s="224">
        <f t="shared" si="70"/>
        <v>0</v>
      </c>
      <c r="AC298" s="225">
        <f t="shared" si="71"/>
        <v>0</v>
      </c>
      <c r="AD298" s="225">
        <f t="shared" si="71"/>
        <v>0</v>
      </c>
      <c r="AE298" s="230">
        <v>3.1782499999999998</v>
      </c>
      <c r="AF298" s="228">
        <f t="shared" si="72"/>
        <v>0</v>
      </c>
      <c r="AG298" s="228">
        <f t="shared" si="73"/>
        <v>0</v>
      </c>
    </row>
    <row r="299" spans="11:33" x14ac:dyDescent="0.3">
      <c r="K299" s="224">
        <v>296</v>
      </c>
      <c r="L299" s="227">
        <v>43761</v>
      </c>
      <c r="M299" s="224">
        <f t="shared" si="61"/>
        <v>0</v>
      </c>
      <c r="N299" s="224">
        <f t="shared" si="62"/>
        <v>0</v>
      </c>
      <c r="O299" s="224">
        <f t="shared" si="63"/>
        <v>0</v>
      </c>
      <c r="P299" s="224">
        <f t="shared" si="64"/>
        <v>0</v>
      </c>
      <c r="Q299" s="225">
        <f t="shared" si="74"/>
        <v>0</v>
      </c>
      <c r="R299" s="225">
        <f t="shared" si="74"/>
        <v>0</v>
      </c>
      <c r="S299" s="230">
        <v>3.1686899999999998</v>
      </c>
      <c r="T299" s="228">
        <f t="shared" si="65"/>
        <v>0</v>
      </c>
      <c r="U299" s="228">
        <f t="shared" si="66"/>
        <v>0</v>
      </c>
      <c r="W299" s="224">
        <v>296</v>
      </c>
      <c r="X299" s="227">
        <v>43761</v>
      </c>
      <c r="Y299" s="224">
        <f t="shared" si="67"/>
        <v>0</v>
      </c>
      <c r="Z299" s="224">
        <f t="shared" si="68"/>
        <v>0</v>
      </c>
      <c r="AA299" s="224">
        <f t="shared" si="69"/>
        <v>0</v>
      </c>
      <c r="AB299" s="224">
        <f t="shared" si="70"/>
        <v>0</v>
      </c>
      <c r="AC299" s="225">
        <f t="shared" si="71"/>
        <v>0</v>
      </c>
      <c r="AD299" s="225">
        <f t="shared" si="71"/>
        <v>0</v>
      </c>
      <c r="AE299" s="230">
        <v>3.1686899999999998</v>
      </c>
      <c r="AF299" s="228">
        <f t="shared" si="72"/>
        <v>0</v>
      </c>
      <c r="AG299" s="228">
        <f t="shared" si="73"/>
        <v>0</v>
      </c>
    </row>
    <row r="300" spans="11:33" x14ac:dyDescent="0.3">
      <c r="K300" s="224">
        <v>297</v>
      </c>
      <c r="L300" s="227">
        <v>43762</v>
      </c>
      <c r="M300" s="224">
        <f t="shared" si="61"/>
        <v>0</v>
      </c>
      <c r="N300" s="224">
        <f t="shared" si="62"/>
        <v>0</v>
      </c>
      <c r="O300" s="224">
        <f t="shared" si="63"/>
        <v>0</v>
      </c>
      <c r="P300" s="224">
        <f t="shared" si="64"/>
        <v>0</v>
      </c>
      <c r="Q300" s="225">
        <f t="shared" si="74"/>
        <v>0</v>
      </c>
      <c r="R300" s="225">
        <f t="shared" si="74"/>
        <v>0</v>
      </c>
      <c r="S300" s="230">
        <v>3.1593499999999999</v>
      </c>
      <c r="T300" s="228">
        <f t="shared" si="65"/>
        <v>0</v>
      </c>
      <c r="U300" s="228">
        <f t="shared" si="66"/>
        <v>0</v>
      </c>
      <c r="W300" s="224">
        <v>297</v>
      </c>
      <c r="X300" s="227">
        <v>43762</v>
      </c>
      <c r="Y300" s="224">
        <f t="shared" si="67"/>
        <v>0</v>
      </c>
      <c r="Z300" s="224">
        <f t="shared" si="68"/>
        <v>0</v>
      </c>
      <c r="AA300" s="224">
        <f t="shared" si="69"/>
        <v>0</v>
      </c>
      <c r="AB300" s="224">
        <f t="shared" si="70"/>
        <v>0</v>
      </c>
      <c r="AC300" s="225">
        <f t="shared" si="71"/>
        <v>0</v>
      </c>
      <c r="AD300" s="225">
        <f t="shared" si="71"/>
        <v>0</v>
      </c>
      <c r="AE300" s="230">
        <v>3.1593499999999999</v>
      </c>
      <c r="AF300" s="228">
        <f t="shared" si="72"/>
        <v>0</v>
      </c>
      <c r="AG300" s="228">
        <f t="shared" si="73"/>
        <v>0</v>
      </c>
    </row>
    <row r="301" spans="11:33" x14ac:dyDescent="0.3">
      <c r="K301" s="224">
        <v>298</v>
      </c>
      <c r="L301" s="227">
        <v>43763</v>
      </c>
      <c r="M301" s="224">
        <f t="shared" si="61"/>
        <v>0</v>
      </c>
      <c r="N301" s="224">
        <f t="shared" si="62"/>
        <v>0</v>
      </c>
      <c r="O301" s="224">
        <f t="shared" si="63"/>
        <v>0</v>
      </c>
      <c r="P301" s="224">
        <f t="shared" si="64"/>
        <v>0</v>
      </c>
      <c r="Q301" s="225">
        <f t="shared" si="74"/>
        <v>0</v>
      </c>
      <c r="R301" s="225">
        <f t="shared" si="74"/>
        <v>0</v>
      </c>
      <c r="S301" s="230">
        <v>3.15022</v>
      </c>
      <c r="T301" s="228">
        <f t="shared" si="65"/>
        <v>0</v>
      </c>
      <c r="U301" s="228">
        <f t="shared" si="66"/>
        <v>0</v>
      </c>
      <c r="W301" s="224">
        <v>298</v>
      </c>
      <c r="X301" s="227">
        <v>43763</v>
      </c>
      <c r="Y301" s="224">
        <f t="shared" si="67"/>
        <v>0</v>
      </c>
      <c r="Z301" s="224">
        <f t="shared" si="68"/>
        <v>1</v>
      </c>
      <c r="AA301" s="224">
        <f t="shared" si="69"/>
        <v>0</v>
      </c>
      <c r="AB301" s="224">
        <f t="shared" si="70"/>
        <v>0</v>
      </c>
      <c r="AC301" s="225">
        <f t="shared" si="71"/>
        <v>0</v>
      </c>
      <c r="AD301" s="225">
        <f t="shared" si="71"/>
        <v>1</v>
      </c>
      <c r="AE301" s="230">
        <v>3.15022</v>
      </c>
      <c r="AF301" s="228">
        <f t="shared" si="72"/>
        <v>0.31743814717702257</v>
      </c>
      <c r="AG301" s="228">
        <f t="shared" si="73"/>
        <v>1</v>
      </c>
    </row>
    <row r="302" spans="11:33" x14ac:dyDescent="0.3">
      <c r="K302" s="224">
        <v>299</v>
      </c>
      <c r="L302" s="227">
        <v>43764</v>
      </c>
      <c r="M302" s="224">
        <f t="shared" si="61"/>
        <v>0</v>
      </c>
      <c r="N302" s="224">
        <f t="shared" si="62"/>
        <v>0</v>
      </c>
      <c r="O302" s="224">
        <f t="shared" si="63"/>
        <v>0</v>
      </c>
      <c r="P302" s="224">
        <f t="shared" si="64"/>
        <v>0</v>
      </c>
      <c r="Q302" s="225">
        <f t="shared" si="74"/>
        <v>0</v>
      </c>
      <c r="R302" s="225">
        <f t="shared" si="74"/>
        <v>0</v>
      </c>
      <c r="S302" s="230">
        <v>3.1413099999999998</v>
      </c>
      <c r="T302" s="228">
        <f t="shared" si="65"/>
        <v>0</v>
      </c>
      <c r="U302" s="228">
        <f t="shared" si="66"/>
        <v>0</v>
      </c>
      <c r="W302" s="224">
        <v>299</v>
      </c>
      <c r="X302" s="227">
        <v>43764</v>
      </c>
      <c r="Y302" s="224">
        <f t="shared" si="67"/>
        <v>0</v>
      </c>
      <c r="Z302" s="224">
        <f t="shared" si="68"/>
        <v>0</v>
      </c>
      <c r="AA302" s="224">
        <f t="shared" si="69"/>
        <v>0</v>
      </c>
      <c r="AB302" s="224">
        <f t="shared" si="70"/>
        <v>0</v>
      </c>
      <c r="AC302" s="225">
        <f t="shared" si="71"/>
        <v>0</v>
      </c>
      <c r="AD302" s="225">
        <f t="shared" si="71"/>
        <v>0</v>
      </c>
      <c r="AE302" s="230">
        <v>3.1413099999999998</v>
      </c>
      <c r="AF302" s="228">
        <f t="shared" si="72"/>
        <v>0</v>
      </c>
      <c r="AG302" s="228">
        <f t="shared" si="73"/>
        <v>0</v>
      </c>
    </row>
    <row r="303" spans="11:33" x14ac:dyDescent="0.3">
      <c r="K303" s="224">
        <v>300</v>
      </c>
      <c r="L303" s="227">
        <v>43765</v>
      </c>
      <c r="M303" s="224">
        <f t="shared" si="61"/>
        <v>0</v>
      </c>
      <c r="N303" s="224">
        <f t="shared" si="62"/>
        <v>0</v>
      </c>
      <c r="O303" s="224">
        <f t="shared" si="63"/>
        <v>0</v>
      </c>
      <c r="P303" s="224">
        <f t="shared" si="64"/>
        <v>0</v>
      </c>
      <c r="Q303" s="225">
        <f t="shared" si="74"/>
        <v>0</v>
      </c>
      <c r="R303" s="225">
        <f t="shared" si="74"/>
        <v>0</v>
      </c>
      <c r="S303" s="230">
        <v>3.13259</v>
      </c>
      <c r="T303" s="228">
        <f t="shared" si="65"/>
        <v>0</v>
      </c>
      <c r="U303" s="228">
        <f t="shared" si="66"/>
        <v>0</v>
      </c>
      <c r="W303" s="224">
        <v>300</v>
      </c>
      <c r="X303" s="227">
        <v>43765</v>
      </c>
      <c r="Y303" s="224">
        <f t="shared" si="67"/>
        <v>0</v>
      </c>
      <c r="Z303" s="224">
        <f t="shared" si="68"/>
        <v>0</v>
      </c>
      <c r="AA303" s="224">
        <f t="shared" si="69"/>
        <v>0</v>
      </c>
      <c r="AB303" s="224">
        <f t="shared" si="70"/>
        <v>0</v>
      </c>
      <c r="AC303" s="225">
        <f t="shared" si="71"/>
        <v>0</v>
      </c>
      <c r="AD303" s="225">
        <f t="shared" si="71"/>
        <v>0</v>
      </c>
      <c r="AE303" s="230">
        <v>3.13259</v>
      </c>
      <c r="AF303" s="228">
        <f t="shared" si="72"/>
        <v>0</v>
      </c>
      <c r="AG303" s="228">
        <f t="shared" si="73"/>
        <v>0</v>
      </c>
    </row>
    <row r="304" spans="11:33" x14ac:dyDescent="0.3">
      <c r="K304" s="224">
        <v>301</v>
      </c>
      <c r="L304" s="227">
        <v>43766</v>
      </c>
      <c r="M304" s="224">
        <f t="shared" si="61"/>
        <v>0</v>
      </c>
      <c r="N304" s="224">
        <f t="shared" si="62"/>
        <v>0</v>
      </c>
      <c r="O304" s="224">
        <f t="shared" si="63"/>
        <v>0</v>
      </c>
      <c r="P304" s="224">
        <f t="shared" si="64"/>
        <v>0</v>
      </c>
      <c r="Q304" s="225">
        <f t="shared" si="74"/>
        <v>0</v>
      </c>
      <c r="R304" s="225">
        <f t="shared" si="74"/>
        <v>0</v>
      </c>
      <c r="S304" s="230">
        <v>3.1240800000000002</v>
      </c>
      <c r="T304" s="228">
        <f t="shared" si="65"/>
        <v>0</v>
      </c>
      <c r="U304" s="228">
        <f t="shared" si="66"/>
        <v>0</v>
      </c>
      <c r="W304" s="224">
        <v>301</v>
      </c>
      <c r="X304" s="227">
        <v>43766</v>
      </c>
      <c r="Y304" s="224">
        <f t="shared" si="67"/>
        <v>0</v>
      </c>
      <c r="Z304" s="224">
        <f t="shared" si="68"/>
        <v>2</v>
      </c>
      <c r="AA304" s="224">
        <f t="shared" si="69"/>
        <v>0</v>
      </c>
      <c r="AB304" s="224">
        <f t="shared" si="70"/>
        <v>0</v>
      </c>
      <c r="AC304" s="225">
        <f t="shared" si="71"/>
        <v>0</v>
      </c>
      <c r="AD304" s="225">
        <f t="shared" si="71"/>
        <v>2</v>
      </c>
      <c r="AE304" s="230">
        <v>3.1240800000000002</v>
      </c>
      <c r="AF304" s="228">
        <f t="shared" si="72"/>
        <v>0.64018847148600544</v>
      </c>
      <c r="AG304" s="228">
        <f t="shared" si="73"/>
        <v>2</v>
      </c>
    </row>
    <row r="305" spans="11:33" x14ac:dyDescent="0.3">
      <c r="K305" s="224">
        <v>302</v>
      </c>
      <c r="L305" s="227">
        <v>43767</v>
      </c>
      <c r="M305" s="224">
        <f t="shared" si="61"/>
        <v>0</v>
      </c>
      <c r="N305" s="224">
        <f t="shared" si="62"/>
        <v>0</v>
      </c>
      <c r="O305" s="224">
        <f t="shared" si="63"/>
        <v>0</v>
      </c>
      <c r="P305" s="224">
        <f t="shared" si="64"/>
        <v>0</v>
      </c>
      <c r="Q305" s="225">
        <f t="shared" si="74"/>
        <v>0</v>
      </c>
      <c r="R305" s="225">
        <f t="shared" si="74"/>
        <v>0</v>
      </c>
      <c r="S305" s="230">
        <v>3.1157699999999999</v>
      </c>
      <c r="T305" s="228">
        <f t="shared" si="65"/>
        <v>0</v>
      </c>
      <c r="U305" s="228">
        <f t="shared" si="66"/>
        <v>0</v>
      </c>
      <c r="W305" s="224">
        <v>302</v>
      </c>
      <c r="X305" s="227">
        <v>43767</v>
      </c>
      <c r="Y305" s="224">
        <f t="shared" si="67"/>
        <v>0</v>
      </c>
      <c r="Z305" s="224">
        <f t="shared" si="68"/>
        <v>0</v>
      </c>
      <c r="AA305" s="224">
        <f t="shared" si="69"/>
        <v>0</v>
      </c>
      <c r="AB305" s="224">
        <f t="shared" si="70"/>
        <v>0</v>
      </c>
      <c r="AC305" s="225">
        <f t="shared" si="71"/>
        <v>0</v>
      </c>
      <c r="AD305" s="225">
        <f t="shared" si="71"/>
        <v>0</v>
      </c>
      <c r="AE305" s="230">
        <v>3.1157699999999999</v>
      </c>
      <c r="AF305" s="228">
        <f t="shared" si="72"/>
        <v>0</v>
      </c>
      <c r="AG305" s="228">
        <f t="shared" si="73"/>
        <v>0</v>
      </c>
    </row>
    <row r="306" spans="11:33" x14ac:dyDescent="0.3">
      <c r="K306" s="224">
        <v>303</v>
      </c>
      <c r="L306" s="227">
        <v>43768</v>
      </c>
      <c r="M306" s="224">
        <f t="shared" si="61"/>
        <v>0</v>
      </c>
      <c r="N306" s="224">
        <f t="shared" si="62"/>
        <v>0</v>
      </c>
      <c r="O306" s="224">
        <f t="shared" si="63"/>
        <v>0</v>
      </c>
      <c r="P306" s="224">
        <f t="shared" si="64"/>
        <v>0</v>
      </c>
      <c r="Q306" s="225">
        <f t="shared" si="74"/>
        <v>0</v>
      </c>
      <c r="R306" s="225">
        <f t="shared" si="74"/>
        <v>0</v>
      </c>
      <c r="S306" s="230">
        <v>3.1076600000000001</v>
      </c>
      <c r="T306" s="228">
        <f t="shared" si="65"/>
        <v>0</v>
      </c>
      <c r="U306" s="228">
        <f t="shared" si="66"/>
        <v>0</v>
      </c>
      <c r="W306" s="224">
        <v>303</v>
      </c>
      <c r="X306" s="227">
        <v>43768</v>
      </c>
      <c r="Y306" s="224">
        <f t="shared" si="67"/>
        <v>0</v>
      </c>
      <c r="Z306" s="224">
        <f t="shared" si="68"/>
        <v>1</v>
      </c>
      <c r="AA306" s="224">
        <f t="shared" si="69"/>
        <v>0</v>
      </c>
      <c r="AB306" s="224">
        <f t="shared" si="70"/>
        <v>0</v>
      </c>
      <c r="AC306" s="225">
        <f t="shared" si="71"/>
        <v>0</v>
      </c>
      <c r="AD306" s="225">
        <f t="shared" si="71"/>
        <v>1</v>
      </c>
      <c r="AE306" s="230">
        <v>3.1076600000000001</v>
      </c>
      <c r="AF306" s="228">
        <f t="shared" si="72"/>
        <v>0.32178552351286821</v>
      </c>
      <c r="AG306" s="228">
        <f t="shared" si="73"/>
        <v>1</v>
      </c>
    </row>
    <row r="307" spans="11:33" x14ac:dyDescent="0.3">
      <c r="K307" s="224">
        <v>304</v>
      </c>
      <c r="L307" s="227">
        <v>43769</v>
      </c>
      <c r="M307" s="224">
        <f t="shared" si="61"/>
        <v>0</v>
      </c>
      <c r="N307" s="224">
        <f t="shared" si="62"/>
        <v>0</v>
      </c>
      <c r="O307" s="224">
        <f t="shared" si="63"/>
        <v>0</v>
      </c>
      <c r="P307" s="224">
        <f t="shared" si="64"/>
        <v>0</v>
      </c>
      <c r="Q307" s="225">
        <f t="shared" si="74"/>
        <v>0</v>
      </c>
      <c r="R307" s="225">
        <f t="shared" si="74"/>
        <v>0</v>
      </c>
      <c r="S307" s="230">
        <v>3.0997300000000001</v>
      </c>
      <c r="T307" s="228">
        <f t="shared" si="65"/>
        <v>0</v>
      </c>
      <c r="U307" s="228">
        <f t="shared" si="66"/>
        <v>0</v>
      </c>
      <c r="W307" s="224">
        <v>304</v>
      </c>
      <c r="X307" s="227">
        <v>43769</v>
      </c>
      <c r="Y307" s="224">
        <f t="shared" si="67"/>
        <v>0</v>
      </c>
      <c r="Z307" s="224">
        <f t="shared" si="68"/>
        <v>1</v>
      </c>
      <c r="AA307" s="224">
        <f t="shared" si="69"/>
        <v>0</v>
      </c>
      <c r="AB307" s="224">
        <f t="shared" si="70"/>
        <v>0</v>
      </c>
      <c r="AC307" s="225">
        <f t="shared" si="71"/>
        <v>0</v>
      </c>
      <c r="AD307" s="225">
        <f t="shared" si="71"/>
        <v>1</v>
      </c>
      <c r="AE307" s="230">
        <v>3.0997300000000001</v>
      </c>
      <c r="AF307" s="228">
        <f t="shared" si="72"/>
        <v>0.32260874334216205</v>
      </c>
      <c r="AG307" s="228">
        <f t="shared" si="73"/>
        <v>1</v>
      </c>
    </row>
    <row r="308" spans="11:33" x14ac:dyDescent="0.3">
      <c r="K308" s="224">
        <v>305</v>
      </c>
      <c r="L308" s="227">
        <v>43770</v>
      </c>
      <c r="M308" s="224">
        <f t="shared" si="61"/>
        <v>0</v>
      </c>
      <c r="N308" s="224">
        <f t="shared" si="62"/>
        <v>0</v>
      </c>
      <c r="O308" s="224">
        <f t="shared" si="63"/>
        <v>0</v>
      </c>
      <c r="P308" s="224">
        <f t="shared" si="64"/>
        <v>0</v>
      </c>
      <c r="Q308" s="225">
        <f t="shared" si="74"/>
        <v>0</v>
      </c>
      <c r="R308" s="225">
        <f t="shared" si="74"/>
        <v>0</v>
      </c>
      <c r="S308" s="230">
        <v>3.0920000000000001</v>
      </c>
      <c r="T308" s="228">
        <f t="shared" si="65"/>
        <v>0</v>
      </c>
      <c r="U308" s="228">
        <f t="shared" si="66"/>
        <v>0</v>
      </c>
      <c r="W308" s="224">
        <v>305</v>
      </c>
      <c r="X308" s="227">
        <v>43770</v>
      </c>
      <c r="Y308" s="224">
        <f t="shared" si="67"/>
        <v>0</v>
      </c>
      <c r="Z308" s="224">
        <f t="shared" si="68"/>
        <v>2</v>
      </c>
      <c r="AA308" s="224">
        <f t="shared" si="69"/>
        <v>0</v>
      </c>
      <c r="AB308" s="224">
        <f t="shared" si="70"/>
        <v>0</v>
      </c>
      <c r="AC308" s="225">
        <f t="shared" si="71"/>
        <v>0</v>
      </c>
      <c r="AD308" s="225">
        <f t="shared" si="71"/>
        <v>2</v>
      </c>
      <c r="AE308" s="230">
        <v>3.0920000000000001</v>
      </c>
      <c r="AF308" s="228">
        <f t="shared" si="72"/>
        <v>0.64683053040103489</v>
      </c>
      <c r="AG308" s="228">
        <f t="shared" si="73"/>
        <v>2</v>
      </c>
    </row>
    <row r="309" spans="11:33" x14ac:dyDescent="0.3">
      <c r="K309" s="224">
        <v>306</v>
      </c>
      <c r="L309" s="227">
        <v>43771</v>
      </c>
      <c r="M309" s="224">
        <f t="shared" si="61"/>
        <v>0</v>
      </c>
      <c r="N309" s="224">
        <f t="shared" si="62"/>
        <v>0</v>
      </c>
      <c r="O309" s="224">
        <f t="shared" si="63"/>
        <v>0</v>
      </c>
      <c r="P309" s="224">
        <f t="shared" si="64"/>
        <v>0</v>
      </c>
      <c r="Q309" s="225">
        <f t="shared" si="74"/>
        <v>0</v>
      </c>
      <c r="R309" s="225">
        <f t="shared" si="74"/>
        <v>0</v>
      </c>
      <c r="S309" s="230">
        <v>3.0844399999999998</v>
      </c>
      <c r="T309" s="228">
        <f t="shared" si="65"/>
        <v>0</v>
      </c>
      <c r="U309" s="228">
        <f t="shared" si="66"/>
        <v>0</v>
      </c>
      <c r="W309" s="224">
        <v>306</v>
      </c>
      <c r="X309" s="227">
        <v>43771</v>
      </c>
      <c r="Y309" s="224">
        <f t="shared" si="67"/>
        <v>0</v>
      </c>
      <c r="Z309" s="224">
        <f t="shared" si="68"/>
        <v>0</v>
      </c>
      <c r="AA309" s="224">
        <f t="shared" si="69"/>
        <v>0</v>
      </c>
      <c r="AB309" s="224">
        <f t="shared" si="70"/>
        <v>0</v>
      </c>
      <c r="AC309" s="225">
        <f t="shared" si="71"/>
        <v>0</v>
      </c>
      <c r="AD309" s="225">
        <f t="shared" si="71"/>
        <v>0</v>
      </c>
      <c r="AE309" s="230">
        <v>3.0844399999999998</v>
      </c>
      <c r="AF309" s="228">
        <f t="shared" si="72"/>
        <v>0</v>
      </c>
      <c r="AG309" s="228">
        <f t="shared" si="73"/>
        <v>0</v>
      </c>
    </row>
    <row r="310" spans="11:33" x14ac:dyDescent="0.3">
      <c r="K310" s="224">
        <v>307</v>
      </c>
      <c r="L310" s="227">
        <v>43772</v>
      </c>
      <c r="M310" s="224">
        <f t="shared" si="61"/>
        <v>0</v>
      </c>
      <c r="N310" s="224">
        <f t="shared" si="62"/>
        <v>0</v>
      </c>
      <c r="O310" s="224">
        <f t="shared" si="63"/>
        <v>0</v>
      </c>
      <c r="P310" s="224">
        <f t="shared" si="64"/>
        <v>0</v>
      </c>
      <c r="Q310" s="225">
        <f t="shared" si="74"/>
        <v>0</v>
      </c>
      <c r="R310" s="225">
        <f t="shared" si="74"/>
        <v>0</v>
      </c>
      <c r="S310" s="230">
        <v>3.07707</v>
      </c>
      <c r="T310" s="228">
        <f t="shared" si="65"/>
        <v>0</v>
      </c>
      <c r="U310" s="228">
        <f t="shared" si="66"/>
        <v>0</v>
      </c>
      <c r="W310" s="224">
        <v>307</v>
      </c>
      <c r="X310" s="227">
        <v>43772</v>
      </c>
      <c r="Y310" s="224">
        <f t="shared" si="67"/>
        <v>0</v>
      </c>
      <c r="Z310" s="224">
        <f t="shared" si="68"/>
        <v>0</v>
      </c>
      <c r="AA310" s="224">
        <f t="shared" si="69"/>
        <v>0</v>
      </c>
      <c r="AB310" s="224">
        <f t="shared" si="70"/>
        <v>0</v>
      </c>
      <c r="AC310" s="225">
        <f t="shared" si="71"/>
        <v>0</v>
      </c>
      <c r="AD310" s="225">
        <f t="shared" si="71"/>
        <v>0</v>
      </c>
      <c r="AE310" s="230">
        <v>3.07707</v>
      </c>
      <c r="AF310" s="228">
        <f t="shared" si="72"/>
        <v>0</v>
      </c>
      <c r="AG310" s="228">
        <f t="shared" si="73"/>
        <v>0</v>
      </c>
    </row>
    <row r="311" spans="11:33" x14ac:dyDescent="0.3">
      <c r="K311" s="224">
        <v>308</v>
      </c>
      <c r="L311" s="227">
        <v>43773</v>
      </c>
      <c r="M311" s="224">
        <f t="shared" si="61"/>
        <v>0</v>
      </c>
      <c r="N311" s="224">
        <f t="shared" si="62"/>
        <v>0</v>
      </c>
      <c r="O311" s="224">
        <f t="shared" si="63"/>
        <v>0</v>
      </c>
      <c r="P311" s="224">
        <f t="shared" si="64"/>
        <v>0</v>
      </c>
      <c r="Q311" s="225">
        <f t="shared" si="74"/>
        <v>0</v>
      </c>
      <c r="R311" s="225">
        <f t="shared" si="74"/>
        <v>0</v>
      </c>
      <c r="S311" s="230">
        <v>3.0698799999999999</v>
      </c>
      <c r="T311" s="228">
        <f t="shared" si="65"/>
        <v>0</v>
      </c>
      <c r="U311" s="228">
        <f t="shared" si="66"/>
        <v>0</v>
      </c>
      <c r="W311" s="224">
        <v>308</v>
      </c>
      <c r="X311" s="227">
        <v>43773</v>
      </c>
      <c r="Y311" s="224">
        <f t="shared" si="67"/>
        <v>0</v>
      </c>
      <c r="Z311" s="224">
        <f t="shared" si="68"/>
        <v>0</v>
      </c>
      <c r="AA311" s="224">
        <f t="shared" si="69"/>
        <v>0</v>
      </c>
      <c r="AB311" s="224">
        <f t="shared" si="70"/>
        <v>0</v>
      </c>
      <c r="AC311" s="225">
        <f t="shared" si="71"/>
        <v>0</v>
      </c>
      <c r="AD311" s="225">
        <f t="shared" si="71"/>
        <v>0</v>
      </c>
      <c r="AE311" s="230">
        <v>3.0698799999999999</v>
      </c>
      <c r="AF311" s="228">
        <f t="shared" si="72"/>
        <v>0</v>
      </c>
      <c r="AG311" s="228">
        <f t="shared" si="73"/>
        <v>0</v>
      </c>
    </row>
    <row r="312" spans="11:33" x14ac:dyDescent="0.3">
      <c r="K312" s="224">
        <v>309</v>
      </c>
      <c r="L312" s="227">
        <v>43774</v>
      </c>
      <c r="M312" s="224">
        <f t="shared" si="61"/>
        <v>0</v>
      </c>
      <c r="N312" s="224">
        <f t="shared" si="62"/>
        <v>0</v>
      </c>
      <c r="O312" s="224">
        <f t="shared" si="63"/>
        <v>0</v>
      </c>
      <c r="P312" s="224">
        <f t="shared" si="64"/>
        <v>0</v>
      </c>
      <c r="Q312" s="225">
        <f t="shared" si="74"/>
        <v>0</v>
      </c>
      <c r="R312" s="225">
        <f t="shared" si="74"/>
        <v>0</v>
      </c>
      <c r="S312" s="230">
        <v>3.0628600000000001</v>
      </c>
      <c r="T312" s="228">
        <f t="shared" si="65"/>
        <v>0</v>
      </c>
      <c r="U312" s="228">
        <f t="shared" si="66"/>
        <v>0</v>
      </c>
      <c r="W312" s="224">
        <v>309</v>
      </c>
      <c r="X312" s="227">
        <v>43774</v>
      </c>
      <c r="Y312" s="224">
        <f t="shared" si="67"/>
        <v>0</v>
      </c>
      <c r="Z312" s="224">
        <f t="shared" si="68"/>
        <v>0</v>
      </c>
      <c r="AA312" s="224">
        <f t="shared" si="69"/>
        <v>0</v>
      </c>
      <c r="AB312" s="224">
        <f t="shared" si="70"/>
        <v>0</v>
      </c>
      <c r="AC312" s="225">
        <f t="shared" si="71"/>
        <v>0</v>
      </c>
      <c r="AD312" s="225">
        <f t="shared" si="71"/>
        <v>0</v>
      </c>
      <c r="AE312" s="230">
        <v>3.0628600000000001</v>
      </c>
      <c r="AF312" s="228">
        <f t="shared" si="72"/>
        <v>0</v>
      </c>
      <c r="AG312" s="228">
        <f t="shared" si="73"/>
        <v>0</v>
      </c>
    </row>
    <row r="313" spans="11:33" x14ac:dyDescent="0.3">
      <c r="K313" s="224">
        <v>310</v>
      </c>
      <c r="L313" s="227">
        <v>43775</v>
      </c>
      <c r="M313" s="224">
        <f t="shared" si="61"/>
        <v>0</v>
      </c>
      <c r="N313" s="224">
        <f t="shared" si="62"/>
        <v>0</v>
      </c>
      <c r="O313" s="224">
        <f t="shared" si="63"/>
        <v>0</v>
      </c>
      <c r="P313" s="224">
        <f t="shared" si="64"/>
        <v>0</v>
      </c>
      <c r="Q313" s="225">
        <f t="shared" si="74"/>
        <v>0</v>
      </c>
      <c r="R313" s="225">
        <f t="shared" si="74"/>
        <v>0</v>
      </c>
      <c r="S313" s="230">
        <v>3.0560200000000002</v>
      </c>
      <c r="T313" s="228">
        <f t="shared" si="65"/>
        <v>0</v>
      </c>
      <c r="U313" s="228">
        <f t="shared" si="66"/>
        <v>0</v>
      </c>
      <c r="W313" s="224">
        <v>310</v>
      </c>
      <c r="X313" s="227">
        <v>43775</v>
      </c>
      <c r="Y313" s="224">
        <f t="shared" si="67"/>
        <v>0</v>
      </c>
      <c r="Z313" s="224">
        <f t="shared" si="68"/>
        <v>0</v>
      </c>
      <c r="AA313" s="224">
        <f t="shared" si="69"/>
        <v>0</v>
      </c>
      <c r="AB313" s="224">
        <f t="shared" si="70"/>
        <v>0</v>
      </c>
      <c r="AC313" s="225">
        <f t="shared" si="71"/>
        <v>0</v>
      </c>
      <c r="AD313" s="225">
        <f t="shared" si="71"/>
        <v>0</v>
      </c>
      <c r="AE313" s="230">
        <v>3.0560200000000002</v>
      </c>
      <c r="AF313" s="228">
        <f t="shared" si="72"/>
        <v>0</v>
      </c>
      <c r="AG313" s="228">
        <f t="shared" si="73"/>
        <v>0</v>
      </c>
    </row>
    <row r="314" spans="11:33" x14ac:dyDescent="0.3">
      <c r="K314" s="224">
        <v>311</v>
      </c>
      <c r="L314" s="227">
        <v>43776</v>
      </c>
      <c r="M314" s="224">
        <f t="shared" si="61"/>
        <v>0</v>
      </c>
      <c r="N314" s="224">
        <f t="shared" si="62"/>
        <v>0</v>
      </c>
      <c r="O314" s="224">
        <f t="shared" si="63"/>
        <v>0</v>
      </c>
      <c r="P314" s="224">
        <f t="shared" si="64"/>
        <v>0</v>
      </c>
      <c r="Q314" s="225">
        <f t="shared" si="74"/>
        <v>0</v>
      </c>
      <c r="R314" s="225">
        <f t="shared" si="74"/>
        <v>0</v>
      </c>
      <c r="S314" s="230">
        <v>3.0493399999999999</v>
      </c>
      <c r="T314" s="228">
        <f t="shared" si="65"/>
        <v>0</v>
      </c>
      <c r="U314" s="228">
        <f t="shared" si="66"/>
        <v>0</v>
      </c>
      <c r="W314" s="224">
        <v>311</v>
      </c>
      <c r="X314" s="227">
        <v>43776</v>
      </c>
      <c r="Y314" s="224">
        <f t="shared" si="67"/>
        <v>0</v>
      </c>
      <c r="Z314" s="224">
        <f t="shared" si="68"/>
        <v>0</v>
      </c>
      <c r="AA314" s="224">
        <f t="shared" si="69"/>
        <v>0</v>
      </c>
      <c r="AB314" s="224">
        <f t="shared" si="70"/>
        <v>0</v>
      </c>
      <c r="AC314" s="225">
        <f t="shared" si="71"/>
        <v>0</v>
      </c>
      <c r="AD314" s="225">
        <f t="shared" si="71"/>
        <v>0</v>
      </c>
      <c r="AE314" s="230">
        <v>3.0493399999999999</v>
      </c>
      <c r="AF314" s="228">
        <f t="shared" si="72"/>
        <v>0</v>
      </c>
      <c r="AG314" s="228">
        <f t="shared" si="73"/>
        <v>0</v>
      </c>
    </row>
    <row r="315" spans="11:33" x14ac:dyDescent="0.3">
      <c r="K315" s="224">
        <v>312</v>
      </c>
      <c r="L315" s="227">
        <v>43777</v>
      </c>
      <c r="M315" s="224">
        <f t="shared" si="61"/>
        <v>0</v>
      </c>
      <c r="N315" s="224">
        <f t="shared" si="62"/>
        <v>0</v>
      </c>
      <c r="O315" s="224">
        <f t="shared" si="63"/>
        <v>0</v>
      </c>
      <c r="P315" s="224">
        <f t="shared" si="64"/>
        <v>0</v>
      </c>
      <c r="Q315" s="225">
        <f t="shared" si="74"/>
        <v>0</v>
      </c>
      <c r="R315" s="225">
        <f t="shared" si="74"/>
        <v>0</v>
      </c>
      <c r="S315" s="230">
        <v>3.04284</v>
      </c>
      <c r="T315" s="228">
        <f t="shared" si="65"/>
        <v>0</v>
      </c>
      <c r="U315" s="228">
        <f t="shared" si="66"/>
        <v>0</v>
      </c>
      <c r="W315" s="224">
        <v>312</v>
      </c>
      <c r="X315" s="227">
        <v>43777</v>
      </c>
      <c r="Y315" s="224">
        <f t="shared" si="67"/>
        <v>0</v>
      </c>
      <c r="Z315" s="224">
        <f t="shared" si="68"/>
        <v>0</v>
      </c>
      <c r="AA315" s="224">
        <f t="shared" si="69"/>
        <v>0</v>
      </c>
      <c r="AB315" s="224">
        <f t="shared" si="70"/>
        <v>0</v>
      </c>
      <c r="AC315" s="225">
        <f t="shared" si="71"/>
        <v>0</v>
      </c>
      <c r="AD315" s="225">
        <f t="shared" si="71"/>
        <v>0</v>
      </c>
      <c r="AE315" s="230">
        <v>3.04284</v>
      </c>
      <c r="AF315" s="228">
        <f t="shared" si="72"/>
        <v>0</v>
      </c>
      <c r="AG315" s="228">
        <f t="shared" si="73"/>
        <v>0</v>
      </c>
    </row>
    <row r="316" spans="11:33" x14ac:dyDescent="0.3">
      <c r="K316" s="224">
        <v>313</v>
      </c>
      <c r="L316" s="227">
        <v>43778</v>
      </c>
      <c r="M316" s="224">
        <f t="shared" si="61"/>
        <v>0</v>
      </c>
      <c r="N316" s="224">
        <f t="shared" si="62"/>
        <v>0</v>
      </c>
      <c r="O316" s="224">
        <f t="shared" si="63"/>
        <v>0</v>
      </c>
      <c r="P316" s="224">
        <f t="shared" si="64"/>
        <v>0</v>
      </c>
      <c r="Q316" s="225">
        <f t="shared" si="74"/>
        <v>0</v>
      </c>
      <c r="R316" s="225">
        <f t="shared" si="74"/>
        <v>0</v>
      </c>
      <c r="S316" s="230">
        <v>3.0364900000000001</v>
      </c>
      <c r="T316" s="228">
        <f t="shared" si="65"/>
        <v>0</v>
      </c>
      <c r="U316" s="228">
        <f t="shared" si="66"/>
        <v>0</v>
      </c>
      <c r="W316" s="224">
        <v>313</v>
      </c>
      <c r="X316" s="227">
        <v>43778</v>
      </c>
      <c r="Y316" s="224">
        <f t="shared" si="67"/>
        <v>0</v>
      </c>
      <c r="Z316" s="224">
        <f t="shared" si="68"/>
        <v>0</v>
      </c>
      <c r="AA316" s="224">
        <f t="shared" si="69"/>
        <v>0</v>
      </c>
      <c r="AB316" s="224">
        <f t="shared" si="70"/>
        <v>0</v>
      </c>
      <c r="AC316" s="225">
        <f t="shared" si="71"/>
        <v>0</v>
      </c>
      <c r="AD316" s="225">
        <f t="shared" si="71"/>
        <v>0</v>
      </c>
      <c r="AE316" s="230">
        <v>3.0364900000000001</v>
      </c>
      <c r="AF316" s="228">
        <f t="shared" si="72"/>
        <v>0</v>
      </c>
      <c r="AG316" s="228">
        <f t="shared" si="73"/>
        <v>0</v>
      </c>
    </row>
    <row r="317" spans="11:33" x14ac:dyDescent="0.3">
      <c r="K317" s="224">
        <v>314</v>
      </c>
      <c r="L317" s="227">
        <v>43779</v>
      </c>
      <c r="M317" s="224">
        <f t="shared" si="61"/>
        <v>0</v>
      </c>
      <c r="N317" s="224">
        <f t="shared" si="62"/>
        <v>0</v>
      </c>
      <c r="O317" s="224">
        <f t="shared" si="63"/>
        <v>0</v>
      </c>
      <c r="P317" s="224">
        <f t="shared" si="64"/>
        <v>0</v>
      </c>
      <c r="Q317" s="225">
        <f t="shared" si="74"/>
        <v>0</v>
      </c>
      <c r="R317" s="225">
        <f t="shared" si="74"/>
        <v>0</v>
      </c>
      <c r="S317" s="230">
        <v>3.0303100000000001</v>
      </c>
      <c r="T317" s="228">
        <f t="shared" si="65"/>
        <v>0</v>
      </c>
      <c r="U317" s="228">
        <f t="shared" si="66"/>
        <v>0</v>
      </c>
      <c r="W317" s="224">
        <v>314</v>
      </c>
      <c r="X317" s="227">
        <v>43779</v>
      </c>
      <c r="Y317" s="224">
        <f t="shared" si="67"/>
        <v>0</v>
      </c>
      <c r="Z317" s="224">
        <f t="shared" si="68"/>
        <v>0</v>
      </c>
      <c r="AA317" s="224">
        <f t="shared" si="69"/>
        <v>0</v>
      </c>
      <c r="AB317" s="224">
        <f t="shared" si="70"/>
        <v>0</v>
      </c>
      <c r="AC317" s="225">
        <f t="shared" si="71"/>
        <v>0</v>
      </c>
      <c r="AD317" s="225">
        <f t="shared" si="71"/>
        <v>0</v>
      </c>
      <c r="AE317" s="230">
        <v>3.0303100000000001</v>
      </c>
      <c r="AF317" s="228">
        <f t="shared" si="72"/>
        <v>0</v>
      </c>
      <c r="AG317" s="228">
        <f t="shared" si="73"/>
        <v>0</v>
      </c>
    </row>
    <row r="318" spans="11:33" x14ac:dyDescent="0.3">
      <c r="K318" s="224">
        <v>315</v>
      </c>
      <c r="L318" s="227">
        <v>43780</v>
      </c>
      <c r="M318" s="224">
        <f t="shared" si="61"/>
        <v>0</v>
      </c>
      <c r="N318" s="224">
        <f t="shared" si="62"/>
        <v>0</v>
      </c>
      <c r="O318" s="224">
        <f t="shared" si="63"/>
        <v>0</v>
      </c>
      <c r="P318" s="224">
        <f t="shared" si="64"/>
        <v>0</v>
      </c>
      <c r="Q318" s="225">
        <f t="shared" si="74"/>
        <v>0</v>
      </c>
      <c r="R318" s="225">
        <f t="shared" si="74"/>
        <v>0</v>
      </c>
      <c r="S318" s="230">
        <v>3.0242900000000001</v>
      </c>
      <c r="T318" s="228">
        <f t="shared" si="65"/>
        <v>0</v>
      </c>
      <c r="U318" s="228">
        <f t="shared" si="66"/>
        <v>0</v>
      </c>
      <c r="W318" s="224">
        <v>315</v>
      </c>
      <c r="X318" s="227">
        <v>43780</v>
      </c>
      <c r="Y318" s="224">
        <f t="shared" si="67"/>
        <v>0</v>
      </c>
      <c r="Z318" s="224">
        <f t="shared" si="68"/>
        <v>0</v>
      </c>
      <c r="AA318" s="224">
        <f t="shared" si="69"/>
        <v>0</v>
      </c>
      <c r="AB318" s="224">
        <f t="shared" si="70"/>
        <v>0</v>
      </c>
      <c r="AC318" s="225">
        <f t="shared" si="71"/>
        <v>0</v>
      </c>
      <c r="AD318" s="225">
        <f t="shared" si="71"/>
        <v>0</v>
      </c>
      <c r="AE318" s="230">
        <v>3.0242900000000001</v>
      </c>
      <c r="AF318" s="228">
        <f t="shared" si="72"/>
        <v>0</v>
      </c>
      <c r="AG318" s="228">
        <f t="shared" si="73"/>
        <v>0</v>
      </c>
    </row>
    <row r="319" spans="11:33" x14ac:dyDescent="0.3">
      <c r="K319" s="224">
        <v>316</v>
      </c>
      <c r="L319" s="227">
        <v>43781</v>
      </c>
      <c r="M319" s="224">
        <f t="shared" si="61"/>
        <v>0</v>
      </c>
      <c r="N319" s="224">
        <f t="shared" si="62"/>
        <v>0</v>
      </c>
      <c r="O319" s="224">
        <f t="shared" si="63"/>
        <v>0</v>
      </c>
      <c r="P319" s="224">
        <f t="shared" si="64"/>
        <v>0</v>
      </c>
      <c r="Q319" s="225">
        <f t="shared" si="74"/>
        <v>0</v>
      </c>
      <c r="R319" s="225">
        <f t="shared" si="74"/>
        <v>0</v>
      </c>
      <c r="S319" s="230">
        <v>3.0184299999999999</v>
      </c>
      <c r="T319" s="228">
        <f t="shared" si="65"/>
        <v>0</v>
      </c>
      <c r="U319" s="228">
        <f t="shared" si="66"/>
        <v>0</v>
      </c>
      <c r="W319" s="224">
        <v>316</v>
      </c>
      <c r="X319" s="227">
        <v>43781</v>
      </c>
      <c r="Y319" s="224">
        <f t="shared" si="67"/>
        <v>0</v>
      </c>
      <c r="Z319" s="224">
        <f t="shared" si="68"/>
        <v>0</v>
      </c>
      <c r="AA319" s="224">
        <f t="shared" si="69"/>
        <v>0</v>
      </c>
      <c r="AB319" s="224">
        <f t="shared" si="70"/>
        <v>0</v>
      </c>
      <c r="AC319" s="225">
        <f t="shared" si="71"/>
        <v>0</v>
      </c>
      <c r="AD319" s="225">
        <f t="shared" si="71"/>
        <v>0</v>
      </c>
      <c r="AE319" s="230">
        <v>3.0184299999999999</v>
      </c>
      <c r="AF319" s="228">
        <f t="shared" si="72"/>
        <v>0</v>
      </c>
      <c r="AG319" s="228">
        <f t="shared" si="73"/>
        <v>0</v>
      </c>
    </row>
    <row r="320" spans="11:33" x14ac:dyDescent="0.3">
      <c r="K320" s="224">
        <v>317</v>
      </c>
      <c r="L320" s="227">
        <v>43782</v>
      </c>
      <c r="M320" s="224">
        <f t="shared" si="61"/>
        <v>0</v>
      </c>
      <c r="N320" s="224">
        <f t="shared" si="62"/>
        <v>0</v>
      </c>
      <c r="O320" s="224">
        <f t="shared" si="63"/>
        <v>0</v>
      </c>
      <c r="P320" s="224">
        <f t="shared" si="64"/>
        <v>0</v>
      </c>
      <c r="Q320" s="225">
        <f t="shared" si="74"/>
        <v>0</v>
      </c>
      <c r="R320" s="225">
        <f t="shared" si="74"/>
        <v>0</v>
      </c>
      <c r="S320" s="230">
        <v>3.0127199999999998</v>
      </c>
      <c r="T320" s="228">
        <f t="shared" si="65"/>
        <v>0</v>
      </c>
      <c r="U320" s="228">
        <f t="shared" si="66"/>
        <v>0</v>
      </c>
      <c r="W320" s="224">
        <v>317</v>
      </c>
      <c r="X320" s="227">
        <v>43782</v>
      </c>
      <c r="Y320" s="224">
        <f t="shared" si="67"/>
        <v>0</v>
      </c>
      <c r="Z320" s="224">
        <f t="shared" si="68"/>
        <v>0</v>
      </c>
      <c r="AA320" s="224">
        <f t="shared" si="69"/>
        <v>0</v>
      </c>
      <c r="AB320" s="224">
        <f t="shared" si="70"/>
        <v>0</v>
      </c>
      <c r="AC320" s="225">
        <f t="shared" si="71"/>
        <v>0</v>
      </c>
      <c r="AD320" s="225">
        <f t="shared" si="71"/>
        <v>0</v>
      </c>
      <c r="AE320" s="230">
        <v>3.0127199999999998</v>
      </c>
      <c r="AF320" s="228">
        <f t="shared" si="72"/>
        <v>0</v>
      </c>
      <c r="AG320" s="228">
        <f t="shared" si="73"/>
        <v>0</v>
      </c>
    </row>
    <row r="321" spans="11:33" x14ac:dyDescent="0.3">
      <c r="K321" s="224">
        <v>318</v>
      </c>
      <c r="L321" s="227">
        <v>43783</v>
      </c>
      <c r="M321" s="224">
        <f t="shared" si="61"/>
        <v>0</v>
      </c>
      <c r="N321" s="224">
        <f t="shared" si="62"/>
        <v>0</v>
      </c>
      <c r="O321" s="224">
        <f t="shared" si="63"/>
        <v>0</v>
      </c>
      <c r="P321" s="224">
        <f t="shared" si="64"/>
        <v>0</v>
      </c>
      <c r="Q321" s="225">
        <f t="shared" si="74"/>
        <v>0</v>
      </c>
      <c r="R321" s="225">
        <f t="shared" si="74"/>
        <v>0</v>
      </c>
      <c r="S321" s="230">
        <v>3.0071599999999998</v>
      </c>
      <c r="T321" s="228">
        <f t="shared" si="65"/>
        <v>0</v>
      </c>
      <c r="U321" s="228">
        <f t="shared" si="66"/>
        <v>0</v>
      </c>
      <c r="W321" s="224">
        <v>318</v>
      </c>
      <c r="X321" s="227">
        <v>43783</v>
      </c>
      <c r="Y321" s="224">
        <f t="shared" si="67"/>
        <v>0</v>
      </c>
      <c r="Z321" s="224">
        <f t="shared" si="68"/>
        <v>0</v>
      </c>
      <c r="AA321" s="224">
        <f t="shared" si="69"/>
        <v>0</v>
      </c>
      <c r="AB321" s="224">
        <f t="shared" si="70"/>
        <v>0</v>
      </c>
      <c r="AC321" s="225">
        <f t="shared" si="71"/>
        <v>0</v>
      </c>
      <c r="AD321" s="225">
        <f t="shared" si="71"/>
        <v>0</v>
      </c>
      <c r="AE321" s="230">
        <v>3.0071599999999998</v>
      </c>
      <c r="AF321" s="228">
        <f t="shared" si="72"/>
        <v>0</v>
      </c>
      <c r="AG321" s="228">
        <f t="shared" si="73"/>
        <v>0</v>
      </c>
    </row>
    <row r="322" spans="11:33" x14ac:dyDescent="0.3">
      <c r="K322" s="224">
        <v>319</v>
      </c>
      <c r="L322" s="227">
        <v>43784</v>
      </c>
      <c r="M322" s="224">
        <f t="shared" si="61"/>
        <v>0</v>
      </c>
      <c r="N322" s="224">
        <f t="shared" si="62"/>
        <v>0</v>
      </c>
      <c r="O322" s="224">
        <f t="shared" si="63"/>
        <v>0</v>
      </c>
      <c r="P322" s="224">
        <f t="shared" si="64"/>
        <v>0</v>
      </c>
      <c r="Q322" s="225">
        <f t="shared" si="74"/>
        <v>0</v>
      </c>
      <c r="R322" s="225">
        <f t="shared" si="74"/>
        <v>0</v>
      </c>
      <c r="S322" s="230">
        <v>3.00176</v>
      </c>
      <c r="T322" s="228">
        <f t="shared" si="65"/>
        <v>0</v>
      </c>
      <c r="U322" s="228">
        <f t="shared" si="66"/>
        <v>0</v>
      </c>
      <c r="W322" s="224">
        <v>319</v>
      </c>
      <c r="X322" s="227">
        <v>43784</v>
      </c>
      <c r="Y322" s="224">
        <f t="shared" si="67"/>
        <v>0</v>
      </c>
      <c r="Z322" s="224">
        <f t="shared" si="68"/>
        <v>1</v>
      </c>
      <c r="AA322" s="224">
        <f t="shared" si="69"/>
        <v>0</v>
      </c>
      <c r="AB322" s="224">
        <f t="shared" si="70"/>
        <v>0</v>
      </c>
      <c r="AC322" s="225">
        <f t="shared" si="71"/>
        <v>0</v>
      </c>
      <c r="AD322" s="225">
        <f t="shared" si="71"/>
        <v>1</v>
      </c>
      <c r="AE322" s="230">
        <v>3.00176</v>
      </c>
      <c r="AF322" s="228">
        <f t="shared" si="72"/>
        <v>0.33313789243643727</v>
      </c>
      <c r="AG322" s="228">
        <f t="shared" si="73"/>
        <v>1</v>
      </c>
    </row>
    <row r="323" spans="11:33" x14ac:dyDescent="0.3">
      <c r="K323" s="224">
        <v>320</v>
      </c>
      <c r="L323" s="227">
        <v>43785</v>
      </c>
      <c r="M323" s="224">
        <f t="shared" si="61"/>
        <v>0</v>
      </c>
      <c r="N323" s="224">
        <f t="shared" si="62"/>
        <v>0</v>
      </c>
      <c r="O323" s="224">
        <f t="shared" si="63"/>
        <v>0</v>
      </c>
      <c r="P323" s="224">
        <f t="shared" si="64"/>
        <v>0</v>
      </c>
      <c r="Q323" s="225">
        <f t="shared" si="74"/>
        <v>0</v>
      </c>
      <c r="R323" s="225">
        <f t="shared" si="74"/>
        <v>0</v>
      </c>
      <c r="S323" s="230">
        <v>2.9965000000000002</v>
      </c>
      <c r="T323" s="228">
        <f t="shared" si="65"/>
        <v>0</v>
      </c>
      <c r="U323" s="228">
        <f t="shared" si="66"/>
        <v>0</v>
      </c>
      <c r="W323" s="224">
        <v>320</v>
      </c>
      <c r="X323" s="227">
        <v>43785</v>
      </c>
      <c r="Y323" s="224">
        <f t="shared" si="67"/>
        <v>0</v>
      </c>
      <c r="Z323" s="224">
        <f t="shared" si="68"/>
        <v>0</v>
      </c>
      <c r="AA323" s="224">
        <f t="shared" si="69"/>
        <v>0</v>
      </c>
      <c r="AB323" s="224">
        <f t="shared" si="70"/>
        <v>0</v>
      </c>
      <c r="AC323" s="225">
        <f t="shared" si="71"/>
        <v>0</v>
      </c>
      <c r="AD323" s="225">
        <f t="shared" si="71"/>
        <v>0</v>
      </c>
      <c r="AE323" s="230">
        <v>2.9965000000000002</v>
      </c>
      <c r="AF323" s="228">
        <f t="shared" si="72"/>
        <v>0</v>
      </c>
      <c r="AG323" s="228">
        <f t="shared" si="73"/>
        <v>0</v>
      </c>
    </row>
    <row r="324" spans="11:33" x14ac:dyDescent="0.3">
      <c r="K324" s="224">
        <v>321</v>
      </c>
      <c r="L324" s="227">
        <v>43786</v>
      </c>
      <c r="M324" s="224">
        <f t="shared" si="61"/>
        <v>0</v>
      </c>
      <c r="N324" s="224">
        <f t="shared" si="62"/>
        <v>0</v>
      </c>
      <c r="O324" s="224">
        <f t="shared" si="63"/>
        <v>0</v>
      </c>
      <c r="P324" s="224">
        <f t="shared" si="64"/>
        <v>0</v>
      </c>
      <c r="Q324" s="225">
        <f t="shared" si="74"/>
        <v>0</v>
      </c>
      <c r="R324" s="225">
        <f t="shared" si="74"/>
        <v>0</v>
      </c>
      <c r="S324" s="230">
        <v>2.99139</v>
      </c>
      <c r="T324" s="228">
        <f t="shared" si="65"/>
        <v>0</v>
      </c>
      <c r="U324" s="228">
        <f t="shared" si="66"/>
        <v>0</v>
      </c>
      <c r="W324" s="224">
        <v>321</v>
      </c>
      <c r="X324" s="227">
        <v>43786</v>
      </c>
      <c r="Y324" s="224">
        <f t="shared" si="67"/>
        <v>0</v>
      </c>
      <c r="Z324" s="224">
        <f t="shared" si="68"/>
        <v>0</v>
      </c>
      <c r="AA324" s="224">
        <f t="shared" si="69"/>
        <v>0</v>
      </c>
      <c r="AB324" s="224">
        <f t="shared" si="70"/>
        <v>0</v>
      </c>
      <c r="AC324" s="225">
        <f t="shared" si="71"/>
        <v>0</v>
      </c>
      <c r="AD324" s="225">
        <f t="shared" si="71"/>
        <v>0</v>
      </c>
      <c r="AE324" s="230">
        <v>2.99139</v>
      </c>
      <c r="AF324" s="228">
        <f t="shared" si="72"/>
        <v>0</v>
      </c>
      <c r="AG324" s="228">
        <f t="shared" si="73"/>
        <v>0</v>
      </c>
    </row>
    <row r="325" spans="11:33" x14ac:dyDescent="0.3">
      <c r="K325" s="224">
        <v>322</v>
      </c>
      <c r="L325" s="227">
        <v>43787</v>
      </c>
      <c r="M325" s="224">
        <f t="shared" ref="M325:M368" si="75">IF(ISNUMBER(VLOOKUP(K325,$A$5:$B$22,2,FALSE)),VLOOKUP(K325,$A$5:$B$22,2,FALSE),0)</f>
        <v>0</v>
      </c>
      <c r="N325" s="224">
        <f t="shared" ref="N325:N368" si="76">IF(ISNUMBER(VLOOKUP(K325,$C$5:$D$22,2,FALSE)),VLOOKUP(K325,$C$5:$D$22,2,FALSE),0)</f>
        <v>0</v>
      </c>
      <c r="O325" s="224">
        <f t="shared" ref="O325:O368" si="77">IF(ISNUMBER(VLOOKUP(K325,$F$5:$G$22,2,FALSE)),VLOOKUP(K325,$F$5:$G$22,2,FALSE),0)</f>
        <v>0</v>
      </c>
      <c r="P325" s="224">
        <f t="shared" ref="P325:P368" si="78">IF(ISNUMBER(VLOOKUP(K325,$H$5:$I$22,2,FALSE)),VLOOKUP(K325,$H$5:$I$22,2,FALSE),0)</f>
        <v>0</v>
      </c>
      <c r="Q325" s="225">
        <f t="shared" si="74"/>
        <v>0</v>
      </c>
      <c r="R325" s="225">
        <f t="shared" si="74"/>
        <v>0</v>
      </c>
      <c r="S325" s="230">
        <v>2.9864299999999999</v>
      </c>
      <c r="T325" s="228">
        <f t="shared" ref="T325:T368" si="79">Q325+R325/S325</f>
        <v>0</v>
      </c>
      <c r="U325" s="228">
        <f t="shared" ref="U325:U368" si="80">R325+Q325*S325</f>
        <v>0</v>
      </c>
      <c r="W325" s="224">
        <v>322</v>
      </c>
      <c r="X325" s="227">
        <v>43787</v>
      </c>
      <c r="Y325" s="224">
        <f t="shared" ref="Y325:Y368" si="81">IF(ISNUMBER(VLOOKUP(W325,$A$25:$B$150,2,FALSE)),VLOOKUP(W325,$A$25:$B$150,2,FALSE),0)</f>
        <v>0</v>
      </c>
      <c r="Z325" s="224">
        <f t="shared" ref="Z325:Z368" si="82">IF(ISNUMBER(VLOOKUP(W325,$C$25:$D$150,2,FALSE)),VLOOKUP(W325,$C$25:$D$150,2,FALSE),0)</f>
        <v>3</v>
      </c>
      <c r="AA325" s="224">
        <f t="shared" ref="AA325:AA368" si="83">IF(ISNUMBER(VLOOKUP(W325,$F$25:$G$150,2,FALSE)),VLOOKUP(W325,$F$25:$G$150,2,FALSE),0)</f>
        <v>0</v>
      </c>
      <c r="AB325" s="224">
        <f t="shared" ref="AB325:AB368" si="84">IF(ISNUMBER(VLOOKUP(W325,$H$25:$I$150,2,FALSE)),VLOOKUP(W325,$H$25:$I$150,2,FALSE),0)</f>
        <v>0</v>
      </c>
      <c r="AC325" s="225">
        <f t="shared" ref="AC325:AD368" si="85">Y325+AA325</f>
        <v>0</v>
      </c>
      <c r="AD325" s="225">
        <f t="shared" si="85"/>
        <v>3</v>
      </c>
      <c r="AE325" s="230">
        <v>2.9864299999999999</v>
      </c>
      <c r="AF325" s="228">
        <f t="shared" ref="AF325:AF368" si="86">AC325+AD325/AE325</f>
        <v>1.0045438868481766</v>
      </c>
      <c r="AG325" s="228">
        <f t="shared" ref="AG325:AG368" si="87">AD325+AC325*AE325</f>
        <v>3</v>
      </c>
    </row>
    <row r="326" spans="11:33" x14ac:dyDescent="0.3">
      <c r="K326" s="224">
        <v>323</v>
      </c>
      <c r="L326" s="227">
        <v>43788</v>
      </c>
      <c r="M326" s="224">
        <f t="shared" si="75"/>
        <v>0</v>
      </c>
      <c r="N326" s="224">
        <f t="shared" si="76"/>
        <v>0</v>
      </c>
      <c r="O326" s="224">
        <f t="shared" si="77"/>
        <v>0</v>
      </c>
      <c r="P326" s="224">
        <f t="shared" si="78"/>
        <v>0</v>
      </c>
      <c r="Q326" s="225">
        <f t="shared" si="74"/>
        <v>0</v>
      </c>
      <c r="R326" s="225">
        <f t="shared" si="74"/>
        <v>0</v>
      </c>
      <c r="S326" s="230">
        <v>2.9815999999999998</v>
      </c>
      <c r="T326" s="228">
        <f t="shared" si="79"/>
        <v>0</v>
      </c>
      <c r="U326" s="228">
        <f t="shared" si="80"/>
        <v>0</v>
      </c>
      <c r="W326" s="224">
        <v>323</v>
      </c>
      <c r="X326" s="227">
        <v>43788</v>
      </c>
      <c r="Y326" s="224">
        <f t="shared" si="81"/>
        <v>0</v>
      </c>
      <c r="Z326" s="224">
        <f t="shared" si="82"/>
        <v>0</v>
      </c>
      <c r="AA326" s="224">
        <f t="shared" si="83"/>
        <v>0</v>
      </c>
      <c r="AB326" s="224">
        <f t="shared" si="84"/>
        <v>0</v>
      </c>
      <c r="AC326" s="225">
        <f t="shared" si="85"/>
        <v>0</v>
      </c>
      <c r="AD326" s="225">
        <f t="shared" si="85"/>
        <v>0</v>
      </c>
      <c r="AE326" s="230">
        <v>2.9815999999999998</v>
      </c>
      <c r="AF326" s="228">
        <f t="shared" si="86"/>
        <v>0</v>
      </c>
      <c r="AG326" s="228">
        <f t="shared" si="87"/>
        <v>0</v>
      </c>
    </row>
    <row r="327" spans="11:33" x14ac:dyDescent="0.3">
      <c r="K327" s="224">
        <v>324</v>
      </c>
      <c r="L327" s="227">
        <v>43789</v>
      </c>
      <c r="M327" s="224">
        <f t="shared" si="75"/>
        <v>0</v>
      </c>
      <c r="N327" s="224">
        <f t="shared" si="76"/>
        <v>0</v>
      </c>
      <c r="O327" s="224">
        <f t="shared" si="77"/>
        <v>0</v>
      </c>
      <c r="P327" s="224">
        <f t="shared" si="78"/>
        <v>0</v>
      </c>
      <c r="Q327" s="225">
        <f t="shared" si="74"/>
        <v>0</v>
      </c>
      <c r="R327" s="225">
        <f t="shared" si="74"/>
        <v>0</v>
      </c>
      <c r="S327" s="230">
        <v>2.9769299999999999</v>
      </c>
      <c r="T327" s="228">
        <f t="shared" si="79"/>
        <v>0</v>
      </c>
      <c r="U327" s="228">
        <f t="shared" si="80"/>
        <v>0</v>
      </c>
      <c r="W327" s="224">
        <v>324</v>
      </c>
      <c r="X327" s="227">
        <v>43789</v>
      </c>
      <c r="Y327" s="224">
        <f t="shared" si="81"/>
        <v>0</v>
      </c>
      <c r="Z327" s="224">
        <f t="shared" si="82"/>
        <v>0</v>
      </c>
      <c r="AA327" s="224">
        <f t="shared" si="83"/>
        <v>0</v>
      </c>
      <c r="AB327" s="224">
        <f t="shared" si="84"/>
        <v>0</v>
      </c>
      <c r="AC327" s="225">
        <f t="shared" si="85"/>
        <v>0</v>
      </c>
      <c r="AD327" s="225">
        <f t="shared" si="85"/>
        <v>0</v>
      </c>
      <c r="AE327" s="230">
        <v>2.9769299999999999</v>
      </c>
      <c r="AF327" s="228">
        <f t="shared" si="86"/>
        <v>0</v>
      </c>
      <c r="AG327" s="228">
        <f t="shared" si="87"/>
        <v>0</v>
      </c>
    </row>
    <row r="328" spans="11:33" x14ac:dyDescent="0.3">
      <c r="K328" s="224">
        <v>325</v>
      </c>
      <c r="L328" s="227">
        <v>43790</v>
      </c>
      <c r="M328" s="224">
        <f t="shared" si="75"/>
        <v>0</v>
      </c>
      <c r="N328" s="224">
        <f t="shared" si="76"/>
        <v>0</v>
      </c>
      <c r="O328" s="224">
        <f t="shared" si="77"/>
        <v>0</v>
      </c>
      <c r="P328" s="224">
        <f t="shared" si="78"/>
        <v>0</v>
      </c>
      <c r="Q328" s="225">
        <f t="shared" si="74"/>
        <v>0</v>
      </c>
      <c r="R328" s="225">
        <f t="shared" si="74"/>
        <v>0</v>
      </c>
      <c r="S328" s="230">
        <v>2.97241</v>
      </c>
      <c r="T328" s="228">
        <f t="shared" si="79"/>
        <v>0</v>
      </c>
      <c r="U328" s="228">
        <f t="shared" si="80"/>
        <v>0</v>
      </c>
      <c r="W328" s="224">
        <v>325</v>
      </c>
      <c r="X328" s="227">
        <v>43790</v>
      </c>
      <c r="Y328" s="224">
        <f t="shared" si="81"/>
        <v>0</v>
      </c>
      <c r="Z328" s="224">
        <f t="shared" si="82"/>
        <v>0</v>
      </c>
      <c r="AA328" s="224">
        <f t="shared" si="83"/>
        <v>0</v>
      </c>
      <c r="AB328" s="224">
        <f t="shared" si="84"/>
        <v>0</v>
      </c>
      <c r="AC328" s="225">
        <f t="shared" si="85"/>
        <v>0</v>
      </c>
      <c r="AD328" s="225">
        <f t="shared" si="85"/>
        <v>0</v>
      </c>
      <c r="AE328" s="230">
        <v>2.97241</v>
      </c>
      <c r="AF328" s="228">
        <f t="shared" si="86"/>
        <v>0</v>
      </c>
      <c r="AG328" s="228">
        <f t="shared" si="87"/>
        <v>0</v>
      </c>
    </row>
    <row r="329" spans="11:33" x14ac:dyDescent="0.3">
      <c r="K329" s="224">
        <v>326</v>
      </c>
      <c r="L329" s="227">
        <v>43791</v>
      </c>
      <c r="M329" s="224">
        <f t="shared" si="75"/>
        <v>0</v>
      </c>
      <c r="N329" s="224">
        <f t="shared" si="76"/>
        <v>0</v>
      </c>
      <c r="O329" s="224">
        <f t="shared" si="77"/>
        <v>0</v>
      </c>
      <c r="P329" s="224">
        <f t="shared" si="78"/>
        <v>0</v>
      </c>
      <c r="Q329" s="225">
        <f t="shared" si="74"/>
        <v>0</v>
      </c>
      <c r="R329" s="225">
        <f t="shared" si="74"/>
        <v>0</v>
      </c>
      <c r="S329" s="230">
        <v>2.9680300000000002</v>
      </c>
      <c r="T329" s="228">
        <f t="shared" si="79"/>
        <v>0</v>
      </c>
      <c r="U329" s="228">
        <f t="shared" si="80"/>
        <v>0</v>
      </c>
      <c r="W329" s="224">
        <v>326</v>
      </c>
      <c r="X329" s="227">
        <v>43791</v>
      </c>
      <c r="Y329" s="224">
        <f t="shared" si="81"/>
        <v>0</v>
      </c>
      <c r="Z329" s="224">
        <f t="shared" si="82"/>
        <v>1</v>
      </c>
      <c r="AA329" s="224">
        <f t="shared" si="83"/>
        <v>0</v>
      </c>
      <c r="AB329" s="224">
        <f t="shared" si="84"/>
        <v>0</v>
      </c>
      <c r="AC329" s="225">
        <f t="shared" si="85"/>
        <v>0</v>
      </c>
      <c r="AD329" s="225">
        <f t="shared" si="85"/>
        <v>1</v>
      </c>
      <c r="AE329" s="230">
        <v>2.9680300000000002</v>
      </c>
      <c r="AF329" s="228">
        <f t="shared" si="86"/>
        <v>0.33692381815547684</v>
      </c>
      <c r="AG329" s="228">
        <f t="shared" si="87"/>
        <v>1</v>
      </c>
    </row>
    <row r="330" spans="11:33" x14ac:dyDescent="0.3">
      <c r="K330" s="224">
        <v>327</v>
      </c>
      <c r="L330" s="227">
        <v>43792</v>
      </c>
      <c r="M330" s="224">
        <f t="shared" si="75"/>
        <v>0</v>
      </c>
      <c r="N330" s="224">
        <f t="shared" si="76"/>
        <v>0</v>
      </c>
      <c r="O330" s="224">
        <f t="shared" si="77"/>
        <v>0</v>
      </c>
      <c r="P330" s="224">
        <f t="shared" si="78"/>
        <v>0</v>
      </c>
      <c r="Q330" s="225">
        <f t="shared" si="74"/>
        <v>0</v>
      </c>
      <c r="R330" s="225">
        <f t="shared" si="74"/>
        <v>0</v>
      </c>
      <c r="S330" s="230">
        <v>2.9638200000000001</v>
      </c>
      <c r="T330" s="228">
        <f t="shared" si="79"/>
        <v>0</v>
      </c>
      <c r="U330" s="228">
        <f t="shared" si="80"/>
        <v>0</v>
      </c>
      <c r="W330" s="224">
        <v>327</v>
      </c>
      <c r="X330" s="227">
        <v>43792</v>
      </c>
      <c r="Y330" s="224">
        <f t="shared" si="81"/>
        <v>0</v>
      </c>
      <c r="Z330" s="224">
        <f t="shared" si="82"/>
        <v>0</v>
      </c>
      <c r="AA330" s="224">
        <f t="shared" si="83"/>
        <v>0</v>
      </c>
      <c r="AB330" s="224">
        <f t="shared" si="84"/>
        <v>0</v>
      </c>
      <c r="AC330" s="225">
        <f t="shared" si="85"/>
        <v>0</v>
      </c>
      <c r="AD330" s="225">
        <f t="shared" si="85"/>
        <v>0</v>
      </c>
      <c r="AE330" s="230">
        <v>2.9638200000000001</v>
      </c>
      <c r="AF330" s="228">
        <f t="shared" si="86"/>
        <v>0</v>
      </c>
      <c r="AG330" s="228">
        <f t="shared" si="87"/>
        <v>0</v>
      </c>
    </row>
    <row r="331" spans="11:33" x14ac:dyDescent="0.3">
      <c r="K331" s="224">
        <v>328</v>
      </c>
      <c r="L331" s="227">
        <v>43793</v>
      </c>
      <c r="M331" s="224">
        <f t="shared" si="75"/>
        <v>0</v>
      </c>
      <c r="N331" s="224">
        <f t="shared" si="76"/>
        <v>0</v>
      </c>
      <c r="O331" s="224">
        <f t="shared" si="77"/>
        <v>0</v>
      </c>
      <c r="P331" s="224">
        <f t="shared" si="78"/>
        <v>0</v>
      </c>
      <c r="Q331" s="225">
        <f t="shared" si="74"/>
        <v>0</v>
      </c>
      <c r="R331" s="225">
        <f t="shared" si="74"/>
        <v>0</v>
      </c>
      <c r="S331" s="230">
        <v>2.9597699999999998</v>
      </c>
      <c r="T331" s="228">
        <f t="shared" si="79"/>
        <v>0</v>
      </c>
      <c r="U331" s="228">
        <f t="shared" si="80"/>
        <v>0</v>
      </c>
      <c r="W331" s="224">
        <v>328</v>
      </c>
      <c r="X331" s="227">
        <v>43793</v>
      </c>
      <c r="Y331" s="224">
        <f t="shared" si="81"/>
        <v>0</v>
      </c>
      <c r="Z331" s="224">
        <f t="shared" si="82"/>
        <v>0</v>
      </c>
      <c r="AA331" s="224">
        <f t="shared" si="83"/>
        <v>0</v>
      </c>
      <c r="AB331" s="224">
        <f t="shared" si="84"/>
        <v>0</v>
      </c>
      <c r="AC331" s="225">
        <f t="shared" si="85"/>
        <v>0</v>
      </c>
      <c r="AD331" s="225">
        <f t="shared" si="85"/>
        <v>0</v>
      </c>
      <c r="AE331" s="230">
        <v>2.9597699999999998</v>
      </c>
      <c r="AF331" s="228">
        <f t="shared" si="86"/>
        <v>0</v>
      </c>
      <c r="AG331" s="228">
        <f t="shared" si="87"/>
        <v>0</v>
      </c>
    </row>
    <row r="332" spans="11:33" x14ac:dyDescent="0.3">
      <c r="K332" s="224">
        <v>329</v>
      </c>
      <c r="L332" s="227">
        <v>43794</v>
      </c>
      <c r="M332" s="224">
        <f t="shared" si="75"/>
        <v>0</v>
      </c>
      <c r="N332" s="224">
        <f t="shared" si="76"/>
        <v>0</v>
      </c>
      <c r="O332" s="224">
        <f t="shared" si="77"/>
        <v>0</v>
      </c>
      <c r="P332" s="224">
        <f t="shared" si="78"/>
        <v>0</v>
      </c>
      <c r="Q332" s="225">
        <f t="shared" si="74"/>
        <v>0</v>
      </c>
      <c r="R332" s="225">
        <f t="shared" si="74"/>
        <v>0</v>
      </c>
      <c r="S332" s="230">
        <v>2.9558900000000001</v>
      </c>
      <c r="T332" s="228">
        <f t="shared" si="79"/>
        <v>0</v>
      </c>
      <c r="U332" s="228">
        <f t="shared" si="80"/>
        <v>0</v>
      </c>
      <c r="W332" s="224">
        <v>329</v>
      </c>
      <c r="X332" s="227">
        <v>43794</v>
      </c>
      <c r="Y332" s="224">
        <f t="shared" si="81"/>
        <v>0</v>
      </c>
      <c r="Z332" s="224">
        <f t="shared" si="82"/>
        <v>38</v>
      </c>
      <c r="AA332" s="224">
        <f t="shared" si="83"/>
        <v>0</v>
      </c>
      <c r="AB332" s="224">
        <f t="shared" si="84"/>
        <v>0</v>
      </c>
      <c r="AC332" s="225">
        <f t="shared" si="85"/>
        <v>0</v>
      </c>
      <c r="AD332" s="225">
        <f t="shared" si="85"/>
        <v>38</v>
      </c>
      <c r="AE332" s="230">
        <v>2.9558900000000001</v>
      </c>
      <c r="AF332" s="228">
        <f t="shared" si="86"/>
        <v>12.855688134538159</v>
      </c>
      <c r="AG332" s="228">
        <f t="shared" si="87"/>
        <v>38</v>
      </c>
    </row>
    <row r="333" spans="11:33" x14ac:dyDescent="0.3">
      <c r="K333" s="224">
        <v>330</v>
      </c>
      <c r="L333" s="227">
        <v>43795</v>
      </c>
      <c r="M333" s="224">
        <f t="shared" si="75"/>
        <v>0</v>
      </c>
      <c r="N333" s="224">
        <f t="shared" si="76"/>
        <v>0</v>
      </c>
      <c r="O333" s="224">
        <f t="shared" si="77"/>
        <v>0</v>
      </c>
      <c r="P333" s="224">
        <f t="shared" si="78"/>
        <v>0</v>
      </c>
      <c r="Q333" s="225">
        <f t="shared" si="74"/>
        <v>0</v>
      </c>
      <c r="R333" s="225">
        <f t="shared" si="74"/>
        <v>0</v>
      </c>
      <c r="S333" s="230">
        <v>2.9521799999999998</v>
      </c>
      <c r="T333" s="228">
        <f t="shared" si="79"/>
        <v>0</v>
      </c>
      <c r="U333" s="228">
        <f t="shared" si="80"/>
        <v>0</v>
      </c>
      <c r="W333" s="224">
        <v>330</v>
      </c>
      <c r="X333" s="227">
        <v>43795</v>
      </c>
      <c r="Y333" s="224">
        <f t="shared" si="81"/>
        <v>0</v>
      </c>
      <c r="Z333" s="224">
        <f t="shared" si="82"/>
        <v>0</v>
      </c>
      <c r="AA333" s="224">
        <f t="shared" si="83"/>
        <v>0</v>
      </c>
      <c r="AB333" s="224">
        <f t="shared" si="84"/>
        <v>0</v>
      </c>
      <c r="AC333" s="225">
        <f t="shared" si="85"/>
        <v>0</v>
      </c>
      <c r="AD333" s="225">
        <f t="shared" si="85"/>
        <v>0</v>
      </c>
      <c r="AE333" s="230">
        <v>2.9521799999999998</v>
      </c>
      <c r="AF333" s="228">
        <f t="shared" si="86"/>
        <v>0</v>
      </c>
      <c r="AG333" s="228">
        <f t="shared" si="87"/>
        <v>0</v>
      </c>
    </row>
    <row r="334" spans="11:33" x14ac:dyDescent="0.3">
      <c r="K334" s="224">
        <v>331</v>
      </c>
      <c r="L334" s="227">
        <v>43796</v>
      </c>
      <c r="M334" s="224">
        <f t="shared" si="75"/>
        <v>0</v>
      </c>
      <c r="N334" s="224">
        <f t="shared" si="76"/>
        <v>0</v>
      </c>
      <c r="O334" s="224">
        <f t="shared" si="77"/>
        <v>0</v>
      </c>
      <c r="P334" s="224">
        <f t="shared" si="78"/>
        <v>0</v>
      </c>
      <c r="Q334" s="225">
        <f t="shared" si="74"/>
        <v>0</v>
      </c>
      <c r="R334" s="225">
        <f t="shared" si="74"/>
        <v>0</v>
      </c>
      <c r="S334" s="230">
        <v>2.9486400000000001</v>
      </c>
      <c r="T334" s="228">
        <f t="shared" si="79"/>
        <v>0</v>
      </c>
      <c r="U334" s="228">
        <f t="shared" si="80"/>
        <v>0</v>
      </c>
      <c r="W334" s="224">
        <v>331</v>
      </c>
      <c r="X334" s="227">
        <v>43796</v>
      </c>
      <c r="Y334" s="224">
        <f t="shared" si="81"/>
        <v>0</v>
      </c>
      <c r="Z334" s="224">
        <f t="shared" si="82"/>
        <v>0</v>
      </c>
      <c r="AA334" s="224">
        <f t="shared" si="83"/>
        <v>0</v>
      </c>
      <c r="AB334" s="224">
        <f t="shared" si="84"/>
        <v>0</v>
      </c>
      <c r="AC334" s="225">
        <f t="shared" si="85"/>
        <v>0</v>
      </c>
      <c r="AD334" s="225">
        <f t="shared" si="85"/>
        <v>0</v>
      </c>
      <c r="AE334" s="230">
        <v>2.9486400000000001</v>
      </c>
      <c r="AF334" s="228">
        <f t="shared" si="86"/>
        <v>0</v>
      </c>
      <c r="AG334" s="228">
        <f t="shared" si="87"/>
        <v>0</v>
      </c>
    </row>
    <row r="335" spans="11:33" x14ac:dyDescent="0.3">
      <c r="K335" s="224">
        <v>332</v>
      </c>
      <c r="L335" s="227">
        <v>43797</v>
      </c>
      <c r="M335" s="224">
        <f t="shared" si="75"/>
        <v>0</v>
      </c>
      <c r="N335" s="224">
        <f t="shared" si="76"/>
        <v>0</v>
      </c>
      <c r="O335" s="224">
        <f t="shared" si="77"/>
        <v>0</v>
      </c>
      <c r="P335" s="224">
        <f t="shared" si="78"/>
        <v>0</v>
      </c>
      <c r="Q335" s="225">
        <f t="shared" si="74"/>
        <v>0</v>
      </c>
      <c r="R335" s="225">
        <f t="shared" si="74"/>
        <v>0</v>
      </c>
      <c r="S335" s="230">
        <v>2.9452799999999999</v>
      </c>
      <c r="T335" s="228">
        <f t="shared" si="79"/>
        <v>0</v>
      </c>
      <c r="U335" s="228">
        <f t="shared" si="80"/>
        <v>0</v>
      </c>
      <c r="W335" s="224">
        <v>332</v>
      </c>
      <c r="X335" s="227">
        <v>43797</v>
      </c>
      <c r="Y335" s="224">
        <f t="shared" si="81"/>
        <v>0</v>
      </c>
      <c r="Z335" s="224">
        <f t="shared" si="82"/>
        <v>0</v>
      </c>
      <c r="AA335" s="224">
        <f t="shared" si="83"/>
        <v>0</v>
      </c>
      <c r="AB335" s="224">
        <f t="shared" si="84"/>
        <v>0</v>
      </c>
      <c r="AC335" s="225">
        <f t="shared" si="85"/>
        <v>0</v>
      </c>
      <c r="AD335" s="225">
        <f t="shared" si="85"/>
        <v>0</v>
      </c>
      <c r="AE335" s="230">
        <v>2.9452799999999999</v>
      </c>
      <c r="AF335" s="228">
        <f t="shared" si="86"/>
        <v>0</v>
      </c>
      <c r="AG335" s="228">
        <f t="shared" si="87"/>
        <v>0</v>
      </c>
    </row>
    <row r="336" spans="11:33" x14ac:dyDescent="0.3">
      <c r="K336" s="224">
        <v>333</v>
      </c>
      <c r="L336" s="227">
        <v>43798</v>
      </c>
      <c r="M336" s="224">
        <f t="shared" si="75"/>
        <v>0</v>
      </c>
      <c r="N336" s="224">
        <f t="shared" si="76"/>
        <v>0</v>
      </c>
      <c r="O336" s="224">
        <f t="shared" si="77"/>
        <v>0</v>
      </c>
      <c r="P336" s="224">
        <f t="shared" si="78"/>
        <v>0</v>
      </c>
      <c r="Q336" s="225">
        <f t="shared" si="74"/>
        <v>0</v>
      </c>
      <c r="R336" s="225">
        <f t="shared" si="74"/>
        <v>0</v>
      </c>
      <c r="S336" s="230">
        <v>2.94211</v>
      </c>
      <c r="T336" s="228">
        <f t="shared" si="79"/>
        <v>0</v>
      </c>
      <c r="U336" s="228">
        <f t="shared" si="80"/>
        <v>0</v>
      </c>
      <c r="W336" s="224">
        <v>333</v>
      </c>
      <c r="X336" s="227">
        <v>43798</v>
      </c>
      <c r="Y336" s="224">
        <f t="shared" si="81"/>
        <v>0</v>
      </c>
      <c r="Z336" s="224">
        <f t="shared" si="82"/>
        <v>71</v>
      </c>
      <c r="AA336" s="224">
        <f t="shared" si="83"/>
        <v>0</v>
      </c>
      <c r="AB336" s="224">
        <f t="shared" si="84"/>
        <v>0</v>
      </c>
      <c r="AC336" s="225">
        <f t="shared" si="85"/>
        <v>0</v>
      </c>
      <c r="AD336" s="225">
        <f t="shared" si="85"/>
        <v>71</v>
      </c>
      <c r="AE336" s="230">
        <v>2.94211</v>
      </c>
      <c r="AF336" s="228">
        <f t="shared" si="86"/>
        <v>24.132340395158575</v>
      </c>
      <c r="AG336" s="228">
        <f t="shared" si="87"/>
        <v>71</v>
      </c>
    </row>
    <row r="337" spans="11:33" x14ac:dyDescent="0.3">
      <c r="K337" s="224">
        <v>334</v>
      </c>
      <c r="L337" s="227">
        <v>43799</v>
      </c>
      <c r="M337" s="224">
        <f t="shared" si="75"/>
        <v>0</v>
      </c>
      <c r="N337" s="224">
        <f t="shared" si="76"/>
        <v>0</v>
      </c>
      <c r="O337" s="224">
        <f t="shared" si="77"/>
        <v>0</v>
      </c>
      <c r="P337" s="224">
        <f t="shared" si="78"/>
        <v>0</v>
      </c>
      <c r="Q337" s="225">
        <f t="shared" si="74"/>
        <v>0</v>
      </c>
      <c r="R337" s="225">
        <f t="shared" si="74"/>
        <v>0</v>
      </c>
      <c r="S337" s="230">
        <v>2.93912</v>
      </c>
      <c r="T337" s="228">
        <f t="shared" si="79"/>
        <v>0</v>
      </c>
      <c r="U337" s="228">
        <f t="shared" si="80"/>
        <v>0</v>
      </c>
      <c r="W337" s="224">
        <v>334</v>
      </c>
      <c r="X337" s="227">
        <v>43799</v>
      </c>
      <c r="Y337" s="224">
        <f t="shared" si="81"/>
        <v>0</v>
      </c>
      <c r="Z337" s="224">
        <f t="shared" si="82"/>
        <v>0</v>
      </c>
      <c r="AA337" s="224">
        <f t="shared" si="83"/>
        <v>0</v>
      </c>
      <c r="AB337" s="224">
        <f t="shared" si="84"/>
        <v>0</v>
      </c>
      <c r="AC337" s="225">
        <f t="shared" si="85"/>
        <v>0</v>
      </c>
      <c r="AD337" s="225">
        <f t="shared" si="85"/>
        <v>0</v>
      </c>
      <c r="AE337" s="230">
        <v>2.93912</v>
      </c>
      <c r="AF337" s="228">
        <f t="shared" si="86"/>
        <v>0</v>
      </c>
      <c r="AG337" s="228">
        <f t="shared" si="87"/>
        <v>0</v>
      </c>
    </row>
    <row r="338" spans="11:33" x14ac:dyDescent="0.3">
      <c r="K338" s="224">
        <v>335</v>
      </c>
      <c r="L338" s="227">
        <v>43800</v>
      </c>
      <c r="M338" s="224">
        <f t="shared" si="75"/>
        <v>0</v>
      </c>
      <c r="N338" s="224">
        <f t="shared" si="76"/>
        <v>0</v>
      </c>
      <c r="O338" s="224">
        <f t="shared" si="77"/>
        <v>0</v>
      </c>
      <c r="P338" s="224">
        <f t="shared" si="78"/>
        <v>0</v>
      </c>
      <c r="Q338" s="225">
        <f t="shared" si="74"/>
        <v>0</v>
      </c>
      <c r="R338" s="225">
        <f t="shared" si="74"/>
        <v>0</v>
      </c>
      <c r="S338" s="230">
        <v>2.9363199999999998</v>
      </c>
      <c r="T338" s="228">
        <f t="shared" si="79"/>
        <v>0</v>
      </c>
      <c r="U338" s="228">
        <f t="shared" si="80"/>
        <v>0</v>
      </c>
      <c r="W338" s="224">
        <v>335</v>
      </c>
      <c r="X338" s="227">
        <v>43800</v>
      </c>
      <c r="Y338" s="224">
        <f t="shared" si="81"/>
        <v>0</v>
      </c>
      <c r="Z338" s="224">
        <f t="shared" si="82"/>
        <v>0</v>
      </c>
      <c r="AA338" s="224">
        <f t="shared" si="83"/>
        <v>0</v>
      </c>
      <c r="AB338" s="224">
        <f t="shared" si="84"/>
        <v>0</v>
      </c>
      <c r="AC338" s="225">
        <f t="shared" si="85"/>
        <v>0</v>
      </c>
      <c r="AD338" s="225">
        <f t="shared" si="85"/>
        <v>0</v>
      </c>
      <c r="AE338" s="230">
        <v>2.9363199999999998</v>
      </c>
      <c r="AF338" s="228">
        <f t="shared" si="86"/>
        <v>0</v>
      </c>
      <c r="AG338" s="228">
        <f t="shared" si="87"/>
        <v>0</v>
      </c>
    </row>
    <row r="339" spans="11:33" x14ac:dyDescent="0.3">
      <c r="K339" s="224">
        <v>336</v>
      </c>
      <c r="L339" s="227">
        <v>43801</v>
      </c>
      <c r="M339" s="224">
        <f t="shared" si="75"/>
        <v>0</v>
      </c>
      <c r="N339" s="224">
        <f t="shared" si="76"/>
        <v>0</v>
      </c>
      <c r="O339" s="224">
        <f t="shared" si="77"/>
        <v>0</v>
      </c>
      <c r="P339" s="224">
        <f t="shared" si="78"/>
        <v>0</v>
      </c>
      <c r="Q339" s="225">
        <f t="shared" si="74"/>
        <v>0</v>
      </c>
      <c r="R339" s="225">
        <f t="shared" si="74"/>
        <v>0</v>
      </c>
      <c r="S339" s="230">
        <v>2.9337200000000001</v>
      </c>
      <c r="T339" s="228">
        <f t="shared" si="79"/>
        <v>0</v>
      </c>
      <c r="U339" s="228">
        <f t="shared" si="80"/>
        <v>0</v>
      </c>
      <c r="W339" s="224">
        <v>336</v>
      </c>
      <c r="X339" s="227">
        <v>43801</v>
      </c>
      <c r="Y339" s="224">
        <f t="shared" si="81"/>
        <v>0</v>
      </c>
      <c r="Z339" s="224">
        <f t="shared" si="82"/>
        <v>11</v>
      </c>
      <c r="AA339" s="224">
        <f t="shared" si="83"/>
        <v>0</v>
      </c>
      <c r="AB339" s="224">
        <f t="shared" si="84"/>
        <v>0</v>
      </c>
      <c r="AC339" s="225">
        <f t="shared" si="85"/>
        <v>0</v>
      </c>
      <c r="AD339" s="225">
        <f t="shared" si="85"/>
        <v>11</v>
      </c>
      <c r="AE339" s="230">
        <v>2.9337200000000001</v>
      </c>
      <c r="AF339" s="228">
        <f t="shared" si="86"/>
        <v>3.7495057469697173</v>
      </c>
      <c r="AG339" s="228">
        <f t="shared" si="87"/>
        <v>11</v>
      </c>
    </row>
    <row r="340" spans="11:33" x14ac:dyDescent="0.3">
      <c r="K340" s="224">
        <v>337</v>
      </c>
      <c r="L340" s="227">
        <v>43802</v>
      </c>
      <c r="M340" s="224">
        <f t="shared" si="75"/>
        <v>0</v>
      </c>
      <c r="N340" s="224">
        <f t="shared" si="76"/>
        <v>0</v>
      </c>
      <c r="O340" s="224">
        <f t="shared" si="77"/>
        <v>0</v>
      </c>
      <c r="P340" s="224">
        <f t="shared" si="78"/>
        <v>0</v>
      </c>
      <c r="Q340" s="225">
        <f t="shared" si="74"/>
        <v>0</v>
      </c>
      <c r="R340" s="225">
        <f t="shared" si="74"/>
        <v>0</v>
      </c>
      <c r="S340" s="230">
        <v>2.9313199999999999</v>
      </c>
      <c r="T340" s="228">
        <f t="shared" si="79"/>
        <v>0</v>
      </c>
      <c r="U340" s="228">
        <f t="shared" si="80"/>
        <v>0</v>
      </c>
      <c r="W340" s="224">
        <v>337</v>
      </c>
      <c r="X340" s="227">
        <v>43802</v>
      </c>
      <c r="Y340" s="224">
        <f t="shared" si="81"/>
        <v>0</v>
      </c>
      <c r="Z340" s="224">
        <f t="shared" si="82"/>
        <v>0</v>
      </c>
      <c r="AA340" s="224">
        <f t="shared" si="83"/>
        <v>0</v>
      </c>
      <c r="AB340" s="224">
        <f t="shared" si="84"/>
        <v>0</v>
      </c>
      <c r="AC340" s="225">
        <f t="shared" si="85"/>
        <v>0</v>
      </c>
      <c r="AD340" s="225">
        <f t="shared" si="85"/>
        <v>0</v>
      </c>
      <c r="AE340" s="230">
        <v>2.9313199999999999</v>
      </c>
      <c r="AF340" s="228">
        <f t="shared" si="86"/>
        <v>0</v>
      </c>
      <c r="AG340" s="228">
        <f t="shared" si="87"/>
        <v>0</v>
      </c>
    </row>
    <row r="341" spans="11:33" x14ac:dyDescent="0.3">
      <c r="K341" s="224">
        <v>338</v>
      </c>
      <c r="L341" s="227">
        <v>43803</v>
      </c>
      <c r="M341" s="224">
        <f t="shared" si="75"/>
        <v>0</v>
      </c>
      <c r="N341" s="224">
        <f t="shared" si="76"/>
        <v>0</v>
      </c>
      <c r="O341" s="224">
        <f t="shared" si="77"/>
        <v>0</v>
      </c>
      <c r="P341" s="224">
        <f t="shared" si="78"/>
        <v>0</v>
      </c>
      <c r="Q341" s="225">
        <f t="shared" si="74"/>
        <v>0</v>
      </c>
      <c r="R341" s="225">
        <f t="shared" si="74"/>
        <v>0</v>
      </c>
      <c r="S341" s="230">
        <v>2.9291200000000002</v>
      </c>
      <c r="T341" s="228">
        <f t="shared" si="79"/>
        <v>0</v>
      </c>
      <c r="U341" s="228">
        <f t="shared" si="80"/>
        <v>0</v>
      </c>
      <c r="W341" s="224">
        <v>338</v>
      </c>
      <c r="X341" s="227">
        <v>43803</v>
      </c>
      <c r="Y341" s="224">
        <f t="shared" si="81"/>
        <v>0</v>
      </c>
      <c r="Z341" s="224">
        <f t="shared" si="82"/>
        <v>0</v>
      </c>
      <c r="AA341" s="224">
        <f t="shared" si="83"/>
        <v>0</v>
      </c>
      <c r="AB341" s="224">
        <f t="shared" si="84"/>
        <v>0</v>
      </c>
      <c r="AC341" s="225">
        <f t="shared" si="85"/>
        <v>0</v>
      </c>
      <c r="AD341" s="225">
        <f t="shared" si="85"/>
        <v>0</v>
      </c>
      <c r="AE341" s="230">
        <v>2.9291200000000002</v>
      </c>
      <c r="AF341" s="228">
        <f t="shared" si="86"/>
        <v>0</v>
      </c>
      <c r="AG341" s="228">
        <f t="shared" si="87"/>
        <v>0</v>
      </c>
    </row>
    <row r="342" spans="11:33" x14ac:dyDescent="0.3">
      <c r="K342" s="224">
        <v>339</v>
      </c>
      <c r="L342" s="227">
        <v>43804</v>
      </c>
      <c r="M342" s="224">
        <f t="shared" si="75"/>
        <v>0</v>
      </c>
      <c r="N342" s="224">
        <f t="shared" si="76"/>
        <v>0</v>
      </c>
      <c r="O342" s="224">
        <f t="shared" si="77"/>
        <v>0</v>
      </c>
      <c r="P342" s="224">
        <f t="shared" si="78"/>
        <v>0</v>
      </c>
      <c r="Q342" s="225">
        <f t="shared" si="74"/>
        <v>0</v>
      </c>
      <c r="R342" s="225">
        <f t="shared" si="74"/>
        <v>0</v>
      </c>
      <c r="S342" s="230">
        <v>2.9271199999999999</v>
      </c>
      <c r="T342" s="228">
        <f t="shared" si="79"/>
        <v>0</v>
      </c>
      <c r="U342" s="228">
        <f t="shared" si="80"/>
        <v>0</v>
      </c>
      <c r="W342" s="224">
        <v>339</v>
      </c>
      <c r="X342" s="227">
        <v>43804</v>
      </c>
      <c r="Y342" s="224">
        <f t="shared" si="81"/>
        <v>0</v>
      </c>
      <c r="Z342" s="224">
        <f t="shared" si="82"/>
        <v>0</v>
      </c>
      <c r="AA342" s="224">
        <f t="shared" si="83"/>
        <v>0</v>
      </c>
      <c r="AB342" s="224">
        <f t="shared" si="84"/>
        <v>0</v>
      </c>
      <c r="AC342" s="225">
        <f t="shared" si="85"/>
        <v>0</v>
      </c>
      <c r="AD342" s="225">
        <f t="shared" si="85"/>
        <v>0</v>
      </c>
      <c r="AE342" s="230">
        <v>2.9271199999999999</v>
      </c>
      <c r="AF342" s="228">
        <f t="shared" si="86"/>
        <v>0</v>
      </c>
      <c r="AG342" s="228">
        <f t="shared" si="87"/>
        <v>0</v>
      </c>
    </row>
    <row r="343" spans="11:33" x14ac:dyDescent="0.3">
      <c r="K343" s="224">
        <v>340</v>
      </c>
      <c r="L343" s="227">
        <v>43805</v>
      </c>
      <c r="M343" s="224">
        <f t="shared" si="75"/>
        <v>0</v>
      </c>
      <c r="N343" s="224">
        <f t="shared" si="76"/>
        <v>0</v>
      </c>
      <c r="O343" s="224">
        <f t="shared" si="77"/>
        <v>0</v>
      </c>
      <c r="P343" s="224">
        <f t="shared" si="78"/>
        <v>0</v>
      </c>
      <c r="Q343" s="225">
        <f t="shared" si="74"/>
        <v>0</v>
      </c>
      <c r="R343" s="225">
        <f t="shared" si="74"/>
        <v>0</v>
      </c>
      <c r="S343" s="230">
        <v>2.9253399999999998</v>
      </c>
      <c r="T343" s="228">
        <f t="shared" si="79"/>
        <v>0</v>
      </c>
      <c r="U343" s="228">
        <f t="shared" si="80"/>
        <v>0</v>
      </c>
      <c r="W343" s="224">
        <v>340</v>
      </c>
      <c r="X343" s="227">
        <v>43805</v>
      </c>
      <c r="Y343" s="224">
        <f t="shared" si="81"/>
        <v>0</v>
      </c>
      <c r="Z343" s="224">
        <f t="shared" si="82"/>
        <v>0</v>
      </c>
      <c r="AA343" s="224">
        <f t="shared" si="83"/>
        <v>0</v>
      </c>
      <c r="AB343" s="224">
        <f t="shared" si="84"/>
        <v>0</v>
      </c>
      <c r="AC343" s="225">
        <f t="shared" si="85"/>
        <v>0</v>
      </c>
      <c r="AD343" s="225">
        <f t="shared" si="85"/>
        <v>0</v>
      </c>
      <c r="AE343" s="230">
        <v>2.9253399999999998</v>
      </c>
      <c r="AF343" s="228">
        <f t="shared" si="86"/>
        <v>0</v>
      </c>
      <c r="AG343" s="228">
        <f t="shared" si="87"/>
        <v>0</v>
      </c>
    </row>
    <row r="344" spans="11:33" x14ac:dyDescent="0.3">
      <c r="K344" s="224">
        <v>341</v>
      </c>
      <c r="L344" s="227">
        <v>43806</v>
      </c>
      <c r="M344" s="224">
        <f t="shared" si="75"/>
        <v>0</v>
      </c>
      <c r="N344" s="224">
        <f t="shared" si="76"/>
        <v>0</v>
      </c>
      <c r="O344" s="224">
        <f t="shared" si="77"/>
        <v>0</v>
      </c>
      <c r="P344" s="224">
        <f t="shared" si="78"/>
        <v>0</v>
      </c>
      <c r="Q344" s="225">
        <f t="shared" si="74"/>
        <v>0</v>
      </c>
      <c r="R344" s="225">
        <f t="shared" si="74"/>
        <v>0</v>
      </c>
      <c r="S344" s="230">
        <v>2.9237799999999998</v>
      </c>
      <c r="T344" s="228">
        <f t="shared" si="79"/>
        <v>0</v>
      </c>
      <c r="U344" s="228">
        <f t="shared" si="80"/>
        <v>0</v>
      </c>
      <c r="W344" s="224">
        <v>341</v>
      </c>
      <c r="X344" s="227">
        <v>43806</v>
      </c>
      <c r="Y344" s="224">
        <f t="shared" si="81"/>
        <v>0</v>
      </c>
      <c r="Z344" s="224">
        <f t="shared" si="82"/>
        <v>0</v>
      </c>
      <c r="AA344" s="224">
        <f t="shared" si="83"/>
        <v>0</v>
      </c>
      <c r="AB344" s="224">
        <f t="shared" si="84"/>
        <v>0</v>
      </c>
      <c r="AC344" s="225">
        <f t="shared" si="85"/>
        <v>0</v>
      </c>
      <c r="AD344" s="225">
        <f t="shared" si="85"/>
        <v>0</v>
      </c>
      <c r="AE344" s="230">
        <v>2.9237799999999998</v>
      </c>
      <c r="AF344" s="228">
        <f t="shared" si="86"/>
        <v>0</v>
      </c>
      <c r="AG344" s="228">
        <f t="shared" si="87"/>
        <v>0</v>
      </c>
    </row>
    <row r="345" spans="11:33" x14ac:dyDescent="0.3">
      <c r="K345" s="224">
        <v>342</v>
      </c>
      <c r="L345" s="227">
        <v>43807</v>
      </c>
      <c r="M345" s="224">
        <f t="shared" si="75"/>
        <v>0</v>
      </c>
      <c r="N345" s="224">
        <f t="shared" si="76"/>
        <v>0</v>
      </c>
      <c r="O345" s="224">
        <f t="shared" si="77"/>
        <v>0</v>
      </c>
      <c r="P345" s="224">
        <f t="shared" si="78"/>
        <v>0</v>
      </c>
      <c r="Q345" s="225">
        <f t="shared" si="74"/>
        <v>0</v>
      </c>
      <c r="R345" s="225">
        <f t="shared" si="74"/>
        <v>0</v>
      </c>
      <c r="S345" s="230">
        <v>2.9224399999999999</v>
      </c>
      <c r="T345" s="228">
        <f t="shared" si="79"/>
        <v>0</v>
      </c>
      <c r="U345" s="228">
        <f t="shared" si="80"/>
        <v>0</v>
      </c>
      <c r="W345" s="224">
        <v>342</v>
      </c>
      <c r="X345" s="227">
        <v>43807</v>
      </c>
      <c r="Y345" s="224">
        <f t="shared" si="81"/>
        <v>0</v>
      </c>
      <c r="Z345" s="224">
        <f t="shared" si="82"/>
        <v>0</v>
      </c>
      <c r="AA345" s="224">
        <f t="shared" si="83"/>
        <v>0</v>
      </c>
      <c r="AB345" s="224">
        <f t="shared" si="84"/>
        <v>0</v>
      </c>
      <c r="AC345" s="225">
        <f t="shared" si="85"/>
        <v>0</v>
      </c>
      <c r="AD345" s="225">
        <f t="shared" si="85"/>
        <v>0</v>
      </c>
      <c r="AE345" s="230">
        <v>2.9224399999999999</v>
      </c>
      <c r="AF345" s="228">
        <f t="shared" si="86"/>
        <v>0</v>
      </c>
      <c r="AG345" s="228">
        <f t="shared" si="87"/>
        <v>0</v>
      </c>
    </row>
    <row r="346" spans="11:33" x14ac:dyDescent="0.3">
      <c r="K346" s="224">
        <v>343</v>
      </c>
      <c r="L346" s="227">
        <v>43808</v>
      </c>
      <c r="M346" s="224">
        <f t="shared" si="75"/>
        <v>0</v>
      </c>
      <c r="N346" s="224">
        <f t="shared" si="76"/>
        <v>5</v>
      </c>
      <c r="O346" s="224">
        <f t="shared" si="77"/>
        <v>0</v>
      </c>
      <c r="P346" s="224">
        <f t="shared" si="78"/>
        <v>0</v>
      </c>
      <c r="Q346" s="225">
        <f t="shared" ref="Q346:R368" si="88">M346+O346</f>
        <v>0</v>
      </c>
      <c r="R346" s="225">
        <f t="shared" si="88"/>
        <v>5</v>
      </c>
      <c r="S346" s="230">
        <v>2.9213200000000001</v>
      </c>
      <c r="T346" s="228">
        <f t="shared" si="79"/>
        <v>1.7115550504566428</v>
      </c>
      <c r="U346" s="228">
        <f t="shared" si="80"/>
        <v>5</v>
      </c>
      <c r="W346" s="224">
        <v>343</v>
      </c>
      <c r="X346" s="227">
        <v>43808</v>
      </c>
      <c r="Y346" s="224">
        <f t="shared" si="81"/>
        <v>72</v>
      </c>
      <c r="Z346" s="224">
        <f t="shared" si="82"/>
        <v>0</v>
      </c>
      <c r="AA346" s="224">
        <f t="shared" si="83"/>
        <v>0</v>
      </c>
      <c r="AB346" s="224">
        <f t="shared" si="84"/>
        <v>0</v>
      </c>
      <c r="AC346" s="225">
        <f t="shared" si="85"/>
        <v>72</v>
      </c>
      <c r="AD346" s="225">
        <f t="shared" si="85"/>
        <v>0</v>
      </c>
      <c r="AE346" s="230">
        <v>2.9213200000000001</v>
      </c>
      <c r="AF346" s="228">
        <f t="shared" si="86"/>
        <v>72</v>
      </c>
      <c r="AG346" s="228">
        <f t="shared" si="87"/>
        <v>210.33504000000002</v>
      </c>
    </row>
    <row r="347" spans="11:33" x14ac:dyDescent="0.3">
      <c r="K347" s="224">
        <v>344</v>
      </c>
      <c r="L347" s="227">
        <v>43809</v>
      </c>
      <c r="M347" s="224">
        <f t="shared" si="75"/>
        <v>0</v>
      </c>
      <c r="N347" s="224">
        <f t="shared" si="76"/>
        <v>0</v>
      </c>
      <c r="O347" s="224">
        <f t="shared" si="77"/>
        <v>0</v>
      </c>
      <c r="P347" s="224">
        <f t="shared" si="78"/>
        <v>0</v>
      </c>
      <c r="Q347" s="225">
        <f t="shared" si="88"/>
        <v>0</v>
      </c>
      <c r="R347" s="225">
        <f t="shared" si="88"/>
        <v>0</v>
      </c>
      <c r="S347" s="230">
        <v>2.9204300000000001</v>
      </c>
      <c r="T347" s="228">
        <f t="shared" si="79"/>
        <v>0</v>
      </c>
      <c r="U347" s="228">
        <f t="shared" si="80"/>
        <v>0</v>
      </c>
      <c r="W347" s="224">
        <v>344</v>
      </c>
      <c r="X347" s="227">
        <v>43809</v>
      </c>
      <c r="Y347" s="224">
        <f t="shared" si="81"/>
        <v>0</v>
      </c>
      <c r="Z347" s="224">
        <f t="shared" si="82"/>
        <v>14</v>
      </c>
      <c r="AA347" s="224">
        <f t="shared" si="83"/>
        <v>0</v>
      </c>
      <c r="AB347" s="224">
        <f t="shared" si="84"/>
        <v>0</v>
      </c>
      <c r="AC347" s="225">
        <f t="shared" si="85"/>
        <v>0</v>
      </c>
      <c r="AD347" s="225">
        <f t="shared" si="85"/>
        <v>14</v>
      </c>
      <c r="AE347" s="230">
        <v>2.9204300000000001</v>
      </c>
      <c r="AF347" s="228">
        <f t="shared" si="86"/>
        <v>4.7938146094924372</v>
      </c>
      <c r="AG347" s="228">
        <f t="shared" si="87"/>
        <v>14</v>
      </c>
    </row>
    <row r="348" spans="11:33" x14ac:dyDescent="0.3">
      <c r="K348" s="224">
        <v>345</v>
      </c>
      <c r="L348" s="227">
        <v>43810</v>
      </c>
      <c r="M348" s="224">
        <f t="shared" si="75"/>
        <v>0</v>
      </c>
      <c r="N348" s="224">
        <f t="shared" si="76"/>
        <v>0</v>
      </c>
      <c r="O348" s="224">
        <f t="shared" si="77"/>
        <v>0</v>
      </c>
      <c r="P348" s="224">
        <f t="shared" si="78"/>
        <v>0</v>
      </c>
      <c r="Q348" s="225">
        <f t="shared" si="88"/>
        <v>0</v>
      </c>
      <c r="R348" s="225">
        <f t="shared" si="88"/>
        <v>0</v>
      </c>
      <c r="S348" s="230">
        <v>2.9197700000000002</v>
      </c>
      <c r="T348" s="228">
        <f t="shared" si="79"/>
        <v>0</v>
      </c>
      <c r="U348" s="228">
        <f t="shared" si="80"/>
        <v>0</v>
      </c>
      <c r="W348" s="224">
        <v>345</v>
      </c>
      <c r="X348" s="227">
        <v>43810</v>
      </c>
      <c r="Y348" s="224">
        <f t="shared" si="81"/>
        <v>0</v>
      </c>
      <c r="Z348" s="224">
        <f t="shared" si="82"/>
        <v>10</v>
      </c>
      <c r="AA348" s="224">
        <f t="shared" si="83"/>
        <v>0</v>
      </c>
      <c r="AB348" s="224">
        <f t="shared" si="84"/>
        <v>0</v>
      </c>
      <c r="AC348" s="225">
        <f t="shared" si="85"/>
        <v>0</v>
      </c>
      <c r="AD348" s="225">
        <f t="shared" si="85"/>
        <v>10</v>
      </c>
      <c r="AE348" s="230">
        <v>2.9197700000000002</v>
      </c>
      <c r="AF348" s="228">
        <f t="shared" si="86"/>
        <v>3.4249273059179317</v>
      </c>
      <c r="AG348" s="228">
        <f t="shared" si="87"/>
        <v>10</v>
      </c>
    </row>
    <row r="349" spans="11:33" x14ac:dyDescent="0.3">
      <c r="K349" s="224">
        <v>346</v>
      </c>
      <c r="L349" s="227">
        <v>43811</v>
      </c>
      <c r="M349" s="224">
        <f t="shared" si="75"/>
        <v>0</v>
      </c>
      <c r="N349" s="224">
        <f t="shared" si="76"/>
        <v>0</v>
      </c>
      <c r="O349" s="224">
        <f t="shared" si="77"/>
        <v>0</v>
      </c>
      <c r="P349" s="224">
        <f t="shared" si="78"/>
        <v>0</v>
      </c>
      <c r="Q349" s="225">
        <f t="shared" si="88"/>
        <v>0</v>
      </c>
      <c r="R349" s="225">
        <f t="shared" si="88"/>
        <v>0</v>
      </c>
      <c r="S349" s="230">
        <v>2.9193600000000002</v>
      </c>
      <c r="T349" s="228">
        <f t="shared" si="79"/>
        <v>0</v>
      </c>
      <c r="U349" s="228">
        <f t="shared" si="80"/>
        <v>0</v>
      </c>
      <c r="W349" s="224">
        <v>346</v>
      </c>
      <c r="X349" s="227">
        <v>43811</v>
      </c>
      <c r="Y349" s="224">
        <f t="shared" si="81"/>
        <v>0</v>
      </c>
      <c r="Z349" s="224">
        <f t="shared" si="82"/>
        <v>0</v>
      </c>
      <c r="AA349" s="224">
        <f t="shared" si="83"/>
        <v>0</v>
      </c>
      <c r="AB349" s="224">
        <f t="shared" si="84"/>
        <v>0</v>
      </c>
      <c r="AC349" s="225">
        <f t="shared" si="85"/>
        <v>0</v>
      </c>
      <c r="AD349" s="225">
        <f t="shared" si="85"/>
        <v>0</v>
      </c>
      <c r="AE349" s="230">
        <v>2.9193600000000002</v>
      </c>
      <c r="AF349" s="228">
        <f t="shared" si="86"/>
        <v>0</v>
      </c>
      <c r="AG349" s="228">
        <f t="shared" si="87"/>
        <v>0</v>
      </c>
    </row>
    <row r="350" spans="11:33" x14ac:dyDescent="0.3">
      <c r="K350" s="224">
        <v>347</v>
      </c>
      <c r="L350" s="227">
        <v>43812</v>
      </c>
      <c r="M350" s="224">
        <f t="shared" si="75"/>
        <v>0</v>
      </c>
      <c r="N350" s="224">
        <f t="shared" si="76"/>
        <v>0</v>
      </c>
      <c r="O350" s="224">
        <f t="shared" si="77"/>
        <v>0</v>
      </c>
      <c r="P350" s="224">
        <f t="shared" si="78"/>
        <v>0</v>
      </c>
      <c r="Q350" s="225">
        <f t="shared" si="88"/>
        <v>0</v>
      </c>
      <c r="R350" s="225">
        <f t="shared" si="88"/>
        <v>0</v>
      </c>
      <c r="S350" s="230">
        <v>2.9191799999999999</v>
      </c>
      <c r="T350" s="228">
        <f t="shared" si="79"/>
        <v>0</v>
      </c>
      <c r="U350" s="228">
        <f t="shared" si="80"/>
        <v>0</v>
      </c>
      <c r="W350" s="224">
        <v>347</v>
      </c>
      <c r="X350" s="227">
        <v>43812</v>
      </c>
      <c r="Y350" s="224">
        <f t="shared" si="81"/>
        <v>0</v>
      </c>
      <c r="Z350" s="224">
        <f t="shared" si="82"/>
        <v>39</v>
      </c>
      <c r="AA350" s="224">
        <f t="shared" si="83"/>
        <v>0</v>
      </c>
      <c r="AB350" s="224">
        <f t="shared" si="84"/>
        <v>0</v>
      </c>
      <c r="AC350" s="225">
        <f t="shared" si="85"/>
        <v>0</v>
      </c>
      <c r="AD350" s="225">
        <f t="shared" si="85"/>
        <v>39</v>
      </c>
      <c r="AE350" s="230">
        <v>2.9191799999999999</v>
      </c>
      <c r="AF350" s="228">
        <f t="shared" si="86"/>
        <v>13.35991614083407</v>
      </c>
      <c r="AG350" s="228">
        <f t="shared" si="87"/>
        <v>39</v>
      </c>
    </row>
    <row r="351" spans="11:33" x14ac:dyDescent="0.3">
      <c r="K351" s="224">
        <v>348</v>
      </c>
      <c r="L351" s="227">
        <v>43813</v>
      </c>
      <c r="M351" s="224">
        <f t="shared" si="75"/>
        <v>0</v>
      </c>
      <c r="N351" s="224">
        <f t="shared" si="76"/>
        <v>0</v>
      </c>
      <c r="O351" s="224">
        <f t="shared" si="77"/>
        <v>0</v>
      </c>
      <c r="P351" s="224">
        <f t="shared" si="78"/>
        <v>0</v>
      </c>
      <c r="Q351" s="225">
        <f t="shared" si="88"/>
        <v>0</v>
      </c>
      <c r="R351" s="225">
        <f t="shared" si="88"/>
        <v>0</v>
      </c>
      <c r="S351" s="230">
        <v>2.91926</v>
      </c>
      <c r="T351" s="228">
        <f t="shared" si="79"/>
        <v>0</v>
      </c>
      <c r="U351" s="228">
        <f t="shared" si="80"/>
        <v>0</v>
      </c>
      <c r="W351" s="224">
        <v>348</v>
      </c>
      <c r="X351" s="227">
        <v>43813</v>
      </c>
      <c r="Y351" s="224">
        <f t="shared" si="81"/>
        <v>0</v>
      </c>
      <c r="Z351" s="224">
        <f t="shared" si="82"/>
        <v>0</v>
      </c>
      <c r="AA351" s="224">
        <f t="shared" si="83"/>
        <v>0</v>
      </c>
      <c r="AB351" s="224">
        <f t="shared" si="84"/>
        <v>0</v>
      </c>
      <c r="AC351" s="225">
        <f t="shared" si="85"/>
        <v>0</v>
      </c>
      <c r="AD351" s="225">
        <f t="shared" si="85"/>
        <v>0</v>
      </c>
      <c r="AE351" s="230">
        <v>2.91926</v>
      </c>
      <c r="AF351" s="228">
        <f t="shared" si="86"/>
        <v>0</v>
      </c>
      <c r="AG351" s="228">
        <f t="shared" si="87"/>
        <v>0</v>
      </c>
    </row>
    <row r="352" spans="11:33" x14ac:dyDescent="0.3">
      <c r="K352" s="224">
        <v>349</v>
      </c>
      <c r="L352" s="227">
        <v>43814</v>
      </c>
      <c r="M352" s="224">
        <f t="shared" si="75"/>
        <v>0</v>
      </c>
      <c r="N352" s="224">
        <f t="shared" si="76"/>
        <v>0</v>
      </c>
      <c r="O352" s="224">
        <f t="shared" si="77"/>
        <v>0</v>
      </c>
      <c r="P352" s="224">
        <f t="shared" si="78"/>
        <v>0</v>
      </c>
      <c r="Q352" s="225">
        <f t="shared" si="88"/>
        <v>0</v>
      </c>
      <c r="R352" s="225">
        <f t="shared" si="88"/>
        <v>0</v>
      </c>
      <c r="S352" s="230">
        <v>2.9195899999999999</v>
      </c>
      <c r="T352" s="228">
        <f t="shared" si="79"/>
        <v>0</v>
      </c>
      <c r="U352" s="228">
        <f t="shared" si="80"/>
        <v>0</v>
      </c>
      <c r="W352" s="224">
        <v>349</v>
      </c>
      <c r="X352" s="227">
        <v>43814</v>
      </c>
      <c r="Y352" s="224">
        <f t="shared" si="81"/>
        <v>0</v>
      </c>
      <c r="Z352" s="224">
        <f t="shared" si="82"/>
        <v>0</v>
      </c>
      <c r="AA352" s="224">
        <f t="shared" si="83"/>
        <v>0</v>
      </c>
      <c r="AB352" s="224">
        <f t="shared" si="84"/>
        <v>0</v>
      </c>
      <c r="AC352" s="225">
        <f t="shared" si="85"/>
        <v>0</v>
      </c>
      <c r="AD352" s="225">
        <f t="shared" si="85"/>
        <v>0</v>
      </c>
      <c r="AE352" s="230">
        <v>2.9195899999999999</v>
      </c>
      <c r="AF352" s="228">
        <f t="shared" si="86"/>
        <v>0</v>
      </c>
      <c r="AG352" s="228">
        <f t="shared" si="87"/>
        <v>0</v>
      </c>
    </row>
    <row r="353" spans="11:33" x14ac:dyDescent="0.3">
      <c r="K353" s="224">
        <v>350</v>
      </c>
      <c r="L353" s="227">
        <v>43815</v>
      </c>
      <c r="M353" s="224">
        <f t="shared" si="75"/>
        <v>0</v>
      </c>
      <c r="N353" s="224">
        <f t="shared" si="76"/>
        <v>0</v>
      </c>
      <c r="O353" s="224">
        <f t="shared" si="77"/>
        <v>0</v>
      </c>
      <c r="P353" s="224">
        <f t="shared" si="78"/>
        <v>0</v>
      </c>
      <c r="Q353" s="225">
        <f t="shared" si="88"/>
        <v>0</v>
      </c>
      <c r="R353" s="225">
        <f t="shared" si="88"/>
        <v>0</v>
      </c>
      <c r="S353" s="230">
        <v>2.9201700000000002</v>
      </c>
      <c r="T353" s="228">
        <f t="shared" si="79"/>
        <v>0</v>
      </c>
      <c r="U353" s="228">
        <f t="shared" si="80"/>
        <v>0</v>
      </c>
      <c r="W353" s="224">
        <v>350</v>
      </c>
      <c r="X353" s="227">
        <v>43815</v>
      </c>
      <c r="Y353" s="224">
        <f t="shared" si="81"/>
        <v>0</v>
      </c>
      <c r="Z353" s="224">
        <f t="shared" si="82"/>
        <v>0</v>
      </c>
      <c r="AA353" s="224">
        <f t="shared" si="83"/>
        <v>0</v>
      </c>
      <c r="AB353" s="224">
        <f t="shared" si="84"/>
        <v>0</v>
      </c>
      <c r="AC353" s="225">
        <f t="shared" si="85"/>
        <v>0</v>
      </c>
      <c r="AD353" s="225">
        <f t="shared" si="85"/>
        <v>0</v>
      </c>
      <c r="AE353" s="230">
        <v>2.9201700000000002</v>
      </c>
      <c r="AF353" s="228">
        <f t="shared" si="86"/>
        <v>0</v>
      </c>
      <c r="AG353" s="228">
        <f t="shared" si="87"/>
        <v>0</v>
      </c>
    </row>
    <row r="354" spans="11:33" x14ac:dyDescent="0.3">
      <c r="K354" s="224">
        <v>351</v>
      </c>
      <c r="L354" s="227">
        <v>43816</v>
      </c>
      <c r="M354" s="224">
        <f t="shared" si="75"/>
        <v>0</v>
      </c>
      <c r="N354" s="224">
        <f t="shared" si="76"/>
        <v>0</v>
      </c>
      <c r="O354" s="224">
        <f t="shared" si="77"/>
        <v>0</v>
      </c>
      <c r="P354" s="224">
        <f t="shared" si="78"/>
        <v>0</v>
      </c>
      <c r="Q354" s="225">
        <f t="shared" si="88"/>
        <v>0</v>
      </c>
      <c r="R354" s="225">
        <f t="shared" si="88"/>
        <v>0</v>
      </c>
      <c r="S354" s="230">
        <v>2.9210199999999999</v>
      </c>
      <c r="T354" s="228">
        <f t="shared" si="79"/>
        <v>0</v>
      </c>
      <c r="U354" s="228">
        <f t="shared" si="80"/>
        <v>0</v>
      </c>
      <c r="W354" s="224">
        <v>351</v>
      </c>
      <c r="X354" s="227">
        <v>43816</v>
      </c>
      <c r="Y354" s="224">
        <f t="shared" si="81"/>
        <v>0</v>
      </c>
      <c r="Z354" s="224">
        <f t="shared" si="82"/>
        <v>1</v>
      </c>
      <c r="AA354" s="224">
        <f t="shared" si="83"/>
        <v>0</v>
      </c>
      <c r="AB354" s="224">
        <f t="shared" si="84"/>
        <v>0</v>
      </c>
      <c r="AC354" s="225">
        <f t="shared" si="85"/>
        <v>0</v>
      </c>
      <c r="AD354" s="225">
        <f t="shared" si="85"/>
        <v>1</v>
      </c>
      <c r="AE354" s="230">
        <v>2.9210199999999999</v>
      </c>
      <c r="AF354" s="228">
        <f t="shared" si="86"/>
        <v>0.34234616674997093</v>
      </c>
      <c r="AG354" s="228">
        <f t="shared" si="87"/>
        <v>1</v>
      </c>
    </row>
    <row r="355" spans="11:33" x14ac:dyDescent="0.3">
      <c r="K355" s="224">
        <v>352</v>
      </c>
      <c r="L355" s="227">
        <v>43817</v>
      </c>
      <c r="M355" s="224">
        <f t="shared" si="75"/>
        <v>0</v>
      </c>
      <c r="N355" s="224">
        <f t="shared" si="76"/>
        <v>0</v>
      </c>
      <c r="O355" s="224">
        <f t="shared" si="77"/>
        <v>0</v>
      </c>
      <c r="P355" s="224">
        <f t="shared" si="78"/>
        <v>0</v>
      </c>
      <c r="Q355" s="225">
        <f t="shared" si="88"/>
        <v>0</v>
      </c>
      <c r="R355" s="225">
        <f t="shared" si="88"/>
        <v>0</v>
      </c>
      <c r="S355" s="230">
        <v>2.9221400000000002</v>
      </c>
      <c r="T355" s="228">
        <f t="shared" si="79"/>
        <v>0</v>
      </c>
      <c r="U355" s="228">
        <f t="shared" si="80"/>
        <v>0</v>
      </c>
      <c r="W355" s="224">
        <v>352</v>
      </c>
      <c r="X355" s="227">
        <v>43817</v>
      </c>
      <c r="Y355" s="224">
        <f t="shared" si="81"/>
        <v>0</v>
      </c>
      <c r="Z355" s="224">
        <f t="shared" si="82"/>
        <v>0</v>
      </c>
      <c r="AA355" s="224">
        <f t="shared" si="83"/>
        <v>0</v>
      </c>
      <c r="AB355" s="224">
        <f t="shared" si="84"/>
        <v>0</v>
      </c>
      <c r="AC355" s="225">
        <f t="shared" si="85"/>
        <v>0</v>
      </c>
      <c r="AD355" s="225">
        <f t="shared" si="85"/>
        <v>0</v>
      </c>
      <c r="AE355" s="230">
        <v>2.9221400000000002</v>
      </c>
      <c r="AF355" s="228">
        <f t="shared" si="86"/>
        <v>0</v>
      </c>
      <c r="AG355" s="228">
        <f t="shared" si="87"/>
        <v>0</v>
      </c>
    </row>
    <row r="356" spans="11:33" x14ac:dyDescent="0.3">
      <c r="K356" s="224">
        <v>353</v>
      </c>
      <c r="L356" s="227">
        <v>43818</v>
      </c>
      <c r="M356" s="224">
        <f t="shared" si="75"/>
        <v>0</v>
      </c>
      <c r="N356" s="224">
        <f t="shared" si="76"/>
        <v>0</v>
      </c>
      <c r="O356" s="224">
        <f t="shared" si="77"/>
        <v>0</v>
      </c>
      <c r="P356" s="224">
        <f t="shared" si="78"/>
        <v>0</v>
      </c>
      <c r="Q356" s="225">
        <f t="shared" si="88"/>
        <v>0</v>
      </c>
      <c r="R356" s="225">
        <f t="shared" si="88"/>
        <v>0</v>
      </c>
      <c r="S356" s="230">
        <v>2.92353</v>
      </c>
      <c r="T356" s="228">
        <f t="shared" si="79"/>
        <v>0</v>
      </c>
      <c r="U356" s="228">
        <f t="shared" si="80"/>
        <v>0</v>
      </c>
      <c r="W356" s="224">
        <v>353</v>
      </c>
      <c r="X356" s="227">
        <v>43818</v>
      </c>
      <c r="Y356" s="224">
        <f t="shared" si="81"/>
        <v>0</v>
      </c>
      <c r="Z356" s="224">
        <f t="shared" si="82"/>
        <v>0</v>
      </c>
      <c r="AA356" s="224">
        <f t="shared" si="83"/>
        <v>0</v>
      </c>
      <c r="AB356" s="224">
        <f t="shared" si="84"/>
        <v>0</v>
      </c>
      <c r="AC356" s="225">
        <f t="shared" si="85"/>
        <v>0</v>
      </c>
      <c r="AD356" s="225">
        <f t="shared" si="85"/>
        <v>0</v>
      </c>
      <c r="AE356" s="230">
        <v>2.92353</v>
      </c>
      <c r="AF356" s="228">
        <f t="shared" si="86"/>
        <v>0</v>
      </c>
      <c r="AG356" s="228">
        <f t="shared" si="87"/>
        <v>0</v>
      </c>
    </row>
    <row r="357" spans="11:33" x14ac:dyDescent="0.3">
      <c r="K357" s="224">
        <v>354</v>
      </c>
      <c r="L357" s="227">
        <v>43819</v>
      </c>
      <c r="M357" s="224">
        <f t="shared" si="75"/>
        <v>0</v>
      </c>
      <c r="N357" s="224">
        <f t="shared" si="76"/>
        <v>0</v>
      </c>
      <c r="O357" s="224">
        <f t="shared" si="77"/>
        <v>0</v>
      </c>
      <c r="P357" s="224">
        <f t="shared" si="78"/>
        <v>0</v>
      </c>
      <c r="Q357" s="225">
        <f t="shared" si="88"/>
        <v>0</v>
      </c>
      <c r="R357" s="225">
        <f t="shared" si="88"/>
        <v>0</v>
      </c>
      <c r="S357" s="230">
        <v>2.9251900000000002</v>
      </c>
      <c r="T357" s="228">
        <f t="shared" si="79"/>
        <v>0</v>
      </c>
      <c r="U357" s="228">
        <f t="shared" si="80"/>
        <v>0</v>
      </c>
      <c r="W357" s="224">
        <v>354</v>
      </c>
      <c r="X357" s="227">
        <v>43819</v>
      </c>
      <c r="Y357" s="224">
        <f t="shared" si="81"/>
        <v>20.399999999999999</v>
      </c>
      <c r="Z357" s="224">
        <f t="shared" si="82"/>
        <v>0</v>
      </c>
      <c r="AA357" s="224">
        <f t="shared" si="83"/>
        <v>0</v>
      </c>
      <c r="AB357" s="224">
        <f t="shared" si="84"/>
        <v>0</v>
      </c>
      <c r="AC357" s="225">
        <f t="shared" si="85"/>
        <v>20.399999999999999</v>
      </c>
      <c r="AD357" s="225">
        <f t="shared" si="85"/>
        <v>0</v>
      </c>
      <c r="AE357" s="230">
        <v>2.9251900000000002</v>
      </c>
      <c r="AF357" s="228">
        <f t="shared" si="86"/>
        <v>20.399999999999999</v>
      </c>
      <c r="AG357" s="228">
        <f t="shared" si="87"/>
        <v>59.673876</v>
      </c>
    </row>
    <row r="358" spans="11:33" x14ac:dyDescent="0.3">
      <c r="K358" s="224">
        <v>355</v>
      </c>
      <c r="L358" s="227">
        <v>43820</v>
      </c>
      <c r="M358" s="224">
        <f t="shared" si="75"/>
        <v>0</v>
      </c>
      <c r="N358" s="224">
        <f t="shared" si="76"/>
        <v>0</v>
      </c>
      <c r="O358" s="224">
        <f t="shared" si="77"/>
        <v>0</v>
      </c>
      <c r="P358" s="224">
        <f t="shared" si="78"/>
        <v>0</v>
      </c>
      <c r="Q358" s="225">
        <f t="shared" si="88"/>
        <v>0</v>
      </c>
      <c r="R358" s="225">
        <f t="shared" si="88"/>
        <v>0</v>
      </c>
      <c r="S358" s="230">
        <v>2.9271500000000001</v>
      </c>
      <c r="T358" s="228">
        <f t="shared" si="79"/>
        <v>0</v>
      </c>
      <c r="U358" s="228">
        <f t="shared" si="80"/>
        <v>0</v>
      </c>
      <c r="W358" s="224">
        <v>355</v>
      </c>
      <c r="X358" s="227">
        <v>43820</v>
      </c>
      <c r="Y358" s="224">
        <f t="shared" si="81"/>
        <v>0</v>
      </c>
      <c r="Z358" s="224">
        <f t="shared" si="82"/>
        <v>0</v>
      </c>
      <c r="AA358" s="224">
        <f t="shared" si="83"/>
        <v>0</v>
      </c>
      <c r="AB358" s="224">
        <f t="shared" si="84"/>
        <v>0</v>
      </c>
      <c r="AC358" s="225">
        <f t="shared" si="85"/>
        <v>0</v>
      </c>
      <c r="AD358" s="225">
        <f t="shared" si="85"/>
        <v>0</v>
      </c>
      <c r="AE358" s="230">
        <v>2.9271500000000001</v>
      </c>
      <c r="AF358" s="228">
        <f t="shared" si="86"/>
        <v>0</v>
      </c>
      <c r="AG358" s="228">
        <f t="shared" si="87"/>
        <v>0</v>
      </c>
    </row>
    <row r="359" spans="11:33" x14ac:dyDescent="0.3">
      <c r="K359" s="224">
        <v>356</v>
      </c>
      <c r="L359" s="227">
        <v>43821</v>
      </c>
      <c r="M359" s="224">
        <f t="shared" si="75"/>
        <v>0</v>
      </c>
      <c r="N359" s="224">
        <f t="shared" si="76"/>
        <v>0</v>
      </c>
      <c r="O359" s="224">
        <f t="shared" si="77"/>
        <v>0</v>
      </c>
      <c r="P359" s="224">
        <f t="shared" si="78"/>
        <v>0</v>
      </c>
      <c r="Q359" s="225">
        <f t="shared" si="88"/>
        <v>0</v>
      </c>
      <c r="R359" s="225">
        <f t="shared" si="88"/>
        <v>0</v>
      </c>
      <c r="S359" s="230">
        <v>2.9293900000000002</v>
      </c>
      <c r="T359" s="228">
        <f t="shared" si="79"/>
        <v>0</v>
      </c>
      <c r="U359" s="228">
        <f t="shared" si="80"/>
        <v>0</v>
      </c>
      <c r="W359" s="224">
        <v>356</v>
      </c>
      <c r="X359" s="227">
        <v>43821</v>
      </c>
      <c r="Y359" s="224">
        <f t="shared" si="81"/>
        <v>0</v>
      </c>
      <c r="Z359" s="224">
        <f t="shared" si="82"/>
        <v>0</v>
      </c>
      <c r="AA359" s="224">
        <f t="shared" si="83"/>
        <v>0</v>
      </c>
      <c r="AB359" s="224">
        <f t="shared" si="84"/>
        <v>0</v>
      </c>
      <c r="AC359" s="225">
        <f t="shared" si="85"/>
        <v>0</v>
      </c>
      <c r="AD359" s="225">
        <f t="shared" si="85"/>
        <v>0</v>
      </c>
      <c r="AE359" s="230">
        <v>2.9293900000000002</v>
      </c>
      <c r="AF359" s="228">
        <f t="shared" si="86"/>
        <v>0</v>
      </c>
      <c r="AG359" s="228">
        <f t="shared" si="87"/>
        <v>0</v>
      </c>
    </row>
    <row r="360" spans="11:33" x14ac:dyDescent="0.3">
      <c r="K360" s="224">
        <v>357</v>
      </c>
      <c r="L360" s="227">
        <v>43822</v>
      </c>
      <c r="M360" s="224">
        <f t="shared" si="75"/>
        <v>0</v>
      </c>
      <c r="N360" s="224">
        <f t="shared" si="76"/>
        <v>0</v>
      </c>
      <c r="O360" s="224">
        <f t="shared" si="77"/>
        <v>0</v>
      </c>
      <c r="P360" s="224">
        <f t="shared" si="78"/>
        <v>0</v>
      </c>
      <c r="Q360" s="225">
        <f t="shared" si="88"/>
        <v>0</v>
      </c>
      <c r="R360" s="225">
        <f t="shared" si="88"/>
        <v>0</v>
      </c>
      <c r="S360" s="230">
        <v>2.9319299999999999</v>
      </c>
      <c r="T360" s="228">
        <f t="shared" si="79"/>
        <v>0</v>
      </c>
      <c r="U360" s="228">
        <f t="shared" si="80"/>
        <v>0</v>
      </c>
      <c r="W360" s="224">
        <v>357</v>
      </c>
      <c r="X360" s="227">
        <v>43822</v>
      </c>
      <c r="Y360" s="224">
        <f t="shared" si="81"/>
        <v>0</v>
      </c>
      <c r="Z360" s="224">
        <f t="shared" si="82"/>
        <v>1</v>
      </c>
      <c r="AA360" s="224">
        <f t="shared" si="83"/>
        <v>0</v>
      </c>
      <c r="AB360" s="224">
        <f t="shared" si="84"/>
        <v>0</v>
      </c>
      <c r="AC360" s="225">
        <f t="shared" si="85"/>
        <v>0</v>
      </c>
      <c r="AD360" s="225">
        <f t="shared" si="85"/>
        <v>1</v>
      </c>
      <c r="AE360" s="230">
        <v>2.9319299999999999</v>
      </c>
      <c r="AF360" s="228">
        <f t="shared" si="86"/>
        <v>0.34107226298035764</v>
      </c>
      <c r="AG360" s="228">
        <f t="shared" si="87"/>
        <v>1</v>
      </c>
    </row>
    <row r="361" spans="11:33" x14ac:dyDescent="0.3">
      <c r="K361" s="224">
        <v>358</v>
      </c>
      <c r="L361" s="227">
        <v>43823</v>
      </c>
      <c r="M361" s="224">
        <f t="shared" si="75"/>
        <v>0</v>
      </c>
      <c r="N361" s="224">
        <f t="shared" si="76"/>
        <v>0</v>
      </c>
      <c r="O361" s="224">
        <f t="shared" si="77"/>
        <v>0</v>
      </c>
      <c r="P361" s="224">
        <f t="shared" si="78"/>
        <v>0</v>
      </c>
      <c r="Q361" s="225">
        <f t="shared" si="88"/>
        <v>0</v>
      </c>
      <c r="R361" s="225">
        <f t="shared" si="88"/>
        <v>0</v>
      </c>
      <c r="S361" s="230">
        <v>2.9347799999999999</v>
      </c>
      <c r="T361" s="228">
        <f t="shared" si="79"/>
        <v>0</v>
      </c>
      <c r="U361" s="228">
        <f t="shared" si="80"/>
        <v>0</v>
      </c>
      <c r="W361" s="224">
        <v>358</v>
      </c>
      <c r="X361" s="227">
        <v>43823</v>
      </c>
      <c r="Y361" s="224">
        <f t="shared" si="81"/>
        <v>0</v>
      </c>
      <c r="Z361" s="224">
        <f t="shared" si="82"/>
        <v>29</v>
      </c>
      <c r="AA361" s="224">
        <f t="shared" si="83"/>
        <v>0</v>
      </c>
      <c r="AB361" s="224">
        <f t="shared" si="84"/>
        <v>0</v>
      </c>
      <c r="AC361" s="225">
        <f t="shared" si="85"/>
        <v>0</v>
      </c>
      <c r="AD361" s="225">
        <f t="shared" si="85"/>
        <v>29</v>
      </c>
      <c r="AE361" s="230">
        <v>2.9347799999999999</v>
      </c>
      <c r="AF361" s="228">
        <f t="shared" si="86"/>
        <v>9.8814902650283845</v>
      </c>
      <c r="AG361" s="228">
        <f t="shared" si="87"/>
        <v>29</v>
      </c>
    </row>
    <row r="362" spans="11:33" x14ac:dyDescent="0.3">
      <c r="K362" s="224">
        <v>359</v>
      </c>
      <c r="L362" s="227">
        <v>43824</v>
      </c>
      <c r="M362" s="224">
        <f t="shared" si="75"/>
        <v>0</v>
      </c>
      <c r="N362" s="224">
        <f t="shared" si="76"/>
        <v>0</v>
      </c>
      <c r="O362" s="224">
        <f t="shared" si="77"/>
        <v>0</v>
      </c>
      <c r="P362" s="224">
        <f t="shared" si="78"/>
        <v>0</v>
      </c>
      <c r="Q362" s="225">
        <f t="shared" si="88"/>
        <v>0</v>
      </c>
      <c r="R362" s="225">
        <f t="shared" si="88"/>
        <v>0</v>
      </c>
      <c r="S362" s="230">
        <v>2.9379300000000002</v>
      </c>
      <c r="T362" s="228">
        <f t="shared" si="79"/>
        <v>0</v>
      </c>
      <c r="U362" s="228">
        <f t="shared" si="80"/>
        <v>0</v>
      </c>
      <c r="W362" s="224">
        <v>359</v>
      </c>
      <c r="X362" s="227">
        <v>43824</v>
      </c>
      <c r="Y362" s="224">
        <f t="shared" si="81"/>
        <v>0</v>
      </c>
      <c r="Z362" s="224">
        <f t="shared" si="82"/>
        <v>0</v>
      </c>
      <c r="AA362" s="224">
        <f t="shared" si="83"/>
        <v>0</v>
      </c>
      <c r="AB362" s="224">
        <f t="shared" si="84"/>
        <v>0</v>
      </c>
      <c r="AC362" s="225">
        <f t="shared" si="85"/>
        <v>0</v>
      </c>
      <c r="AD362" s="225">
        <f t="shared" si="85"/>
        <v>0</v>
      </c>
      <c r="AE362" s="230">
        <v>2.9379300000000002</v>
      </c>
      <c r="AF362" s="228">
        <f t="shared" si="86"/>
        <v>0</v>
      </c>
      <c r="AG362" s="228">
        <f t="shared" si="87"/>
        <v>0</v>
      </c>
    </row>
    <row r="363" spans="11:33" x14ac:dyDescent="0.3">
      <c r="K363" s="224">
        <v>360</v>
      </c>
      <c r="L363" s="227">
        <v>43825</v>
      </c>
      <c r="M363" s="224">
        <f t="shared" si="75"/>
        <v>0</v>
      </c>
      <c r="N363" s="224">
        <f t="shared" si="76"/>
        <v>0</v>
      </c>
      <c r="O363" s="224">
        <f t="shared" si="77"/>
        <v>0</v>
      </c>
      <c r="P363" s="224">
        <f t="shared" si="78"/>
        <v>0</v>
      </c>
      <c r="Q363" s="225">
        <f t="shared" si="88"/>
        <v>0</v>
      </c>
      <c r="R363" s="225">
        <f t="shared" si="88"/>
        <v>0</v>
      </c>
      <c r="S363" s="230">
        <v>2.9413999999999998</v>
      </c>
      <c r="T363" s="228">
        <f t="shared" si="79"/>
        <v>0</v>
      </c>
      <c r="U363" s="228">
        <f t="shared" si="80"/>
        <v>0</v>
      </c>
      <c r="W363" s="224">
        <v>360</v>
      </c>
      <c r="X363" s="227">
        <v>43825</v>
      </c>
      <c r="Y363" s="224">
        <f t="shared" si="81"/>
        <v>38.9</v>
      </c>
      <c r="Z363" s="224">
        <f t="shared" si="82"/>
        <v>0</v>
      </c>
      <c r="AA363" s="224">
        <f t="shared" si="83"/>
        <v>0</v>
      </c>
      <c r="AB363" s="224">
        <f t="shared" si="84"/>
        <v>0</v>
      </c>
      <c r="AC363" s="225">
        <f t="shared" si="85"/>
        <v>38.9</v>
      </c>
      <c r="AD363" s="225">
        <f t="shared" si="85"/>
        <v>0</v>
      </c>
      <c r="AE363" s="230">
        <v>2.9413999999999998</v>
      </c>
      <c r="AF363" s="228">
        <f t="shared" si="86"/>
        <v>38.9</v>
      </c>
      <c r="AG363" s="228">
        <f t="shared" si="87"/>
        <v>114.42045999999999</v>
      </c>
    </row>
    <row r="364" spans="11:33" x14ac:dyDescent="0.3">
      <c r="K364" s="224">
        <v>361</v>
      </c>
      <c r="L364" s="227">
        <v>43826</v>
      </c>
      <c r="M364" s="224">
        <f t="shared" si="75"/>
        <v>0</v>
      </c>
      <c r="N364" s="224">
        <f t="shared" si="76"/>
        <v>0</v>
      </c>
      <c r="O364" s="224">
        <f t="shared" si="77"/>
        <v>0</v>
      </c>
      <c r="P364" s="224">
        <f t="shared" si="78"/>
        <v>0</v>
      </c>
      <c r="Q364" s="225">
        <f t="shared" si="88"/>
        <v>0</v>
      </c>
      <c r="R364" s="225">
        <f t="shared" si="88"/>
        <v>0</v>
      </c>
      <c r="S364" s="230">
        <v>2.9451700000000001</v>
      </c>
      <c r="T364" s="228">
        <f t="shared" si="79"/>
        <v>0</v>
      </c>
      <c r="U364" s="228">
        <f t="shared" si="80"/>
        <v>0</v>
      </c>
      <c r="W364" s="224">
        <v>361</v>
      </c>
      <c r="X364" s="227">
        <v>43826</v>
      </c>
      <c r="Y364" s="224">
        <f t="shared" si="81"/>
        <v>0</v>
      </c>
      <c r="Z364" s="224">
        <f t="shared" si="82"/>
        <v>0</v>
      </c>
      <c r="AA364" s="224">
        <f t="shared" si="83"/>
        <v>0</v>
      </c>
      <c r="AB364" s="224">
        <f t="shared" si="84"/>
        <v>0</v>
      </c>
      <c r="AC364" s="225">
        <f t="shared" si="85"/>
        <v>0</v>
      </c>
      <c r="AD364" s="225">
        <f t="shared" si="85"/>
        <v>0</v>
      </c>
      <c r="AE364" s="230">
        <v>2.9451700000000001</v>
      </c>
      <c r="AF364" s="228">
        <f t="shared" si="86"/>
        <v>0</v>
      </c>
      <c r="AG364" s="228">
        <f t="shared" si="87"/>
        <v>0</v>
      </c>
    </row>
    <row r="365" spans="11:33" x14ac:dyDescent="0.3">
      <c r="K365" s="224">
        <v>362</v>
      </c>
      <c r="L365" s="227">
        <v>43827</v>
      </c>
      <c r="M365" s="224">
        <f t="shared" si="75"/>
        <v>0</v>
      </c>
      <c r="N365" s="224">
        <f t="shared" si="76"/>
        <v>0</v>
      </c>
      <c r="O365" s="224">
        <f t="shared" si="77"/>
        <v>0</v>
      </c>
      <c r="P365" s="224">
        <f t="shared" si="78"/>
        <v>0</v>
      </c>
      <c r="Q365" s="225">
        <f t="shared" si="88"/>
        <v>0</v>
      </c>
      <c r="R365" s="225">
        <f t="shared" si="88"/>
        <v>0</v>
      </c>
      <c r="S365" s="230">
        <v>2.94923</v>
      </c>
      <c r="T365" s="228">
        <f t="shared" si="79"/>
        <v>0</v>
      </c>
      <c r="U365" s="228">
        <f t="shared" si="80"/>
        <v>0</v>
      </c>
      <c r="W365" s="224">
        <v>362</v>
      </c>
      <c r="X365" s="227">
        <v>43827</v>
      </c>
      <c r="Y365" s="224">
        <f t="shared" si="81"/>
        <v>16.2</v>
      </c>
      <c r="Z365" s="224">
        <f t="shared" si="82"/>
        <v>0</v>
      </c>
      <c r="AA365" s="224">
        <f t="shared" si="83"/>
        <v>0</v>
      </c>
      <c r="AB365" s="224">
        <f t="shared" si="84"/>
        <v>0</v>
      </c>
      <c r="AC365" s="225">
        <f t="shared" si="85"/>
        <v>16.2</v>
      </c>
      <c r="AD365" s="225">
        <f t="shared" si="85"/>
        <v>0</v>
      </c>
      <c r="AE365" s="230">
        <v>2.94923</v>
      </c>
      <c r="AF365" s="228">
        <f t="shared" si="86"/>
        <v>16.2</v>
      </c>
      <c r="AG365" s="228">
        <f t="shared" si="87"/>
        <v>47.777526000000002</v>
      </c>
    </row>
    <row r="366" spans="11:33" x14ac:dyDescent="0.3">
      <c r="K366" s="224">
        <v>363</v>
      </c>
      <c r="L366" s="227">
        <v>43828</v>
      </c>
      <c r="M366" s="224">
        <f t="shared" si="75"/>
        <v>0</v>
      </c>
      <c r="N366" s="224">
        <f t="shared" si="76"/>
        <v>0</v>
      </c>
      <c r="O366" s="224">
        <f t="shared" si="77"/>
        <v>0</v>
      </c>
      <c r="P366" s="224">
        <f t="shared" si="78"/>
        <v>0</v>
      </c>
      <c r="Q366" s="225">
        <f t="shared" si="88"/>
        <v>0</v>
      </c>
      <c r="R366" s="225">
        <f t="shared" si="88"/>
        <v>0</v>
      </c>
      <c r="S366" s="230">
        <v>2.9535800000000001</v>
      </c>
      <c r="T366" s="228">
        <f t="shared" si="79"/>
        <v>0</v>
      </c>
      <c r="U366" s="228">
        <f t="shared" si="80"/>
        <v>0</v>
      </c>
      <c r="W366" s="224">
        <v>363</v>
      </c>
      <c r="X366" s="227">
        <v>43828</v>
      </c>
      <c r="Y366" s="224">
        <f t="shared" si="81"/>
        <v>0</v>
      </c>
      <c r="Z366" s="224">
        <f t="shared" si="82"/>
        <v>0</v>
      </c>
      <c r="AA366" s="224">
        <f t="shared" si="83"/>
        <v>0</v>
      </c>
      <c r="AB366" s="224">
        <f t="shared" si="84"/>
        <v>0</v>
      </c>
      <c r="AC366" s="225">
        <f t="shared" si="85"/>
        <v>0</v>
      </c>
      <c r="AD366" s="225">
        <f t="shared" si="85"/>
        <v>0</v>
      </c>
      <c r="AE366" s="230">
        <v>2.9535800000000001</v>
      </c>
      <c r="AF366" s="228">
        <f t="shared" si="86"/>
        <v>0</v>
      </c>
      <c r="AG366" s="228">
        <f t="shared" si="87"/>
        <v>0</v>
      </c>
    </row>
    <row r="367" spans="11:33" x14ac:dyDescent="0.3">
      <c r="K367" s="224">
        <v>364</v>
      </c>
      <c r="L367" s="227">
        <v>43829</v>
      </c>
      <c r="M367" s="224">
        <f t="shared" si="75"/>
        <v>0</v>
      </c>
      <c r="N367" s="224">
        <f t="shared" si="76"/>
        <v>0</v>
      </c>
      <c r="O367" s="224">
        <f t="shared" si="77"/>
        <v>0</v>
      </c>
      <c r="P367" s="224">
        <f t="shared" si="78"/>
        <v>0</v>
      </c>
      <c r="Q367" s="225">
        <f t="shared" si="88"/>
        <v>0</v>
      </c>
      <c r="R367" s="225">
        <f t="shared" si="88"/>
        <v>0</v>
      </c>
      <c r="S367" s="230">
        <v>2.9582000000000002</v>
      </c>
      <c r="T367" s="228">
        <f t="shared" si="79"/>
        <v>0</v>
      </c>
      <c r="U367" s="228">
        <f t="shared" si="80"/>
        <v>0</v>
      </c>
      <c r="W367" s="224">
        <v>364</v>
      </c>
      <c r="X367" s="227">
        <v>43829</v>
      </c>
      <c r="Y367" s="224">
        <f t="shared" si="81"/>
        <v>0</v>
      </c>
      <c r="Z367" s="224">
        <f t="shared" si="82"/>
        <v>8</v>
      </c>
      <c r="AA367" s="224">
        <f t="shared" si="83"/>
        <v>0</v>
      </c>
      <c r="AB367" s="224">
        <f t="shared" si="84"/>
        <v>0</v>
      </c>
      <c r="AC367" s="225">
        <f t="shared" si="85"/>
        <v>0</v>
      </c>
      <c r="AD367" s="225">
        <f t="shared" si="85"/>
        <v>8</v>
      </c>
      <c r="AE367" s="230">
        <v>2.9582000000000002</v>
      </c>
      <c r="AF367" s="228">
        <f t="shared" si="86"/>
        <v>2.7043472381853828</v>
      </c>
      <c r="AG367" s="228">
        <f t="shared" si="87"/>
        <v>8</v>
      </c>
    </row>
    <row r="368" spans="11:33" x14ac:dyDescent="0.3">
      <c r="K368" s="224">
        <v>365</v>
      </c>
      <c r="L368" s="227">
        <v>43830</v>
      </c>
      <c r="M368" s="224">
        <f t="shared" si="75"/>
        <v>0</v>
      </c>
      <c r="N368" s="224">
        <f t="shared" si="76"/>
        <v>0</v>
      </c>
      <c r="O368" s="224">
        <f t="shared" si="77"/>
        <v>0</v>
      </c>
      <c r="P368" s="224">
        <f t="shared" si="78"/>
        <v>0</v>
      </c>
      <c r="Q368" s="225">
        <f t="shared" si="88"/>
        <v>0</v>
      </c>
      <c r="R368" s="225">
        <f t="shared" si="88"/>
        <v>0</v>
      </c>
      <c r="S368" s="230">
        <v>2.9630800000000002</v>
      </c>
      <c r="T368" s="228">
        <f t="shared" si="79"/>
        <v>0</v>
      </c>
      <c r="U368" s="228">
        <f t="shared" si="80"/>
        <v>0</v>
      </c>
      <c r="W368" s="224">
        <v>365</v>
      </c>
      <c r="X368" s="227">
        <v>43830</v>
      </c>
      <c r="Y368" s="224">
        <f t="shared" si="81"/>
        <v>0</v>
      </c>
      <c r="Z368" s="224">
        <f t="shared" si="82"/>
        <v>0</v>
      </c>
      <c r="AA368" s="224">
        <f t="shared" si="83"/>
        <v>0</v>
      </c>
      <c r="AB368" s="224">
        <f t="shared" si="84"/>
        <v>0</v>
      </c>
      <c r="AC368" s="225">
        <f t="shared" si="85"/>
        <v>0</v>
      </c>
      <c r="AD368" s="225">
        <f t="shared" si="85"/>
        <v>0</v>
      </c>
      <c r="AE368" s="230">
        <v>2.9630800000000002</v>
      </c>
      <c r="AF368" s="228">
        <f t="shared" si="86"/>
        <v>0</v>
      </c>
      <c r="AG368" s="228">
        <f t="shared" si="8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Graphiques</vt:lpstr>
      </vt:variant>
      <vt:variant>
        <vt:i4>2</vt:i4>
      </vt:variant>
    </vt:vector>
  </HeadingPairs>
  <TitlesOfParts>
    <vt:vector size="19" baseType="lpstr">
      <vt:lpstr>repeuplement_cogepomi_bre</vt:lpstr>
      <vt:lpstr>Tableaubilan</vt:lpstr>
      <vt:lpstr>graphmens</vt:lpstr>
      <vt:lpstr>données mensuelles</vt:lpstr>
      <vt:lpstr>captures annuelles(old)</vt:lpstr>
      <vt:lpstr>feuille base</vt:lpstr>
      <vt:lpstr>bilan_gestion</vt:lpstr>
      <vt:lpstr>Marq_passe estu</vt:lpstr>
      <vt:lpstr>Civ_devenir_eff pds</vt:lpstr>
      <vt:lpstr>Civ_pêches IAV</vt:lpstr>
      <vt:lpstr>Civ_pêches IAV_eff pds</vt:lpstr>
      <vt:lpstr>Civ_pêches IAV_pds eff</vt:lpstr>
      <vt:lpstr>extract pêches iav</vt:lpstr>
      <vt:lpstr>Civ_éclusages 2007</vt:lpstr>
      <vt:lpstr>exports ciem</vt:lpstr>
      <vt:lpstr>Feuil1</vt:lpstr>
      <vt:lpstr>Feuil2</vt:lpstr>
      <vt:lpstr>Graph1 SAGE</vt:lpstr>
      <vt:lpstr>Graph pêche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Evolution de la production de la pêcherie civellière</dc:title>
  <dc:creator>Erwan</dc:creator>
  <dc:description>Il n'y a qu'un graphique</dc:description>
  <cp:lastModifiedBy>Cédric Briand</cp:lastModifiedBy>
  <cp:lastPrinted>2001-10-18T14:53:07Z</cp:lastPrinted>
  <dcterms:created xsi:type="dcterms:W3CDTF">1999-05-10T14:15:42Z</dcterms:created>
  <dcterms:modified xsi:type="dcterms:W3CDTF">2022-10-13T16:02:12Z</dcterms:modified>
</cp:coreProperties>
</file>