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7100" windowHeight="13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7" i="2" l="1"/>
  <c r="K46" i="2" s="1"/>
  <c r="N46" i="2" s="1"/>
  <c r="N11" i="2"/>
  <c r="N13" i="2"/>
  <c r="N15" i="2"/>
  <c r="N17" i="2"/>
  <c r="N25" i="2"/>
  <c r="N28" i="2"/>
  <c r="N31" i="2"/>
  <c r="N34" i="2"/>
  <c r="N37" i="2"/>
  <c r="N49" i="2"/>
  <c r="N52" i="2"/>
  <c r="N55" i="2"/>
  <c r="N58" i="2"/>
  <c r="N9" i="2"/>
  <c r="M25" i="2"/>
  <c r="M28" i="2"/>
  <c r="M31" i="2"/>
  <c r="M34" i="2"/>
  <c r="M37" i="2"/>
  <c r="M46" i="2"/>
  <c r="M49" i="2"/>
  <c r="M52" i="2"/>
  <c r="M55" i="2"/>
  <c r="M58" i="2"/>
  <c r="M11" i="2"/>
  <c r="M13" i="2"/>
  <c r="M15" i="2"/>
  <c r="M17" i="2"/>
  <c r="M9" i="2"/>
  <c r="J58" i="2"/>
  <c r="K58" i="2"/>
  <c r="J46" i="2"/>
  <c r="J49" i="2"/>
  <c r="K49" i="2"/>
  <c r="J52" i="2"/>
  <c r="K52" i="2"/>
  <c r="J55" i="2"/>
  <c r="K55" i="2"/>
  <c r="K37" i="2"/>
  <c r="J37" i="2"/>
  <c r="J25" i="2"/>
  <c r="K25" i="2"/>
  <c r="J28" i="2"/>
  <c r="K28" i="2"/>
  <c r="J31" i="2"/>
  <c r="K31" i="2"/>
  <c r="J34" i="2"/>
  <c r="K34" i="2"/>
  <c r="K11" i="2"/>
  <c r="K13" i="2"/>
  <c r="K15" i="2"/>
  <c r="K17" i="2"/>
  <c r="K9" i="2"/>
  <c r="J11" i="2"/>
  <c r="J13" i="2"/>
  <c r="J15" i="2"/>
  <c r="J17" i="2"/>
  <c r="J9" i="2"/>
  <c r="I50" i="2"/>
  <c r="I56" i="2"/>
  <c r="H50" i="2"/>
  <c r="H56" i="2"/>
  <c r="H47" i="2"/>
  <c r="G58" i="2"/>
  <c r="I35" i="2"/>
  <c r="I38" i="2"/>
  <c r="I32" i="2"/>
  <c r="H32" i="2"/>
  <c r="I29" i="2"/>
  <c r="I26" i="2"/>
  <c r="H38" i="2"/>
  <c r="H35" i="2"/>
  <c r="H29" i="2"/>
  <c r="H26" i="2"/>
  <c r="G28" i="2"/>
  <c r="G31" i="2"/>
  <c r="G34" i="2"/>
  <c r="G37" i="2"/>
  <c r="G25" i="2"/>
  <c r="F28" i="2"/>
  <c r="F31" i="2"/>
  <c r="F34" i="2"/>
  <c r="F37" i="2"/>
  <c r="F25" i="2"/>
  <c r="F9" i="2"/>
  <c r="E10" i="2"/>
  <c r="I12" i="2"/>
  <c r="I14" i="2"/>
  <c r="I16" i="2"/>
  <c r="I18" i="2"/>
  <c r="I10" i="2"/>
  <c r="H10" i="2"/>
  <c r="H12" i="2"/>
  <c r="H14" i="2"/>
  <c r="H16" i="2"/>
  <c r="H18" i="2"/>
  <c r="G11" i="2"/>
  <c r="G13" i="2"/>
  <c r="G15" i="2"/>
  <c r="G17" i="2"/>
  <c r="F11" i="2"/>
  <c r="F13" i="2"/>
  <c r="F15" i="2"/>
  <c r="F17" i="2"/>
  <c r="E48" i="2"/>
  <c r="E50" i="2"/>
  <c r="E51" i="2"/>
  <c r="E53" i="2"/>
  <c r="I53" i="2" s="1"/>
  <c r="E54" i="2"/>
  <c r="E56" i="2"/>
  <c r="E57" i="2"/>
  <c r="E59" i="2"/>
  <c r="I59" i="2" s="1"/>
  <c r="E60" i="2"/>
  <c r="E47" i="2"/>
  <c r="D49" i="2"/>
  <c r="G49" i="2" s="1"/>
  <c r="D52" i="2"/>
  <c r="F52" i="2" s="1"/>
  <c r="D55" i="2"/>
  <c r="F55" i="2" s="1"/>
  <c r="D58" i="2"/>
  <c r="F58" i="2" s="1"/>
  <c r="D46" i="2"/>
  <c r="G46" i="2" s="1"/>
  <c r="E27" i="2"/>
  <c r="E29" i="2"/>
  <c r="E30" i="2"/>
  <c r="E32" i="2"/>
  <c r="E33" i="2"/>
  <c r="E35" i="2"/>
  <c r="E36" i="2"/>
  <c r="E38" i="2"/>
  <c r="E39" i="2"/>
  <c r="E26" i="2"/>
  <c r="D28" i="2"/>
  <c r="D31" i="2"/>
  <c r="D34" i="2"/>
  <c r="D37" i="2"/>
  <c r="D25" i="2"/>
  <c r="D11" i="2"/>
  <c r="D13" i="2"/>
  <c r="D15" i="2"/>
  <c r="D17" i="2"/>
  <c r="D9" i="2"/>
  <c r="G9" i="2" s="1"/>
  <c r="E12" i="2"/>
  <c r="E14" i="2"/>
  <c r="E16" i="2"/>
  <c r="E18" i="2"/>
  <c r="G55" i="2" l="1"/>
  <c r="F46" i="2"/>
  <c r="G52" i="2"/>
  <c r="H59" i="2"/>
  <c r="H53" i="2"/>
  <c r="F49" i="2"/>
</calcChain>
</file>

<file path=xl/sharedStrings.xml><?xml version="1.0" encoding="utf-8"?>
<sst xmlns="http://schemas.openxmlformats.org/spreadsheetml/2006/main" count="71" uniqueCount="29">
  <si>
    <t>Elastic Collision</t>
  </si>
  <si>
    <t>EXPERIMENT 1</t>
  </si>
  <si>
    <t>Run #</t>
  </si>
  <si>
    <t>% Difference Momentum</t>
  </si>
  <si>
    <t>% Difference Kinetic</t>
  </si>
  <si>
    <t>100% x (Pf-Pi)/Pi</t>
  </si>
  <si>
    <t>100% x (Kf-Ki)/Ki</t>
  </si>
  <si>
    <t>EXPERIMENT 2</t>
  </si>
  <si>
    <t>EXPERIMENT 3</t>
  </si>
  <si>
    <t>Inelastic Collision</t>
  </si>
  <si>
    <t>number#</t>
  </si>
  <si>
    <t>delta 1 (s)</t>
  </si>
  <si>
    <t>delta 2 (s)</t>
  </si>
  <si>
    <t>v1 (m/s)</t>
  </si>
  <si>
    <t>v2 (m/s)</t>
  </si>
  <si>
    <t>collision 2</t>
  </si>
  <si>
    <t>collision 3</t>
  </si>
  <si>
    <t>collision 1</t>
  </si>
  <si>
    <t>before</t>
  </si>
  <si>
    <t>after</t>
  </si>
  <si>
    <t>P (kg*m/s)</t>
  </si>
  <si>
    <t>KE (J)</t>
  </si>
  <si>
    <t>moving mass red</t>
  </si>
  <si>
    <t>pf-pi (kg*m/s)</t>
  </si>
  <si>
    <t>Kef - Kei (j)</t>
  </si>
  <si>
    <t>elastic</t>
  </si>
  <si>
    <t>inelastic</t>
  </si>
  <si>
    <t>percen p</t>
  </si>
  <si>
    <t>percent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</si>
</sst>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 applyProtection="1">
      <protection locked="0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26" sqref="D26"/>
    </sheetView>
  </sheetViews>
  <sheetFormatPr defaultRowHeight="15" x14ac:dyDescent="0.25"/>
  <cols>
    <col min="1" max="1" width="20.140625" style="4" customWidth="1"/>
    <col min="2" max="2" width="24.140625" style="4" customWidth="1"/>
    <col min="3" max="3" width="20.140625" style="4" customWidth="1"/>
    <col min="4" max="4" width="24.140625" style="4" customWidth="1"/>
    <col min="5" max="16384" width="9.140625" style="4"/>
  </cols>
  <sheetData>
    <row r="1" spans="1:4" x14ac:dyDescent="0.25">
      <c r="A1" s="1" t="s">
        <v>1</v>
      </c>
      <c r="B1" s="2"/>
      <c r="C1" s="2"/>
      <c r="D1" s="3"/>
    </row>
    <row r="2" spans="1:4" x14ac:dyDescent="0.25">
      <c r="A2" s="5" t="s">
        <v>0</v>
      </c>
      <c r="B2" s="6" t="s">
        <v>5</v>
      </c>
      <c r="C2" s="6" t="s">
        <v>0</v>
      </c>
      <c r="D2" s="7" t="s">
        <v>6</v>
      </c>
    </row>
    <row r="3" spans="1:4" x14ac:dyDescent="0.25">
      <c r="A3" s="5" t="s">
        <v>2</v>
      </c>
      <c r="B3" s="6" t="s">
        <v>3</v>
      </c>
      <c r="C3" s="6" t="s">
        <v>2</v>
      </c>
      <c r="D3" s="7" t="s">
        <v>4</v>
      </c>
    </row>
    <row r="4" spans="1:4" x14ac:dyDescent="0.25">
      <c r="A4" s="5">
        <v>1</v>
      </c>
      <c r="B4" s="10">
        <v>-7.86</v>
      </c>
      <c r="C4" s="6">
        <v>1</v>
      </c>
      <c r="D4" s="10">
        <v>-15.1</v>
      </c>
    </row>
    <row r="5" spans="1:4" x14ac:dyDescent="0.25">
      <c r="A5" s="5">
        <v>2</v>
      </c>
      <c r="B5" s="10">
        <v>-5.24</v>
      </c>
      <c r="C5" s="6">
        <v>2</v>
      </c>
      <c r="D5" s="10">
        <v>-10.210000000000001</v>
      </c>
    </row>
    <row r="6" spans="1:4" x14ac:dyDescent="0.25">
      <c r="A6" s="5">
        <v>3</v>
      </c>
      <c r="B6" s="10">
        <v>-5.0199999999999996</v>
      </c>
      <c r="C6" s="6">
        <v>3</v>
      </c>
      <c r="D6" s="10">
        <v>-9.7899999999999991</v>
      </c>
    </row>
    <row r="7" spans="1:4" x14ac:dyDescent="0.25">
      <c r="A7" s="5">
        <v>4</v>
      </c>
      <c r="B7" s="10">
        <v>-4.78</v>
      </c>
      <c r="C7" s="6">
        <v>4</v>
      </c>
      <c r="D7" s="10">
        <v>-9.32</v>
      </c>
    </row>
    <row r="8" spans="1:4" x14ac:dyDescent="0.25">
      <c r="A8" s="8">
        <v>5</v>
      </c>
      <c r="B8" s="10">
        <v>-5.15</v>
      </c>
      <c r="C8" s="9">
        <v>5</v>
      </c>
      <c r="D8" s="10">
        <v>-10.029999999999999</v>
      </c>
    </row>
    <row r="10" spans="1:4" x14ac:dyDescent="0.25">
      <c r="A10" s="1" t="s">
        <v>7</v>
      </c>
      <c r="B10" s="2"/>
      <c r="C10" s="2"/>
      <c r="D10" s="3"/>
    </row>
    <row r="11" spans="1:4" x14ac:dyDescent="0.25">
      <c r="A11" s="5" t="s">
        <v>0</v>
      </c>
      <c r="B11" s="6" t="s">
        <v>5</v>
      </c>
      <c r="C11" s="6" t="s">
        <v>0</v>
      </c>
      <c r="D11" s="7" t="s">
        <v>6</v>
      </c>
    </row>
    <row r="12" spans="1:4" x14ac:dyDescent="0.25">
      <c r="A12" s="5" t="s">
        <v>2</v>
      </c>
      <c r="B12" s="6" t="s">
        <v>3</v>
      </c>
      <c r="C12" s="6" t="s">
        <v>2</v>
      </c>
      <c r="D12" s="7" t="s">
        <v>4</v>
      </c>
    </row>
    <row r="13" spans="1:4" x14ac:dyDescent="0.25">
      <c r="A13" s="5">
        <v>1</v>
      </c>
      <c r="B13" s="10">
        <v>-8.08</v>
      </c>
      <c r="C13" s="6">
        <v>1</v>
      </c>
      <c r="D13" s="10">
        <v>-7.57</v>
      </c>
    </row>
    <row r="14" spans="1:4" x14ac:dyDescent="0.25">
      <c r="A14" s="5">
        <v>2</v>
      </c>
      <c r="B14" s="10">
        <v>-9.59</v>
      </c>
      <c r="C14" s="6">
        <v>2</v>
      </c>
      <c r="D14" s="10">
        <v>-8.36</v>
      </c>
    </row>
    <row r="15" spans="1:4" x14ac:dyDescent="0.25">
      <c r="A15" s="5">
        <v>3</v>
      </c>
      <c r="B15" s="10">
        <v>-5.35</v>
      </c>
      <c r="C15" s="6">
        <v>3</v>
      </c>
      <c r="D15" s="10">
        <v>-7.01</v>
      </c>
    </row>
    <row r="16" spans="1:4" x14ac:dyDescent="0.25">
      <c r="A16" s="5">
        <v>4</v>
      </c>
      <c r="B16" s="10">
        <v>-5.39</v>
      </c>
      <c r="C16" s="6">
        <v>4</v>
      </c>
      <c r="D16" s="10">
        <v>-5.99</v>
      </c>
    </row>
    <row r="17" spans="1:4" x14ac:dyDescent="0.25">
      <c r="A17" s="8">
        <v>5</v>
      </c>
      <c r="B17" s="10">
        <v>-4.51</v>
      </c>
      <c r="C17" s="9">
        <v>5</v>
      </c>
      <c r="D17" s="10">
        <v>-5.78</v>
      </c>
    </row>
    <row r="19" spans="1:4" x14ac:dyDescent="0.25">
      <c r="A19" s="1" t="s">
        <v>8</v>
      </c>
      <c r="B19" s="2"/>
      <c r="C19" s="2"/>
      <c r="D19" s="3"/>
    </row>
    <row r="20" spans="1:4" x14ac:dyDescent="0.25">
      <c r="A20" s="5" t="s">
        <v>9</v>
      </c>
      <c r="B20" s="6" t="s">
        <v>5</v>
      </c>
      <c r="C20" s="6" t="s">
        <v>9</v>
      </c>
      <c r="D20" s="7" t="s">
        <v>6</v>
      </c>
    </row>
    <row r="21" spans="1:4" x14ac:dyDescent="0.25">
      <c r="A21" s="5" t="s">
        <v>2</v>
      </c>
      <c r="B21" s="6" t="s">
        <v>3</v>
      </c>
      <c r="C21" s="6" t="s">
        <v>2</v>
      </c>
      <c r="D21" s="7" t="s">
        <v>4</v>
      </c>
    </row>
    <row r="22" spans="1:4" x14ac:dyDescent="0.25">
      <c r="A22" s="5">
        <v>1</v>
      </c>
      <c r="B22" s="10">
        <v>-6.49</v>
      </c>
      <c r="C22" s="6">
        <v>1</v>
      </c>
      <c r="D22" s="10">
        <v>-48.56</v>
      </c>
    </row>
    <row r="23" spans="1:4" x14ac:dyDescent="0.25">
      <c r="A23" s="5">
        <v>2</v>
      </c>
      <c r="B23" s="10">
        <v>-1.95</v>
      </c>
      <c r="C23" s="6">
        <v>2</v>
      </c>
      <c r="D23" s="10">
        <v>-43.45</v>
      </c>
    </row>
    <row r="24" spans="1:4" x14ac:dyDescent="0.25">
      <c r="A24" s="5">
        <v>3</v>
      </c>
      <c r="B24" s="10">
        <v>-2.4</v>
      </c>
      <c r="C24" s="6">
        <v>3</v>
      </c>
      <c r="D24" s="10">
        <v>-43.97</v>
      </c>
    </row>
    <row r="25" spans="1:4" x14ac:dyDescent="0.25">
      <c r="A25" s="5">
        <v>4</v>
      </c>
      <c r="B25" s="10">
        <v>-2.93</v>
      </c>
      <c r="C25" s="6">
        <v>4</v>
      </c>
      <c r="D25" s="10">
        <v>-44.58</v>
      </c>
    </row>
    <row r="26" spans="1:4" x14ac:dyDescent="0.25">
      <c r="A26" s="8">
        <v>5</v>
      </c>
      <c r="B26" s="10">
        <v>-2.16</v>
      </c>
      <c r="C26" s="9">
        <v>5</v>
      </c>
      <c r="D26" s="10">
        <v>-43.7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26" sqref="H26"/>
    </sheetView>
  </sheetViews>
  <sheetFormatPr defaultRowHeight="15" x14ac:dyDescent="0.25"/>
  <cols>
    <col min="3" max="3" width="14.7109375" bestFit="1" customWidth="1"/>
    <col min="6" max="6" width="10.42578125" bestFit="1" customWidth="1"/>
  </cols>
  <sheetData>
    <row r="2" spans="1:14" x14ac:dyDescent="0.25">
      <c r="D2" t="s">
        <v>22</v>
      </c>
    </row>
    <row r="3" spans="1:14" x14ac:dyDescent="0.25">
      <c r="D3">
        <v>0.33779999999999999</v>
      </c>
      <c r="E3">
        <v>0.48250999999999999</v>
      </c>
    </row>
    <row r="6" spans="1:14" x14ac:dyDescent="0.25">
      <c r="A6" s="11" t="s">
        <v>17</v>
      </c>
      <c r="B6" s="11"/>
      <c r="C6" s="11"/>
      <c r="D6" s="11"/>
      <c r="E6" s="11"/>
      <c r="F6" t="s">
        <v>25</v>
      </c>
    </row>
    <row r="7" spans="1:14" x14ac:dyDescent="0.25">
      <c r="F7" s="11" t="s">
        <v>18</v>
      </c>
      <c r="G7" s="11"/>
      <c r="H7" s="11" t="s">
        <v>19</v>
      </c>
      <c r="I7" s="11"/>
    </row>
    <row r="8" spans="1:14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20</v>
      </c>
      <c r="G8" t="s">
        <v>21</v>
      </c>
      <c r="H8" t="s">
        <v>20</v>
      </c>
      <c r="I8" t="s">
        <v>21</v>
      </c>
      <c r="J8" t="s">
        <v>23</v>
      </c>
      <c r="K8" t="s">
        <v>24</v>
      </c>
      <c r="M8" t="s">
        <v>27</v>
      </c>
      <c r="N8" t="s">
        <v>28</v>
      </c>
    </row>
    <row r="9" spans="1:14" x14ac:dyDescent="0.25">
      <c r="A9">
        <v>0</v>
      </c>
      <c r="B9">
        <v>0.79700000000000004</v>
      </c>
      <c r="D9">
        <f>0.10066/B9</f>
        <v>0.12629861982434126</v>
      </c>
      <c r="F9">
        <f>D$3*D9</f>
        <v>4.2663673776662477E-2</v>
      </c>
      <c r="G9">
        <f>0.5*D$3*D9*D9</f>
        <v>2.694181557314206E-3</v>
      </c>
      <c r="J9">
        <f>H10-F9</f>
        <v>-3.3539073026740349E-3</v>
      </c>
      <c r="K9">
        <f>I10-G9</f>
        <v>-4.0694393114560669E-4</v>
      </c>
      <c r="M9" s="12">
        <f>(J9/F9)</f>
        <v>-7.8612716763005561E-2</v>
      </c>
      <c r="N9" s="12">
        <f>K9/G9</f>
        <v>-0.15104547428915063</v>
      </c>
    </row>
    <row r="10" spans="1:14" x14ac:dyDescent="0.25">
      <c r="A10">
        <v>1</v>
      </c>
      <c r="C10">
        <v>0.86499999999999999</v>
      </c>
      <c r="E10">
        <f>0.10066/C10</f>
        <v>0.11636994219653179</v>
      </c>
      <c r="H10">
        <f>D$3*E10</f>
        <v>3.9309766473988442E-2</v>
      </c>
      <c r="I10">
        <f>0.5*D$3*E10*E10</f>
        <v>2.2872376261685993E-3</v>
      </c>
      <c r="M10" s="12"/>
      <c r="N10" s="12"/>
    </row>
    <row r="11" spans="1:14" x14ac:dyDescent="0.25">
      <c r="A11">
        <v>0</v>
      </c>
      <c r="B11">
        <v>0.66900000000000004</v>
      </c>
      <c r="D11">
        <f t="shared" ref="D10:D18" si="0">0.10066/B11</f>
        <v>0.15046337817638264</v>
      </c>
      <c r="F11">
        <f t="shared" ref="F10:F18" si="1">D$3*D11</f>
        <v>5.0826529147982052E-2</v>
      </c>
      <c r="G11">
        <f t="shared" ref="G10:G17" si="2">0.5*D$3*D11*D11</f>
        <v>3.8237656382928793E-3</v>
      </c>
      <c r="J11">
        <f t="shared" ref="J10:J18" si="3">H12-F11</f>
        <v>-2.6637132839593888E-3</v>
      </c>
      <c r="K11">
        <f t="shared" ref="K10:K18" si="4">I12-G11</f>
        <v>-3.9028897761828876E-4</v>
      </c>
      <c r="M11" s="12">
        <f t="shared" ref="M10:M60" si="5">(J11/F11)</f>
        <v>-5.2407932011331239E-2</v>
      </c>
      <c r="N11" s="12">
        <f t="shared" ref="N10:N59" si="6">K11/G11</f>
        <v>-0.10206927268495811</v>
      </c>
    </row>
    <row r="12" spans="1:14" x14ac:dyDescent="0.25">
      <c r="A12">
        <v>1</v>
      </c>
      <c r="C12">
        <v>0.70599999999999996</v>
      </c>
      <c r="E12">
        <f>0.10066/C12</f>
        <v>0.14257790368271955</v>
      </c>
      <c r="H12">
        <f t="shared" ref="H11:H18" si="7">D$3*E12</f>
        <v>4.8162815864022664E-2</v>
      </c>
      <c r="I12">
        <f t="shared" ref="I11:I18" si="8">0.5*D$3*E12*E12</f>
        <v>3.4334766606745905E-3</v>
      </c>
      <c r="M12" s="12"/>
      <c r="N12" s="12"/>
    </row>
    <row r="13" spans="1:14" x14ac:dyDescent="0.25">
      <c r="A13">
        <v>0</v>
      </c>
      <c r="B13">
        <v>0.45400000000000001</v>
      </c>
      <c r="D13">
        <f t="shared" si="0"/>
        <v>0.22171806167400882</v>
      </c>
      <c r="F13">
        <f t="shared" si="1"/>
        <v>7.4896361233480174E-2</v>
      </c>
      <c r="G13">
        <f t="shared" si="2"/>
        <v>8.3029380195617994E-3</v>
      </c>
      <c r="J13">
        <f t="shared" si="3"/>
        <v>-3.760486756492723E-3</v>
      </c>
      <c r="K13">
        <f t="shared" si="4"/>
        <v>-8.1283642452669759E-4</v>
      </c>
      <c r="M13" s="12">
        <f t="shared" si="5"/>
        <v>-5.0209205020920432E-2</v>
      </c>
      <c r="N13" s="12">
        <f t="shared" si="6"/>
        <v>-9.7897445773007991E-2</v>
      </c>
    </row>
    <row r="14" spans="1:14" x14ac:dyDescent="0.25">
      <c r="A14">
        <v>1</v>
      </c>
      <c r="C14">
        <v>0.47799999999999998</v>
      </c>
      <c r="E14">
        <f t="shared" ref="E11:E18" si="9">0.10066/C14</f>
        <v>0.21058577405857742</v>
      </c>
      <c r="H14">
        <f t="shared" si="7"/>
        <v>7.1135874476987451E-2</v>
      </c>
      <c r="I14">
        <f t="shared" si="8"/>
        <v>7.4901015950351018E-3</v>
      </c>
      <c r="M14" s="12"/>
      <c r="N14" s="12"/>
    </row>
    <row r="15" spans="1:14" x14ac:dyDescent="0.25">
      <c r="A15">
        <v>0</v>
      </c>
      <c r="B15">
        <v>0.31900000000000001</v>
      </c>
      <c r="D15">
        <f t="shared" si="0"/>
        <v>0.31554858934169278</v>
      </c>
      <c r="F15">
        <f t="shared" si="1"/>
        <v>0.10659231347962382</v>
      </c>
      <c r="G15">
        <f t="shared" si="2"/>
        <v>1.68175270765814E-2</v>
      </c>
      <c r="J15">
        <f t="shared" si="3"/>
        <v>-5.0909761661910025E-3</v>
      </c>
      <c r="K15">
        <f t="shared" si="4"/>
        <v>-1.568087354237897E-3</v>
      </c>
      <c r="M15" s="12">
        <f t="shared" si="5"/>
        <v>-4.7761194029850879E-2</v>
      </c>
      <c r="N15" s="12">
        <f t="shared" si="6"/>
        <v>-9.3241256404544559E-2</v>
      </c>
    </row>
    <row r="16" spans="1:14" x14ac:dyDescent="0.25">
      <c r="A16">
        <v>1</v>
      </c>
      <c r="C16">
        <v>0.33500000000000002</v>
      </c>
      <c r="E16">
        <f t="shared" si="9"/>
        <v>0.30047761194029848</v>
      </c>
      <c r="H16">
        <f t="shared" si="7"/>
        <v>0.10150133731343282</v>
      </c>
      <c r="I16">
        <f t="shared" si="8"/>
        <v>1.5249439722343503E-2</v>
      </c>
      <c r="M16" s="12"/>
      <c r="N16" s="12"/>
    </row>
    <row r="17" spans="1:14" x14ac:dyDescent="0.25">
      <c r="A17">
        <v>0</v>
      </c>
      <c r="B17">
        <v>0.57099999999999995</v>
      </c>
      <c r="D17">
        <f t="shared" si="0"/>
        <v>0.17628721541155867</v>
      </c>
      <c r="F17">
        <f t="shared" si="1"/>
        <v>5.9549821366024519E-2</v>
      </c>
      <c r="G17">
        <f t="shared" si="2"/>
        <v>5.2489360934361018E-3</v>
      </c>
      <c r="J17">
        <f t="shared" si="3"/>
        <v>-3.0665190404431247E-3</v>
      </c>
      <c r="K17">
        <f t="shared" si="4"/>
        <v>-5.266693059834248E-4</v>
      </c>
      <c r="M17" s="12">
        <f t="shared" si="5"/>
        <v>-5.1495016611295706E-2</v>
      </c>
      <c r="N17" s="12">
        <f t="shared" si="6"/>
        <v>-0.10033829648679381</v>
      </c>
    </row>
    <row r="18" spans="1:14" x14ac:dyDescent="0.25">
      <c r="A18">
        <v>1</v>
      </c>
      <c r="C18">
        <v>0.60199999999999998</v>
      </c>
      <c r="E18">
        <f t="shared" si="9"/>
        <v>0.1672093023255814</v>
      </c>
      <c r="H18">
        <f t="shared" si="7"/>
        <v>5.6483302325581394E-2</v>
      </c>
      <c r="I18">
        <f t="shared" si="8"/>
        <v>4.722266787452677E-3</v>
      </c>
      <c r="M18" s="12"/>
      <c r="N18" s="12"/>
    </row>
    <row r="19" spans="1:14" x14ac:dyDescent="0.25">
      <c r="M19" s="12"/>
      <c r="N19" s="12"/>
    </row>
    <row r="20" spans="1:14" x14ac:dyDescent="0.25">
      <c r="M20" s="12"/>
      <c r="N20" s="12"/>
    </row>
    <row r="21" spans="1:14" x14ac:dyDescent="0.25">
      <c r="M21" s="12"/>
      <c r="N21" s="12"/>
    </row>
    <row r="22" spans="1:14" x14ac:dyDescent="0.25">
      <c r="A22" s="11" t="s">
        <v>15</v>
      </c>
      <c r="B22" s="11"/>
      <c r="C22" s="11"/>
      <c r="D22" s="11"/>
      <c r="E22" s="11"/>
      <c r="F22" t="s">
        <v>25</v>
      </c>
      <c r="M22" s="12"/>
      <c r="N22" s="12"/>
    </row>
    <row r="23" spans="1:14" x14ac:dyDescent="0.25">
      <c r="F23" s="11" t="s">
        <v>18</v>
      </c>
      <c r="G23" s="11"/>
      <c r="H23" s="11" t="s">
        <v>19</v>
      </c>
      <c r="I23" s="11"/>
      <c r="M23" s="12"/>
      <c r="N23" s="12"/>
    </row>
    <row r="24" spans="1:14" x14ac:dyDescent="0.25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 t="s">
        <v>20</v>
      </c>
      <c r="G24" t="s">
        <v>21</v>
      </c>
      <c r="H24" t="s">
        <v>20</v>
      </c>
      <c r="I24" t="s">
        <v>21</v>
      </c>
      <c r="M24" s="12"/>
      <c r="N24" s="12"/>
    </row>
    <row r="25" spans="1:14" x14ac:dyDescent="0.25">
      <c r="A25">
        <v>0</v>
      </c>
      <c r="B25">
        <v>0.22</v>
      </c>
      <c r="D25">
        <f>0.10066/B25</f>
        <v>0.45754545454545453</v>
      </c>
      <c r="F25">
        <f>0.48251*D25</f>
        <v>0.22077025727272725</v>
      </c>
      <c r="G25">
        <f>0.5*0.48251*D25*D25</f>
        <v>5.0506213856983465E-2</v>
      </c>
      <c r="J25">
        <f t="shared" ref="J18:J38" si="10">H26-F25</f>
        <v>-1.784388406793852E-2</v>
      </c>
      <c r="K25">
        <f t="shared" ref="K18:K38" si="11">I26-G25</f>
        <v>-3.8209659667658019E-3</v>
      </c>
      <c r="M25" s="12">
        <f t="shared" si="5"/>
        <v>-8.0825579896367933E-2</v>
      </c>
      <c r="N25" s="12">
        <f t="shared" si="6"/>
        <v>-7.5653383514065947E-2</v>
      </c>
    </row>
    <row r="26" spans="1:14" x14ac:dyDescent="0.25">
      <c r="A26">
        <v>1</v>
      </c>
      <c r="C26">
        <v>0.193</v>
      </c>
      <c r="E26">
        <f>0.10066/C26</f>
        <v>0.5215544041450777</v>
      </c>
      <c r="H26">
        <f>D3*E26+0.48251*E27</f>
        <v>0.20292637320478873</v>
      </c>
      <c r="I26">
        <f>0.5*D3*E26*E26+0.5*E3*E27*E27</f>
        <v>4.6685247890217663E-2</v>
      </c>
      <c r="M26" s="12"/>
      <c r="N26" s="12"/>
    </row>
    <row r="27" spans="1:14" x14ac:dyDescent="0.25">
      <c r="A27">
        <v>2</v>
      </c>
      <c r="C27">
        <v>1.8160000000000001</v>
      </c>
      <c r="E27">
        <f t="shared" ref="E27:E39" si="12">0.10066/C27</f>
        <v>5.5429515418502204E-2</v>
      </c>
      <c r="M27" s="12"/>
      <c r="N27" s="12"/>
    </row>
    <row r="28" spans="1:14" x14ac:dyDescent="0.25">
      <c r="A28">
        <v>0</v>
      </c>
      <c r="B28">
        <v>0.24099999999999999</v>
      </c>
      <c r="D28">
        <f t="shared" ref="D26:D39" si="13">0.10066/B28</f>
        <v>0.41767634854771785</v>
      </c>
      <c r="F28">
        <f t="shared" ref="F26:F39" si="14">0.48251*D28</f>
        <v>0.20153301493775932</v>
      </c>
      <c r="G28">
        <f t="shared" ref="G26:G39" si="15">0.5*0.48251*D28*D28</f>
        <v>4.2087786895507996E-2</v>
      </c>
      <c r="J28">
        <f t="shared" si="10"/>
        <v>-1.9332385452285161E-2</v>
      </c>
      <c r="K28">
        <f t="shared" si="11"/>
        <v>-3.5171032130653576E-3</v>
      </c>
      <c r="M28" s="12">
        <f t="shared" si="5"/>
        <v>-9.5926642382915275E-2</v>
      </c>
      <c r="N28" s="12">
        <f t="shared" si="6"/>
        <v>-8.3565886269984319E-2</v>
      </c>
    </row>
    <row r="29" spans="1:14" x14ac:dyDescent="0.25">
      <c r="A29">
        <v>1</v>
      </c>
      <c r="C29">
        <v>0.21199999999999999</v>
      </c>
      <c r="E29">
        <f t="shared" si="12"/>
        <v>0.47481132075471699</v>
      </c>
      <c r="H29">
        <f>D3*E29+0.48251*E30</f>
        <v>0.18220062948547416</v>
      </c>
      <c r="I29">
        <f>0.5*D3*E29*E29+0.5*E3*E30*E30</f>
        <v>3.8570683682442639E-2</v>
      </c>
      <c r="M29" s="12"/>
      <c r="N29" s="12"/>
    </row>
    <row r="30" spans="1:14" x14ac:dyDescent="0.25">
      <c r="A30">
        <v>2</v>
      </c>
      <c r="C30">
        <v>2.2269999999999999</v>
      </c>
      <c r="E30">
        <f t="shared" si="12"/>
        <v>4.5199820386169737E-2</v>
      </c>
      <c r="M30" s="12"/>
      <c r="N30" s="12"/>
    </row>
    <row r="31" spans="1:14" x14ac:dyDescent="0.25">
      <c r="A31">
        <v>0</v>
      </c>
      <c r="B31">
        <v>0.156</v>
      </c>
      <c r="D31">
        <f t="shared" si="13"/>
        <v>0.64525641025641023</v>
      </c>
      <c r="F31">
        <f t="shared" si="14"/>
        <v>0.3113426705128205</v>
      </c>
      <c r="G31">
        <f t="shared" si="15"/>
        <v>0.10044792696737342</v>
      </c>
      <c r="J31">
        <f t="shared" si="10"/>
        <v>-1.6756803975825685E-2</v>
      </c>
      <c r="K31">
        <f t="shared" si="11"/>
        <v>-7.0373847491104341E-3</v>
      </c>
      <c r="M31" s="12">
        <f t="shared" si="5"/>
        <v>-5.3821096697812487E-2</v>
      </c>
      <c r="N31" s="12">
        <f t="shared" si="6"/>
        <v>-7.0060029724617945E-2</v>
      </c>
    </row>
    <row r="32" spans="1:14" x14ac:dyDescent="0.25">
      <c r="A32">
        <v>1</v>
      </c>
      <c r="C32">
        <v>0.13700000000000001</v>
      </c>
      <c r="E32">
        <f t="shared" si="12"/>
        <v>0.73474452554744518</v>
      </c>
      <c r="H32">
        <f>D3*E32+E3*E33</f>
        <v>0.29458586653699481</v>
      </c>
      <c r="I32">
        <f>0.5*D3*E32*E32+0.5*E3*E33*E33</f>
        <v>9.341054221826299E-2</v>
      </c>
      <c r="M32" s="12"/>
      <c r="N32" s="12"/>
    </row>
    <row r="33" spans="1:14" x14ac:dyDescent="0.25">
      <c r="A33">
        <v>2</v>
      </c>
      <c r="C33">
        <v>1.0469999999999999</v>
      </c>
      <c r="E33">
        <f t="shared" si="12"/>
        <v>9.6141356255969437E-2</v>
      </c>
      <c r="M33" s="12"/>
      <c r="N33" s="12"/>
    </row>
    <row r="34" spans="1:14" x14ac:dyDescent="0.25">
      <c r="A34">
        <v>0</v>
      </c>
      <c r="B34">
        <v>0.157</v>
      </c>
      <c r="D34">
        <f t="shared" si="13"/>
        <v>0.64114649681528657</v>
      </c>
      <c r="F34">
        <f t="shared" si="14"/>
        <v>0.30935959617834391</v>
      </c>
      <c r="G34">
        <f t="shared" si="15"/>
        <v>9.9172410672968461E-2</v>
      </c>
      <c r="J34">
        <f t="shared" si="10"/>
        <v>-1.6685371089442569E-2</v>
      </c>
      <c r="K34">
        <f t="shared" si="11"/>
        <v>-5.9418694196310406E-3</v>
      </c>
      <c r="M34" s="12">
        <f t="shared" si="5"/>
        <v>-5.3935198052894907E-2</v>
      </c>
      <c r="N34" s="12">
        <f t="shared" si="6"/>
        <v>-5.9914540539152419E-2</v>
      </c>
    </row>
    <row r="35" spans="1:14" x14ac:dyDescent="0.25">
      <c r="A35">
        <v>1</v>
      </c>
      <c r="C35">
        <v>0.13700000000000001</v>
      </c>
      <c r="E35">
        <f t="shared" si="12"/>
        <v>0.73474452554744518</v>
      </c>
      <c r="H35">
        <f>D3*E35+0.48251*E36</f>
        <v>0.29267422508890134</v>
      </c>
      <c r="I35">
        <f>0.5*D3*E35*E35+0.5*E3*E36*E36</f>
        <v>9.3230541253337421E-2</v>
      </c>
      <c r="M35" s="12"/>
      <c r="N35" s="12"/>
    </row>
    <row r="36" spans="1:14" x14ac:dyDescent="0.25">
      <c r="A36">
        <v>2</v>
      </c>
      <c r="C36">
        <v>1.0920000000000001</v>
      </c>
      <c r="E36">
        <f t="shared" si="12"/>
        <v>9.2179487179487166E-2</v>
      </c>
      <c r="M36" s="12"/>
      <c r="N36" s="12"/>
    </row>
    <row r="37" spans="1:14" x14ac:dyDescent="0.25">
      <c r="A37">
        <v>0</v>
      </c>
      <c r="B37">
        <v>0.11799999999999999</v>
      </c>
      <c r="D37">
        <f t="shared" si="13"/>
        <v>0.85305084745762716</v>
      </c>
      <c r="F37">
        <f t="shared" si="14"/>
        <v>0.4116055644067797</v>
      </c>
      <c r="G37">
        <f t="shared" si="15"/>
        <v>0.17556023776773919</v>
      </c>
      <c r="J37">
        <f>H38-F37</f>
        <v>-1.8566051782905213E-2</v>
      </c>
      <c r="K37">
        <f>I38-G37</f>
        <v>-1.0145733604468243E-2</v>
      </c>
      <c r="M37" s="12">
        <f t="shared" si="5"/>
        <v>-4.5106415919481689E-2</v>
      </c>
      <c r="N37" s="12">
        <f t="shared" si="6"/>
        <v>-5.7790612119646007E-2</v>
      </c>
    </row>
    <row r="38" spans="1:14" x14ac:dyDescent="0.25">
      <c r="A38">
        <v>1</v>
      </c>
      <c r="C38">
        <v>0.10299999999999999</v>
      </c>
      <c r="E38">
        <f t="shared" si="12"/>
        <v>0.97728155339805833</v>
      </c>
      <c r="H38">
        <f>D3*E38+0.48251*E39</f>
        <v>0.39303951262387449</v>
      </c>
      <c r="I38">
        <f>0.5*D3*E38*E38+0.5*E3*E39*E39</f>
        <v>0.16541450416327094</v>
      </c>
      <c r="M38" s="12"/>
      <c r="N38" s="12"/>
    </row>
    <row r="39" spans="1:14" x14ac:dyDescent="0.25">
      <c r="A39">
        <v>2</v>
      </c>
      <c r="C39">
        <v>0.77200000000000002</v>
      </c>
      <c r="E39">
        <f t="shared" si="12"/>
        <v>0.13038860103626942</v>
      </c>
      <c r="M39" s="12"/>
      <c r="N39" s="12"/>
    </row>
    <row r="40" spans="1:14" x14ac:dyDescent="0.25">
      <c r="M40" s="12"/>
      <c r="N40" s="12"/>
    </row>
    <row r="41" spans="1:14" x14ac:dyDescent="0.25">
      <c r="M41" s="12"/>
      <c r="N41" s="12"/>
    </row>
    <row r="42" spans="1:14" x14ac:dyDescent="0.25">
      <c r="M42" s="12"/>
      <c r="N42" s="12"/>
    </row>
    <row r="43" spans="1:14" x14ac:dyDescent="0.25">
      <c r="A43" s="11" t="s">
        <v>16</v>
      </c>
      <c r="B43" s="11"/>
      <c r="C43" s="11"/>
      <c r="D43" s="11"/>
      <c r="E43" s="11"/>
      <c r="F43" t="s">
        <v>26</v>
      </c>
      <c r="M43" s="12"/>
      <c r="N43" s="12"/>
    </row>
    <row r="44" spans="1:14" x14ac:dyDescent="0.25">
      <c r="F44" s="11" t="s">
        <v>18</v>
      </c>
      <c r="G44" s="11"/>
      <c r="H44" s="11" t="s">
        <v>19</v>
      </c>
      <c r="I44" s="11"/>
      <c r="M44" s="12"/>
      <c r="N44" s="12"/>
    </row>
    <row r="45" spans="1:14" x14ac:dyDescent="0.25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F45" t="s">
        <v>20</v>
      </c>
      <c r="G45" t="s">
        <v>21</v>
      </c>
      <c r="H45" t="s">
        <v>20</v>
      </c>
      <c r="I45" t="s">
        <v>21</v>
      </c>
      <c r="M45" s="12"/>
      <c r="N45" s="12"/>
    </row>
    <row r="46" spans="1:14" x14ac:dyDescent="0.25">
      <c r="A46">
        <v>0</v>
      </c>
      <c r="B46">
        <v>0.51100000000000001</v>
      </c>
      <c r="D46">
        <f>0.10066/B46</f>
        <v>0.196986301369863</v>
      </c>
      <c r="F46">
        <f>E3*D46</f>
        <v>9.5047860273972593E-2</v>
      </c>
      <c r="G46">
        <f>0.5*E$3*D46*D46</f>
        <v>9.3615632242446973E-3</v>
      </c>
      <c r="J46">
        <f t="shared" ref="J38:J56" si="16">H47-F46</f>
        <v>-6.1647552147691548E-3</v>
      </c>
      <c r="K46">
        <f t="shared" ref="K38:K56" si="17">I47-G46</f>
        <v>-4.5461846692073354E-3</v>
      </c>
      <c r="M46" s="12">
        <f t="shared" si="5"/>
        <v>-6.4859484442884183E-2</v>
      </c>
      <c r="N46" s="12">
        <f t="shared" si="6"/>
        <v>-0.48562238595297497</v>
      </c>
    </row>
    <row r="47" spans="1:14" x14ac:dyDescent="0.25">
      <c r="A47">
        <v>1</v>
      </c>
      <c r="C47">
        <v>0.92900000000000005</v>
      </c>
      <c r="E47">
        <f>0.10066/C47</f>
        <v>0.10835306781485468</v>
      </c>
      <c r="H47">
        <f>(E$3+D$3)*E47</f>
        <v>8.8883105059203438E-2</v>
      </c>
      <c r="I47">
        <f>0.5*(D$3+E$3)*E47*E47</f>
        <v>4.8153785550373619E-3</v>
      </c>
      <c r="M47" s="12"/>
      <c r="N47" s="12"/>
    </row>
    <row r="48" spans="1:14" x14ac:dyDescent="0.25">
      <c r="A48">
        <v>2</v>
      </c>
      <c r="C48">
        <v>1.216</v>
      </c>
      <c r="E48">
        <f t="shared" ref="E48:E60" si="18">0.10066/C48</f>
        <v>8.277960526315789E-2</v>
      </c>
      <c r="M48" s="12"/>
      <c r="N48" s="12"/>
    </row>
    <row r="49" spans="1:14" x14ac:dyDescent="0.25">
      <c r="A49">
        <v>0</v>
      </c>
      <c r="B49">
        <v>0.32700000000000001</v>
      </c>
      <c r="D49">
        <f t="shared" ref="D47:D58" si="19">0.10066/B49</f>
        <v>0.30782874617736999</v>
      </c>
      <c r="F49">
        <f>E3*D49</f>
        <v>0.1485304483180428</v>
      </c>
      <c r="G49">
        <f>0.5*E$3*D49*D49</f>
        <v>2.2860970837452883E-2</v>
      </c>
      <c r="J49">
        <f t="shared" si="16"/>
        <v>-2.9001051081662399E-3</v>
      </c>
      <c r="K49">
        <f t="shared" si="17"/>
        <v>-9.9340304957366773E-3</v>
      </c>
      <c r="M49" s="12">
        <f t="shared" si="5"/>
        <v>-1.9525323871347585E-2</v>
      </c>
      <c r="N49" s="12">
        <f t="shared" si="6"/>
        <v>-0.4345410597988193</v>
      </c>
    </row>
    <row r="50" spans="1:14" x14ac:dyDescent="0.25">
      <c r="A50">
        <v>1</v>
      </c>
      <c r="C50">
        <v>0.56699999999999995</v>
      </c>
      <c r="E50">
        <f t="shared" si="18"/>
        <v>0.17753086419753089</v>
      </c>
      <c r="H50">
        <f>(E$3+D$3)*E50</f>
        <v>0.14563034320987656</v>
      </c>
      <c r="I50">
        <f>0.5*(D$3+E$3)*E50*E50</f>
        <v>1.2926940341716205E-2</v>
      </c>
      <c r="M50" s="12"/>
      <c r="N50" s="12"/>
    </row>
    <row r="51" spans="1:14" x14ac:dyDescent="0.25">
      <c r="A51">
        <v>2</v>
      </c>
      <c r="C51">
        <v>0.61499999999999999</v>
      </c>
      <c r="E51">
        <f t="shared" si="18"/>
        <v>0.16367479674796748</v>
      </c>
      <c r="M51" s="12"/>
      <c r="N51" s="12"/>
    </row>
    <row r="52" spans="1:14" x14ac:dyDescent="0.25">
      <c r="A52">
        <v>0</v>
      </c>
      <c r="B52">
        <v>0.27900000000000003</v>
      </c>
      <c r="D52">
        <f t="shared" si="19"/>
        <v>0.36078853046594977</v>
      </c>
      <c r="F52">
        <f>E3*D52</f>
        <v>0.17408407383512542</v>
      </c>
      <c r="G52">
        <f>0.5*E$3*D52*D52</f>
        <v>3.1403768588250398E-2</v>
      </c>
      <c r="J52">
        <f t="shared" si="16"/>
        <v>-4.182006756936113E-3</v>
      </c>
      <c r="K52">
        <f t="shared" si="17"/>
        <v>-1.3808766456470011E-2</v>
      </c>
      <c r="M52" s="12">
        <f t="shared" si="5"/>
        <v>-2.4022914128818476E-2</v>
      </c>
      <c r="N52" s="12">
        <f t="shared" si="6"/>
        <v>-0.43971685811098826</v>
      </c>
    </row>
    <row r="53" spans="1:14" x14ac:dyDescent="0.25">
      <c r="A53">
        <v>1</v>
      </c>
      <c r="C53">
        <v>0.48599999999999999</v>
      </c>
      <c r="E53">
        <f t="shared" si="18"/>
        <v>0.207119341563786</v>
      </c>
      <c r="H53">
        <f>(E$3+D$3)*E53</f>
        <v>0.16990206707818931</v>
      </c>
      <c r="I53">
        <f>0.5*(D$3+E$3)*E53*E53</f>
        <v>1.7595002131780387E-2</v>
      </c>
      <c r="M53" s="12"/>
      <c r="N53" s="12"/>
    </row>
    <row r="54" spans="1:14" x14ac:dyDescent="0.25">
      <c r="A54">
        <v>2</v>
      </c>
      <c r="C54">
        <v>0.51500000000000001</v>
      </c>
      <c r="E54">
        <f t="shared" si="18"/>
        <v>0.19545631067961164</v>
      </c>
      <c r="M54" s="12"/>
      <c r="N54" s="12"/>
    </row>
    <row r="55" spans="1:14" x14ac:dyDescent="0.25">
      <c r="A55">
        <v>0</v>
      </c>
      <c r="B55">
        <v>0.16900000000000001</v>
      </c>
      <c r="D55">
        <f t="shared" si="19"/>
        <v>0.59562130177514794</v>
      </c>
      <c r="F55">
        <f>E3*D55</f>
        <v>0.28739323431952662</v>
      </c>
      <c r="G55">
        <f>0.5*E$3*D55*D55</f>
        <v>8.5588766173383291E-2</v>
      </c>
      <c r="J55">
        <f t="shared" si="16"/>
        <v>-8.4324079681752928E-3</v>
      </c>
      <c r="K55">
        <f t="shared" si="17"/>
        <v>-3.8156001341411963E-2</v>
      </c>
      <c r="M55" s="12">
        <f t="shared" si="5"/>
        <v>-2.9341010717044435E-2</v>
      </c>
      <c r="N55" s="12">
        <f t="shared" si="6"/>
        <v>-0.44580618517290715</v>
      </c>
    </row>
    <row r="56" spans="1:14" x14ac:dyDescent="0.25">
      <c r="A56">
        <v>1</v>
      </c>
      <c r="C56">
        <v>0.29599999999999999</v>
      </c>
      <c r="E56">
        <f t="shared" si="18"/>
        <v>0.34006756756756756</v>
      </c>
      <c r="H56">
        <f>(E$3+D$3)*E56</f>
        <v>0.27896082635135133</v>
      </c>
      <c r="I56">
        <f>0.5*(D$3+E$3)*E56*E56</f>
        <v>4.7432764831971327E-2</v>
      </c>
      <c r="M56" s="12"/>
      <c r="N56" s="12"/>
    </row>
    <row r="57" spans="1:14" x14ac:dyDescent="0.25">
      <c r="A57">
        <v>2</v>
      </c>
      <c r="C57">
        <v>0.30199999999999999</v>
      </c>
      <c r="E57">
        <f t="shared" si="18"/>
        <v>0.33331125827814573</v>
      </c>
      <c r="M57" s="12"/>
      <c r="N57" s="12"/>
    </row>
    <row r="58" spans="1:14" x14ac:dyDescent="0.25">
      <c r="A58">
        <v>0</v>
      </c>
      <c r="B58">
        <v>0.24399999999999999</v>
      </c>
      <c r="D58">
        <f t="shared" si="19"/>
        <v>0.41254098360655739</v>
      </c>
      <c r="F58">
        <f>E3*D58</f>
        <v>0.19905515000000001</v>
      </c>
      <c r="G58">
        <f>0.5*E$3*D58*D58</f>
        <v>4.1059203686475414E-2</v>
      </c>
      <c r="J58">
        <f>H59-F58</f>
        <v>-4.3089127358490742E-3</v>
      </c>
      <c r="K58">
        <f t="shared" ref="K56:K61" si="20">I59-G58</f>
        <v>-1.7942274154624665E-2</v>
      </c>
      <c r="M58" s="12">
        <f t="shared" si="5"/>
        <v>-2.1646828709777535E-2</v>
      </c>
      <c r="N58" s="12">
        <f t="shared" si="6"/>
        <v>-0.43698543916317384</v>
      </c>
    </row>
    <row r="59" spans="1:14" x14ac:dyDescent="0.25">
      <c r="A59">
        <v>1</v>
      </c>
      <c r="C59">
        <v>0.42399999999999999</v>
      </c>
      <c r="E59">
        <f t="shared" si="18"/>
        <v>0.2374056603773585</v>
      </c>
      <c r="H59">
        <f>(E$3+D$3)*E59</f>
        <v>0.19474623726415094</v>
      </c>
      <c r="I59">
        <f>0.5*(D$3+E$3)*E59*E59</f>
        <v>2.3116929531850749E-2</v>
      </c>
      <c r="M59" s="12"/>
    </row>
    <row r="60" spans="1:14" x14ac:dyDescent="0.25">
      <c r="A60">
        <v>2</v>
      </c>
      <c r="C60">
        <v>0.45</v>
      </c>
      <c r="E60">
        <f t="shared" si="18"/>
        <v>0.22368888888888888</v>
      </c>
      <c r="M60" s="12"/>
    </row>
  </sheetData>
  <mergeCells count="9">
    <mergeCell ref="F23:G23"/>
    <mergeCell ref="H23:I23"/>
    <mergeCell ref="F44:G44"/>
    <mergeCell ref="H44:I44"/>
    <mergeCell ref="A22:E22"/>
    <mergeCell ref="A43:E43"/>
    <mergeCell ref="A6:E6"/>
    <mergeCell ref="F7:G7"/>
    <mergeCell ref="H7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physics151</cp:lastModifiedBy>
  <dcterms:created xsi:type="dcterms:W3CDTF">2013-10-21T16:24:02Z</dcterms:created>
  <dcterms:modified xsi:type="dcterms:W3CDTF">2013-10-25T20:23:34Z</dcterms:modified>
</cp:coreProperties>
</file>